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onsultoría Deportiva\Golstats\"/>
    </mc:Choice>
  </mc:AlternateContent>
  <xr:revisionPtr revIDLastSave="0" documentId="13_ncr:1_{1902C924-5A7A-4C7B-B264-1A2D3E253FDF}" xr6:coauthVersionLast="40" xr6:coauthVersionMax="40" xr10:uidLastSave="{00000000-0000-0000-0000-000000000000}"/>
  <bookViews>
    <workbookView xWindow="0" yWindow="0" windowWidth="19560" windowHeight="8070" tabRatio="827" firstSheet="23" activeTab="30" xr2:uid="{00000000-000D-0000-FFFF-FFFF00000000}"/>
  </bookViews>
  <sheets>
    <sheet name="Controles Generales" sheetId="106" r:id="rId1"/>
    <sheet name="Criterios de Restricción" sheetId="107" r:id="rId2"/>
    <sheet name="Volante izq. ofensivo" sheetId="37" r:id="rId3"/>
    <sheet name="Volante izq. defensivo" sheetId="38" r:id="rId4"/>
    <sheet name="Condensado VPI" sheetId="49" r:id="rId5"/>
    <sheet name="Siguiente --&gt;" sheetId="54" r:id="rId6"/>
    <sheet name="Volante der. ofensivo" sheetId="56" r:id="rId7"/>
    <sheet name="Volante der. defensivo" sheetId="55" r:id="rId8"/>
    <sheet name="Condensado VPD" sheetId="59" r:id="rId9"/>
    <sheet name="Siguiente -&gt;" sheetId="65" r:id="rId10"/>
    <sheet name="Lateral izq. ofensivo" sheetId="67" r:id="rId11"/>
    <sheet name="Lateral izq. defensivo" sheetId="68" r:id="rId12"/>
    <sheet name="Condensado LPI" sheetId="69" r:id="rId13"/>
    <sheet name="Siguiente ---&gt;" sheetId="75" r:id="rId14"/>
    <sheet name="Lateral der. ofensivo" sheetId="74" r:id="rId15"/>
    <sheet name="Lateral der. defensivo" sheetId="76" r:id="rId16"/>
    <sheet name="Condensado LPD" sheetId="77" r:id="rId17"/>
    <sheet name="Siguiente ----&gt;" sheetId="82" r:id="rId18"/>
    <sheet name="Delantero" sheetId="81" r:id="rId19"/>
    <sheet name="Sig-&gt; " sheetId="84" r:id="rId20"/>
    <sheet name="2do Delantero" sheetId="85" r:id="rId21"/>
    <sheet name="Sig -&gt;" sheetId="87" r:id="rId22"/>
    <sheet name="Defensa Central Stopper" sheetId="88" r:id="rId23"/>
    <sheet name="Defensa Central Líbero" sheetId="95" r:id="rId24"/>
    <sheet name="Condensado Defensa Cen" sheetId="96" r:id="rId25"/>
    <sheet name="Sig--&gt;" sheetId="91" r:id="rId26"/>
    <sheet name="Medio de contención" sheetId="90" r:id="rId27"/>
    <sheet name="Sig--&gt; " sheetId="100" r:id="rId28"/>
    <sheet name="Volante mixto" sheetId="99" r:id="rId29"/>
    <sheet name="Sig--&gt;  " sheetId="105" r:id="rId30"/>
    <sheet name="&quot;10&quot;" sheetId="104" r:id="rId31"/>
  </sheets>
  <definedNames>
    <definedName name="_xlnm._FilterDatabase" localSheetId="30" hidden="1">'"10"'!$A$1:$AJ$27</definedName>
    <definedName name="_xlnm._FilterDatabase" localSheetId="20" hidden="1">'2do Delantero'!$A$1:$AJ$61</definedName>
    <definedName name="_xlnm._FilterDatabase" localSheetId="24" hidden="1">'Condensado Defensa Cen'!$A$1:$N$71</definedName>
    <definedName name="_xlnm._FilterDatabase" localSheetId="16" hidden="1">'Condensado LPD'!$A$1:$L$10</definedName>
    <definedName name="_xlnm._FilterDatabase" localSheetId="12" hidden="1">'Condensado LPI'!$A$1:$L$43</definedName>
    <definedName name="_xlnm._FilterDatabase" localSheetId="8" hidden="1">'Condensado VPD'!$A$1:$L$43</definedName>
    <definedName name="_xlnm._FilterDatabase" localSheetId="4" hidden="1">'Condensado VPI'!$A$1:$L$49</definedName>
    <definedName name="_xlnm._FilterDatabase" localSheetId="23" hidden="1">'Defensa Central Líbero'!$A$1:$AH$71</definedName>
    <definedName name="_xlnm._FilterDatabase" localSheetId="22" hidden="1">'Defensa Central Stopper'!$A$1:$AI$71</definedName>
    <definedName name="_xlnm._FilterDatabase" localSheetId="18" hidden="1">Delantero!$A$1:$AJ$61</definedName>
    <definedName name="_xlnm._FilterDatabase" localSheetId="15" hidden="1">'Lateral der. defensivo'!$A$1:$AI$36</definedName>
    <definedName name="_xlnm._FilterDatabase" localSheetId="14" hidden="1">'Lateral der. ofensivo'!$A$1:$AI$36</definedName>
    <definedName name="_xlnm._FilterDatabase" localSheetId="11" hidden="1">'Lateral izq. defensivo'!$A$1:$AI$34</definedName>
    <definedName name="_xlnm._FilterDatabase" localSheetId="10" hidden="1">'Lateral izq. ofensivo'!$A$1:$AG$34</definedName>
    <definedName name="_xlnm._FilterDatabase" localSheetId="26" hidden="1">'Medio de contención'!$A$1:$AJ$80</definedName>
    <definedName name="_xlnm._FilterDatabase" localSheetId="7" hidden="1">'Volante der. defensivo'!$A$1:$AI$43</definedName>
    <definedName name="_xlnm._FilterDatabase" localSheetId="6" hidden="1">'Volante der. ofensivo'!$A$1:$AI$43</definedName>
    <definedName name="_xlnm._FilterDatabase" localSheetId="3" hidden="1">'Volante izq. defensivo'!$A$1:$AK$49</definedName>
    <definedName name="_xlnm._FilterDatabase" localSheetId="2" hidden="1">'Volante izq. ofensivo'!$A$1:$AK$49</definedName>
    <definedName name="_xlnm._FilterDatabase" localSheetId="28" hidden="1">'Volante mixto'!$A$1:$AJ$194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8" i="49" l="1"/>
  <c r="L99" i="49"/>
  <c r="L100" i="49"/>
  <c r="L101" i="49"/>
  <c r="L102" i="49"/>
  <c r="L103" i="49"/>
  <c r="K98" i="49"/>
  <c r="K99" i="49"/>
  <c r="K100" i="49"/>
  <c r="K101" i="49"/>
  <c r="K102" i="49"/>
  <c r="K103" i="49"/>
  <c r="J98" i="49"/>
  <c r="J99" i="49"/>
  <c r="J100" i="49"/>
  <c r="J101" i="49"/>
  <c r="J102" i="49"/>
  <c r="J103" i="49"/>
  <c r="I98" i="49"/>
  <c r="I99" i="49"/>
  <c r="I100" i="49"/>
  <c r="I101" i="49"/>
  <c r="I102" i="49"/>
  <c r="I103" i="49"/>
  <c r="Y63" i="74"/>
  <c r="Y64" i="74"/>
  <c r="Y65" i="74"/>
  <c r="Y66" i="74"/>
  <c r="I66" i="77" s="1"/>
  <c r="K66" i="77" s="1"/>
  <c r="Y67" i="74"/>
  <c r="Y68" i="74"/>
  <c r="Y69" i="74"/>
  <c r="L63" i="77"/>
  <c r="L64" i="77"/>
  <c r="L65" i="77"/>
  <c r="L66" i="77"/>
  <c r="L67" i="77"/>
  <c r="L68" i="77"/>
  <c r="L69" i="77"/>
  <c r="K63" i="77"/>
  <c r="K64" i="77"/>
  <c r="K67" i="77"/>
  <c r="K68" i="77"/>
  <c r="K62" i="77"/>
  <c r="J63" i="77"/>
  <c r="J64" i="77"/>
  <c r="J65" i="77"/>
  <c r="J66" i="77"/>
  <c r="J67" i="77"/>
  <c r="J68" i="77"/>
  <c r="J69" i="77"/>
  <c r="I63" i="77"/>
  <c r="I64" i="77"/>
  <c r="I65" i="77"/>
  <c r="K65" i="77" s="1"/>
  <c r="I67" i="77"/>
  <c r="I68" i="77"/>
  <c r="I69" i="77"/>
  <c r="K69" i="77" s="1"/>
  <c r="I62" i="77"/>
  <c r="Y63" i="76"/>
  <c r="Y64" i="76"/>
  <c r="Y65" i="76"/>
  <c r="Y66" i="76"/>
  <c r="Y67" i="76"/>
  <c r="Y68" i="76"/>
  <c r="Y69" i="76"/>
  <c r="AJ136" i="81"/>
  <c r="AJ137" i="81"/>
  <c r="AJ138" i="81"/>
  <c r="AJ139" i="81"/>
  <c r="AJ140" i="81"/>
  <c r="AJ141" i="81"/>
  <c r="AJ142" i="81"/>
  <c r="AJ143" i="81"/>
  <c r="AJ144" i="81"/>
  <c r="AJ145" i="81"/>
  <c r="AJ146" i="81"/>
  <c r="AJ147" i="81"/>
  <c r="AJ148" i="81"/>
  <c r="AJ149" i="81"/>
  <c r="AJ150" i="81"/>
  <c r="AJ151" i="81"/>
  <c r="AJ152" i="81"/>
  <c r="AJ153" i="81"/>
  <c r="AJ154" i="81"/>
  <c r="AJ155" i="81"/>
  <c r="AJ156" i="81"/>
  <c r="AF136" i="81"/>
  <c r="AF137" i="81"/>
  <c r="AF138" i="81"/>
  <c r="AF139" i="81"/>
  <c r="AF140" i="81"/>
  <c r="AF141" i="81"/>
  <c r="AF142" i="81"/>
  <c r="AF143" i="81"/>
  <c r="AF144" i="81"/>
  <c r="AF145" i="81"/>
  <c r="AF146" i="81"/>
  <c r="AF147" i="81"/>
  <c r="AF148" i="81"/>
  <c r="AF149" i="81"/>
  <c r="AF150" i="81"/>
  <c r="AF151" i="81"/>
  <c r="AF152" i="81"/>
  <c r="AF153" i="81"/>
  <c r="AF154" i="81"/>
  <c r="AF155" i="81"/>
  <c r="AF156" i="81"/>
  <c r="AJ136" i="85"/>
  <c r="AJ137" i="85"/>
  <c r="AJ138" i="85"/>
  <c r="AJ139" i="85"/>
  <c r="AJ140" i="85"/>
  <c r="AJ141" i="85"/>
  <c r="AJ142" i="85"/>
  <c r="AJ143" i="85"/>
  <c r="AJ144" i="85"/>
  <c r="AJ145" i="85"/>
  <c r="AJ146" i="85"/>
  <c r="AJ147" i="85"/>
  <c r="AJ148" i="85"/>
  <c r="AJ149" i="85"/>
  <c r="AJ150" i="85"/>
  <c r="AJ151" i="85"/>
  <c r="AJ152" i="85"/>
  <c r="AJ153" i="85"/>
  <c r="AJ154" i="85"/>
  <c r="AJ155" i="85"/>
  <c r="AJ156" i="85"/>
  <c r="AG136" i="85"/>
  <c r="AG137" i="85"/>
  <c r="AG138" i="85"/>
  <c r="AG139" i="85"/>
  <c r="AG140" i="85"/>
  <c r="AG141" i="85"/>
  <c r="AG142" i="85"/>
  <c r="AG143" i="85"/>
  <c r="AG144" i="85"/>
  <c r="AG145" i="85"/>
  <c r="AG146" i="85"/>
  <c r="AG147" i="85"/>
  <c r="AG148" i="85"/>
  <c r="AG149" i="85"/>
  <c r="AG150" i="85"/>
  <c r="AG151" i="85"/>
  <c r="AG152" i="85"/>
  <c r="AG153" i="85"/>
  <c r="AG154" i="85"/>
  <c r="AG155" i="85"/>
  <c r="AG156" i="85"/>
  <c r="Y8" i="95"/>
  <c r="AJ187" i="90"/>
  <c r="AJ188" i="90"/>
  <c r="AJ189" i="90"/>
  <c r="AJ190" i="90"/>
  <c r="AJ191" i="90"/>
  <c r="AJ192" i="90"/>
  <c r="AJ193" i="90"/>
  <c r="AJ194" i="90"/>
  <c r="AC189" i="90"/>
  <c r="AC187" i="90"/>
  <c r="AC188" i="90"/>
  <c r="AC190" i="90"/>
  <c r="AC191" i="90"/>
  <c r="AC192" i="90"/>
  <c r="AC193" i="90"/>
  <c r="AC194" i="90"/>
  <c r="AJ62" i="104"/>
  <c r="AJ63" i="104"/>
  <c r="AJ64" i="104"/>
  <c r="AJ65" i="104"/>
  <c r="AJ66" i="104"/>
  <c r="AJ67" i="104"/>
  <c r="AH62" i="104"/>
  <c r="AH63" i="104"/>
  <c r="AH64" i="104"/>
  <c r="AH65" i="104"/>
  <c r="AH66" i="104"/>
  <c r="AH67" i="104"/>
  <c r="AH3" i="104"/>
  <c r="AE6" i="99"/>
  <c r="AJ6" i="99"/>
  <c r="AC2" i="90" l="1"/>
  <c r="L3" i="96"/>
  <c r="L4" i="96"/>
  <c r="L5" i="96"/>
  <c r="L6" i="96"/>
  <c r="L7" i="96"/>
  <c r="L9" i="96"/>
  <c r="L10" i="96"/>
  <c r="L11" i="96"/>
  <c r="L12" i="96"/>
  <c r="L13" i="96"/>
  <c r="L14" i="96"/>
  <c r="L15" i="96"/>
  <c r="L16" i="96"/>
  <c r="L17" i="96"/>
  <c r="L18" i="96"/>
  <c r="L19" i="96"/>
  <c r="L20" i="96"/>
  <c r="L21" i="96"/>
  <c r="L22" i="96"/>
  <c r="L23" i="96"/>
  <c r="L24" i="96"/>
  <c r="L25" i="96"/>
  <c r="L26" i="96"/>
  <c r="L27" i="96"/>
  <c r="L28" i="96"/>
  <c r="L29" i="96"/>
  <c r="L30" i="96"/>
  <c r="L31" i="96"/>
  <c r="L32" i="96"/>
  <c r="L33" i="96"/>
  <c r="L34" i="96"/>
  <c r="L35" i="96"/>
  <c r="L36" i="96"/>
  <c r="L37" i="96"/>
  <c r="L38" i="96"/>
  <c r="L39" i="96"/>
  <c r="L40" i="96"/>
  <c r="L41" i="96"/>
  <c r="L42" i="96"/>
  <c r="L43" i="96"/>
  <c r="L44" i="96"/>
  <c r="L45" i="96"/>
  <c r="L46" i="96"/>
  <c r="L47" i="96"/>
  <c r="L48" i="96"/>
  <c r="L49" i="96"/>
  <c r="L50" i="96"/>
  <c r="L51" i="96"/>
  <c r="L52" i="96"/>
  <c r="L53" i="96"/>
  <c r="L54" i="96"/>
  <c r="L55" i="96"/>
  <c r="L56" i="96"/>
  <c r="L57" i="96"/>
  <c r="L58" i="96"/>
  <c r="L59" i="96"/>
  <c r="L60" i="96"/>
  <c r="L61" i="96"/>
  <c r="L62" i="96"/>
  <c r="L63" i="96"/>
  <c r="L64" i="96"/>
  <c r="L65" i="96"/>
  <c r="L66" i="96"/>
  <c r="L67" i="96"/>
  <c r="L68" i="96"/>
  <c r="L69" i="96"/>
  <c r="L70" i="96"/>
  <c r="L71" i="96"/>
  <c r="L72" i="96"/>
  <c r="L73" i="96"/>
  <c r="L74" i="96"/>
  <c r="L75" i="96"/>
  <c r="L76" i="96"/>
  <c r="L77" i="96"/>
  <c r="L78" i="96"/>
  <c r="L79" i="96"/>
  <c r="L80" i="96"/>
  <c r="L81" i="96"/>
  <c r="L82" i="96"/>
  <c r="L83" i="96"/>
  <c r="L84" i="96"/>
  <c r="L85" i="96"/>
  <c r="L86" i="96"/>
  <c r="L87" i="96"/>
  <c r="L88" i="96"/>
  <c r="L89" i="96"/>
  <c r="L90" i="96"/>
  <c r="L91" i="96"/>
  <c r="L92" i="96"/>
  <c r="L93" i="96"/>
  <c r="L94" i="96"/>
  <c r="L95" i="96"/>
  <c r="L96" i="96"/>
  <c r="L97" i="96"/>
  <c r="L98" i="96"/>
  <c r="L99" i="96"/>
  <c r="L100" i="96"/>
  <c r="L101" i="96"/>
  <c r="L102" i="96"/>
  <c r="L103" i="96"/>
  <c r="L104" i="96"/>
  <c r="L105" i="96"/>
  <c r="L106" i="96"/>
  <c r="L107" i="96"/>
  <c r="L108" i="96"/>
  <c r="L109" i="96"/>
  <c r="L110" i="96"/>
  <c r="L111" i="96"/>
  <c r="L112" i="96"/>
  <c r="L113" i="96"/>
  <c r="L114" i="96"/>
  <c r="L115" i="96"/>
  <c r="L116" i="96"/>
  <c r="L117" i="96"/>
  <c r="L118" i="96"/>
  <c r="L119" i="96"/>
  <c r="L120" i="96"/>
  <c r="L121" i="96"/>
  <c r="L122" i="96"/>
  <c r="L123" i="96"/>
  <c r="L124" i="96"/>
  <c r="L125" i="96"/>
  <c r="L126" i="96"/>
  <c r="L127" i="96"/>
  <c r="L128" i="96"/>
  <c r="L129" i="96"/>
  <c r="L130" i="96"/>
  <c r="L131" i="96"/>
  <c r="L132" i="96"/>
  <c r="L133" i="96"/>
  <c r="L134" i="96"/>
  <c r="L135" i="96"/>
  <c r="L136" i="96"/>
  <c r="L137" i="96"/>
  <c r="L138" i="96"/>
  <c r="L139" i="96"/>
  <c r="L140" i="96"/>
  <c r="L141" i="96"/>
  <c r="L142" i="96"/>
  <c r="L143" i="96"/>
  <c r="L144" i="96"/>
  <c r="K2" i="96"/>
  <c r="AG2" i="85"/>
  <c r="AG3" i="85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L31" i="77"/>
  <c r="L32" i="77"/>
  <c r="L33" i="77"/>
  <c r="L34" i="77"/>
  <c r="L35" i="77"/>
  <c r="L36" i="77"/>
  <c r="L37" i="77"/>
  <c r="L38" i="77"/>
  <c r="L39" i="77"/>
  <c r="L40" i="77"/>
  <c r="L41" i="77"/>
  <c r="L42" i="77"/>
  <c r="L43" i="77"/>
  <c r="L44" i="77"/>
  <c r="L45" i="77"/>
  <c r="L46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L59" i="77"/>
  <c r="L60" i="77"/>
  <c r="L61" i="77"/>
  <c r="L62" i="77"/>
  <c r="K3" i="77"/>
  <c r="K4" i="77"/>
  <c r="K5" i="77"/>
  <c r="K6" i="77"/>
  <c r="K7" i="77"/>
  <c r="K8" i="77"/>
  <c r="K9" i="77"/>
  <c r="K10" i="77"/>
  <c r="K11" i="77"/>
  <c r="K12" i="77"/>
  <c r="K13" i="77"/>
  <c r="K14" i="77"/>
  <c r="K15" i="77"/>
  <c r="K16" i="77"/>
  <c r="K17" i="77"/>
  <c r="K18" i="77"/>
  <c r="K19" i="77"/>
  <c r="K20" i="77"/>
  <c r="K21" i="77"/>
  <c r="K22" i="77"/>
  <c r="K23" i="77"/>
  <c r="K24" i="77"/>
  <c r="K25" i="77"/>
  <c r="K26" i="77"/>
  <c r="K27" i="77"/>
  <c r="K28" i="77"/>
  <c r="K29" i="77"/>
  <c r="K30" i="77"/>
  <c r="K31" i="77"/>
  <c r="K32" i="77"/>
  <c r="K33" i="77"/>
  <c r="K34" i="77"/>
  <c r="K35" i="77"/>
  <c r="K36" i="77"/>
  <c r="K37" i="77"/>
  <c r="K38" i="77"/>
  <c r="K39" i="77"/>
  <c r="K40" i="77"/>
  <c r="K41" i="77"/>
  <c r="K42" i="77"/>
  <c r="K43" i="77"/>
  <c r="K44" i="77"/>
  <c r="K45" i="77"/>
  <c r="K46" i="77"/>
  <c r="K47" i="77"/>
  <c r="K48" i="77"/>
  <c r="K49" i="77"/>
  <c r="K50" i="77"/>
  <c r="K51" i="77"/>
  <c r="K52" i="77"/>
  <c r="K53" i="77"/>
  <c r="K54" i="77"/>
  <c r="K55" i="77"/>
  <c r="K56" i="77"/>
  <c r="K57" i="77"/>
  <c r="K58" i="77"/>
  <c r="K59" i="77"/>
  <c r="K60" i="77"/>
  <c r="K61" i="77"/>
  <c r="Y2" i="74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6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3" i="69"/>
  <c r="K24" i="69"/>
  <c r="K25" i="69"/>
  <c r="K26" i="69"/>
  <c r="K27" i="69"/>
  <c r="K28" i="69"/>
  <c r="K29" i="69"/>
  <c r="K30" i="69"/>
  <c r="K31" i="69"/>
  <c r="K32" i="69"/>
  <c r="K33" i="69"/>
  <c r="K34" i="69"/>
  <c r="K35" i="69"/>
  <c r="K36" i="69"/>
  <c r="K37" i="69"/>
  <c r="K38" i="69"/>
  <c r="K39" i="69"/>
  <c r="K40" i="69"/>
  <c r="K41" i="69"/>
  <c r="K42" i="69"/>
  <c r="K43" i="69"/>
  <c r="K44" i="69"/>
  <c r="K45" i="69"/>
  <c r="K46" i="69"/>
  <c r="K47" i="69"/>
  <c r="K48" i="69"/>
  <c r="K49" i="69"/>
  <c r="K50" i="69"/>
  <c r="K51" i="69"/>
  <c r="K52" i="69"/>
  <c r="K53" i="69"/>
  <c r="K54" i="69"/>
  <c r="K55" i="69"/>
  <c r="K56" i="69"/>
  <c r="K57" i="69"/>
  <c r="K58" i="69"/>
  <c r="K59" i="69"/>
  <c r="K60" i="69"/>
  <c r="K61" i="69"/>
  <c r="K62" i="69"/>
  <c r="K63" i="69"/>
  <c r="K64" i="69"/>
  <c r="K65" i="69"/>
  <c r="K66" i="69"/>
  <c r="K67" i="69"/>
  <c r="K68" i="69"/>
  <c r="K69" i="69"/>
  <c r="K70" i="69"/>
  <c r="K71" i="69"/>
  <c r="K72" i="69"/>
  <c r="K73" i="69"/>
  <c r="K74" i="69"/>
  <c r="K75" i="69"/>
  <c r="K76" i="69"/>
  <c r="K77" i="69"/>
  <c r="K78" i="69"/>
  <c r="K79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4" i="69"/>
  <c r="I25" i="69"/>
  <c r="I26" i="69"/>
  <c r="I27" i="69"/>
  <c r="I28" i="69"/>
  <c r="I29" i="69"/>
  <c r="I30" i="69"/>
  <c r="I31" i="69"/>
  <c r="I32" i="69"/>
  <c r="I33" i="69"/>
  <c r="I34" i="69"/>
  <c r="I35" i="69"/>
  <c r="I36" i="69"/>
  <c r="I37" i="69"/>
  <c r="I38" i="69"/>
  <c r="I39" i="69"/>
  <c r="I40" i="69"/>
  <c r="I41" i="69"/>
  <c r="I42" i="69"/>
  <c r="I43" i="69"/>
  <c r="I44" i="69"/>
  <c r="I45" i="69"/>
  <c r="I46" i="69"/>
  <c r="I47" i="69"/>
  <c r="I48" i="69"/>
  <c r="I49" i="69"/>
  <c r="I50" i="69"/>
  <c r="I51" i="69"/>
  <c r="I52" i="69"/>
  <c r="I53" i="69"/>
  <c r="I54" i="69"/>
  <c r="I55" i="69"/>
  <c r="I56" i="69"/>
  <c r="I57" i="69"/>
  <c r="I58" i="69"/>
  <c r="I59" i="69"/>
  <c r="I60" i="69"/>
  <c r="I61" i="69"/>
  <c r="I62" i="69"/>
  <c r="I63" i="69"/>
  <c r="I64" i="69"/>
  <c r="I65" i="69"/>
  <c r="I66" i="69"/>
  <c r="I67" i="69"/>
  <c r="I68" i="69"/>
  <c r="I69" i="69"/>
  <c r="I70" i="69"/>
  <c r="I71" i="69"/>
  <c r="I72" i="69"/>
  <c r="I73" i="69"/>
  <c r="I74" i="69"/>
  <c r="I75" i="69"/>
  <c r="I76" i="69"/>
  <c r="I77" i="69"/>
  <c r="I78" i="69"/>
  <c r="I79" i="69"/>
  <c r="E15" i="107"/>
  <c r="L3" i="59"/>
  <c r="L4" i="59"/>
  <c r="L5" i="59"/>
  <c r="L6" i="59"/>
  <c r="L7" i="59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64" i="59"/>
  <c r="L6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K3" i="59"/>
  <c r="K4" i="59"/>
  <c r="K5" i="59"/>
  <c r="K6" i="59"/>
  <c r="K7" i="59"/>
  <c r="K8" i="59"/>
  <c r="K9" i="59"/>
  <c r="K10" i="59"/>
  <c r="K11" i="59"/>
  <c r="K12" i="59"/>
  <c r="K13" i="59"/>
  <c r="K14" i="59"/>
  <c r="K15" i="59"/>
  <c r="K16" i="59"/>
  <c r="K17" i="59"/>
  <c r="K18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K58" i="59"/>
  <c r="K59" i="59"/>
  <c r="K60" i="59"/>
  <c r="K61" i="59"/>
  <c r="K62" i="59"/>
  <c r="K63" i="59"/>
  <c r="K64" i="59"/>
  <c r="K65" i="59"/>
  <c r="K66" i="59"/>
  <c r="K67" i="59"/>
  <c r="K68" i="59"/>
  <c r="K69" i="59"/>
  <c r="K70" i="59"/>
  <c r="K71" i="59"/>
  <c r="K72" i="59"/>
  <c r="K73" i="59"/>
  <c r="K74" i="59"/>
  <c r="K75" i="59"/>
  <c r="K76" i="59"/>
  <c r="K77" i="59"/>
  <c r="K78" i="59"/>
  <c r="K79" i="59"/>
  <c r="K80" i="59"/>
  <c r="K81" i="59"/>
  <c r="K82" i="59"/>
  <c r="K83" i="59"/>
  <c r="K84" i="59"/>
  <c r="K85" i="59"/>
  <c r="K86" i="59"/>
  <c r="K87" i="59"/>
  <c r="K88" i="59"/>
  <c r="K89" i="59"/>
  <c r="K90" i="59"/>
  <c r="K91" i="59"/>
  <c r="K92" i="59"/>
  <c r="K93" i="59"/>
  <c r="K94" i="59"/>
  <c r="K2" i="59"/>
  <c r="J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I3" i="59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73" i="49"/>
  <c r="L74" i="49"/>
  <c r="L75" i="49"/>
  <c r="L76" i="49"/>
  <c r="L77" i="49"/>
  <c r="L78" i="49"/>
  <c r="L79" i="49"/>
  <c r="L80" i="49"/>
  <c r="L81" i="49"/>
  <c r="L82" i="49"/>
  <c r="L83" i="49"/>
  <c r="L84" i="49"/>
  <c r="L85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K2" i="49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AK101" i="38"/>
  <c r="AK98" i="38"/>
  <c r="AK99" i="38"/>
  <c r="AK100" i="38"/>
  <c r="AK102" i="38"/>
  <c r="AK103" i="38"/>
  <c r="AJ98" i="37"/>
  <c r="AJ99" i="37"/>
  <c r="AJ100" i="37"/>
  <c r="AJ101" i="37"/>
  <c r="AJ102" i="37"/>
  <c r="AJ103" i="37"/>
  <c r="AJ97" i="37"/>
  <c r="AJ8" i="85" l="1"/>
  <c r="AJ16" i="85"/>
  <c r="AJ20" i="85"/>
  <c r="AJ24" i="85"/>
  <c r="AJ28" i="85"/>
  <c r="AJ32" i="85"/>
  <c r="AJ36" i="85"/>
  <c r="AJ44" i="85"/>
  <c r="AJ48" i="85"/>
  <c r="AJ52" i="85"/>
  <c r="AJ64" i="85"/>
  <c r="AJ72" i="85"/>
  <c r="AJ76" i="85"/>
  <c r="AJ80" i="85"/>
  <c r="AJ84" i="85"/>
  <c r="AJ96" i="85"/>
  <c r="AJ104" i="85"/>
  <c r="AJ108" i="85"/>
  <c r="AJ120" i="85"/>
  <c r="AJ124" i="85"/>
  <c r="AJ128" i="85"/>
  <c r="AJ7" i="81"/>
  <c r="AJ15" i="81"/>
  <c r="AJ35" i="81"/>
  <c r="AJ39" i="81"/>
  <c r="AJ47" i="81"/>
  <c r="AJ51" i="81"/>
  <c r="AJ55" i="81"/>
  <c r="AJ59" i="81"/>
  <c r="AJ67" i="81"/>
  <c r="AJ71" i="81"/>
  <c r="AJ79" i="81"/>
  <c r="AJ83" i="81"/>
  <c r="AJ91" i="81"/>
  <c r="AJ95" i="81"/>
  <c r="AJ107" i="81"/>
  <c r="AJ111" i="81"/>
  <c r="AJ119" i="81"/>
  <c r="AJ135" i="81"/>
  <c r="G47" i="107"/>
  <c r="G43" i="107"/>
  <c r="G39" i="107"/>
  <c r="G35" i="107"/>
  <c r="G31" i="107"/>
  <c r="G27" i="107"/>
  <c r="G23" i="107"/>
  <c r="G19" i="107"/>
  <c r="G15" i="107"/>
  <c r="G11" i="107"/>
  <c r="D47" i="107"/>
  <c r="F47" i="107" s="1"/>
  <c r="F48" i="107" s="1"/>
  <c r="D43" i="107"/>
  <c r="F43" i="107" s="1"/>
  <c r="F44" i="107" s="1"/>
  <c r="D39" i="107"/>
  <c r="F39" i="107" s="1"/>
  <c r="F40" i="107" s="1"/>
  <c r="D35" i="107"/>
  <c r="F35" i="107" s="1"/>
  <c r="F36" i="107" s="1"/>
  <c r="D31" i="107"/>
  <c r="F31" i="107" s="1"/>
  <c r="F32" i="107" s="1"/>
  <c r="D27" i="107"/>
  <c r="D23" i="107"/>
  <c r="F23" i="107" s="1"/>
  <c r="F24" i="107" s="1"/>
  <c r="C47" i="107"/>
  <c r="C48" i="107" s="1"/>
  <c r="C43" i="107"/>
  <c r="C44" i="107" s="1"/>
  <c r="C39" i="107"/>
  <c r="C40" i="107" s="1"/>
  <c r="C35" i="107"/>
  <c r="C36" i="107" s="1"/>
  <c r="C31" i="107"/>
  <c r="C32" i="107" s="1"/>
  <c r="C27" i="107"/>
  <c r="C28" i="107" s="1"/>
  <c r="C23" i="107"/>
  <c r="C24" i="107" s="1"/>
  <c r="B47" i="107"/>
  <c r="B48" i="107" s="1"/>
  <c r="B43" i="107"/>
  <c r="E43" i="107" s="1"/>
  <c r="B39" i="107"/>
  <c r="B40" i="107" s="1"/>
  <c r="B35" i="107"/>
  <c r="E35" i="107" s="1"/>
  <c r="B31" i="107"/>
  <c r="E31" i="107" s="1"/>
  <c r="B27" i="107"/>
  <c r="E27" i="107" s="1"/>
  <c r="B23" i="107"/>
  <c r="B24" i="107" s="1"/>
  <c r="D19" i="107"/>
  <c r="F19" i="107" s="1"/>
  <c r="F20" i="107" s="1"/>
  <c r="C19" i="107"/>
  <c r="C20" i="107" s="1"/>
  <c r="B19" i="107"/>
  <c r="E19" i="107" s="1"/>
  <c r="D15" i="107"/>
  <c r="F15" i="107" s="1"/>
  <c r="F16" i="107" s="1"/>
  <c r="C15" i="107"/>
  <c r="C16" i="107" s="1"/>
  <c r="B15" i="107"/>
  <c r="B16" i="107" s="1"/>
  <c r="C3" i="107"/>
  <c r="D11" i="107"/>
  <c r="D12" i="107" s="1"/>
  <c r="C11" i="107"/>
  <c r="C12" i="107" s="1"/>
  <c r="B11" i="107"/>
  <c r="B12" i="107" s="1"/>
  <c r="AH8" i="104"/>
  <c r="AH4" i="104"/>
  <c r="AH5" i="104"/>
  <c r="AH6" i="104"/>
  <c r="AH7" i="104"/>
  <c r="AH9" i="104"/>
  <c r="AH10" i="104"/>
  <c r="AH11" i="104"/>
  <c r="AH12" i="104"/>
  <c r="AH13" i="104"/>
  <c r="AH14" i="104"/>
  <c r="AH15" i="104"/>
  <c r="AH16" i="104"/>
  <c r="AH17" i="104"/>
  <c r="AH18" i="104"/>
  <c r="AH19" i="104"/>
  <c r="AH20" i="104"/>
  <c r="AH21" i="104"/>
  <c r="AH22" i="104"/>
  <c r="AH23" i="104"/>
  <c r="AH24" i="104"/>
  <c r="AH25" i="104"/>
  <c r="AH26" i="104"/>
  <c r="AH27" i="104"/>
  <c r="AH28" i="104"/>
  <c r="AH29" i="104"/>
  <c r="AH30" i="104"/>
  <c r="AH31" i="104"/>
  <c r="AH32" i="104"/>
  <c r="AH33" i="104"/>
  <c r="AH34" i="104"/>
  <c r="AH35" i="104"/>
  <c r="AH36" i="104"/>
  <c r="AH37" i="104"/>
  <c r="AH38" i="104"/>
  <c r="AH39" i="104"/>
  <c r="AH40" i="104"/>
  <c r="AH41" i="104"/>
  <c r="AH42" i="104"/>
  <c r="AH43" i="104"/>
  <c r="AH44" i="104"/>
  <c r="AH45" i="104"/>
  <c r="AH46" i="104"/>
  <c r="AH47" i="104"/>
  <c r="AH48" i="104"/>
  <c r="AH49" i="104"/>
  <c r="AH50" i="104"/>
  <c r="AH51" i="104"/>
  <c r="AH52" i="104"/>
  <c r="AH53" i="104"/>
  <c r="AH54" i="104"/>
  <c r="AH55" i="104"/>
  <c r="AH56" i="104"/>
  <c r="AH57" i="104"/>
  <c r="AH58" i="104"/>
  <c r="AH59" i="104"/>
  <c r="AH60" i="104"/>
  <c r="AH61" i="104"/>
  <c r="AH2" i="104"/>
  <c r="AE3" i="99"/>
  <c r="AE4" i="99"/>
  <c r="AE5" i="99"/>
  <c r="AE7" i="99"/>
  <c r="AE8" i="99"/>
  <c r="AE9" i="99"/>
  <c r="AE10" i="99"/>
  <c r="AE11" i="99"/>
  <c r="AE12" i="99"/>
  <c r="AE13" i="99"/>
  <c r="AE14" i="99"/>
  <c r="AE15" i="99"/>
  <c r="AE16" i="99"/>
  <c r="AE17" i="99"/>
  <c r="AE18" i="99"/>
  <c r="AE19" i="99"/>
  <c r="AE20" i="99"/>
  <c r="AE21" i="99"/>
  <c r="AE22" i="99"/>
  <c r="AE23" i="99"/>
  <c r="AE24" i="99"/>
  <c r="AE25" i="99"/>
  <c r="AE26" i="99"/>
  <c r="AE27" i="99"/>
  <c r="AE28" i="99"/>
  <c r="AE29" i="99"/>
  <c r="AE30" i="99"/>
  <c r="AE31" i="99"/>
  <c r="AE32" i="99"/>
  <c r="AE33" i="99"/>
  <c r="AE34" i="99"/>
  <c r="AE35" i="99"/>
  <c r="AE36" i="99"/>
  <c r="AE37" i="99"/>
  <c r="AE38" i="99"/>
  <c r="AE39" i="99"/>
  <c r="AE40" i="99"/>
  <c r="AE41" i="99"/>
  <c r="AE42" i="99"/>
  <c r="AE43" i="99"/>
  <c r="AE44" i="99"/>
  <c r="AE45" i="99"/>
  <c r="AE46" i="99"/>
  <c r="AE47" i="99"/>
  <c r="AE48" i="99"/>
  <c r="AE49" i="99"/>
  <c r="AE50" i="99"/>
  <c r="AE51" i="99"/>
  <c r="AE52" i="99"/>
  <c r="AE53" i="99"/>
  <c r="AE54" i="99"/>
  <c r="AE55" i="99"/>
  <c r="AE56" i="99"/>
  <c r="AE57" i="99"/>
  <c r="AE58" i="99"/>
  <c r="AE59" i="99"/>
  <c r="AE60" i="99"/>
  <c r="AE61" i="99"/>
  <c r="AE62" i="99"/>
  <c r="AE63" i="99"/>
  <c r="AE64" i="99"/>
  <c r="AE65" i="99"/>
  <c r="AE66" i="99"/>
  <c r="AE67" i="99"/>
  <c r="AE68" i="99"/>
  <c r="AE69" i="99"/>
  <c r="AE70" i="99"/>
  <c r="AE71" i="99"/>
  <c r="AE72" i="99"/>
  <c r="AE73" i="99"/>
  <c r="AE74" i="99"/>
  <c r="AE75" i="99"/>
  <c r="AE76" i="99"/>
  <c r="AE77" i="99"/>
  <c r="AE78" i="99"/>
  <c r="AE79" i="99"/>
  <c r="AE80" i="99"/>
  <c r="AE81" i="99"/>
  <c r="AE82" i="99"/>
  <c r="AE83" i="99"/>
  <c r="AE84" i="99"/>
  <c r="AE85" i="99"/>
  <c r="AE86" i="99"/>
  <c r="AE87" i="99"/>
  <c r="AE88" i="99"/>
  <c r="AE89" i="99"/>
  <c r="AE90" i="99"/>
  <c r="AE91" i="99"/>
  <c r="AE92" i="99"/>
  <c r="AE93" i="99"/>
  <c r="AE94" i="99"/>
  <c r="AE95" i="99"/>
  <c r="AE96" i="99"/>
  <c r="AE97" i="99"/>
  <c r="AE98" i="99"/>
  <c r="AE99" i="99"/>
  <c r="AE100" i="99"/>
  <c r="AE101" i="99"/>
  <c r="AE102" i="99"/>
  <c r="AE103" i="99"/>
  <c r="AE104" i="99"/>
  <c r="AE105" i="99"/>
  <c r="AE106" i="99"/>
  <c r="AE107" i="99"/>
  <c r="AE108" i="99"/>
  <c r="AE109" i="99"/>
  <c r="AE110" i="99"/>
  <c r="AE111" i="99"/>
  <c r="AE112" i="99"/>
  <c r="AE113" i="99"/>
  <c r="AE114" i="99"/>
  <c r="AE115" i="99"/>
  <c r="AE116" i="99"/>
  <c r="AE117" i="99"/>
  <c r="AE118" i="99"/>
  <c r="AE119" i="99"/>
  <c r="AE120" i="99"/>
  <c r="AE121" i="99"/>
  <c r="AE122" i="99"/>
  <c r="AE123" i="99"/>
  <c r="AE124" i="99"/>
  <c r="AE125" i="99"/>
  <c r="AE126" i="99"/>
  <c r="AE127" i="99"/>
  <c r="AE128" i="99"/>
  <c r="AE129" i="99"/>
  <c r="AE130" i="99"/>
  <c r="AE131" i="99"/>
  <c r="AE132" i="99"/>
  <c r="AE133" i="99"/>
  <c r="AE134" i="99"/>
  <c r="AE135" i="99"/>
  <c r="AE136" i="99"/>
  <c r="AE137" i="99"/>
  <c r="AE138" i="99"/>
  <c r="AE139" i="99"/>
  <c r="AE140" i="99"/>
  <c r="AE141" i="99"/>
  <c r="AE142" i="99"/>
  <c r="AE143" i="99"/>
  <c r="AE144" i="99"/>
  <c r="AE145" i="99"/>
  <c r="AE146" i="99"/>
  <c r="AE147" i="99"/>
  <c r="AE148" i="99"/>
  <c r="AE149" i="99"/>
  <c r="AE150" i="99"/>
  <c r="AE151" i="99"/>
  <c r="AE152" i="99"/>
  <c r="AE153" i="99"/>
  <c r="AE154" i="99"/>
  <c r="AE155" i="99"/>
  <c r="AE156" i="99"/>
  <c r="AE157" i="99"/>
  <c r="AE158" i="99"/>
  <c r="AE159" i="99"/>
  <c r="AE160" i="99"/>
  <c r="AE161" i="99"/>
  <c r="AE162" i="99"/>
  <c r="AE163" i="99"/>
  <c r="AE164" i="99"/>
  <c r="AE165" i="99"/>
  <c r="AE166" i="99"/>
  <c r="AE167" i="99"/>
  <c r="AE168" i="99"/>
  <c r="AE169" i="99"/>
  <c r="AE170" i="99"/>
  <c r="AE171" i="99"/>
  <c r="AE172" i="99"/>
  <c r="AE173" i="99"/>
  <c r="AE174" i="99"/>
  <c r="AE175" i="99"/>
  <c r="AE176" i="99"/>
  <c r="AE177" i="99"/>
  <c r="AE178" i="99"/>
  <c r="AE179" i="99"/>
  <c r="AE180" i="99"/>
  <c r="AE181" i="99"/>
  <c r="AE182" i="99"/>
  <c r="AE183" i="99"/>
  <c r="AE184" i="99"/>
  <c r="AE185" i="99"/>
  <c r="AE186" i="99"/>
  <c r="AE187" i="99"/>
  <c r="AE188" i="99"/>
  <c r="AE189" i="99"/>
  <c r="AE190" i="99"/>
  <c r="AE191" i="99"/>
  <c r="AE192" i="99"/>
  <c r="AE193" i="99"/>
  <c r="AE194" i="99"/>
  <c r="AE195" i="99"/>
  <c r="AE196" i="99"/>
  <c r="AE197" i="99"/>
  <c r="AE198" i="99"/>
  <c r="AE199" i="99"/>
  <c r="AE200" i="99"/>
  <c r="AE201" i="99"/>
  <c r="AE202" i="99"/>
  <c r="AE203" i="99"/>
  <c r="AE204" i="99"/>
  <c r="AE205" i="99"/>
  <c r="AE206" i="99"/>
  <c r="AE207" i="99"/>
  <c r="AE208" i="99"/>
  <c r="AE209" i="99"/>
  <c r="AE210" i="99"/>
  <c r="AE211" i="99"/>
  <c r="AE212" i="99"/>
  <c r="AE213" i="99"/>
  <c r="AE214" i="99"/>
  <c r="AE215" i="99"/>
  <c r="AE216" i="99"/>
  <c r="AE217" i="99"/>
  <c r="AE218" i="99"/>
  <c r="AE219" i="99"/>
  <c r="AE220" i="99"/>
  <c r="AE221" i="99"/>
  <c r="AE222" i="99"/>
  <c r="AE223" i="99"/>
  <c r="AE224" i="99"/>
  <c r="AE225" i="99"/>
  <c r="AE226" i="99"/>
  <c r="AE227" i="99"/>
  <c r="AE228" i="99"/>
  <c r="AE229" i="99"/>
  <c r="AE230" i="99"/>
  <c r="AE231" i="99"/>
  <c r="AE232" i="99"/>
  <c r="AE233" i="99"/>
  <c r="AE234" i="99"/>
  <c r="AE235" i="99"/>
  <c r="AE236" i="99"/>
  <c r="AE237" i="99"/>
  <c r="AE238" i="99"/>
  <c r="AE239" i="99"/>
  <c r="AE240" i="99"/>
  <c r="AE241" i="99"/>
  <c r="AE242" i="99"/>
  <c r="AE243" i="99"/>
  <c r="AE244" i="99"/>
  <c r="AE245" i="99"/>
  <c r="AE246" i="99"/>
  <c r="AE247" i="99"/>
  <c r="AE248" i="99"/>
  <c r="AE249" i="99"/>
  <c r="AE250" i="99"/>
  <c r="AE251" i="99"/>
  <c r="AE252" i="99"/>
  <c r="AE253" i="99"/>
  <c r="AE254" i="99"/>
  <c r="AE255" i="99"/>
  <c r="AE256" i="99"/>
  <c r="AE257" i="99"/>
  <c r="AE258" i="99"/>
  <c r="AE259" i="99"/>
  <c r="AE260" i="99"/>
  <c r="AE261" i="99"/>
  <c r="AE262" i="99"/>
  <c r="AE263" i="99"/>
  <c r="AE264" i="99"/>
  <c r="AE265" i="99"/>
  <c r="AE266" i="99"/>
  <c r="AE267" i="99"/>
  <c r="AE268" i="99"/>
  <c r="AE269" i="99"/>
  <c r="AE270" i="99"/>
  <c r="AE271" i="99"/>
  <c r="AE272" i="99"/>
  <c r="AE273" i="99"/>
  <c r="AE274" i="99"/>
  <c r="AE275" i="99"/>
  <c r="AE276" i="99"/>
  <c r="AE277" i="99"/>
  <c r="AE278" i="99"/>
  <c r="AE279" i="99"/>
  <c r="AE280" i="99"/>
  <c r="AE281" i="99"/>
  <c r="AE282" i="99"/>
  <c r="AE283" i="99"/>
  <c r="AE284" i="99"/>
  <c r="AE285" i="99"/>
  <c r="AE286" i="99"/>
  <c r="AE287" i="99"/>
  <c r="AE288" i="99"/>
  <c r="AE289" i="99"/>
  <c r="AE290" i="99"/>
  <c r="AE291" i="99"/>
  <c r="AE292" i="99"/>
  <c r="AE293" i="99"/>
  <c r="AE294" i="99"/>
  <c r="AE295" i="99"/>
  <c r="AE296" i="99"/>
  <c r="AE297" i="99"/>
  <c r="AE298" i="99"/>
  <c r="AE299" i="99"/>
  <c r="AE300" i="99"/>
  <c r="AE301" i="99"/>
  <c r="AE302" i="99"/>
  <c r="AE303" i="99"/>
  <c r="AE304" i="99"/>
  <c r="AE305" i="99"/>
  <c r="AE306" i="99"/>
  <c r="AE307" i="99"/>
  <c r="AE308" i="99"/>
  <c r="AE309" i="99"/>
  <c r="AE310" i="99"/>
  <c r="AE311" i="99"/>
  <c r="AE312" i="99"/>
  <c r="AE313" i="99"/>
  <c r="AE314" i="99"/>
  <c r="AE315" i="99"/>
  <c r="AE316" i="99"/>
  <c r="AE317" i="99"/>
  <c r="AE318" i="99"/>
  <c r="AE319" i="99"/>
  <c r="AE320" i="99"/>
  <c r="AE321" i="99"/>
  <c r="AE322" i="99"/>
  <c r="AE323" i="99"/>
  <c r="AE324" i="99"/>
  <c r="AE325" i="99"/>
  <c r="AE326" i="99"/>
  <c r="AE327" i="99"/>
  <c r="AE328" i="99"/>
  <c r="AE329" i="99"/>
  <c r="AE330" i="99"/>
  <c r="AE331" i="99"/>
  <c r="AE332" i="99"/>
  <c r="AE333" i="99"/>
  <c r="AE334" i="99"/>
  <c r="AE335" i="99"/>
  <c r="AE336" i="99"/>
  <c r="AE337" i="99"/>
  <c r="AE338" i="99"/>
  <c r="AE339" i="99"/>
  <c r="AE340" i="99"/>
  <c r="AE341" i="99"/>
  <c r="AE342" i="99"/>
  <c r="AE343" i="99"/>
  <c r="AE344" i="99"/>
  <c r="AE345" i="99"/>
  <c r="AE346" i="99"/>
  <c r="AE347" i="99"/>
  <c r="AE348" i="99"/>
  <c r="AE349" i="99"/>
  <c r="AE350" i="99"/>
  <c r="AE351" i="99"/>
  <c r="AE352" i="99"/>
  <c r="AE353" i="99"/>
  <c r="AE354" i="99"/>
  <c r="AE355" i="99"/>
  <c r="AE356" i="99"/>
  <c r="AE357" i="99"/>
  <c r="AE358" i="99"/>
  <c r="AE359" i="99"/>
  <c r="AE360" i="99"/>
  <c r="AE361" i="99"/>
  <c r="AE362" i="99"/>
  <c r="AE363" i="99"/>
  <c r="AE364" i="99"/>
  <c r="AE365" i="99"/>
  <c r="AE366" i="99"/>
  <c r="AE367" i="99"/>
  <c r="AE368" i="99"/>
  <c r="AE369" i="99"/>
  <c r="AE370" i="99"/>
  <c r="AE371" i="99"/>
  <c r="AE372" i="99"/>
  <c r="AE373" i="99"/>
  <c r="AE374" i="99"/>
  <c r="AE375" i="99"/>
  <c r="AE376" i="99"/>
  <c r="AE377" i="99"/>
  <c r="AE378" i="99"/>
  <c r="AE379" i="99"/>
  <c r="AE380" i="99"/>
  <c r="AE381" i="99"/>
  <c r="AE382" i="99"/>
  <c r="AE383" i="99"/>
  <c r="AE384" i="99"/>
  <c r="AE385" i="99"/>
  <c r="AE386" i="99"/>
  <c r="AE387" i="99"/>
  <c r="AE388" i="99"/>
  <c r="AE389" i="99"/>
  <c r="AE390" i="99"/>
  <c r="AE391" i="99"/>
  <c r="AE392" i="99"/>
  <c r="AE393" i="99"/>
  <c r="AE394" i="99"/>
  <c r="AE395" i="99"/>
  <c r="AE396" i="99"/>
  <c r="AE397" i="99"/>
  <c r="AE398" i="99"/>
  <c r="AE399" i="99"/>
  <c r="AE400" i="99"/>
  <c r="AE401" i="99"/>
  <c r="AE402" i="99"/>
  <c r="AE403" i="99"/>
  <c r="AE404" i="99"/>
  <c r="AE405" i="99"/>
  <c r="AE406" i="99"/>
  <c r="AE407" i="99"/>
  <c r="AE408" i="99"/>
  <c r="AE409" i="99"/>
  <c r="AE410" i="99"/>
  <c r="AE411" i="99"/>
  <c r="AE412" i="99"/>
  <c r="AE413" i="99"/>
  <c r="AE414" i="99"/>
  <c r="AE415" i="99"/>
  <c r="AE416" i="99"/>
  <c r="AE417" i="99"/>
  <c r="AE418" i="99"/>
  <c r="AE419" i="99"/>
  <c r="AE420" i="99"/>
  <c r="AE421" i="99"/>
  <c r="AE422" i="99"/>
  <c r="AE423" i="99"/>
  <c r="AE424" i="99"/>
  <c r="AE425" i="99"/>
  <c r="AE426" i="99"/>
  <c r="AE427" i="99"/>
  <c r="AE428" i="99"/>
  <c r="AE429" i="99"/>
  <c r="AE430" i="99"/>
  <c r="AE431" i="99"/>
  <c r="AE432" i="99"/>
  <c r="AE433" i="99"/>
  <c r="AE434" i="99"/>
  <c r="AE435" i="99"/>
  <c r="AE2" i="99"/>
  <c r="AC3" i="90"/>
  <c r="AC4" i="90"/>
  <c r="AC5" i="90"/>
  <c r="AC6" i="90"/>
  <c r="AC7" i="90"/>
  <c r="AC8" i="90"/>
  <c r="AC9" i="90"/>
  <c r="AC10" i="90"/>
  <c r="AC11" i="90"/>
  <c r="AC12" i="90"/>
  <c r="AC13" i="90"/>
  <c r="AC14" i="90"/>
  <c r="AC15" i="90"/>
  <c r="AC16" i="90"/>
  <c r="AC17" i="90"/>
  <c r="AC18" i="90"/>
  <c r="AC19" i="90"/>
  <c r="AC20" i="90"/>
  <c r="AC21" i="90"/>
  <c r="AC22" i="90"/>
  <c r="AC23" i="90"/>
  <c r="AC24" i="90"/>
  <c r="AC25" i="90"/>
  <c r="AC26" i="90"/>
  <c r="AC27" i="90"/>
  <c r="AC28" i="90"/>
  <c r="AC29" i="90"/>
  <c r="AC30" i="90"/>
  <c r="AC31" i="90"/>
  <c r="AC32" i="90"/>
  <c r="AC33" i="90"/>
  <c r="AC34" i="90"/>
  <c r="AC35" i="90"/>
  <c r="AC36" i="90"/>
  <c r="AC37" i="90"/>
  <c r="AC38" i="90"/>
  <c r="AC39" i="90"/>
  <c r="AC40" i="90"/>
  <c r="AC41" i="90"/>
  <c r="AC42" i="90"/>
  <c r="AC43" i="90"/>
  <c r="AC44" i="90"/>
  <c r="AC45" i="90"/>
  <c r="AC46" i="90"/>
  <c r="AC47" i="90"/>
  <c r="AC48" i="90"/>
  <c r="AC49" i="90"/>
  <c r="AC50" i="90"/>
  <c r="AC51" i="90"/>
  <c r="AC52" i="90"/>
  <c r="AC53" i="90"/>
  <c r="AC54" i="90"/>
  <c r="AC55" i="90"/>
  <c r="AC56" i="90"/>
  <c r="AC57" i="90"/>
  <c r="AC58" i="90"/>
  <c r="AC59" i="90"/>
  <c r="AC60" i="90"/>
  <c r="AC61" i="90"/>
  <c r="AC62" i="90"/>
  <c r="AC63" i="90"/>
  <c r="AC64" i="90"/>
  <c r="AC65" i="90"/>
  <c r="AC66" i="90"/>
  <c r="AC67" i="90"/>
  <c r="AC68" i="90"/>
  <c r="AC69" i="90"/>
  <c r="AC70" i="90"/>
  <c r="AC71" i="90"/>
  <c r="AC72" i="90"/>
  <c r="AC73" i="90"/>
  <c r="AC74" i="90"/>
  <c r="AC75" i="90"/>
  <c r="AC76" i="90"/>
  <c r="AC77" i="90"/>
  <c r="AC78" i="90"/>
  <c r="AC79" i="90"/>
  <c r="AC80" i="90"/>
  <c r="AC81" i="90"/>
  <c r="AC82" i="90"/>
  <c r="AC83" i="90"/>
  <c r="AC84" i="90"/>
  <c r="AC85" i="90"/>
  <c r="AC86" i="90"/>
  <c r="AC87" i="90"/>
  <c r="AC88" i="90"/>
  <c r="AC89" i="90"/>
  <c r="AC90" i="90"/>
  <c r="AC91" i="90"/>
  <c r="AC92" i="90"/>
  <c r="AC93" i="90"/>
  <c r="AC94" i="90"/>
  <c r="AC95" i="90"/>
  <c r="AC96" i="90"/>
  <c r="AC97" i="90"/>
  <c r="AC98" i="90"/>
  <c r="AC99" i="90"/>
  <c r="AC100" i="90"/>
  <c r="AC101" i="90"/>
  <c r="AC102" i="90"/>
  <c r="AC103" i="90"/>
  <c r="AC104" i="90"/>
  <c r="AC105" i="90"/>
  <c r="AC106" i="90"/>
  <c r="AC107" i="90"/>
  <c r="AC108" i="90"/>
  <c r="AC109" i="90"/>
  <c r="AC110" i="90"/>
  <c r="AC111" i="90"/>
  <c r="AC112" i="90"/>
  <c r="AC113" i="90"/>
  <c r="AC114" i="90"/>
  <c r="AC115" i="90"/>
  <c r="AC116" i="90"/>
  <c r="AC117" i="90"/>
  <c r="AC118" i="90"/>
  <c r="AC119" i="90"/>
  <c r="AC120" i="90"/>
  <c r="AC121" i="90"/>
  <c r="AC122" i="90"/>
  <c r="AC123" i="90"/>
  <c r="AC124" i="90"/>
  <c r="AC125" i="90"/>
  <c r="AC126" i="90"/>
  <c r="AC127" i="90"/>
  <c r="AC128" i="90"/>
  <c r="AC129" i="90"/>
  <c r="AC130" i="90"/>
  <c r="AC131" i="90"/>
  <c r="AC132" i="90"/>
  <c r="AC133" i="90"/>
  <c r="AC134" i="90"/>
  <c r="AC135" i="90"/>
  <c r="AC136" i="90"/>
  <c r="AC137" i="90"/>
  <c r="AC138" i="90"/>
  <c r="AC139" i="90"/>
  <c r="AC140" i="90"/>
  <c r="AC141" i="90"/>
  <c r="AC142" i="90"/>
  <c r="AC143" i="90"/>
  <c r="AC144" i="90"/>
  <c r="AC145" i="90"/>
  <c r="AC146" i="90"/>
  <c r="AC147" i="90"/>
  <c r="AC148" i="90"/>
  <c r="AC149" i="90"/>
  <c r="AC150" i="90"/>
  <c r="AC151" i="90"/>
  <c r="AC152" i="90"/>
  <c r="AC153" i="90"/>
  <c r="AC154" i="90"/>
  <c r="AC155" i="90"/>
  <c r="AC156" i="90"/>
  <c r="AC157" i="90"/>
  <c r="AC158" i="90"/>
  <c r="AC159" i="90"/>
  <c r="AC160" i="90"/>
  <c r="AC161" i="90"/>
  <c r="AC162" i="90"/>
  <c r="AC163" i="90"/>
  <c r="AC164" i="90"/>
  <c r="AC165" i="90"/>
  <c r="AC166" i="90"/>
  <c r="AC167" i="90"/>
  <c r="AC168" i="90"/>
  <c r="AC169" i="90"/>
  <c r="AC170" i="90"/>
  <c r="AC171" i="90"/>
  <c r="AC172" i="90"/>
  <c r="AC173" i="90"/>
  <c r="AC174" i="90"/>
  <c r="AC175" i="90"/>
  <c r="AC176" i="90"/>
  <c r="AC177" i="90"/>
  <c r="AC178" i="90"/>
  <c r="AC179" i="90"/>
  <c r="AC180" i="90"/>
  <c r="AC181" i="90"/>
  <c r="AC182" i="90"/>
  <c r="AC183" i="90"/>
  <c r="AC184" i="90"/>
  <c r="AC185" i="90"/>
  <c r="AC186" i="90"/>
  <c r="K141" i="96"/>
  <c r="K142" i="96"/>
  <c r="K143" i="96"/>
  <c r="K144" i="96"/>
  <c r="J141" i="96"/>
  <c r="J142" i="96"/>
  <c r="J143" i="96"/>
  <c r="J144" i="96"/>
  <c r="I141" i="96"/>
  <c r="I142" i="96"/>
  <c r="I143" i="96"/>
  <c r="I144" i="96"/>
  <c r="Y3" i="95"/>
  <c r="J3" i="96" s="1"/>
  <c r="Y4" i="95"/>
  <c r="J4" i="96" s="1"/>
  <c r="Y5" i="95"/>
  <c r="J5" i="96" s="1"/>
  <c r="Y6" i="95"/>
  <c r="J6" i="96" s="1"/>
  <c r="Y7" i="95"/>
  <c r="J7" i="96" s="1"/>
  <c r="J8" i="96"/>
  <c r="Y9" i="95"/>
  <c r="J9" i="96" s="1"/>
  <c r="Y10" i="95"/>
  <c r="J10" i="96" s="1"/>
  <c r="Y11" i="95"/>
  <c r="J11" i="96" s="1"/>
  <c r="Y12" i="95"/>
  <c r="J12" i="96" s="1"/>
  <c r="Y13" i="95"/>
  <c r="J13" i="96" s="1"/>
  <c r="Y14" i="95"/>
  <c r="J14" i="96" s="1"/>
  <c r="Y15" i="95"/>
  <c r="J15" i="96" s="1"/>
  <c r="Y16" i="95"/>
  <c r="J16" i="96" s="1"/>
  <c r="Y17" i="95"/>
  <c r="J17" i="96" s="1"/>
  <c r="Y18" i="95"/>
  <c r="J18" i="96" s="1"/>
  <c r="Y19" i="95"/>
  <c r="J19" i="96" s="1"/>
  <c r="Y20" i="95"/>
  <c r="J20" i="96" s="1"/>
  <c r="Y21" i="95"/>
  <c r="J21" i="96" s="1"/>
  <c r="Y22" i="95"/>
  <c r="J22" i="96" s="1"/>
  <c r="Y23" i="95"/>
  <c r="J23" i="96" s="1"/>
  <c r="Y24" i="95"/>
  <c r="J24" i="96" s="1"/>
  <c r="Y25" i="95"/>
  <c r="J25" i="96" s="1"/>
  <c r="Y26" i="95"/>
  <c r="J26" i="96" s="1"/>
  <c r="Y27" i="95"/>
  <c r="J27" i="96" s="1"/>
  <c r="Y28" i="95"/>
  <c r="J28" i="96" s="1"/>
  <c r="Y29" i="95"/>
  <c r="J29" i="96" s="1"/>
  <c r="Y30" i="95"/>
  <c r="J30" i="96" s="1"/>
  <c r="Y31" i="95"/>
  <c r="J31" i="96" s="1"/>
  <c r="Y32" i="95"/>
  <c r="J32" i="96" s="1"/>
  <c r="Y33" i="95"/>
  <c r="J33" i="96" s="1"/>
  <c r="Y34" i="95"/>
  <c r="J34" i="96" s="1"/>
  <c r="Y35" i="95"/>
  <c r="J35" i="96" s="1"/>
  <c r="Y36" i="95"/>
  <c r="J36" i="96" s="1"/>
  <c r="Y37" i="95"/>
  <c r="J37" i="96" s="1"/>
  <c r="Y38" i="95"/>
  <c r="J38" i="96" s="1"/>
  <c r="Y39" i="95"/>
  <c r="J39" i="96" s="1"/>
  <c r="Y40" i="95"/>
  <c r="J40" i="96" s="1"/>
  <c r="Y41" i="95"/>
  <c r="J41" i="96" s="1"/>
  <c r="Y42" i="95"/>
  <c r="J42" i="96" s="1"/>
  <c r="Y43" i="95"/>
  <c r="J43" i="96" s="1"/>
  <c r="Y44" i="95"/>
  <c r="J44" i="96" s="1"/>
  <c r="Y45" i="95"/>
  <c r="J45" i="96" s="1"/>
  <c r="Y46" i="95"/>
  <c r="J46" i="96" s="1"/>
  <c r="Y47" i="95"/>
  <c r="J47" i="96" s="1"/>
  <c r="Y48" i="95"/>
  <c r="J48" i="96" s="1"/>
  <c r="Y49" i="95"/>
  <c r="J49" i="96" s="1"/>
  <c r="Y50" i="95"/>
  <c r="J50" i="96" s="1"/>
  <c r="Y51" i="95"/>
  <c r="J51" i="96" s="1"/>
  <c r="Y52" i="95"/>
  <c r="J52" i="96" s="1"/>
  <c r="Y53" i="95"/>
  <c r="J53" i="96" s="1"/>
  <c r="Y54" i="95"/>
  <c r="J54" i="96" s="1"/>
  <c r="Y55" i="95"/>
  <c r="J55" i="96" s="1"/>
  <c r="Y56" i="95"/>
  <c r="J56" i="96" s="1"/>
  <c r="Y57" i="95"/>
  <c r="J57" i="96" s="1"/>
  <c r="Y58" i="95"/>
  <c r="J58" i="96" s="1"/>
  <c r="Y59" i="95"/>
  <c r="J59" i="96" s="1"/>
  <c r="Y60" i="95"/>
  <c r="J60" i="96" s="1"/>
  <c r="Y61" i="95"/>
  <c r="J61" i="96" s="1"/>
  <c r="Y62" i="95"/>
  <c r="J62" i="96" s="1"/>
  <c r="Y63" i="95"/>
  <c r="J63" i="96" s="1"/>
  <c r="Y64" i="95"/>
  <c r="J64" i="96" s="1"/>
  <c r="Y65" i="95"/>
  <c r="J65" i="96" s="1"/>
  <c r="Y66" i="95"/>
  <c r="J66" i="96" s="1"/>
  <c r="Y67" i="95"/>
  <c r="J67" i="96" s="1"/>
  <c r="Y68" i="95"/>
  <c r="J68" i="96" s="1"/>
  <c r="Y69" i="95"/>
  <c r="J69" i="96" s="1"/>
  <c r="Y70" i="95"/>
  <c r="J70" i="96" s="1"/>
  <c r="Y71" i="95"/>
  <c r="J71" i="96" s="1"/>
  <c r="Y72" i="95"/>
  <c r="J72" i="96" s="1"/>
  <c r="Y73" i="95"/>
  <c r="J73" i="96" s="1"/>
  <c r="Y74" i="95"/>
  <c r="J74" i="96" s="1"/>
  <c r="Y75" i="95"/>
  <c r="J75" i="96" s="1"/>
  <c r="Y76" i="95"/>
  <c r="J76" i="96" s="1"/>
  <c r="Y77" i="95"/>
  <c r="J77" i="96" s="1"/>
  <c r="Y78" i="95"/>
  <c r="J78" i="96" s="1"/>
  <c r="Y79" i="95"/>
  <c r="J79" i="96" s="1"/>
  <c r="Y80" i="95"/>
  <c r="J80" i="96" s="1"/>
  <c r="Y81" i="95"/>
  <c r="J81" i="96" s="1"/>
  <c r="Y82" i="95"/>
  <c r="J82" i="96" s="1"/>
  <c r="Y83" i="95"/>
  <c r="J83" i="96" s="1"/>
  <c r="Y84" i="95"/>
  <c r="J84" i="96" s="1"/>
  <c r="Y85" i="95"/>
  <c r="J85" i="96" s="1"/>
  <c r="Y86" i="95"/>
  <c r="J86" i="96" s="1"/>
  <c r="Y87" i="95"/>
  <c r="J87" i="96" s="1"/>
  <c r="Y88" i="95"/>
  <c r="J88" i="96" s="1"/>
  <c r="Y89" i="95"/>
  <c r="J89" i="96" s="1"/>
  <c r="Y90" i="95"/>
  <c r="J90" i="96" s="1"/>
  <c r="Y91" i="95"/>
  <c r="J91" i="96" s="1"/>
  <c r="Y92" i="95"/>
  <c r="J92" i="96" s="1"/>
  <c r="Y93" i="95"/>
  <c r="J93" i="96" s="1"/>
  <c r="Y94" i="95"/>
  <c r="J94" i="96" s="1"/>
  <c r="Y95" i="95"/>
  <c r="J95" i="96" s="1"/>
  <c r="Y96" i="95"/>
  <c r="J96" i="96" s="1"/>
  <c r="Y97" i="95"/>
  <c r="J97" i="96" s="1"/>
  <c r="Y98" i="95"/>
  <c r="J98" i="96" s="1"/>
  <c r="Y99" i="95"/>
  <c r="J99" i="96" s="1"/>
  <c r="Y100" i="95"/>
  <c r="J100" i="96" s="1"/>
  <c r="Y101" i="95"/>
  <c r="J101" i="96" s="1"/>
  <c r="Y102" i="95"/>
  <c r="J102" i="96" s="1"/>
  <c r="Y103" i="95"/>
  <c r="J103" i="96" s="1"/>
  <c r="Y104" i="95"/>
  <c r="J104" i="96" s="1"/>
  <c r="Y105" i="95"/>
  <c r="J105" i="96" s="1"/>
  <c r="Y106" i="95"/>
  <c r="J106" i="96" s="1"/>
  <c r="Y107" i="95"/>
  <c r="J107" i="96" s="1"/>
  <c r="Y108" i="95"/>
  <c r="J108" i="96" s="1"/>
  <c r="Y109" i="95"/>
  <c r="J109" i="96" s="1"/>
  <c r="Y110" i="95"/>
  <c r="J110" i="96" s="1"/>
  <c r="Y111" i="95"/>
  <c r="J111" i="96" s="1"/>
  <c r="Y112" i="95"/>
  <c r="J112" i="96" s="1"/>
  <c r="Y113" i="95"/>
  <c r="J113" i="96" s="1"/>
  <c r="Y114" i="95"/>
  <c r="J114" i="96" s="1"/>
  <c r="Y115" i="95"/>
  <c r="J115" i="96" s="1"/>
  <c r="Y116" i="95"/>
  <c r="J116" i="96" s="1"/>
  <c r="Y117" i="95"/>
  <c r="J117" i="96" s="1"/>
  <c r="Y118" i="95"/>
  <c r="J118" i="96" s="1"/>
  <c r="Y119" i="95"/>
  <c r="J119" i="96" s="1"/>
  <c r="Y120" i="95"/>
  <c r="J120" i="96" s="1"/>
  <c r="Y121" i="95"/>
  <c r="J121" i="96" s="1"/>
  <c r="Y122" i="95"/>
  <c r="J122" i="96" s="1"/>
  <c r="Y123" i="95"/>
  <c r="J123" i="96" s="1"/>
  <c r="Y124" i="95"/>
  <c r="J124" i="96" s="1"/>
  <c r="Y125" i="95"/>
  <c r="J125" i="96" s="1"/>
  <c r="Y126" i="95"/>
  <c r="J126" i="96" s="1"/>
  <c r="Y127" i="95"/>
  <c r="J127" i="96" s="1"/>
  <c r="Y128" i="95"/>
  <c r="J128" i="96" s="1"/>
  <c r="Y129" i="95"/>
  <c r="J129" i="96" s="1"/>
  <c r="Y130" i="95"/>
  <c r="J130" i="96" s="1"/>
  <c r="Y131" i="95"/>
  <c r="J131" i="96" s="1"/>
  <c r="Y132" i="95"/>
  <c r="J132" i="96" s="1"/>
  <c r="Y133" i="95"/>
  <c r="J133" i="96" s="1"/>
  <c r="Y134" i="95"/>
  <c r="J134" i="96" s="1"/>
  <c r="Y135" i="95"/>
  <c r="J135" i="96" s="1"/>
  <c r="Y136" i="95"/>
  <c r="J136" i="96" s="1"/>
  <c r="Y137" i="95"/>
  <c r="J137" i="96" s="1"/>
  <c r="Y138" i="95"/>
  <c r="J138" i="96" s="1"/>
  <c r="Y139" i="95"/>
  <c r="J139" i="96" s="1"/>
  <c r="Y140" i="95"/>
  <c r="J140" i="96" s="1"/>
  <c r="Y141" i="95"/>
  <c r="Y142" i="95"/>
  <c r="Y143" i="95"/>
  <c r="Y144" i="95"/>
  <c r="Y2" i="95"/>
  <c r="J2" i="96" s="1"/>
  <c r="Z3" i="88"/>
  <c r="I3" i="96" s="1"/>
  <c r="Z4" i="88"/>
  <c r="I4" i="96" s="1"/>
  <c r="Z5" i="88"/>
  <c r="I5" i="96" s="1"/>
  <c r="Z6" i="88"/>
  <c r="I6" i="96" s="1"/>
  <c r="Z7" i="88"/>
  <c r="I7" i="96" s="1"/>
  <c r="Z8" i="88"/>
  <c r="I8" i="96" s="1"/>
  <c r="Z9" i="88"/>
  <c r="I9" i="96" s="1"/>
  <c r="Z10" i="88"/>
  <c r="I10" i="96" s="1"/>
  <c r="Z11" i="88"/>
  <c r="I11" i="96" s="1"/>
  <c r="Z12" i="88"/>
  <c r="I12" i="96" s="1"/>
  <c r="Z13" i="88"/>
  <c r="I13" i="96" s="1"/>
  <c r="Z14" i="88"/>
  <c r="I14" i="96" s="1"/>
  <c r="Z15" i="88"/>
  <c r="I15" i="96" s="1"/>
  <c r="Z16" i="88"/>
  <c r="I16" i="96" s="1"/>
  <c r="Z17" i="88"/>
  <c r="I17" i="96" s="1"/>
  <c r="Z18" i="88"/>
  <c r="I18" i="96" s="1"/>
  <c r="Z19" i="88"/>
  <c r="I19" i="96" s="1"/>
  <c r="Z20" i="88"/>
  <c r="I20" i="96" s="1"/>
  <c r="Z21" i="88"/>
  <c r="I21" i="96" s="1"/>
  <c r="Z22" i="88"/>
  <c r="I22" i="96" s="1"/>
  <c r="Z23" i="88"/>
  <c r="I23" i="96" s="1"/>
  <c r="Z24" i="88"/>
  <c r="I24" i="96" s="1"/>
  <c r="Z25" i="88"/>
  <c r="I25" i="96" s="1"/>
  <c r="Z26" i="88"/>
  <c r="I26" i="96" s="1"/>
  <c r="Z27" i="88"/>
  <c r="I27" i="96" s="1"/>
  <c r="Z28" i="88"/>
  <c r="I28" i="96" s="1"/>
  <c r="Z29" i="88"/>
  <c r="I29" i="96" s="1"/>
  <c r="Z30" i="88"/>
  <c r="I30" i="96" s="1"/>
  <c r="Z31" i="88"/>
  <c r="I31" i="96" s="1"/>
  <c r="Z32" i="88"/>
  <c r="I32" i="96" s="1"/>
  <c r="Z33" i="88"/>
  <c r="I33" i="96" s="1"/>
  <c r="Z34" i="88"/>
  <c r="I34" i="96" s="1"/>
  <c r="Z35" i="88"/>
  <c r="I35" i="96" s="1"/>
  <c r="Z36" i="88"/>
  <c r="I36" i="96" s="1"/>
  <c r="Z37" i="88"/>
  <c r="I37" i="96" s="1"/>
  <c r="Z38" i="88"/>
  <c r="I38" i="96" s="1"/>
  <c r="Z39" i="88"/>
  <c r="I39" i="96" s="1"/>
  <c r="Z40" i="88"/>
  <c r="I40" i="96" s="1"/>
  <c r="Z41" i="88"/>
  <c r="I41" i="96" s="1"/>
  <c r="Z42" i="88"/>
  <c r="I42" i="96" s="1"/>
  <c r="Z43" i="88"/>
  <c r="I43" i="96" s="1"/>
  <c r="Z44" i="88"/>
  <c r="I44" i="96" s="1"/>
  <c r="Z45" i="88"/>
  <c r="I45" i="96" s="1"/>
  <c r="Z46" i="88"/>
  <c r="I46" i="96" s="1"/>
  <c r="Z47" i="88"/>
  <c r="I47" i="96" s="1"/>
  <c r="Z48" i="88"/>
  <c r="I48" i="96" s="1"/>
  <c r="Z49" i="88"/>
  <c r="I49" i="96" s="1"/>
  <c r="Z50" i="88"/>
  <c r="I50" i="96" s="1"/>
  <c r="Z51" i="88"/>
  <c r="I51" i="96" s="1"/>
  <c r="Z52" i="88"/>
  <c r="I52" i="96" s="1"/>
  <c r="Z53" i="88"/>
  <c r="I53" i="96" s="1"/>
  <c r="Z54" i="88"/>
  <c r="I54" i="96" s="1"/>
  <c r="Z55" i="88"/>
  <c r="I55" i="96" s="1"/>
  <c r="Z56" i="88"/>
  <c r="I56" i="96" s="1"/>
  <c r="Z57" i="88"/>
  <c r="I57" i="96" s="1"/>
  <c r="Z58" i="88"/>
  <c r="I58" i="96" s="1"/>
  <c r="Z59" i="88"/>
  <c r="I59" i="96" s="1"/>
  <c r="Z60" i="88"/>
  <c r="I60" i="96" s="1"/>
  <c r="Z61" i="88"/>
  <c r="I61" i="96" s="1"/>
  <c r="Z62" i="88"/>
  <c r="I62" i="96" s="1"/>
  <c r="Z63" i="88"/>
  <c r="I63" i="96" s="1"/>
  <c r="Z64" i="88"/>
  <c r="I64" i="96" s="1"/>
  <c r="Z65" i="88"/>
  <c r="I65" i="96" s="1"/>
  <c r="Z66" i="88"/>
  <c r="I66" i="96" s="1"/>
  <c r="Z67" i="88"/>
  <c r="I67" i="96" s="1"/>
  <c r="Z68" i="88"/>
  <c r="I68" i="96" s="1"/>
  <c r="Z69" i="88"/>
  <c r="I69" i="96" s="1"/>
  <c r="Z70" i="88"/>
  <c r="I70" i="96" s="1"/>
  <c r="Z71" i="88"/>
  <c r="I71" i="96" s="1"/>
  <c r="Z72" i="88"/>
  <c r="I72" i="96" s="1"/>
  <c r="Z73" i="88"/>
  <c r="I73" i="96" s="1"/>
  <c r="Z74" i="88"/>
  <c r="I74" i="96" s="1"/>
  <c r="Z75" i="88"/>
  <c r="I75" i="96" s="1"/>
  <c r="Z76" i="88"/>
  <c r="I76" i="96" s="1"/>
  <c r="Z77" i="88"/>
  <c r="I77" i="96" s="1"/>
  <c r="Z78" i="88"/>
  <c r="I78" i="96" s="1"/>
  <c r="Z79" i="88"/>
  <c r="I79" i="96" s="1"/>
  <c r="Z80" i="88"/>
  <c r="I80" i="96" s="1"/>
  <c r="Z81" i="88"/>
  <c r="I81" i="96" s="1"/>
  <c r="Z82" i="88"/>
  <c r="I82" i="96" s="1"/>
  <c r="Z83" i="88"/>
  <c r="I83" i="96" s="1"/>
  <c r="Z84" i="88"/>
  <c r="I84" i="96" s="1"/>
  <c r="Z85" i="88"/>
  <c r="I85" i="96" s="1"/>
  <c r="Z86" i="88"/>
  <c r="I86" i="96" s="1"/>
  <c r="Z87" i="88"/>
  <c r="I87" i="96" s="1"/>
  <c r="Z88" i="88"/>
  <c r="I88" i="96" s="1"/>
  <c r="Z89" i="88"/>
  <c r="I89" i="96" s="1"/>
  <c r="Z90" i="88"/>
  <c r="I90" i="96" s="1"/>
  <c r="Z91" i="88"/>
  <c r="I91" i="96" s="1"/>
  <c r="Z92" i="88"/>
  <c r="I92" i="96" s="1"/>
  <c r="Z93" i="88"/>
  <c r="I93" i="96" s="1"/>
  <c r="Z94" i="88"/>
  <c r="I94" i="96" s="1"/>
  <c r="Z95" i="88"/>
  <c r="I95" i="96" s="1"/>
  <c r="Z96" i="88"/>
  <c r="I96" i="96" s="1"/>
  <c r="Z97" i="88"/>
  <c r="I97" i="96" s="1"/>
  <c r="Z98" i="88"/>
  <c r="I98" i="96" s="1"/>
  <c r="Z99" i="88"/>
  <c r="I99" i="96" s="1"/>
  <c r="Z100" i="88"/>
  <c r="I100" i="96" s="1"/>
  <c r="Z101" i="88"/>
  <c r="I101" i="96" s="1"/>
  <c r="Z102" i="88"/>
  <c r="I102" i="96" s="1"/>
  <c r="Z103" i="88"/>
  <c r="I103" i="96" s="1"/>
  <c r="Z104" i="88"/>
  <c r="I104" i="96" s="1"/>
  <c r="Z105" i="88"/>
  <c r="I105" i="96" s="1"/>
  <c r="Z106" i="88"/>
  <c r="I106" i="96" s="1"/>
  <c r="Z107" i="88"/>
  <c r="I107" i="96" s="1"/>
  <c r="Z108" i="88"/>
  <c r="I108" i="96" s="1"/>
  <c r="Z109" i="88"/>
  <c r="I109" i="96" s="1"/>
  <c r="Z110" i="88"/>
  <c r="I110" i="96" s="1"/>
  <c r="Z111" i="88"/>
  <c r="I111" i="96" s="1"/>
  <c r="Z112" i="88"/>
  <c r="I112" i="96" s="1"/>
  <c r="Z113" i="88"/>
  <c r="I113" i="96" s="1"/>
  <c r="Z114" i="88"/>
  <c r="I114" i="96" s="1"/>
  <c r="Z115" i="88"/>
  <c r="I115" i="96" s="1"/>
  <c r="Z116" i="88"/>
  <c r="I116" i="96" s="1"/>
  <c r="Z117" i="88"/>
  <c r="I117" i="96" s="1"/>
  <c r="Z118" i="88"/>
  <c r="I118" i="96" s="1"/>
  <c r="Z119" i="88"/>
  <c r="I119" i="96" s="1"/>
  <c r="Z120" i="88"/>
  <c r="I120" i="96" s="1"/>
  <c r="Z121" i="88"/>
  <c r="I121" i="96" s="1"/>
  <c r="Z122" i="88"/>
  <c r="I122" i="96" s="1"/>
  <c r="Z123" i="88"/>
  <c r="I123" i="96" s="1"/>
  <c r="Z124" i="88"/>
  <c r="I124" i="96" s="1"/>
  <c r="Z125" i="88"/>
  <c r="I125" i="96" s="1"/>
  <c r="Z126" i="88"/>
  <c r="I126" i="96" s="1"/>
  <c r="Z127" i="88"/>
  <c r="I127" i="96" s="1"/>
  <c r="Z128" i="88"/>
  <c r="I128" i="96" s="1"/>
  <c r="Z129" i="88"/>
  <c r="I129" i="96" s="1"/>
  <c r="Z130" i="88"/>
  <c r="I130" i="96" s="1"/>
  <c r="Z131" i="88"/>
  <c r="I131" i="96" s="1"/>
  <c r="Z132" i="88"/>
  <c r="I132" i="96" s="1"/>
  <c r="Z133" i="88"/>
  <c r="I133" i="96" s="1"/>
  <c r="Z134" i="88"/>
  <c r="I134" i="96" s="1"/>
  <c r="Z135" i="88"/>
  <c r="I135" i="96" s="1"/>
  <c r="Z136" i="88"/>
  <c r="I136" i="96" s="1"/>
  <c r="Z137" i="88"/>
  <c r="I137" i="96" s="1"/>
  <c r="Z138" i="88"/>
  <c r="I138" i="96" s="1"/>
  <c r="Z139" i="88"/>
  <c r="I139" i="96" s="1"/>
  <c r="Z140" i="88"/>
  <c r="I140" i="96" s="1"/>
  <c r="Z141" i="88"/>
  <c r="Z142" i="88"/>
  <c r="Z143" i="88"/>
  <c r="Z144" i="88"/>
  <c r="Z2" i="88"/>
  <c r="I2" i="96" s="1"/>
  <c r="AG4" i="85"/>
  <c r="AJ4" i="85" s="1"/>
  <c r="AG5" i="85"/>
  <c r="AG6" i="85"/>
  <c r="AG7" i="85"/>
  <c r="AG8" i="85"/>
  <c r="AG9" i="85"/>
  <c r="AG10" i="85"/>
  <c r="AG11" i="85"/>
  <c r="AG12" i="85"/>
  <c r="AJ12" i="85" s="1"/>
  <c r="AG13" i="85"/>
  <c r="AG14" i="85"/>
  <c r="AG15" i="85"/>
  <c r="AG16" i="85"/>
  <c r="AG17" i="85"/>
  <c r="AG18" i="85"/>
  <c r="AG19" i="85"/>
  <c r="AG20" i="85"/>
  <c r="AG21" i="85"/>
  <c r="AG22" i="85"/>
  <c r="AG23" i="85"/>
  <c r="AG24" i="85"/>
  <c r="AG25" i="85"/>
  <c r="AG26" i="85"/>
  <c r="AG27" i="85"/>
  <c r="AG28" i="85"/>
  <c r="AG29" i="85"/>
  <c r="AG30" i="85"/>
  <c r="AG31" i="85"/>
  <c r="AG32" i="85"/>
  <c r="AG33" i="85"/>
  <c r="AG34" i="85"/>
  <c r="AG35" i="85"/>
  <c r="AG36" i="85"/>
  <c r="AG37" i="85"/>
  <c r="AG38" i="85"/>
  <c r="AG39" i="85"/>
  <c r="AG40" i="85"/>
  <c r="AJ40" i="85" s="1"/>
  <c r="AG41" i="85"/>
  <c r="AG42" i="85"/>
  <c r="AG43" i="85"/>
  <c r="AG44" i="85"/>
  <c r="AG45" i="85"/>
  <c r="AG46" i="85"/>
  <c r="AG47" i="85"/>
  <c r="AG48" i="85"/>
  <c r="AG49" i="85"/>
  <c r="AG50" i="85"/>
  <c r="AG51" i="85"/>
  <c r="AG52" i="85"/>
  <c r="AG53" i="85"/>
  <c r="AG54" i="85"/>
  <c r="AG55" i="85"/>
  <c r="AG56" i="85"/>
  <c r="AJ56" i="85" s="1"/>
  <c r="AG57" i="85"/>
  <c r="AG58" i="85"/>
  <c r="AG59" i="85"/>
  <c r="AG60" i="85"/>
  <c r="AJ60" i="85" s="1"/>
  <c r="AG61" i="85"/>
  <c r="AG62" i="85"/>
  <c r="AG63" i="85"/>
  <c r="AG64" i="85"/>
  <c r="AG65" i="85"/>
  <c r="AG66" i="85"/>
  <c r="AG67" i="85"/>
  <c r="AG68" i="85"/>
  <c r="AJ68" i="85" s="1"/>
  <c r="AG69" i="85"/>
  <c r="AG70" i="85"/>
  <c r="AG71" i="85"/>
  <c r="AG72" i="85"/>
  <c r="AG73" i="85"/>
  <c r="AG74" i="85"/>
  <c r="AG75" i="85"/>
  <c r="AG76" i="85"/>
  <c r="AG77" i="85"/>
  <c r="AG78" i="85"/>
  <c r="AG79" i="85"/>
  <c r="AG80" i="85"/>
  <c r="AG81" i="85"/>
  <c r="AG82" i="85"/>
  <c r="AG83" i="85"/>
  <c r="AG84" i="85"/>
  <c r="AG85" i="85"/>
  <c r="AG86" i="85"/>
  <c r="AG87" i="85"/>
  <c r="AG88" i="85"/>
  <c r="AJ88" i="85" s="1"/>
  <c r="AG89" i="85"/>
  <c r="AG90" i="85"/>
  <c r="AG91" i="85"/>
  <c r="AG92" i="85"/>
  <c r="AJ92" i="85" s="1"/>
  <c r="AG93" i="85"/>
  <c r="AG94" i="85"/>
  <c r="AG95" i="85"/>
  <c r="AG96" i="85"/>
  <c r="AG97" i="85"/>
  <c r="AG98" i="85"/>
  <c r="AG99" i="85"/>
  <c r="AG100" i="85"/>
  <c r="AJ100" i="85" s="1"/>
  <c r="AG101" i="85"/>
  <c r="AG102" i="85"/>
  <c r="AG103" i="85"/>
  <c r="AG104" i="85"/>
  <c r="AG105" i="85"/>
  <c r="AG106" i="85"/>
  <c r="AG107" i="85"/>
  <c r="AG108" i="85"/>
  <c r="AG109" i="85"/>
  <c r="AG110" i="85"/>
  <c r="AG111" i="85"/>
  <c r="AG112" i="85"/>
  <c r="AJ112" i="85" s="1"/>
  <c r="AG113" i="85"/>
  <c r="AG114" i="85"/>
  <c r="AG115" i="85"/>
  <c r="AG116" i="85"/>
  <c r="AJ116" i="85" s="1"/>
  <c r="AG117" i="85"/>
  <c r="AG118" i="85"/>
  <c r="AG119" i="85"/>
  <c r="AG120" i="85"/>
  <c r="AG121" i="85"/>
  <c r="AG122" i="85"/>
  <c r="AG123" i="85"/>
  <c r="AG124" i="85"/>
  <c r="AG125" i="85"/>
  <c r="AG126" i="85"/>
  <c r="AG127" i="85"/>
  <c r="AG128" i="85"/>
  <c r="AG129" i="85"/>
  <c r="AG130" i="85"/>
  <c r="AG131" i="85"/>
  <c r="AG132" i="85"/>
  <c r="AJ132" i="85" s="1"/>
  <c r="AG133" i="85"/>
  <c r="AG134" i="85"/>
  <c r="AG135" i="85"/>
  <c r="AF3" i="81"/>
  <c r="AJ3" i="81" s="1"/>
  <c r="AF4" i="81"/>
  <c r="AF5" i="81"/>
  <c r="AF6" i="81"/>
  <c r="AF7" i="81"/>
  <c r="AF8" i="81"/>
  <c r="AF9" i="81"/>
  <c r="AF10" i="81"/>
  <c r="AF11" i="81"/>
  <c r="AJ11" i="81" s="1"/>
  <c r="AF12" i="81"/>
  <c r="AF13" i="81"/>
  <c r="AF14" i="81"/>
  <c r="AF15" i="81"/>
  <c r="AF16" i="81"/>
  <c r="AF17" i="81"/>
  <c r="AF18" i="81"/>
  <c r="AF19" i="81"/>
  <c r="AJ19" i="81" s="1"/>
  <c r="AF20" i="81"/>
  <c r="AF21" i="81"/>
  <c r="AF22" i="81"/>
  <c r="AF23" i="81"/>
  <c r="AJ23" i="81" s="1"/>
  <c r="AF24" i="81"/>
  <c r="AF25" i="81"/>
  <c r="AF26" i="81"/>
  <c r="AF27" i="81"/>
  <c r="AJ27" i="81" s="1"/>
  <c r="AF28" i="81"/>
  <c r="AF29" i="81"/>
  <c r="AF30" i="81"/>
  <c r="AF31" i="81"/>
  <c r="AJ31" i="81" s="1"/>
  <c r="AF32" i="81"/>
  <c r="AF33" i="81"/>
  <c r="AF34" i="81"/>
  <c r="AF35" i="81"/>
  <c r="AF36" i="81"/>
  <c r="AF37" i="81"/>
  <c r="AF38" i="81"/>
  <c r="AF39" i="81"/>
  <c r="AF40" i="81"/>
  <c r="AF41" i="81"/>
  <c r="AF42" i="81"/>
  <c r="AF43" i="81"/>
  <c r="AJ43" i="81" s="1"/>
  <c r="AF44" i="81"/>
  <c r="AF45" i="81"/>
  <c r="AF46" i="81"/>
  <c r="AF47" i="81"/>
  <c r="AF48" i="81"/>
  <c r="AF49" i="81"/>
  <c r="AF50" i="81"/>
  <c r="AF51" i="81"/>
  <c r="AF52" i="81"/>
  <c r="AF53" i="81"/>
  <c r="AF54" i="81"/>
  <c r="AF55" i="81"/>
  <c r="AF56" i="81"/>
  <c r="AF57" i="81"/>
  <c r="AF58" i="81"/>
  <c r="AF59" i="81"/>
  <c r="AF60" i="81"/>
  <c r="AF61" i="81"/>
  <c r="AF62" i="81"/>
  <c r="AF63" i="81"/>
  <c r="AJ63" i="81" s="1"/>
  <c r="AF64" i="81"/>
  <c r="AF65" i="81"/>
  <c r="AF66" i="81"/>
  <c r="AF67" i="81"/>
  <c r="AF68" i="81"/>
  <c r="AF69" i="81"/>
  <c r="AF70" i="81"/>
  <c r="AF71" i="81"/>
  <c r="AF72" i="81"/>
  <c r="AF73" i="81"/>
  <c r="AF74" i="81"/>
  <c r="AF75" i="81"/>
  <c r="AJ75" i="81" s="1"/>
  <c r="AF76" i="81"/>
  <c r="AF77" i="81"/>
  <c r="AF78" i="81"/>
  <c r="AF79" i="81"/>
  <c r="AF80" i="81"/>
  <c r="AF81" i="81"/>
  <c r="AF82" i="81"/>
  <c r="AF83" i="81"/>
  <c r="AF84" i="81"/>
  <c r="AF85" i="81"/>
  <c r="AF86" i="81"/>
  <c r="AF87" i="81"/>
  <c r="AJ87" i="81" s="1"/>
  <c r="AF88" i="81"/>
  <c r="AF89" i="81"/>
  <c r="AF90" i="81"/>
  <c r="AF91" i="81"/>
  <c r="AF92" i="81"/>
  <c r="AF93" i="81"/>
  <c r="AF94" i="81"/>
  <c r="AF95" i="81"/>
  <c r="AF96" i="81"/>
  <c r="AF97" i="81"/>
  <c r="AF98" i="81"/>
  <c r="AF99" i="81"/>
  <c r="AJ99" i="81" s="1"/>
  <c r="AF100" i="81"/>
  <c r="AF101" i="81"/>
  <c r="AF102" i="81"/>
  <c r="AF103" i="81"/>
  <c r="AJ103" i="81" s="1"/>
  <c r="AF104" i="81"/>
  <c r="AF105" i="81"/>
  <c r="AF106" i="81"/>
  <c r="AF107" i="81"/>
  <c r="AF108" i="81"/>
  <c r="AF109" i="81"/>
  <c r="AF110" i="81"/>
  <c r="AF111" i="81"/>
  <c r="AF112" i="81"/>
  <c r="AF113" i="81"/>
  <c r="AF114" i="81"/>
  <c r="AF115" i="81"/>
  <c r="AJ115" i="81" s="1"/>
  <c r="AF116" i="81"/>
  <c r="AF117" i="81"/>
  <c r="AF118" i="81"/>
  <c r="AF119" i="81"/>
  <c r="AF120" i="81"/>
  <c r="AF121" i="81"/>
  <c r="AF122" i="81"/>
  <c r="AF123" i="81"/>
  <c r="AJ123" i="81" s="1"/>
  <c r="AF124" i="81"/>
  <c r="AF125" i="81"/>
  <c r="AF126" i="81"/>
  <c r="AF127" i="81"/>
  <c r="AJ127" i="81" s="1"/>
  <c r="AF128" i="81"/>
  <c r="AF129" i="81"/>
  <c r="AF130" i="81"/>
  <c r="AF131" i="81"/>
  <c r="AJ131" i="81" s="1"/>
  <c r="AF132" i="81"/>
  <c r="AF133" i="81"/>
  <c r="AF134" i="81"/>
  <c r="AF135" i="81"/>
  <c r="AF2" i="81"/>
  <c r="I46" i="77"/>
  <c r="Y3" i="76"/>
  <c r="J3" i="77" s="1"/>
  <c r="Y4" i="76"/>
  <c r="J4" i="77" s="1"/>
  <c r="Y5" i="76"/>
  <c r="J5" i="77" s="1"/>
  <c r="Y6" i="76"/>
  <c r="J6" i="77" s="1"/>
  <c r="Y7" i="76"/>
  <c r="J7" i="77" s="1"/>
  <c r="Y8" i="76"/>
  <c r="J8" i="77" s="1"/>
  <c r="Y9" i="76"/>
  <c r="J9" i="77" s="1"/>
  <c r="Y10" i="76"/>
  <c r="J10" i="77" s="1"/>
  <c r="Y11" i="76"/>
  <c r="J11" i="77" s="1"/>
  <c r="Y12" i="76"/>
  <c r="J12" i="77" s="1"/>
  <c r="Y13" i="76"/>
  <c r="J13" i="77" s="1"/>
  <c r="Y14" i="76"/>
  <c r="J14" i="77" s="1"/>
  <c r="Y15" i="76"/>
  <c r="J15" i="77" s="1"/>
  <c r="Y16" i="76"/>
  <c r="J16" i="77" s="1"/>
  <c r="Y17" i="76"/>
  <c r="J17" i="77" s="1"/>
  <c r="Y18" i="76"/>
  <c r="J18" i="77" s="1"/>
  <c r="Y19" i="76"/>
  <c r="J19" i="77" s="1"/>
  <c r="Y20" i="76"/>
  <c r="J20" i="77" s="1"/>
  <c r="Y21" i="76"/>
  <c r="J21" i="77" s="1"/>
  <c r="Y22" i="76"/>
  <c r="J22" i="77" s="1"/>
  <c r="Y23" i="76"/>
  <c r="J23" i="77" s="1"/>
  <c r="Y24" i="76"/>
  <c r="J24" i="77" s="1"/>
  <c r="Y25" i="76"/>
  <c r="J25" i="77" s="1"/>
  <c r="Y26" i="76"/>
  <c r="J26" i="77" s="1"/>
  <c r="Y27" i="76"/>
  <c r="J27" i="77" s="1"/>
  <c r="Y28" i="76"/>
  <c r="J28" i="77" s="1"/>
  <c r="Y29" i="76"/>
  <c r="J29" i="77" s="1"/>
  <c r="Y30" i="76"/>
  <c r="J30" i="77" s="1"/>
  <c r="Y31" i="76"/>
  <c r="J31" i="77" s="1"/>
  <c r="Y32" i="76"/>
  <c r="J32" i="77" s="1"/>
  <c r="Y33" i="76"/>
  <c r="J33" i="77" s="1"/>
  <c r="Y34" i="76"/>
  <c r="J34" i="77" s="1"/>
  <c r="Y35" i="76"/>
  <c r="J35" i="77" s="1"/>
  <c r="Y36" i="76"/>
  <c r="J36" i="77" s="1"/>
  <c r="Y37" i="76"/>
  <c r="J37" i="77" s="1"/>
  <c r="Y38" i="76"/>
  <c r="J38" i="77" s="1"/>
  <c r="Y39" i="76"/>
  <c r="J39" i="77" s="1"/>
  <c r="Y40" i="76"/>
  <c r="J40" i="77" s="1"/>
  <c r="Y41" i="76"/>
  <c r="J41" i="77" s="1"/>
  <c r="Y42" i="76"/>
  <c r="J42" i="77" s="1"/>
  <c r="Y43" i="76"/>
  <c r="J43" i="77" s="1"/>
  <c r="Y44" i="76"/>
  <c r="J44" i="77" s="1"/>
  <c r="Y45" i="76"/>
  <c r="J45" i="77" s="1"/>
  <c r="Y46" i="76"/>
  <c r="J46" i="77" s="1"/>
  <c r="Y47" i="76"/>
  <c r="J47" i="77" s="1"/>
  <c r="Y48" i="76"/>
  <c r="J48" i="77" s="1"/>
  <c r="Y49" i="76"/>
  <c r="J49" i="77" s="1"/>
  <c r="Y50" i="76"/>
  <c r="J50" i="77" s="1"/>
  <c r="Y51" i="76"/>
  <c r="J51" i="77" s="1"/>
  <c r="Y52" i="76"/>
  <c r="J52" i="77" s="1"/>
  <c r="Y53" i="76"/>
  <c r="J53" i="77" s="1"/>
  <c r="Y54" i="76"/>
  <c r="J54" i="77" s="1"/>
  <c r="Y55" i="76"/>
  <c r="J55" i="77" s="1"/>
  <c r="Y56" i="76"/>
  <c r="J56" i="77" s="1"/>
  <c r="Y57" i="76"/>
  <c r="J57" i="77" s="1"/>
  <c r="Y58" i="76"/>
  <c r="J58" i="77" s="1"/>
  <c r="Y59" i="76"/>
  <c r="J59" i="77" s="1"/>
  <c r="Y60" i="76"/>
  <c r="J60" i="77" s="1"/>
  <c r="Y61" i="76"/>
  <c r="J61" i="77" s="1"/>
  <c r="Y62" i="76"/>
  <c r="J62" i="77" s="1"/>
  <c r="Y2" i="76"/>
  <c r="J2" i="77" s="1"/>
  <c r="Y3" i="74"/>
  <c r="I3" i="77" s="1"/>
  <c r="Y4" i="74"/>
  <c r="I4" i="77" s="1"/>
  <c r="Y5" i="74"/>
  <c r="I5" i="77" s="1"/>
  <c r="Y6" i="74"/>
  <c r="I6" i="77" s="1"/>
  <c r="Y7" i="74"/>
  <c r="I7" i="77" s="1"/>
  <c r="Y8" i="74"/>
  <c r="I8" i="77" s="1"/>
  <c r="Y9" i="74"/>
  <c r="I9" i="77" s="1"/>
  <c r="Y10" i="74"/>
  <c r="I10" i="77" s="1"/>
  <c r="Y11" i="74"/>
  <c r="I11" i="77" s="1"/>
  <c r="Y12" i="74"/>
  <c r="I12" i="77" s="1"/>
  <c r="Y13" i="74"/>
  <c r="I13" i="77" s="1"/>
  <c r="Y14" i="74"/>
  <c r="I14" i="77" s="1"/>
  <c r="Y15" i="74"/>
  <c r="I15" i="77" s="1"/>
  <c r="Y16" i="74"/>
  <c r="I16" i="77" s="1"/>
  <c r="Y17" i="74"/>
  <c r="I17" i="77" s="1"/>
  <c r="Y18" i="74"/>
  <c r="I18" i="77" s="1"/>
  <c r="Y19" i="74"/>
  <c r="I19" i="77" s="1"/>
  <c r="Y20" i="74"/>
  <c r="I20" i="77" s="1"/>
  <c r="Y21" i="74"/>
  <c r="I21" i="77" s="1"/>
  <c r="Y22" i="74"/>
  <c r="I22" i="77" s="1"/>
  <c r="Y23" i="74"/>
  <c r="I23" i="77" s="1"/>
  <c r="Y24" i="74"/>
  <c r="I24" i="77" s="1"/>
  <c r="Y25" i="74"/>
  <c r="I25" i="77" s="1"/>
  <c r="Y26" i="74"/>
  <c r="I26" i="77" s="1"/>
  <c r="Y27" i="74"/>
  <c r="I27" i="77" s="1"/>
  <c r="Y28" i="74"/>
  <c r="I28" i="77" s="1"/>
  <c r="Y29" i="74"/>
  <c r="I29" i="77" s="1"/>
  <c r="Y30" i="74"/>
  <c r="I30" i="77" s="1"/>
  <c r="Y31" i="74"/>
  <c r="I31" i="77" s="1"/>
  <c r="Y32" i="74"/>
  <c r="I32" i="77" s="1"/>
  <c r="Y33" i="74"/>
  <c r="I33" i="77" s="1"/>
  <c r="Y34" i="74"/>
  <c r="I34" i="77" s="1"/>
  <c r="Y35" i="74"/>
  <c r="I35" i="77" s="1"/>
  <c r="Y36" i="74"/>
  <c r="I36" i="77" s="1"/>
  <c r="Y37" i="74"/>
  <c r="I37" i="77" s="1"/>
  <c r="Y38" i="74"/>
  <c r="I38" i="77" s="1"/>
  <c r="Y39" i="74"/>
  <c r="I39" i="77" s="1"/>
  <c r="Y40" i="74"/>
  <c r="I40" i="77" s="1"/>
  <c r="Y41" i="74"/>
  <c r="I41" i="77" s="1"/>
  <c r="Y42" i="74"/>
  <c r="I42" i="77" s="1"/>
  <c r="Y43" i="74"/>
  <c r="I43" i="77" s="1"/>
  <c r="Y44" i="74"/>
  <c r="I44" i="77" s="1"/>
  <c r="Y45" i="74"/>
  <c r="I45" i="77" s="1"/>
  <c r="Y46" i="74"/>
  <c r="Y47" i="74"/>
  <c r="I47" i="77" s="1"/>
  <c r="Y48" i="74"/>
  <c r="I48" i="77" s="1"/>
  <c r="Y49" i="74"/>
  <c r="I49" i="77" s="1"/>
  <c r="Y50" i="74"/>
  <c r="I50" i="77" s="1"/>
  <c r="Y51" i="74"/>
  <c r="I51" i="77" s="1"/>
  <c r="Y52" i="74"/>
  <c r="I52" i="77" s="1"/>
  <c r="Y53" i="74"/>
  <c r="I53" i="77" s="1"/>
  <c r="Y54" i="74"/>
  <c r="I54" i="77" s="1"/>
  <c r="Y55" i="74"/>
  <c r="I55" i="77" s="1"/>
  <c r="Y56" i="74"/>
  <c r="I56" i="77" s="1"/>
  <c r="Y57" i="74"/>
  <c r="I57" i="77" s="1"/>
  <c r="Y58" i="74"/>
  <c r="I58" i="77" s="1"/>
  <c r="Y59" i="74"/>
  <c r="I59" i="77" s="1"/>
  <c r="Y60" i="74"/>
  <c r="I60" i="77" s="1"/>
  <c r="Y61" i="74"/>
  <c r="I61" i="77" s="1"/>
  <c r="Y62" i="74"/>
  <c r="I2" i="77"/>
  <c r="J79" i="69"/>
  <c r="J78" i="69"/>
  <c r="J77" i="69"/>
  <c r="J76" i="69"/>
  <c r="J75" i="69"/>
  <c r="J74" i="69"/>
  <c r="J73" i="69"/>
  <c r="J72" i="69"/>
  <c r="J71" i="69"/>
  <c r="J70" i="69"/>
  <c r="J69" i="69"/>
  <c r="J68" i="69"/>
  <c r="AB3" i="68"/>
  <c r="J3" i="69" s="1"/>
  <c r="AB4" i="68"/>
  <c r="J4" i="69" s="1"/>
  <c r="AB5" i="68"/>
  <c r="J5" i="69" s="1"/>
  <c r="AB6" i="68"/>
  <c r="J6" i="69" s="1"/>
  <c r="AB7" i="68"/>
  <c r="J7" i="69" s="1"/>
  <c r="AB8" i="68"/>
  <c r="J8" i="69" s="1"/>
  <c r="AB9" i="68"/>
  <c r="J9" i="69" s="1"/>
  <c r="AB10" i="68"/>
  <c r="J10" i="69" s="1"/>
  <c r="AB11" i="68"/>
  <c r="J11" i="69" s="1"/>
  <c r="AB12" i="68"/>
  <c r="J12" i="69" s="1"/>
  <c r="AB13" i="68"/>
  <c r="J13" i="69" s="1"/>
  <c r="AB14" i="68"/>
  <c r="J14" i="69" s="1"/>
  <c r="AB15" i="68"/>
  <c r="J15" i="69" s="1"/>
  <c r="AB16" i="68"/>
  <c r="J16" i="69" s="1"/>
  <c r="AB17" i="68"/>
  <c r="J17" i="69" s="1"/>
  <c r="AB18" i="68"/>
  <c r="J18" i="69" s="1"/>
  <c r="AB19" i="68"/>
  <c r="J19" i="69" s="1"/>
  <c r="AB20" i="68"/>
  <c r="J20" i="69" s="1"/>
  <c r="AB21" i="68"/>
  <c r="J21" i="69" s="1"/>
  <c r="AB22" i="68"/>
  <c r="J22" i="69" s="1"/>
  <c r="AB23" i="68"/>
  <c r="J23" i="69" s="1"/>
  <c r="AB24" i="68"/>
  <c r="J24" i="69" s="1"/>
  <c r="AB25" i="68"/>
  <c r="J25" i="69" s="1"/>
  <c r="AB26" i="68"/>
  <c r="J26" i="69" s="1"/>
  <c r="AB27" i="68"/>
  <c r="J27" i="69" s="1"/>
  <c r="AB28" i="68"/>
  <c r="J28" i="69" s="1"/>
  <c r="AB29" i="68"/>
  <c r="J29" i="69" s="1"/>
  <c r="AB30" i="68"/>
  <c r="J30" i="69" s="1"/>
  <c r="AB31" i="68"/>
  <c r="J31" i="69" s="1"/>
  <c r="AB32" i="68"/>
  <c r="J32" i="69" s="1"/>
  <c r="AB33" i="68"/>
  <c r="J33" i="69" s="1"/>
  <c r="AB34" i="68"/>
  <c r="J34" i="69" s="1"/>
  <c r="AB35" i="68"/>
  <c r="J35" i="69" s="1"/>
  <c r="AB36" i="68"/>
  <c r="J36" i="69" s="1"/>
  <c r="AB37" i="68"/>
  <c r="J37" i="69" s="1"/>
  <c r="AB38" i="68"/>
  <c r="J38" i="69" s="1"/>
  <c r="AB39" i="68"/>
  <c r="J39" i="69" s="1"/>
  <c r="AB40" i="68"/>
  <c r="J40" i="69" s="1"/>
  <c r="AB41" i="68"/>
  <c r="J41" i="69" s="1"/>
  <c r="AB42" i="68"/>
  <c r="J42" i="69" s="1"/>
  <c r="AB43" i="68"/>
  <c r="J43" i="69" s="1"/>
  <c r="AB44" i="68"/>
  <c r="J44" i="69" s="1"/>
  <c r="AB45" i="68"/>
  <c r="J45" i="69" s="1"/>
  <c r="AB46" i="68"/>
  <c r="J46" i="69" s="1"/>
  <c r="AB47" i="68"/>
  <c r="J47" i="69" s="1"/>
  <c r="AB48" i="68"/>
  <c r="J48" i="69" s="1"/>
  <c r="AB49" i="68"/>
  <c r="J49" i="69" s="1"/>
  <c r="AB50" i="68"/>
  <c r="J50" i="69" s="1"/>
  <c r="AB51" i="68"/>
  <c r="J51" i="69" s="1"/>
  <c r="AB52" i="68"/>
  <c r="J52" i="69" s="1"/>
  <c r="AB53" i="68"/>
  <c r="J53" i="69" s="1"/>
  <c r="AB54" i="68"/>
  <c r="J54" i="69" s="1"/>
  <c r="AB55" i="68"/>
  <c r="J55" i="69" s="1"/>
  <c r="AB56" i="68"/>
  <c r="J56" i="69" s="1"/>
  <c r="AB57" i="68"/>
  <c r="J57" i="69" s="1"/>
  <c r="AB58" i="68"/>
  <c r="J58" i="69" s="1"/>
  <c r="AB59" i="68"/>
  <c r="J59" i="69" s="1"/>
  <c r="AB60" i="68"/>
  <c r="J60" i="69" s="1"/>
  <c r="AB61" i="68"/>
  <c r="J61" i="69" s="1"/>
  <c r="AB62" i="68"/>
  <c r="J62" i="69" s="1"/>
  <c r="AB63" i="68"/>
  <c r="J63" i="69" s="1"/>
  <c r="AB64" i="68"/>
  <c r="J64" i="69" s="1"/>
  <c r="AB65" i="68"/>
  <c r="J65" i="69" s="1"/>
  <c r="AB66" i="68"/>
  <c r="J66" i="69" s="1"/>
  <c r="AB67" i="68"/>
  <c r="J67" i="69" s="1"/>
  <c r="AB68" i="68"/>
  <c r="AB69" i="68"/>
  <c r="AB70" i="68"/>
  <c r="AB71" i="68"/>
  <c r="AB72" i="68"/>
  <c r="AB73" i="68"/>
  <c r="AB74" i="68"/>
  <c r="AB75" i="68"/>
  <c r="AB76" i="68"/>
  <c r="AB77" i="68"/>
  <c r="AB78" i="68"/>
  <c r="AB79" i="68"/>
  <c r="AB2" i="68"/>
  <c r="J2" i="69" s="1"/>
  <c r="K2" i="69" s="1"/>
  <c r="Z5" i="67"/>
  <c r="Z3" i="67"/>
  <c r="Z4" i="67"/>
  <c r="Z6" i="67"/>
  <c r="Z7" i="67"/>
  <c r="Z8" i="67"/>
  <c r="Z9" i="67"/>
  <c r="Z10" i="67"/>
  <c r="Z11" i="67"/>
  <c r="Z12" i="67"/>
  <c r="Z13" i="67"/>
  <c r="Z14" i="67"/>
  <c r="Z15" i="67"/>
  <c r="Z16" i="67"/>
  <c r="Z17" i="67"/>
  <c r="Z18" i="67"/>
  <c r="Z19" i="67"/>
  <c r="Z20" i="67"/>
  <c r="Z21" i="67"/>
  <c r="Z22" i="67"/>
  <c r="Z23" i="67"/>
  <c r="Z24" i="67"/>
  <c r="Z25" i="67"/>
  <c r="Z26" i="67"/>
  <c r="Z27" i="67"/>
  <c r="Z28" i="67"/>
  <c r="Z29" i="67"/>
  <c r="Z30" i="67"/>
  <c r="Z31" i="67"/>
  <c r="Z32" i="67"/>
  <c r="Z33" i="67"/>
  <c r="Z34" i="67"/>
  <c r="Z35" i="67"/>
  <c r="Z36" i="67"/>
  <c r="Z37" i="67"/>
  <c r="Z38" i="67"/>
  <c r="Z39" i="67"/>
  <c r="Z40" i="67"/>
  <c r="Z41" i="67"/>
  <c r="Z42" i="67"/>
  <c r="Z43" i="67"/>
  <c r="Z44" i="67"/>
  <c r="Z45" i="67"/>
  <c r="Z46" i="67"/>
  <c r="Z47" i="67"/>
  <c r="Z48" i="67"/>
  <c r="Z49" i="67"/>
  <c r="Z50" i="67"/>
  <c r="Z51" i="67"/>
  <c r="Z52" i="67"/>
  <c r="Z53" i="67"/>
  <c r="Z54" i="67"/>
  <c r="Z55" i="67"/>
  <c r="Z56" i="67"/>
  <c r="Z57" i="67"/>
  <c r="Z58" i="67"/>
  <c r="Z59" i="67"/>
  <c r="Z60" i="67"/>
  <c r="Z61" i="67"/>
  <c r="Z62" i="67"/>
  <c r="Z63" i="67"/>
  <c r="Z64" i="67"/>
  <c r="Z65" i="67"/>
  <c r="Z66" i="67"/>
  <c r="Z67" i="67"/>
  <c r="Z68" i="67"/>
  <c r="Z69" i="67"/>
  <c r="Z70" i="67"/>
  <c r="Z71" i="67"/>
  <c r="Z72" i="67"/>
  <c r="Z73" i="67"/>
  <c r="Z74" i="67"/>
  <c r="Z75" i="67"/>
  <c r="Z76" i="67"/>
  <c r="Z77" i="67"/>
  <c r="Z78" i="67"/>
  <c r="Z79" i="67"/>
  <c r="Z2" i="67"/>
  <c r="I2" i="69" s="1"/>
  <c r="AD3" i="55"/>
  <c r="AD4" i="55"/>
  <c r="AD5" i="55"/>
  <c r="AD6" i="55"/>
  <c r="AD7" i="55"/>
  <c r="AD8" i="55"/>
  <c r="AD9" i="55"/>
  <c r="AD10" i="55"/>
  <c r="AD11" i="55"/>
  <c r="AD12" i="55"/>
  <c r="AD13" i="55"/>
  <c r="AD14" i="55"/>
  <c r="AD15" i="55"/>
  <c r="AD16" i="55"/>
  <c r="AD17" i="55"/>
  <c r="AD18" i="55"/>
  <c r="AD19" i="55"/>
  <c r="AD20" i="55"/>
  <c r="AD21" i="55"/>
  <c r="AD22" i="55"/>
  <c r="AD23" i="55"/>
  <c r="AD24" i="55"/>
  <c r="AD25" i="55"/>
  <c r="AD26" i="55"/>
  <c r="AD27" i="55"/>
  <c r="AD28" i="55"/>
  <c r="AD29" i="55"/>
  <c r="AD30" i="55"/>
  <c r="AD31" i="55"/>
  <c r="AD32" i="55"/>
  <c r="AD33" i="55"/>
  <c r="AD34" i="55"/>
  <c r="AD35" i="55"/>
  <c r="AD36" i="55"/>
  <c r="AD37" i="55"/>
  <c r="AD38" i="55"/>
  <c r="AD39" i="55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68" i="55"/>
  <c r="AD69" i="55"/>
  <c r="AD70" i="55"/>
  <c r="AD71" i="55"/>
  <c r="AD72" i="55"/>
  <c r="AD73" i="55"/>
  <c r="AD74" i="55"/>
  <c r="AD75" i="55"/>
  <c r="AD76" i="55"/>
  <c r="AD77" i="55"/>
  <c r="AD78" i="55"/>
  <c r="AD79" i="55"/>
  <c r="AD80" i="55"/>
  <c r="AD81" i="55"/>
  <c r="AD82" i="55"/>
  <c r="AD83" i="55"/>
  <c r="AD84" i="55"/>
  <c r="AD85" i="55"/>
  <c r="AD86" i="55"/>
  <c r="AD87" i="55"/>
  <c r="AD88" i="55"/>
  <c r="AD89" i="55"/>
  <c r="AD90" i="55"/>
  <c r="AD91" i="55"/>
  <c r="AD92" i="55"/>
  <c r="AD93" i="55"/>
  <c r="AD94" i="55"/>
  <c r="AD2" i="55"/>
  <c r="J2" i="59" s="1"/>
  <c r="AD3" i="56"/>
  <c r="AD4" i="56"/>
  <c r="AD5" i="56"/>
  <c r="AD6" i="56"/>
  <c r="AD7" i="56"/>
  <c r="AD8" i="56"/>
  <c r="AD9" i="56"/>
  <c r="AD10" i="56"/>
  <c r="AD11" i="56"/>
  <c r="AD12" i="56"/>
  <c r="AD13" i="56"/>
  <c r="AD14" i="56"/>
  <c r="AD15" i="56"/>
  <c r="AD16" i="56"/>
  <c r="AD17" i="56"/>
  <c r="AD18" i="56"/>
  <c r="AD19" i="56"/>
  <c r="AD20" i="56"/>
  <c r="AD21" i="56"/>
  <c r="AD22" i="56"/>
  <c r="AD23" i="56"/>
  <c r="AD24" i="56"/>
  <c r="AD25" i="56"/>
  <c r="AD26" i="56"/>
  <c r="AD27" i="56"/>
  <c r="AD28" i="56"/>
  <c r="AD29" i="56"/>
  <c r="AD30" i="56"/>
  <c r="AD31" i="56"/>
  <c r="AD32" i="56"/>
  <c r="AD33" i="56"/>
  <c r="AD34" i="56"/>
  <c r="AD35" i="56"/>
  <c r="AD36" i="56"/>
  <c r="AD37" i="56"/>
  <c r="AD38" i="56"/>
  <c r="AD39" i="56"/>
  <c r="AD40" i="56"/>
  <c r="AD41" i="56"/>
  <c r="AD42" i="56"/>
  <c r="AD43" i="56"/>
  <c r="AD44" i="56"/>
  <c r="AD45" i="56"/>
  <c r="AD46" i="56"/>
  <c r="AD47" i="56"/>
  <c r="AD48" i="56"/>
  <c r="AD49" i="56"/>
  <c r="AD50" i="56"/>
  <c r="AD51" i="56"/>
  <c r="AD52" i="56"/>
  <c r="AD53" i="56"/>
  <c r="AD54" i="56"/>
  <c r="AD55" i="56"/>
  <c r="AD56" i="56"/>
  <c r="AD57" i="56"/>
  <c r="AD58" i="56"/>
  <c r="AD59" i="56"/>
  <c r="AD60" i="56"/>
  <c r="AD61" i="56"/>
  <c r="AD62" i="56"/>
  <c r="AD63" i="56"/>
  <c r="AD64" i="56"/>
  <c r="AD65" i="56"/>
  <c r="AD66" i="56"/>
  <c r="AD67" i="56"/>
  <c r="AD68" i="56"/>
  <c r="AD69" i="56"/>
  <c r="AD70" i="56"/>
  <c r="AD71" i="56"/>
  <c r="AD72" i="56"/>
  <c r="AD73" i="56"/>
  <c r="AD74" i="56"/>
  <c r="AD75" i="56"/>
  <c r="AD76" i="56"/>
  <c r="AD77" i="56"/>
  <c r="AD78" i="56"/>
  <c r="AD79" i="56"/>
  <c r="AD80" i="56"/>
  <c r="AD81" i="56"/>
  <c r="AD82" i="56"/>
  <c r="AD83" i="56"/>
  <c r="AD84" i="56"/>
  <c r="AD85" i="56"/>
  <c r="AD86" i="56"/>
  <c r="AD87" i="56"/>
  <c r="AD88" i="56"/>
  <c r="AD89" i="56"/>
  <c r="AD90" i="56"/>
  <c r="AD91" i="56"/>
  <c r="AD92" i="56"/>
  <c r="AD93" i="56"/>
  <c r="AD94" i="56"/>
  <c r="AD2" i="56"/>
  <c r="I2" i="59" s="1"/>
  <c r="AJ78" i="37"/>
  <c r="AK3" i="38"/>
  <c r="AK4" i="38"/>
  <c r="AK5" i="38"/>
  <c r="AK6" i="38"/>
  <c r="AK7" i="38"/>
  <c r="AK8" i="38"/>
  <c r="AK9" i="38"/>
  <c r="AK10" i="38"/>
  <c r="AK11" i="38"/>
  <c r="AK12" i="38"/>
  <c r="AK13" i="38"/>
  <c r="AK14" i="38"/>
  <c r="AK15" i="38"/>
  <c r="AK16" i="38"/>
  <c r="AK17" i="38"/>
  <c r="AK18" i="38"/>
  <c r="AK19" i="38"/>
  <c r="AK20" i="38"/>
  <c r="AK21" i="38"/>
  <c r="AK22" i="38"/>
  <c r="AK23" i="38"/>
  <c r="AK24" i="38"/>
  <c r="AK25" i="38"/>
  <c r="AK26" i="38"/>
  <c r="AK27" i="38"/>
  <c r="AK28" i="38"/>
  <c r="AK29" i="38"/>
  <c r="AK30" i="38"/>
  <c r="AK31" i="38"/>
  <c r="AK32" i="38"/>
  <c r="AK33" i="38"/>
  <c r="AK34" i="38"/>
  <c r="AK35" i="38"/>
  <c r="AK36" i="38"/>
  <c r="AK37" i="38"/>
  <c r="AK38" i="38"/>
  <c r="AK39" i="38"/>
  <c r="AK40" i="38"/>
  <c r="AK41" i="38"/>
  <c r="AK42" i="38"/>
  <c r="AK43" i="38"/>
  <c r="AK44" i="38"/>
  <c r="AK45" i="38"/>
  <c r="AK46" i="38"/>
  <c r="AK47" i="38"/>
  <c r="AK48" i="38"/>
  <c r="AK49" i="38"/>
  <c r="AK50" i="38"/>
  <c r="AK51" i="38"/>
  <c r="AK52" i="38"/>
  <c r="AK53" i="38"/>
  <c r="AK54" i="38"/>
  <c r="AK55" i="38"/>
  <c r="AK56" i="38"/>
  <c r="AK57" i="38"/>
  <c r="AK58" i="38"/>
  <c r="AK59" i="38"/>
  <c r="AK60" i="38"/>
  <c r="AK61" i="38"/>
  <c r="AK62" i="38"/>
  <c r="AK63" i="38"/>
  <c r="AK64" i="38"/>
  <c r="AK65" i="38"/>
  <c r="AK66" i="38"/>
  <c r="AK67" i="38"/>
  <c r="AK68" i="38"/>
  <c r="AK69" i="38"/>
  <c r="AK70" i="38"/>
  <c r="AK71" i="38"/>
  <c r="AK72" i="38"/>
  <c r="AK73" i="38"/>
  <c r="AK74" i="38"/>
  <c r="AK75" i="38"/>
  <c r="AK76" i="38"/>
  <c r="AK77" i="38"/>
  <c r="AK78" i="38"/>
  <c r="AK79" i="38"/>
  <c r="AK80" i="38"/>
  <c r="AK81" i="38"/>
  <c r="AK82" i="38"/>
  <c r="AK83" i="38"/>
  <c r="AK84" i="38"/>
  <c r="AK85" i="38"/>
  <c r="AK86" i="38"/>
  <c r="AK87" i="38"/>
  <c r="AK88" i="38"/>
  <c r="AK89" i="38"/>
  <c r="AK90" i="38"/>
  <c r="AK91" i="38"/>
  <c r="AK92" i="38"/>
  <c r="AK93" i="38"/>
  <c r="AK94" i="38"/>
  <c r="AK95" i="38"/>
  <c r="AK96" i="38"/>
  <c r="AK97" i="38"/>
  <c r="AK2" i="38"/>
  <c r="J2" i="49" s="1"/>
  <c r="AJ2" i="37"/>
  <c r="I2" i="49" s="1"/>
  <c r="AJ3" i="37"/>
  <c r="K3" i="49" s="1"/>
  <c r="AJ4" i="37"/>
  <c r="AJ5" i="37"/>
  <c r="AJ6" i="37"/>
  <c r="AJ7" i="37"/>
  <c r="K7" i="49" s="1"/>
  <c r="AJ8" i="37"/>
  <c r="AJ9" i="37"/>
  <c r="AJ10" i="37"/>
  <c r="AJ11" i="37"/>
  <c r="K11" i="49" s="1"/>
  <c r="AJ12" i="37"/>
  <c r="AJ13" i="37"/>
  <c r="AJ14" i="37"/>
  <c r="AJ15" i="37"/>
  <c r="K15" i="49" s="1"/>
  <c r="AJ16" i="37"/>
  <c r="AJ17" i="37"/>
  <c r="AJ18" i="37"/>
  <c r="AJ19" i="37"/>
  <c r="K19" i="49" s="1"/>
  <c r="AJ20" i="37"/>
  <c r="AJ21" i="37"/>
  <c r="AJ22" i="37"/>
  <c r="AJ23" i="37"/>
  <c r="K23" i="49" s="1"/>
  <c r="AJ24" i="37"/>
  <c r="AJ25" i="37"/>
  <c r="AJ26" i="37"/>
  <c r="AJ27" i="37"/>
  <c r="K27" i="49" s="1"/>
  <c r="AJ28" i="37"/>
  <c r="AJ29" i="37"/>
  <c r="AJ30" i="37"/>
  <c r="AJ31" i="37"/>
  <c r="K31" i="49" s="1"/>
  <c r="AJ32" i="37"/>
  <c r="AJ33" i="37"/>
  <c r="AJ34" i="37"/>
  <c r="AJ35" i="37"/>
  <c r="K35" i="49" s="1"/>
  <c r="AJ36" i="37"/>
  <c r="AJ37" i="37"/>
  <c r="AJ38" i="37"/>
  <c r="AJ39" i="37"/>
  <c r="K39" i="49" s="1"/>
  <c r="AJ40" i="37"/>
  <c r="AJ41" i="37"/>
  <c r="AJ42" i="37"/>
  <c r="AJ43" i="37"/>
  <c r="K43" i="49" s="1"/>
  <c r="AJ44" i="37"/>
  <c r="AJ45" i="37"/>
  <c r="AJ46" i="37"/>
  <c r="AJ47" i="37"/>
  <c r="K47" i="49" s="1"/>
  <c r="AJ48" i="37"/>
  <c r="AJ49" i="37"/>
  <c r="AJ50" i="37"/>
  <c r="AJ51" i="37"/>
  <c r="K51" i="49" s="1"/>
  <c r="AJ52" i="37"/>
  <c r="AJ53" i="37"/>
  <c r="AJ54" i="37"/>
  <c r="AJ55" i="37"/>
  <c r="K55" i="49" s="1"/>
  <c r="AJ56" i="37"/>
  <c r="AJ57" i="37"/>
  <c r="AJ58" i="37"/>
  <c r="AJ59" i="37"/>
  <c r="K59" i="49" s="1"/>
  <c r="AJ60" i="37"/>
  <c r="AJ61" i="37"/>
  <c r="AJ62" i="37"/>
  <c r="AJ63" i="37"/>
  <c r="K63" i="49" s="1"/>
  <c r="AJ64" i="37"/>
  <c r="AJ65" i="37"/>
  <c r="AJ66" i="37"/>
  <c r="AJ67" i="37"/>
  <c r="K67" i="49" s="1"/>
  <c r="AJ68" i="37"/>
  <c r="AJ69" i="37"/>
  <c r="AJ70" i="37"/>
  <c r="AJ71" i="37"/>
  <c r="K71" i="49" s="1"/>
  <c r="AJ72" i="37"/>
  <c r="AJ73" i="37"/>
  <c r="AJ74" i="37"/>
  <c r="AJ75" i="37"/>
  <c r="K75" i="49" s="1"/>
  <c r="AJ76" i="37"/>
  <c r="AJ77" i="37"/>
  <c r="AJ79" i="37"/>
  <c r="AJ80" i="37"/>
  <c r="K80" i="49" s="1"/>
  <c r="AJ81" i="37"/>
  <c r="AJ82" i="37"/>
  <c r="AJ83" i="37"/>
  <c r="AJ84" i="37"/>
  <c r="K84" i="49" s="1"/>
  <c r="AJ85" i="37"/>
  <c r="AJ86" i="37"/>
  <c r="AJ87" i="37"/>
  <c r="AJ88" i="37"/>
  <c r="K88" i="49" s="1"/>
  <c r="AJ89" i="37"/>
  <c r="AJ90" i="37"/>
  <c r="AJ91" i="37"/>
  <c r="AJ92" i="37"/>
  <c r="K92" i="49" s="1"/>
  <c r="AJ93" i="37"/>
  <c r="AJ94" i="37"/>
  <c r="AJ95" i="37"/>
  <c r="AJ96" i="37"/>
  <c r="K96" i="49" s="1"/>
  <c r="S20" i="106"/>
  <c r="S19" i="106"/>
  <c r="S18" i="106"/>
  <c r="C17" i="106"/>
  <c r="S15" i="106"/>
  <c r="C15" i="106"/>
  <c r="S14" i="106"/>
  <c r="S13" i="106"/>
  <c r="S12" i="106"/>
  <c r="S11" i="106"/>
  <c r="C11" i="106"/>
  <c r="S10" i="106"/>
  <c r="S9" i="106"/>
  <c r="C9" i="106"/>
  <c r="S8" i="106"/>
  <c r="S7" i="106"/>
  <c r="C7" i="106"/>
  <c r="S6" i="106"/>
  <c r="S5" i="106"/>
  <c r="C5" i="106"/>
  <c r="S4" i="106"/>
  <c r="I47" i="107" l="1"/>
  <c r="J47" i="107"/>
  <c r="H47" i="107"/>
  <c r="J43" i="107"/>
  <c r="I43" i="107"/>
  <c r="H43" i="107"/>
  <c r="I39" i="107"/>
  <c r="J39" i="107"/>
  <c r="H39" i="107"/>
  <c r="K94" i="96"/>
  <c r="K134" i="96"/>
  <c r="K118" i="96"/>
  <c r="K98" i="96"/>
  <c r="K90" i="96"/>
  <c r="K86" i="96"/>
  <c r="K82" i="96"/>
  <c r="K78" i="96"/>
  <c r="K74" i="96"/>
  <c r="K70" i="96"/>
  <c r="K66" i="96"/>
  <c r="K62" i="96"/>
  <c r="K58" i="96"/>
  <c r="K54" i="96"/>
  <c r="K50" i="96"/>
  <c r="K46" i="96"/>
  <c r="K42" i="96"/>
  <c r="K38" i="96"/>
  <c r="K34" i="96"/>
  <c r="K30" i="96"/>
  <c r="K26" i="96"/>
  <c r="K22" i="96"/>
  <c r="K18" i="96"/>
  <c r="K14" i="96"/>
  <c r="K10" i="96"/>
  <c r="K6" i="96"/>
  <c r="K102" i="96"/>
  <c r="K89" i="96"/>
  <c r="K73" i="96"/>
  <c r="K57" i="96"/>
  <c r="K41" i="96"/>
  <c r="K25" i="96"/>
  <c r="K9" i="96"/>
  <c r="K137" i="96"/>
  <c r="K133" i="96"/>
  <c r="K129" i="96"/>
  <c r="K125" i="96"/>
  <c r="K121" i="96"/>
  <c r="K117" i="96"/>
  <c r="K113" i="96"/>
  <c r="K109" i="96"/>
  <c r="K105" i="96"/>
  <c r="K97" i="96"/>
  <c r="K93" i="96"/>
  <c r="K85" i="96"/>
  <c r="K81" i="96"/>
  <c r="K77" i="96"/>
  <c r="K69" i="96"/>
  <c r="K65" i="96"/>
  <c r="K61" i="96"/>
  <c r="K53" i="96"/>
  <c r="K49" i="96"/>
  <c r="K45" i="96"/>
  <c r="K37" i="96"/>
  <c r="K33" i="96"/>
  <c r="K29" i="96"/>
  <c r="K21" i="96"/>
  <c r="K17" i="96"/>
  <c r="K13" i="96"/>
  <c r="K5" i="96"/>
  <c r="K130" i="96"/>
  <c r="K114" i="96"/>
  <c r="K101" i="96"/>
  <c r="K140" i="96"/>
  <c r="K136" i="96"/>
  <c r="K132" i="96"/>
  <c r="K128" i="96"/>
  <c r="K124" i="96"/>
  <c r="K120" i="96"/>
  <c r="K116" i="96"/>
  <c r="K112" i="96"/>
  <c r="K108" i="96"/>
  <c r="K104" i="96"/>
  <c r="K100" i="96"/>
  <c r="K96" i="96"/>
  <c r="K92" i="96"/>
  <c r="K88" i="96"/>
  <c r="K84" i="96"/>
  <c r="K80" i="96"/>
  <c r="K76" i="96"/>
  <c r="K72" i="96"/>
  <c r="K68" i="96"/>
  <c r="K64" i="96"/>
  <c r="K60" i="96"/>
  <c r="K56" i="96"/>
  <c r="K52" i="96"/>
  <c r="K48" i="96"/>
  <c r="K44" i="96"/>
  <c r="K40" i="96"/>
  <c r="K36" i="96"/>
  <c r="K32" i="96"/>
  <c r="K28" i="96"/>
  <c r="K24" i="96"/>
  <c r="K20" i="96"/>
  <c r="K16" i="96"/>
  <c r="K12" i="96"/>
  <c r="K8" i="96"/>
  <c r="L8" i="96" s="1"/>
  <c r="K4" i="96"/>
  <c r="K126" i="96"/>
  <c r="K110" i="96"/>
  <c r="K139" i="96"/>
  <c r="K135" i="96"/>
  <c r="K131" i="96"/>
  <c r="K127" i="96"/>
  <c r="K123" i="96"/>
  <c r="K119" i="96"/>
  <c r="K115" i="96"/>
  <c r="K111" i="96"/>
  <c r="K107" i="96"/>
  <c r="K103" i="96"/>
  <c r="K99" i="96"/>
  <c r="K95" i="96"/>
  <c r="K91" i="96"/>
  <c r="K87" i="96"/>
  <c r="K83" i="96"/>
  <c r="K79" i="96"/>
  <c r="K75" i="96"/>
  <c r="K71" i="96"/>
  <c r="K67" i="96"/>
  <c r="K63" i="96"/>
  <c r="K59" i="96"/>
  <c r="K55" i="96"/>
  <c r="K51" i="96"/>
  <c r="K47" i="96"/>
  <c r="K43" i="96"/>
  <c r="K39" i="96"/>
  <c r="K35" i="96"/>
  <c r="K31" i="96"/>
  <c r="K27" i="96"/>
  <c r="K23" i="96"/>
  <c r="K19" i="96"/>
  <c r="K15" i="96"/>
  <c r="K11" i="96"/>
  <c r="K7" i="96"/>
  <c r="K3" i="96"/>
  <c r="K138" i="96"/>
  <c r="K122" i="96"/>
  <c r="K106" i="96"/>
  <c r="I31" i="107"/>
  <c r="AJ5" i="85"/>
  <c r="J31" i="107"/>
  <c r="J27" i="107"/>
  <c r="AJ4" i="81"/>
  <c r="H31" i="107"/>
  <c r="AJ135" i="85"/>
  <c r="AJ131" i="85"/>
  <c r="AJ127" i="85"/>
  <c r="AJ123" i="85"/>
  <c r="AJ119" i="85"/>
  <c r="AJ115" i="85"/>
  <c r="AJ111" i="85"/>
  <c r="AJ107" i="85"/>
  <c r="AJ103" i="85"/>
  <c r="AJ99" i="85"/>
  <c r="AJ95" i="85"/>
  <c r="AJ91" i="85"/>
  <c r="AJ87" i="85"/>
  <c r="AJ83" i="85"/>
  <c r="AJ79" i="85"/>
  <c r="AJ75" i="85"/>
  <c r="AJ71" i="85"/>
  <c r="AJ67" i="85"/>
  <c r="AJ63" i="85"/>
  <c r="AJ59" i="85"/>
  <c r="AJ55" i="85"/>
  <c r="AJ51" i="85"/>
  <c r="AJ47" i="85"/>
  <c r="AJ43" i="85"/>
  <c r="AJ39" i="85"/>
  <c r="AJ35" i="85"/>
  <c r="AJ31" i="85"/>
  <c r="AJ27" i="85"/>
  <c r="AJ23" i="85"/>
  <c r="AJ19" i="85"/>
  <c r="AJ15" i="85"/>
  <c r="AJ11" i="85"/>
  <c r="AJ7" i="85"/>
  <c r="AJ3" i="85"/>
  <c r="AJ134" i="85"/>
  <c r="AJ130" i="85"/>
  <c r="AJ126" i="85"/>
  <c r="AJ122" i="85"/>
  <c r="AJ118" i="85"/>
  <c r="AJ114" i="85"/>
  <c r="AJ110" i="85"/>
  <c r="AJ106" i="85"/>
  <c r="AJ102" i="85"/>
  <c r="AJ98" i="85"/>
  <c r="AJ94" i="85"/>
  <c r="AJ90" i="85"/>
  <c r="AJ86" i="85"/>
  <c r="AJ82" i="85"/>
  <c r="AJ78" i="85"/>
  <c r="AJ74" i="85"/>
  <c r="AJ70" i="85"/>
  <c r="AJ66" i="85"/>
  <c r="AJ62" i="85"/>
  <c r="AJ58" i="85"/>
  <c r="AJ54" i="85"/>
  <c r="AJ50" i="85"/>
  <c r="AJ46" i="85"/>
  <c r="AJ42" i="85"/>
  <c r="AJ38" i="85"/>
  <c r="AJ34" i="85"/>
  <c r="AJ30" i="85"/>
  <c r="AJ26" i="85"/>
  <c r="AJ22" i="85"/>
  <c r="AJ18" i="85"/>
  <c r="AJ14" i="85"/>
  <c r="AJ10" i="85"/>
  <c r="AJ6" i="85"/>
  <c r="AJ133" i="85"/>
  <c r="AJ129" i="85"/>
  <c r="AJ125" i="85"/>
  <c r="AJ121" i="85"/>
  <c r="AJ117" i="85"/>
  <c r="AJ113" i="85"/>
  <c r="AJ109" i="85"/>
  <c r="AJ105" i="85"/>
  <c r="AJ101" i="85"/>
  <c r="AJ97" i="85"/>
  <c r="AJ93" i="85"/>
  <c r="AJ89" i="85"/>
  <c r="AJ85" i="85"/>
  <c r="AJ81" i="85"/>
  <c r="AJ77" i="85"/>
  <c r="AJ73" i="85"/>
  <c r="AJ69" i="85"/>
  <c r="AJ65" i="85"/>
  <c r="AJ61" i="85"/>
  <c r="AJ57" i="85"/>
  <c r="AJ53" i="85"/>
  <c r="AJ49" i="85"/>
  <c r="AJ45" i="85"/>
  <c r="AJ41" i="85"/>
  <c r="AJ37" i="85"/>
  <c r="AJ33" i="85"/>
  <c r="AJ29" i="85"/>
  <c r="AJ25" i="85"/>
  <c r="AJ21" i="85"/>
  <c r="AJ17" i="85"/>
  <c r="AJ13" i="85"/>
  <c r="AJ9" i="85"/>
  <c r="H27" i="107"/>
  <c r="I27" i="107"/>
  <c r="F27" i="107"/>
  <c r="F28" i="107" s="1"/>
  <c r="AJ134" i="81"/>
  <c r="AJ130" i="81"/>
  <c r="AJ126" i="81"/>
  <c r="AJ122" i="81"/>
  <c r="AJ118" i="81"/>
  <c r="AJ114" i="81"/>
  <c r="AJ110" i="81"/>
  <c r="AJ106" i="81"/>
  <c r="AJ102" i="81"/>
  <c r="AJ98" i="81"/>
  <c r="AJ94" i="81"/>
  <c r="AJ90" i="81"/>
  <c r="AJ86" i="81"/>
  <c r="AJ82" i="81"/>
  <c r="AJ78" i="81"/>
  <c r="AJ74" i="81"/>
  <c r="AJ70" i="81"/>
  <c r="AJ66" i="81"/>
  <c r="AJ62" i="81"/>
  <c r="AJ58" i="81"/>
  <c r="AJ54" i="81"/>
  <c r="AJ50" i="81"/>
  <c r="AJ46" i="81"/>
  <c r="AJ42" i="81"/>
  <c r="AJ38" i="81"/>
  <c r="AJ34" i="81"/>
  <c r="AJ30" i="81"/>
  <c r="AJ26" i="81"/>
  <c r="AJ22" i="81"/>
  <c r="AJ18" i="81"/>
  <c r="AJ14" i="81"/>
  <c r="AJ10" i="81"/>
  <c r="AJ6" i="81"/>
  <c r="AJ133" i="81"/>
  <c r="AJ129" i="81"/>
  <c r="AJ125" i="81"/>
  <c r="AJ121" i="81"/>
  <c r="AJ117" i="81"/>
  <c r="AJ113" i="81"/>
  <c r="AJ109" i="81"/>
  <c r="AJ105" i="81"/>
  <c r="AJ101" i="81"/>
  <c r="AJ97" i="81"/>
  <c r="AJ93" i="81"/>
  <c r="AJ89" i="81"/>
  <c r="AJ85" i="81"/>
  <c r="AJ81" i="81"/>
  <c r="AJ77" i="81"/>
  <c r="AJ73" i="81"/>
  <c r="AJ69" i="81"/>
  <c r="AJ65" i="81"/>
  <c r="AJ61" i="81"/>
  <c r="AJ57" i="81"/>
  <c r="AJ53" i="81"/>
  <c r="AJ49" i="81"/>
  <c r="AJ45" i="81"/>
  <c r="AJ41" i="81"/>
  <c r="AJ37" i="81"/>
  <c r="AJ33" i="81"/>
  <c r="AJ29" i="81"/>
  <c r="AJ25" i="81"/>
  <c r="AJ21" i="81"/>
  <c r="AJ17" i="81"/>
  <c r="AJ13" i="81"/>
  <c r="AJ9" i="81"/>
  <c r="AJ5" i="81"/>
  <c r="AJ132" i="81"/>
  <c r="AJ128" i="81"/>
  <c r="AJ124" i="81"/>
  <c r="AJ120" i="81"/>
  <c r="AJ116" i="81"/>
  <c r="AJ112" i="81"/>
  <c r="AJ108" i="81"/>
  <c r="AJ104" i="81"/>
  <c r="AJ100" i="81"/>
  <c r="AJ96" i="81"/>
  <c r="AJ92" i="81"/>
  <c r="AJ88" i="81"/>
  <c r="AJ84" i="81"/>
  <c r="AJ80" i="81"/>
  <c r="AJ76" i="81"/>
  <c r="AJ72" i="81"/>
  <c r="AJ68" i="81"/>
  <c r="AJ64" i="81"/>
  <c r="AJ60" i="81"/>
  <c r="AJ56" i="81"/>
  <c r="AJ52" i="81"/>
  <c r="AJ48" i="81"/>
  <c r="AJ44" i="81"/>
  <c r="AJ40" i="81"/>
  <c r="AJ36" i="81"/>
  <c r="AJ32" i="81"/>
  <c r="AJ28" i="81"/>
  <c r="AJ24" i="81"/>
  <c r="AJ20" i="81"/>
  <c r="AJ16" i="81"/>
  <c r="AJ12" i="81"/>
  <c r="AJ8" i="81"/>
  <c r="K2" i="77"/>
  <c r="K95" i="49"/>
  <c r="K87" i="49"/>
  <c r="K79" i="49"/>
  <c r="K70" i="49"/>
  <c r="K62" i="49"/>
  <c r="K50" i="49"/>
  <c r="K42" i="49"/>
  <c r="K34" i="49"/>
  <c r="K26" i="49"/>
  <c r="K18" i="49"/>
  <c r="K6" i="49"/>
  <c r="K90" i="49"/>
  <c r="K86" i="49"/>
  <c r="K82" i="49"/>
  <c r="K77" i="49"/>
  <c r="K73" i="49"/>
  <c r="K69" i="49"/>
  <c r="K65" i="49"/>
  <c r="K61" i="49"/>
  <c r="K57" i="49"/>
  <c r="K53" i="49"/>
  <c r="K49" i="49"/>
  <c r="K45" i="49"/>
  <c r="K41" i="49"/>
  <c r="K37" i="49"/>
  <c r="K33" i="49"/>
  <c r="K29" i="49"/>
  <c r="K25" i="49"/>
  <c r="K21" i="49"/>
  <c r="K17" i="49"/>
  <c r="K13" i="49"/>
  <c r="K9" i="49"/>
  <c r="K5" i="49"/>
  <c r="K78" i="49"/>
  <c r="K91" i="49"/>
  <c r="K83" i="49"/>
  <c r="K74" i="49"/>
  <c r="K66" i="49"/>
  <c r="K58" i="49"/>
  <c r="K54" i="49"/>
  <c r="K46" i="49"/>
  <c r="K38" i="49"/>
  <c r="K30" i="49"/>
  <c r="K22" i="49"/>
  <c r="K14" i="49"/>
  <c r="K10" i="49"/>
  <c r="K94" i="49"/>
  <c r="K97" i="49"/>
  <c r="K93" i="49"/>
  <c r="K89" i="49"/>
  <c r="K85" i="49"/>
  <c r="K81" i="49"/>
  <c r="K76" i="49"/>
  <c r="K72" i="49"/>
  <c r="K68" i="49"/>
  <c r="K64" i="49"/>
  <c r="K60" i="49"/>
  <c r="K56" i="49"/>
  <c r="K52" i="49"/>
  <c r="K48" i="49"/>
  <c r="K44" i="49"/>
  <c r="K40" i="49"/>
  <c r="K36" i="49"/>
  <c r="K32" i="49"/>
  <c r="K28" i="49"/>
  <c r="K24" i="49"/>
  <c r="K20" i="49"/>
  <c r="K16" i="49"/>
  <c r="K12" i="49"/>
  <c r="K8" i="49"/>
  <c r="K4" i="49"/>
  <c r="E11" i="107"/>
  <c r="L2" i="49"/>
  <c r="E44" i="107"/>
  <c r="AJ10" i="99"/>
  <c r="AJ14" i="99"/>
  <c r="AJ18" i="99"/>
  <c r="AJ22" i="99"/>
  <c r="AJ26" i="99"/>
  <c r="AJ30" i="99"/>
  <c r="AJ34" i="99"/>
  <c r="AJ38" i="99"/>
  <c r="AJ42" i="99"/>
  <c r="AJ46" i="99"/>
  <c r="AJ50" i="99"/>
  <c r="AJ54" i="99"/>
  <c r="AJ58" i="99"/>
  <c r="AJ62" i="99"/>
  <c r="AJ66" i="99"/>
  <c r="AJ70" i="99"/>
  <c r="AJ74" i="99"/>
  <c r="AJ78" i="99"/>
  <c r="AJ82" i="99"/>
  <c r="AJ86" i="99"/>
  <c r="AJ90" i="99"/>
  <c r="AJ94" i="99"/>
  <c r="AJ98" i="99"/>
  <c r="AJ102" i="99"/>
  <c r="AJ106" i="99"/>
  <c r="AJ110" i="99"/>
  <c r="AJ114" i="99"/>
  <c r="AJ118" i="99"/>
  <c r="AJ122" i="99"/>
  <c r="AJ126" i="99"/>
  <c r="AJ130" i="99"/>
  <c r="AJ134" i="99"/>
  <c r="AJ138" i="99"/>
  <c r="AJ142" i="99"/>
  <c r="AJ146" i="99"/>
  <c r="AJ150" i="99"/>
  <c r="AJ154" i="99"/>
  <c r="AJ158" i="99"/>
  <c r="AJ162" i="99"/>
  <c r="AJ166" i="99"/>
  <c r="AJ170" i="99"/>
  <c r="AJ174" i="99"/>
  <c r="AJ178" i="99"/>
  <c r="AJ182" i="99"/>
  <c r="AJ186" i="99"/>
  <c r="AJ190" i="99"/>
  <c r="AJ194" i="99"/>
  <c r="AJ198" i="99"/>
  <c r="AJ202" i="99"/>
  <c r="AJ206" i="99"/>
  <c r="AJ210" i="99"/>
  <c r="AJ214" i="99"/>
  <c r="AJ218" i="99"/>
  <c r="AJ222" i="99"/>
  <c r="AJ226" i="99"/>
  <c r="AJ230" i="99"/>
  <c r="AJ234" i="99"/>
  <c r="AJ238" i="99"/>
  <c r="AJ242" i="99"/>
  <c r="AJ246" i="99"/>
  <c r="AJ250" i="99"/>
  <c r="AJ254" i="99"/>
  <c r="AJ258" i="99"/>
  <c r="AJ262" i="99"/>
  <c r="AJ266" i="99"/>
  <c r="AJ3" i="99"/>
  <c r="AJ7" i="99"/>
  <c r="AJ11" i="99"/>
  <c r="AJ15" i="99"/>
  <c r="AJ19" i="99"/>
  <c r="AJ23" i="99"/>
  <c r="AJ27" i="99"/>
  <c r="AJ31" i="99"/>
  <c r="AJ35" i="99"/>
  <c r="AJ39" i="99"/>
  <c r="AJ43" i="99"/>
  <c r="AJ47" i="99"/>
  <c r="AJ51" i="99"/>
  <c r="AJ55" i="99"/>
  <c r="AJ59" i="99"/>
  <c r="AJ63" i="99"/>
  <c r="AJ67" i="99"/>
  <c r="AJ71" i="99"/>
  <c r="AJ75" i="99"/>
  <c r="AJ79" i="99"/>
  <c r="AJ83" i="99"/>
  <c r="AJ87" i="99"/>
  <c r="AJ91" i="99"/>
  <c r="AJ95" i="99"/>
  <c r="AJ99" i="99"/>
  <c r="AJ103" i="99"/>
  <c r="AJ107" i="99"/>
  <c r="AJ111" i="99"/>
  <c r="AJ115" i="99"/>
  <c r="AJ119" i="99"/>
  <c r="AJ123" i="99"/>
  <c r="AJ127" i="99"/>
  <c r="AJ131" i="99"/>
  <c r="AJ135" i="99"/>
  <c r="AJ139" i="99"/>
  <c r="AJ143" i="99"/>
  <c r="AJ147" i="99"/>
  <c r="AJ151" i="99"/>
  <c r="AJ155" i="99"/>
  <c r="AJ159" i="99"/>
  <c r="AJ163" i="99"/>
  <c r="AJ167" i="99"/>
  <c r="AJ171" i="99"/>
  <c r="AJ175" i="99"/>
  <c r="AJ179" i="99"/>
  <c r="AJ183" i="99"/>
  <c r="AJ187" i="99"/>
  <c r="AJ191" i="99"/>
  <c r="AJ195" i="99"/>
  <c r="AJ199" i="99"/>
  <c r="AJ203" i="99"/>
  <c r="AJ207" i="99"/>
  <c r="AJ211" i="99"/>
  <c r="AJ215" i="99"/>
  <c r="AJ219" i="99"/>
  <c r="AJ223" i="99"/>
  <c r="AJ227" i="99"/>
  <c r="AJ231" i="99"/>
  <c r="AJ235" i="99"/>
  <c r="AJ4" i="99"/>
  <c r="AJ8" i="99"/>
  <c r="AJ12" i="99"/>
  <c r="AJ16" i="99"/>
  <c r="AJ20" i="99"/>
  <c r="AJ24" i="99"/>
  <c r="AJ28" i="99"/>
  <c r="AJ32" i="99"/>
  <c r="AJ36" i="99"/>
  <c r="AJ40" i="99"/>
  <c r="AJ44" i="99"/>
  <c r="AJ48" i="99"/>
  <c r="AJ52" i="99"/>
  <c r="AJ56" i="99"/>
  <c r="AJ60" i="99"/>
  <c r="AJ64" i="99"/>
  <c r="AJ68" i="99"/>
  <c r="AJ72" i="99"/>
  <c r="AJ76" i="99"/>
  <c r="AJ80" i="99"/>
  <c r="AJ84" i="99"/>
  <c r="AJ88" i="99"/>
  <c r="AJ92" i="99"/>
  <c r="AJ96" i="99"/>
  <c r="AJ100" i="99"/>
  <c r="AJ104" i="99"/>
  <c r="AJ108" i="99"/>
  <c r="AJ112" i="99"/>
  <c r="AJ116" i="99"/>
  <c r="AJ120" i="99"/>
  <c r="AJ124" i="99"/>
  <c r="AJ128" i="99"/>
  <c r="AJ132" i="99"/>
  <c r="AJ136" i="99"/>
  <c r="AJ140" i="99"/>
  <c r="AJ144" i="99"/>
  <c r="AJ148" i="99"/>
  <c r="AJ152" i="99"/>
  <c r="AJ156" i="99"/>
  <c r="AJ160" i="99"/>
  <c r="AJ164" i="99"/>
  <c r="AJ168" i="99"/>
  <c r="AJ172" i="99"/>
  <c r="AJ176" i="99"/>
  <c r="AJ180" i="99"/>
  <c r="AJ184" i="99"/>
  <c r="AJ188" i="99"/>
  <c r="AJ192" i="99"/>
  <c r="AJ196" i="99"/>
  <c r="AJ200" i="99"/>
  <c r="AJ204" i="99"/>
  <c r="AJ208" i="99"/>
  <c r="AJ212" i="99"/>
  <c r="AJ216" i="99"/>
  <c r="AJ220" i="99"/>
  <c r="AJ224" i="99"/>
  <c r="AJ228" i="99"/>
  <c r="AJ232" i="99"/>
  <c r="AJ236" i="99"/>
  <c r="AJ240" i="99"/>
  <c r="AJ5" i="99"/>
  <c r="AJ9" i="99"/>
  <c r="AJ13" i="99"/>
  <c r="AJ17" i="99"/>
  <c r="AJ21" i="99"/>
  <c r="AJ25" i="99"/>
  <c r="AJ29" i="99"/>
  <c r="AJ33" i="99"/>
  <c r="AJ37" i="99"/>
  <c r="AJ41" i="99"/>
  <c r="AJ45" i="99"/>
  <c r="AJ49" i="99"/>
  <c r="AJ53" i="99"/>
  <c r="AJ57" i="99"/>
  <c r="AJ61" i="99"/>
  <c r="AJ65" i="99"/>
  <c r="AJ69" i="99"/>
  <c r="AJ73" i="99"/>
  <c r="AJ77" i="99"/>
  <c r="AJ81" i="99"/>
  <c r="AJ85" i="99"/>
  <c r="AJ89" i="99"/>
  <c r="AJ93" i="99"/>
  <c r="AJ97" i="99"/>
  <c r="AJ101" i="99"/>
  <c r="AJ105" i="99"/>
  <c r="AJ109" i="99"/>
  <c r="AJ113" i="99"/>
  <c r="AJ117" i="99"/>
  <c r="AJ121" i="99"/>
  <c r="AJ125" i="99"/>
  <c r="AJ129" i="99"/>
  <c r="AJ133" i="99"/>
  <c r="AJ137" i="99"/>
  <c r="AJ141" i="99"/>
  <c r="AJ145" i="99"/>
  <c r="AJ149" i="99"/>
  <c r="AJ153" i="99"/>
  <c r="AJ157" i="99"/>
  <c r="AJ161" i="99"/>
  <c r="AJ165" i="99"/>
  <c r="AJ169" i="99"/>
  <c r="AJ173" i="99"/>
  <c r="AJ177" i="99"/>
  <c r="AJ181" i="99"/>
  <c r="AJ185" i="99"/>
  <c r="AJ189" i="99"/>
  <c r="AJ193" i="99"/>
  <c r="AJ197" i="99"/>
  <c r="AJ201" i="99"/>
  <c r="AJ205" i="99"/>
  <c r="AJ209" i="99"/>
  <c r="AJ213" i="99"/>
  <c r="AJ217" i="99"/>
  <c r="AJ221" i="99"/>
  <c r="AJ225" i="99"/>
  <c r="AJ229" i="99"/>
  <c r="AJ233" i="99"/>
  <c r="AJ237" i="99"/>
  <c r="AJ241" i="99"/>
  <c r="AJ245" i="99"/>
  <c r="AJ249" i="99"/>
  <c r="AJ253" i="99"/>
  <c r="AJ257" i="99"/>
  <c r="AJ261" i="99"/>
  <c r="AJ265" i="99"/>
  <c r="AJ269" i="99"/>
  <c r="AJ273" i="99"/>
  <c r="AJ277" i="99"/>
  <c r="AJ281" i="99"/>
  <c r="AJ247" i="99"/>
  <c r="AJ255" i="99"/>
  <c r="AJ263" i="99"/>
  <c r="AJ270" i="99"/>
  <c r="AJ275" i="99"/>
  <c r="AJ280" i="99"/>
  <c r="AJ285" i="99"/>
  <c r="AJ289" i="99"/>
  <c r="AJ293" i="99"/>
  <c r="AJ297" i="99"/>
  <c r="AJ301" i="99"/>
  <c r="AJ305" i="99"/>
  <c r="AJ309" i="99"/>
  <c r="AJ313" i="99"/>
  <c r="AJ317" i="99"/>
  <c r="AJ321" i="99"/>
  <c r="AJ325" i="99"/>
  <c r="AJ329" i="99"/>
  <c r="AJ333" i="99"/>
  <c r="AJ337" i="99"/>
  <c r="AJ341" i="99"/>
  <c r="AJ345" i="99"/>
  <c r="AJ349" i="99"/>
  <c r="AJ353" i="99"/>
  <c r="AJ357" i="99"/>
  <c r="AJ361" i="99"/>
  <c r="AJ365" i="99"/>
  <c r="AJ369" i="99"/>
  <c r="AJ373" i="99"/>
  <c r="AJ377" i="99"/>
  <c r="AJ381" i="99"/>
  <c r="AJ385" i="99"/>
  <c r="AJ389" i="99"/>
  <c r="AJ393" i="99"/>
  <c r="AJ397" i="99"/>
  <c r="AJ401" i="99"/>
  <c r="AJ405" i="99"/>
  <c r="AJ409" i="99"/>
  <c r="AJ413" i="99"/>
  <c r="AJ417" i="99"/>
  <c r="AJ421" i="99"/>
  <c r="AJ425" i="99"/>
  <c r="AJ429" i="99"/>
  <c r="AJ433" i="99"/>
  <c r="AJ239" i="99"/>
  <c r="AJ248" i="99"/>
  <c r="AJ256" i="99"/>
  <c r="AJ264" i="99"/>
  <c r="AJ271" i="99"/>
  <c r="AJ276" i="99"/>
  <c r="AJ282" i="99"/>
  <c r="AJ286" i="99"/>
  <c r="AJ290" i="99"/>
  <c r="AJ294" i="99"/>
  <c r="AJ298" i="99"/>
  <c r="AJ302" i="99"/>
  <c r="AJ306" i="99"/>
  <c r="AJ310" i="99"/>
  <c r="AJ314" i="99"/>
  <c r="AJ318" i="99"/>
  <c r="AJ322" i="99"/>
  <c r="AJ326" i="99"/>
  <c r="AJ330" i="99"/>
  <c r="AJ334" i="99"/>
  <c r="AJ338" i="99"/>
  <c r="AJ342" i="99"/>
  <c r="AJ346" i="99"/>
  <c r="AJ350" i="99"/>
  <c r="AJ354" i="99"/>
  <c r="AJ358" i="99"/>
  <c r="AJ362" i="99"/>
  <c r="AJ366" i="99"/>
  <c r="AJ370" i="99"/>
  <c r="AJ374" i="99"/>
  <c r="AJ378" i="99"/>
  <c r="AJ382" i="99"/>
  <c r="AJ386" i="99"/>
  <c r="AJ390" i="99"/>
  <c r="AJ394" i="99"/>
  <c r="AJ398" i="99"/>
  <c r="AJ402" i="99"/>
  <c r="AJ406" i="99"/>
  <c r="AJ410" i="99"/>
  <c r="AJ414" i="99"/>
  <c r="AJ418" i="99"/>
  <c r="AJ422" i="99"/>
  <c r="AJ426" i="99"/>
  <c r="AJ430" i="99"/>
  <c r="AJ434" i="99"/>
  <c r="AJ243" i="99"/>
  <c r="AJ251" i="99"/>
  <c r="AJ259" i="99"/>
  <c r="AJ267" i="99"/>
  <c r="AJ272" i="99"/>
  <c r="AJ278" i="99"/>
  <c r="AJ283" i="99"/>
  <c r="AJ287" i="99"/>
  <c r="AJ291" i="99"/>
  <c r="AJ295" i="99"/>
  <c r="AJ299" i="99"/>
  <c r="AJ303" i="99"/>
  <c r="AJ307" i="99"/>
  <c r="AJ311" i="99"/>
  <c r="AJ315" i="99"/>
  <c r="AJ319" i="99"/>
  <c r="AJ323" i="99"/>
  <c r="AJ327" i="99"/>
  <c r="AJ331" i="99"/>
  <c r="AJ335" i="99"/>
  <c r="AJ339" i="99"/>
  <c r="AJ343" i="99"/>
  <c r="AJ347" i="99"/>
  <c r="AJ351" i="99"/>
  <c r="AJ355" i="99"/>
  <c r="AJ359" i="99"/>
  <c r="AJ363" i="99"/>
  <c r="AJ367" i="99"/>
  <c r="AJ371" i="99"/>
  <c r="AJ375" i="99"/>
  <c r="AJ379" i="99"/>
  <c r="AJ383" i="99"/>
  <c r="AJ387" i="99"/>
  <c r="AJ391" i="99"/>
  <c r="AJ395" i="99"/>
  <c r="AJ399" i="99"/>
  <c r="AJ403" i="99"/>
  <c r="AJ407" i="99"/>
  <c r="AJ411" i="99"/>
  <c r="AJ415" i="99"/>
  <c r="AJ419" i="99"/>
  <c r="AJ423" i="99"/>
  <c r="AJ427" i="99"/>
  <c r="AJ431" i="99"/>
  <c r="AJ435" i="99"/>
  <c r="AJ268" i="99"/>
  <c r="AJ288" i="99"/>
  <c r="AJ304" i="99"/>
  <c r="AJ320" i="99"/>
  <c r="AJ336" i="99"/>
  <c r="AJ352" i="99"/>
  <c r="AJ368" i="99"/>
  <c r="AJ384" i="99"/>
  <c r="AJ400" i="99"/>
  <c r="AJ416" i="99"/>
  <c r="AJ432" i="99"/>
  <c r="AJ244" i="99"/>
  <c r="AJ274" i="99"/>
  <c r="AJ292" i="99"/>
  <c r="AJ308" i="99"/>
  <c r="AJ324" i="99"/>
  <c r="AJ340" i="99"/>
  <c r="AJ356" i="99"/>
  <c r="AJ372" i="99"/>
  <c r="AJ388" i="99"/>
  <c r="AJ404" i="99"/>
  <c r="AJ420" i="99"/>
  <c r="AJ2" i="99"/>
  <c r="AJ252" i="99"/>
  <c r="AJ279" i="99"/>
  <c r="AJ296" i="99"/>
  <c r="AJ312" i="99"/>
  <c r="AJ328" i="99"/>
  <c r="AJ344" i="99"/>
  <c r="AJ360" i="99"/>
  <c r="AJ376" i="99"/>
  <c r="AJ392" i="99"/>
  <c r="AJ408" i="99"/>
  <c r="AJ424" i="99"/>
  <c r="AJ316" i="99"/>
  <c r="AJ380" i="99"/>
  <c r="AJ260" i="99"/>
  <c r="AJ332" i="99"/>
  <c r="AJ396" i="99"/>
  <c r="AJ284" i="99"/>
  <c r="AJ348" i="99"/>
  <c r="AJ412" i="99"/>
  <c r="E32" i="107"/>
  <c r="AJ2" i="85"/>
  <c r="AJ364" i="99"/>
  <c r="E20" i="107"/>
  <c r="E36" i="107"/>
  <c r="L2" i="96"/>
  <c r="L2" i="69"/>
  <c r="AJ300" i="99"/>
  <c r="E28" i="107"/>
  <c r="AJ428" i="99"/>
  <c r="AJ2" i="81"/>
  <c r="E39" i="107"/>
  <c r="D20" i="107"/>
  <c r="D28" i="107"/>
  <c r="E47" i="107"/>
  <c r="B28" i="107"/>
  <c r="D32" i="107"/>
  <c r="B44" i="107"/>
  <c r="D44" i="107"/>
  <c r="D48" i="107"/>
  <c r="B32" i="107"/>
  <c r="D36" i="107"/>
  <c r="E23" i="107"/>
  <c r="D24" i="107"/>
  <c r="B36" i="107"/>
  <c r="D40" i="107"/>
  <c r="F11" i="107"/>
  <c r="F12" i="107" s="1"/>
  <c r="B20" i="107"/>
  <c r="D16" i="107"/>
  <c r="E16" i="107"/>
  <c r="E12" i="107"/>
  <c r="J35" i="107" l="1"/>
  <c r="H35" i="107"/>
  <c r="I35" i="107"/>
  <c r="I23" i="107"/>
  <c r="H23" i="107"/>
  <c r="J23" i="107"/>
  <c r="H19" i="107"/>
  <c r="I19" i="107"/>
  <c r="J19" i="107"/>
  <c r="I15" i="107"/>
  <c r="H15" i="107"/>
  <c r="J15" i="107"/>
  <c r="I11" i="107"/>
  <c r="J11" i="107"/>
  <c r="H11" i="107"/>
  <c r="E48" i="107"/>
  <c r="AJ6" i="104"/>
  <c r="AJ10" i="104"/>
  <c r="AJ14" i="104"/>
  <c r="AJ18" i="104"/>
  <c r="AJ22" i="104"/>
  <c r="AJ26" i="104"/>
  <c r="AJ30" i="104"/>
  <c r="AJ34" i="104"/>
  <c r="AJ38" i="104"/>
  <c r="AJ42" i="104"/>
  <c r="AJ46" i="104"/>
  <c r="AJ50" i="104"/>
  <c r="AJ54" i="104"/>
  <c r="AJ58" i="104"/>
  <c r="AJ2" i="104"/>
  <c r="AJ3" i="104"/>
  <c r="AJ7" i="104"/>
  <c r="AJ11" i="104"/>
  <c r="AJ15" i="104"/>
  <c r="AJ19" i="104"/>
  <c r="AJ23" i="104"/>
  <c r="AJ27" i="104"/>
  <c r="AJ31" i="104"/>
  <c r="AJ35" i="104"/>
  <c r="AJ39" i="104"/>
  <c r="AJ43" i="104"/>
  <c r="AJ47" i="104"/>
  <c r="AJ51" i="104"/>
  <c r="AJ55" i="104"/>
  <c r="AJ59" i="104"/>
  <c r="AJ4" i="104"/>
  <c r="AJ8" i="104"/>
  <c r="AJ12" i="104"/>
  <c r="AJ16" i="104"/>
  <c r="AJ20" i="104"/>
  <c r="AJ24" i="104"/>
  <c r="AJ28" i="104"/>
  <c r="AJ32" i="104"/>
  <c r="AJ36" i="104"/>
  <c r="AJ40" i="104"/>
  <c r="AJ44" i="104"/>
  <c r="AJ48" i="104"/>
  <c r="AJ52" i="104"/>
  <c r="AJ56" i="104"/>
  <c r="AJ60" i="104"/>
  <c r="AJ5" i="104"/>
  <c r="AJ9" i="104"/>
  <c r="AJ13" i="104"/>
  <c r="AJ17" i="104"/>
  <c r="AJ21" i="104"/>
  <c r="AJ25" i="104"/>
  <c r="AJ29" i="104"/>
  <c r="AJ33" i="104"/>
  <c r="AJ37" i="104"/>
  <c r="AJ41" i="104"/>
  <c r="AJ45" i="104"/>
  <c r="AJ49" i="104"/>
  <c r="AJ53" i="104"/>
  <c r="AJ57" i="104"/>
  <c r="AJ61" i="104"/>
  <c r="L2" i="59"/>
  <c r="E24" i="107"/>
  <c r="L2" i="77"/>
  <c r="E40" i="107"/>
  <c r="AJ2" i="90"/>
  <c r="AJ6" i="90"/>
  <c r="AJ10" i="90"/>
  <c r="AJ14" i="90"/>
  <c r="AJ18" i="90"/>
  <c r="AJ22" i="90"/>
  <c r="AJ26" i="90"/>
  <c r="AJ30" i="90"/>
  <c r="AJ34" i="90"/>
  <c r="AJ3" i="90"/>
  <c r="AJ7" i="90"/>
  <c r="AJ11" i="90"/>
  <c r="AJ15" i="90"/>
  <c r="AJ19" i="90"/>
  <c r="AJ23" i="90"/>
  <c r="AJ27" i="90"/>
  <c r="AJ31" i="90"/>
  <c r="AJ35" i="90"/>
  <c r="AJ39" i="90"/>
  <c r="AJ43" i="90"/>
  <c r="AJ47" i="90"/>
  <c r="AJ51" i="90"/>
  <c r="AJ55" i="90"/>
  <c r="AJ59" i="90"/>
  <c r="AJ63" i="90"/>
  <c r="AJ67" i="90"/>
  <c r="AJ71" i="90"/>
  <c r="AJ75" i="90"/>
  <c r="AJ79" i="90"/>
  <c r="AJ83" i="90"/>
  <c r="AJ87" i="90"/>
  <c r="AJ91" i="90"/>
  <c r="AJ95" i="90"/>
  <c r="AJ99" i="90"/>
  <c r="AJ103" i="90"/>
  <c r="AJ107" i="90"/>
  <c r="AJ111" i="90"/>
  <c r="AJ115" i="90"/>
  <c r="AJ119" i="90"/>
  <c r="AJ123" i="90"/>
  <c r="AJ127" i="90"/>
  <c r="AJ131" i="90"/>
  <c r="AJ135" i="90"/>
  <c r="AJ139" i="90"/>
  <c r="AJ143" i="90"/>
  <c r="AJ147" i="90"/>
  <c r="AJ151" i="90"/>
  <c r="AJ155" i="90"/>
  <c r="AJ4" i="90"/>
  <c r="AJ8" i="90"/>
  <c r="AJ12" i="90"/>
  <c r="AJ16" i="90"/>
  <c r="AJ20" i="90"/>
  <c r="AJ24" i="90"/>
  <c r="AJ28" i="90"/>
  <c r="AJ32" i="90"/>
  <c r="AJ36" i="90"/>
  <c r="AJ40" i="90"/>
  <c r="AJ44" i="90"/>
  <c r="AJ48" i="90"/>
  <c r="AJ52" i="90"/>
  <c r="AJ56" i="90"/>
  <c r="AJ60" i="90"/>
  <c r="AJ64" i="90"/>
  <c r="AJ68" i="90"/>
  <c r="AJ72" i="90"/>
  <c r="AJ76" i="90"/>
  <c r="AJ80" i="90"/>
  <c r="AJ84" i="90"/>
  <c r="AJ88" i="90"/>
  <c r="AJ92" i="90"/>
  <c r="AJ96" i="90"/>
  <c r="AJ100" i="90"/>
  <c r="AJ104" i="90"/>
  <c r="AJ108" i="90"/>
  <c r="AJ112" i="90"/>
  <c r="AJ116" i="90"/>
  <c r="AJ120" i="90"/>
  <c r="AJ124" i="90"/>
  <c r="AJ128" i="90"/>
  <c r="AJ132" i="90"/>
  <c r="AJ136" i="90"/>
  <c r="AJ140" i="90"/>
  <c r="AJ144" i="90"/>
  <c r="AJ148" i="90"/>
  <c r="AJ152" i="90"/>
  <c r="AJ156" i="90"/>
  <c r="AJ160" i="90"/>
  <c r="AJ13" i="90"/>
  <c r="AJ29" i="90"/>
  <c r="AJ41" i="90"/>
  <c r="AJ49" i="90"/>
  <c r="AJ57" i="90"/>
  <c r="AJ65" i="90"/>
  <c r="AJ73" i="90"/>
  <c r="AJ81" i="90"/>
  <c r="AJ89" i="90"/>
  <c r="AJ97" i="90"/>
  <c r="AJ105" i="90"/>
  <c r="AJ113" i="90"/>
  <c r="AJ121" i="90"/>
  <c r="AJ129" i="90"/>
  <c r="AJ137" i="90"/>
  <c r="AJ145" i="90"/>
  <c r="AJ153" i="90"/>
  <c r="AJ159" i="90"/>
  <c r="AJ164" i="90"/>
  <c r="AJ168" i="90"/>
  <c r="AJ172" i="90"/>
  <c r="AJ176" i="90"/>
  <c r="AJ180" i="90"/>
  <c r="AJ184" i="90"/>
  <c r="AJ17" i="90"/>
  <c r="AJ33" i="90"/>
  <c r="AJ42" i="90"/>
  <c r="AJ50" i="90"/>
  <c r="AJ58" i="90"/>
  <c r="AJ66" i="90"/>
  <c r="AJ74" i="90"/>
  <c r="AJ82" i="90"/>
  <c r="AJ90" i="90"/>
  <c r="AJ98" i="90"/>
  <c r="AJ106" i="90"/>
  <c r="AJ114" i="90"/>
  <c r="AJ122" i="90"/>
  <c r="AJ130" i="90"/>
  <c r="AJ138" i="90"/>
  <c r="AJ146" i="90"/>
  <c r="AJ154" i="90"/>
  <c r="AJ161" i="90"/>
  <c r="AJ165" i="90"/>
  <c r="AJ169" i="90"/>
  <c r="AJ173" i="90"/>
  <c r="AJ177" i="90"/>
  <c r="AJ181" i="90"/>
  <c r="AJ185" i="90"/>
  <c r="AJ5" i="90"/>
  <c r="AJ21" i="90"/>
  <c r="AJ37" i="90"/>
  <c r="AJ45" i="90"/>
  <c r="AJ53" i="90"/>
  <c r="AJ61" i="90"/>
  <c r="AJ69" i="90"/>
  <c r="AJ77" i="90"/>
  <c r="AJ85" i="90"/>
  <c r="AJ93" i="90"/>
  <c r="AJ101" i="90"/>
  <c r="AJ109" i="90"/>
  <c r="AJ117" i="90"/>
  <c r="AJ125" i="90"/>
  <c r="AJ133" i="90"/>
  <c r="AJ141" i="90"/>
  <c r="AJ149" i="90"/>
  <c r="AJ157" i="90"/>
  <c r="AJ162" i="90"/>
  <c r="AJ166" i="90"/>
  <c r="AJ170" i="90"/>
  <c r="AJ174" i="90"/>
  <c r="AJ178" i="90"/>
  <c r="AJ182" i="90"/>
  <c r="AJ186" i="90"/>
  <c r="AJ9" i="90"/>
  <c r="AJ54" i="90"/>
  <c r="AJ86" i="90"/>
  <c r="AJ118" i="90"/>
  <c r="AJ150" i="90"/>
  <c r="AJ171" i="90"/>
  <c r="AJ25" i="90"/>
  <c r="AJ62" i="90"/>
  <c r="AJ94" i="90"/>
  <c r="AJ126" i="90"/>
  <c r="AJ158" i="90"/>
  <c r="AJ175" i="90"/>
  <c r="AJ38" i="90"/>
  <c r="AJ70" i="90"/>
  <c r="AJ102" i="90"/>
  <c r="AJ134" i="90"/>
  <c r="AJ163" i="90"/>
  <c r="AJ179" i="90"/>
  <c r="AJ46" i="90"/>
  <c r="AJ167" i="90"/>
  <c r="AJ78" i="90"/>
  <c r="AJ183" i="90"/>
  <c r="AJ142" i="90"/>
  <c r="AJ110" i="90"/>
  <c r="AJ20" i="38" l="1"/>
  <c r="AI20" i="38"/>
  <c r="AH20" i="38"/>
  <c r="AG20" i="38"/>
  <c r="AF20" i="38"/>
  <c r="AE20" i="38"/>
  <c r="AD20" i="38"/>
  <c r="AC20" i="38"/>
  <c r="AB20" i="38"/>
  <c r="AA20" i="38"/>
  <c r="Z20" i="38"/>
  <c r="Y20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AJ4" i="38"/>
  <c r="AJ85" i="38"/>
  <c r="AJ74" i="38"/>
  <c r="AJ36" i="38"/>
  <c r="AJ82" i="38"/>
  <c r="AJ92" i="38"/>
  <c r="AJ22" i="38"/>
  <c r="AJ72" i="38"/>
  <c r="AJ29" i="38"/>
  <c r="AJ23" i="38"/>
  <c r="AJ81" i="38"/>
  <c r="AJ91" i="38"/>
  <c r="AJ10" i="38"/>
  <c r="AJ90" i="38"/>
  <c r="AJ89" i="38"/>
  <c r="AJ61" i="38"/>
  <c r="AJ93" i="38"/>
  <c r="AJ87" i="38"/>
  <c r="AJ94" i="38"/>
  <c r="AJ47" i="38"/>
  <c r="AJ69" i="38"/>
  <c r="AJ27" i="38"/>
  <c r="AJ25" i="38"/>
  <c r="AJ24" i="38"/>
  <c r="AJ51" i="38"/>
  <c r="AJ64" i="38"/>
  <c r="AJ26" i="38"/>
  <c r="AJ55" i="38"/>
  <c r="AJ83" i="38"/>
  <c r="AJ15" i="38"/>
  <c r="AJ88" i="38"/>
  <c r="AJ53" i="38"/>
  <c r="AJ75" i="38"/>
  <c r="AJ13" i="38"/>
  <c r="AJ37" i="38"/>
  <c r="AJ46" i="38"/>
  <c r="AJ43" i="38"/>
  <c r="AJ18" i="38"/>
  <c r="AJ14" i="38"/>
  <c r="AJ28" i="38"/>
  <c r="AJ79" i="38"/>
  <c r="AJ71" i="38"/>
  <c r="AJ63" i="38"/>
  <c r="AJ52" i="38"/>
  <c r="AJ3" i="38"/>
  <c r="AJ11" i="38"/>
  <c r="AK13" i="37"/>
  <c r="AI13" i="37"/>
  <c r="AH13" i="37"/>
  <c r="AG13" i="37"/>
  <c r="AF13" i="37"/>
  <c r="AE13" i="37"/>
  <c r="AD13" i="37"/>
  <c r="AC13" i="37"/>
  <c r="AB13" i="37"/>
  <c r="AA13" i="37"/>
  <c r="Z13" i="37"/>
  <c r="Y13" i="37"/>
  <c r="AK24" i="37"/>
  <c r="AI24" i="37"/>
  <c r="AH24" i="37"/>
  <c r="AG24" i="37"/>
  <c r="AF24" i="37"/>
  <c r="AE24" i="37"/>
  <c r="AD24" i="37"/>
  <c r="AC24" i="37"/>
  <c r="AB24" i="37"/>
  <c r="AA24" i="37"/>
  <c r="Z24" i="37"/>
  <c r="Y24" i="37"/>
  <c r="AK3" i="37"/>
  <c r="AK92" i="37"/>
  <c r="AK20" i="37"/>
  <c r="AK29" i="37"/>
  <c r="AK43" i="37"/>
  <c r="AK82" i="37"/>
  <c r="AK14" i="37"/>
  <c r="AK48" i="37"/>
  <c r="AK52" i="37"/>
  <c r="AK51" i="37"/>
  <c r="AK87" i="37"/>
  <c r="AK72" i="37"/>
  <c r="AK61" i="37"/>
  <c r="AK15" i="37"/>
  <c r="AK26" i="37"/>
  <c r="AK46" i="37"/>
  <c r="AK27" i="37"/>
  <c r="AK23" i="37"/>
  <c r="AK75" i="37"/>
  <c r="AK25" i="37"/>
  <c r="AK63" i="37"/>
  <c r="AK69" i="37"/>
  <c r="AK53" i="37"/>
  <c r="AK22" i="37"/>
  <c r="AK85" i="37"/>
  <c r="AK88" i="37"/>
  <c r="AK4" i="37"/>
  <c r="AK64" i="37"/>
  <c r="AK91" i="37"/>
  <c r="AK37" i="37"/>
  <c r="AK79" i="37"/>
  <c r="AK71" i="37"/>
  <c r="AK10" i="37"/>
  <c r="AK94" i="37"/>
  <c r="AK55" i="37"/>
  <c r="AK18" i="37"/>
  <c r="AK83" i="37"/>
  <c r="AK74" i="37"/>
  <c r="AK11" i="37"/>
  <c r="AK47" i="37"/>
  <c r="AK89" i="37"/>
  <c r="AK81" i="37"/>
  <c r="AK90" i="37"/>
  <c r="AK36" i="37"/>
  <c r="AK28" i="37"/>
  <c r="AK93" i="37"/>
</calcChain>
</file>

<file path=xl/sharedStrings.xml><?xml version="1.0" encoding="utf-8"?>
<sst xmlns="http://schemas.openxmlformats.org/spreadsheetml/2006/main" count="11425" uniqueCount="1084">
  <si>
    <t>BALONES GANADOS EN ÁREA RIVAL</t>
  </si>
  <si>
    <t>GOLES</t>
  </si>
  <si>
    <t>TIROS A GOL</t>
  </si>
  <si>
    <t>BALONES GANADOS EN ÁREA PROPIA</t>
  </si>
  <si>
    <t>JUGADOR</t>
  </si>
  <si>
    <t>POSICION</t>
  </si>
  <si>
    <t>EQUIPO</t>
  </si>
  <si>
    <t>NACIONALIDAD</t>
  </si>
  <si>
    <t>FECHA DE NAC.</t>
  </si>
  <si>
    <t>EDAD</t>
  </si>
  <si>
    <t>PARTIDOS JUGADOS</t>
  </si>
  <si>
    <t>MINUTOS JUGADOS</t>
  </si>
  <si>
    <t>PASES ACERTADOS CANCHA PROPIA</t>
  </si>
  <si>
    <t>PASES ACERTADOS EN CANCHA RIVAL</t>
  </si>
  <si>
    <t>1 VS 1 EXITOSOS OFENSIVOS</t>
  </si>
  <si>
    <t>1 VS 1 EXITOSOS DEFENSIVOS</t>
  </si>
  <si>
    <t>BALONES RECUPERADOS</t>
  </si>
  <si>
    <t>PARTICIPACIÓN EN GOL</t>
  </si>
  <si>
    <t>ASISTENCIAS</t>
  </si>
  <si>
    <t>CENTROS POR DERECHA</t>
  </si>
  <si>
    <t>CENTROS POR IZQUIERDA</t>
  </si>
  <si>
    <t>RECHACES</t>
  </si>
  <si>
    <t>JUEGO AÉREO RESTO DEL CAMPO</t>
  </si>
  <si>
    <t>Defensa central</t>
  </si>
  <si>
    <t>Volante por derecha</t>
  </si>
  <si>
    <t>Volante por izquierda</t>
  </si>
  <si>
    <t>Delantero</t>
  </si>
  <si>
    <t>Volante ofensivo</t>
  </si>
  <si>
    <t>Volante defensivo</t>
  </si>
  <si>
    <t>Lateral por izquierda</t>
  </si>
  <si>
    <t>Lateral por derecha</t>
  </si>
  <si>
    <t>Portero</t>
  </si>
  <si>
    <t>Lateral derecho</t>
  </si>
  <si>
    <t>Defensa central stopper</t>
  </si>
  <si>
    <t>Líbero</t>
  </si>
  <si>
    <t>Lateral izquierdo</t>
  </si>
  <si>
    <t>Contención fijo</t>
  </si>
  <si>
    <t>Volante derecho</t>
  </si>
  <si>
    <t>Volante mixto</t>
  </si>
  <si>
    <t>Centro delantero</t>
  </si>
  <si>
    <t>2do delantero</t>
  </si>
  <si>
    <t>Volante izquierdo</t>
  </si>
  <si>
    <t>x</t>
  </si>
  <si>
    <t>Pond Base</t>
  </si>
  <si>
    <t>Volante izquierdo OFENSIVO</t>
  </si>
  <si>
    <t>1 VS 1 EXITOSOS OFENSIVOS (20)</t>
  </si>
  <si>
    <t>PASES ACERTADOS EN CANCHA RIVAL (20)</t>
  </si>
  <si>
    <t>GOLES (12.5)</t>
  </si>
  <si>
    <t>PARTICIPACIÓN EN GOL (12.5)</t>
  </si>
  <si>
    <t>ASISTENCIAS (10)</t>
  </si>
  <si>
    <t>CENTROS POR IZQUIERDA (15)</t>
  </si>
  <si>
    <t>TIROS A GOL (10)</t>
  </si>
  <si>
    <t>Volante izquierdo DEFENSIVO</t>
  </si>
  <si>
    <t>RECHACES (20)</t>
  </si>
  <si>
    <t>1 VS 1 EXITOSOS DEFENSIVOS (30)</t>
  </si>
  <si>
    <t>BALONES GANADOS EN ÁREA PROPIA (0)</t>
  </si>
  <si>
    <t>PASES ACERTADOS CANCHA PROPIA (22.5)</t>
  </si>
  <si>
    <t>BALONES RECUPERADOS (27.5)</t>
  </si>
  <si>
    <t>CENTROS POR DERECHA (15)</t>
  </si>
  <si>
    <t>PASES ACERTADOS EN CANCHA RIVAL (15)</t>
  </si>
  <si>
    <t>1 VS 1 EXITOSOS OFENSIVOS (12.5)</t>
  </si>
  <si>
    <t>BALONES GANADOS EN ÁREA RIVAL (10)</t>
  </si>
  <si>
    <t>GOLES (22.5)</t>
  </si>
  <si>
    <t>TIROS A GOL (17.5)</t>
  </si>
  <si>
    <t>JUEGO AÉREO RESTO DEL CAMPO (10)</t>
  </si>
  <si>
    <t>PASES ACERTADOS EN CANCHA RIVAL (10)</t>
  </si>
  <si>
    <t>BALONES GANADOS EN ÁREA RIVAL (5)</t>
  </si>
  <si>
    <t>PARTICIPACIÓN EN GOL (15)</t>
  </si>
  <si>
    <t>1 VS 1 EXITOSOS DEFENSIVOS (20)</t>
  </si>
  <si>
    <t>PASES ACERTADOS CANCHA PROPIA (10)</t>
  </si>
  <si>
    <t>1 VS 1 EXITOSOS OFENSIVOS (22.5)</t>
  </si>
  <si>
    <t>BALONES RECUPERADOS (30)</t>
  </si>
  <si>
    <t>BALONES GANADOS EN ÁREA PROPIA (5)</t>
  </si>
  <si>
    <t>RECHACES (12.5)</t>
  </si>
  <si>
    <t>PASES ACERTADOS CANCHA PROPIA (15)</t>
  </si>
  <si>
    <t>BALONES RECUPERADOS (18)</t>
  </si>
  <si>
    <t>BALONES GANADOS EN ÁREA PROPIA (17)</t>
  </si>
  <si>
    <t>PASES ACERTADOS EN CANCHA RIVAL (18)</t>
  </si>
  <si>
    <t>1 VS 1 EXITOSOS OFENSIVOS (22)</t>
  </si>
  <si>
    <t>PARTICIPACIÓN EN GOL (18)</t>
  </si>
  <si>
    <t>CENTROS POR DERECHA (26)</t>
  </si>
  <si>
    <t>TIROS A GOL (16)</t>
  </si>
  <si>
    <t>PASES ACERTADOS CANCHA PROPIA (6)</t>
  </si>
  <si>
    <t>PASES ACERTADOS EN CANCHA RIVAL (2)</t>
  </si>
  <si>
    <t>BALONES RECUPERADOS (14)</t>
  </si>
  <si>
    <t>BALONES GANADOS EN ÁREA RIVAL (7)</t>
  </si>
  <si>
    <t>RECHACES (17)</t>
  </si>
  <si>
    <t>JUEGO AÉREO RESTO DEL CAMPO (17)</t>
  </si>
  <si>
    <t>PASES ACERTADOS EN CANCHA RIVAL (12)</t>
  </si>
  <si>
    <t>1 VS 1 EXITOSOS OFENSIVOS (18)</t>
  </si>
  <si>
    <t>1 VS 1 EXITOSOS DEFENSIVOS (16)</t>
  </si>
  <si>
    <t>BALONES RECUPERADOS (20)</t>
  </si>
  <si>
    <t>GOLES (3)</t>
  </si>
  <si>
    <t>PARTICIPACIÓN EN GOL (10)</t>
  </si>
  <si>
    <t>TIROS A GOL (8)</t>
  </si>
  <si>
    <t>RECHACES (3)</t>
  </si>
  <si>
    <t>PARTICIPACIÓN EN GOL (20)</t>
  </si>
  <si>
    <t>1 VS 1 EXITOSOS OFENSIVOS (10)</t>
  </si>
  <si>
    <t xml:space="preserve">BALONES GANADOS EN ÁREA RIVAL </t>
  </si>
  <si>
    <t>GOLES (10)</t>
  </si>
  <si>
    <t>ASISTENCIAS (25)</t>
  </si>
  <si>
    <t>CENTROS POR DERECHA (5)</t>
  </si>
  <si>
    <t>CENTROS POR IZQUIERDA (5)</t>
  </si>
  <si>
    <t>PASES ACERTADOS EN CANCHA RIVAL (8)</t>
  </si>
  <si>
    <t>GOLES (12)</t>
  </si>
  <si>
    <t>CENTROS POR DERECHA (8)</t>
  </si>
  <si>
    <t>CENTROS POR IZQUIERDA (8)</t>
  </si>
  <si>
    <t>CENTROS POR IZQUIERDA (26)</t>
  </si>
  <si>
    <t>ASISTENCIAS (12)</t>
  </si>
  <si>
    <t>PASES ACERTADOS CANCHA PROPIA (21)</t>
  </si>
  <si>
    <t>1 VS 1 EXITOSOS DEFENSIVOS (17)</t>
  </si>
  <si>
    <t>GOLES (6)</t>
  </si>
  <si>
    <t>BALONES GANADOS EN ÁREA PROPIA (16)</t>
  </si>
  <si>
    <t>RECHACES (6)</t>
  </si>
  <si>
    <t>Peticiones Segundo Central</t>
  </si>
  <si>
    <t>Pond Base 100 Segundo Central</t>
  </si>
  <si>
    <t>Acosta, Joel</t>
  </si>
  <si>
    <t>Aldosivi</t>
  </si>
  <si>
    <t>Argentina</t>
  </si>
  <si>
    <t>Llama, Cristian</t>
  </si>
  <si>
    <t>Medina, Antonio</t>
  </si>
  <si>
    <t>Arsenal</t>
  </si>
  <si>
    <t>Costa, Franco</t>
  </si>
  <si>
    <t>Milo, Federico</t>
  </si>
  <si>
    <t>Atletico Rafaela</t>
  </si>
  <si>
    <t>Morales, Gabriel Jesus</t>
  </si>
  <si>
    <t>Atletico Tucuman</t>
  </si>
  <si>
    <t>Gonzalez, Leandro</t>
  </si>
  <si>
    <t>Banfield</t>
  </si>
  <si>
    <t>Belgrano</t>
  </si>
  <si>
    <t>Boca Juniors</t>
  </si>
  <si>
    <t>Lagos, Diego Eduardo</t>
  </si>
  <si>
    <t>Colon</t>
  </si>
  <si>
    <t>Paraguaya</t>
  </si>
  <si>
    <t>Cavallaro, Juan</t>
  </si>
  <si>
    <t>Estudiantes</t>
  </si>
  <si>
    <t>Chilena</t>
  </si>
  <si>
    <t>Carrera, Ramiro</t>
  </si>
  <si>
    <t>Gimnasia La Plata</t>
  </si>
  <si>
    <t>Godoy Cruz</t>
  </si>
  <si>
    <t>Sanchez, Nicolas</t>
  </si>
  <si>
    <t>Huracan</t>
  </si>
  <si>
    <t>Independiente</t>
  </si>
  <si>
    <t>Lanus</t>
  </si>
  <si>
    <t>Newells Old Boys</t>
  </si>
  <si>
    <t>Isnaldo, Eugenio</t>
  </si>
  <si>
    <t>Olimpo</t>
  </si>
  <si>
    <t>Carrasco, Mauricio</t>
  </si>
  <si>
    <t>Quilmes</t>
  </si>
  <si>
    <t>Da Campo, Hernan Nicolas</t>
  </si>
  <si>
    <t>Martinez Trejo, Juan</t>
  </si>
  <si>
    <t>Acuna, Marcos</t>
  </si>
  <si>
    <t>Racing</t>
  </si>
  <si>
    <t>Mansilla, Braian Ezequiel</t>
  </si>
  <si>
    <t>River Plate</t>
  </si>
  <si>
    <t>Rosario Central</t>
  </si>
  <si>
    <t>Avila, Luis Ezequiel</t>
  </si>
  <si>
    <t>San Lorenzo</t>
  </si>
  <si>
    <t>San Martin</t>
  </si>
  <si>
    <t>Di Renzo, Gonzalo</t>
  </si>
  <si>
    <t>Sarmiento</t>
  </si>
  <si>
    <t>Mercado, Kevin</t>
  </si>
  <si>
    <t>Ecuatoriana</t>
  </si>
  <si>
    <t>Talleres de Cordoba</t>
  </si>
  <si>
    <t>Gonzalez, Daniel Alberto</t>
  </si>
  <si>
    <t>Temperley</t>
  </si>
  <si>
    <t>Ozuna, Emiliano</t>
  </si>
  <si>
    <t>Ellacopulos, Emiliano</t>
  </si>
  <si>
    <t>Tigre</t>
  </si>
  <si>
    <t>Uruguaya</t>
  </si>
  <si>
    <t>Itabel, Kevin</t>
  </si>
  <si>
    <t>Janson, Lucas</t>
  </si>
  <si>
    <t>Union Santa Fe</t>
  </si>
  <si>
    <t>Villar, Diego</t>
  </si>
  <si>
    <t>Asad, Yamil</t>
  </si>
  <si>
    <t>Velez Sarsfield</t>
  </si>
  <si>
    <t>Bella, Ivan</t>
  </si>
  <si>
    <t>Diaz, Gonzalo</t>
  </si>
  <si>
    <t>Yeri, Nahuel</t>
  </si>
  <si>
    <t>Rolon, Leonardo</t>
  </si>
  <si>
    <t>Puch, Mariano Damian</t>
  </si>
  <si>
    <t>Barbona, David Matias</t>
  </si>
  <si>
    <t>Mendoza, Javier</t>
  </si>
  <si>
    <t>Rodriguez, Thomas</t>
  </si>
  <si>
    <t>Sperduti, Mauricio Ezequiel</t>
  </si>
  <si>
    <t>Etevenaux, Ivan</t>
  </si>
  <si>
    <t>Lujan, Nahuel Isaias</t>
  </si>
  <si>
    <t>Pavon, Cristian</t>
  </si>
  <si>
    <t>Zuqui, Fernando</t>
  </si>
  <si>
    <t>Becker, Pablo</t>
  </si>
  <si>
    <t>Defensa y Justicia</t>
  </si>
  <si>
    <t>Naguel, Santiago</t>
  </si>
  <si>
    <t>Pochettino, Tomas</t>
  </si>
  <si>
    <t>Auzqui, Carlos</t>
  </si>
  <si>
    <t>Graciani, Gabriel</t>
  </si>
  <si>
    <t>Solari, Augusto</t>
  </si>
  <si>
    <t>Talpone, Nicolas</t>
  </si>
  <si>
    <t>Umere, Elias</t>
  </si>
  <si>
    <t>Bonifacio, Ezequiel</t>
  </si>
  <si>
    <t>Valdez Chamorro, Jorge Vidal</t>
  </si>
  <si>
    <t>Gonzalez, Angel</t>
  </si>
  <si>
    <t>Romero Gamarra, Alejandro</t>
  </si>
  <si>
    <t>Fernandez, Leandro</t>
  </si>
  <si>
    <t>Rigoni, Emiliano</t>
  </si>
  <si>
    <t>Rius Aragallo, Ciro</t>
  </si>
  <si>
    <t>Silva, Alejandro</t>
  </si>
  <si>
    <t>Amoroso, Joel</t>
  </si>
  <si>
    <t>Tevez, Mauricio</t>
  </si>
  <si>
    <t>Gaona Lugo, Orlando</t>
  </si>
  <si>
    <t>Pizzini, Francisco</t>
  </si>
  <si>
    <t>Tellechea, Emiliano</t>
  </si>
  <si>
    <t>Gagliardi, Alejandro</t>
  </si>
  <si>
    <t>Ilarregui, Francisco</t>
  </si>
  <si>
    <t>Torres, Diego Alberto</t>
  </si>
  <si>
    <t>Diaz, Ricardo Gaston</t>
  </si>
  <si>
    <t>Colombiana</t>
  </si>
  <si>
    <t>Meli, Cesar Marcelo</t>
  </si>
  <si>
    <t>Romero, Oscar David</t>
  </si>
  <si>
    <t>Rosales, Santiago</t>
  </si>
  <si>
    <t>Lopez, Franco Alexis</t>
  </si>
  <si>
    <t>Mora, Rodrigo</t>
  </si>
  <si>
    <t>Camacho, Washington</t>
  </si>
  <si>
    <t>Montoya, Walter</t>
  </si>
  <si>
    <t>Blanco, Sebastian</t>
  </si>
  <si>
    <t>Cerutti, Ezequiel</t>
  </si>
  <si>
    <t>Villarruel, Gustavo</t>
  </si>
  <si>
    <t>Depetris, Rodrigo</t>
  </si>
  <si>
    <t>Rosa, Santiago</t>
  </si>
  <si>
    <t>Vidal, Patricio</t>
  </si>
  <si>
    <t>Palacios, Sebastian</t>
  </si>
  <si>
    <t>Rincon Lucumi, Sebastian</t>
  </si>
  <si>
    <t>Pitton, Mauro Rodolfo</t>
  </si>
  <si>
    <t>Alvarenga, Fabricio Oscar</t>
  </si>
  <si>
    <t>Zabala Morales, Diego</t>
  </si>
  <si>
    <t>Arias, Ramiro</t>
  </si>
  <si>
    <t>Canever, Franco</t>
  </si>
  <si>
    <t>Corvalan, Claudio</t>
  </si>
  <si>
    <t>Sanchez, Salvador</t>
  </si>
  <si>
    <t>Villalba, Lucas</t>
  </si>
  <si>
    <t>Civelli, Luciano</t>
  </si>
  <si>
    <t>Soto, Alexis</t>
  </si>
  <si>
    <t>Sporle, Adrian</t>
  </si>
  <si>
    <t>Alanis, Gabriel</t>
  </si>
  <si>
    <t>Arroyo, Osvaldo</t>
  </si>
  <si>
    <t>Iberbia, Raul</t>
  </si>
  <si>
    <t>Rodriguez, Clemente</t>
  </si>
  <si>
    <t>Delgado, Rafael</t>
  </si>
  <si>
    <t>Gomez, Elias</t>
  </si>
  <si>
    <t>Licht, Lucas</t>
  </si>
  <si>
    <t>Angileri, Fabricio</t>
  </si>
  <si>
    <t>Benitez, Marcelo Nicolas</t>
  </si>
  <si>
    <t>Morales, Emanuel David</t>
  </si>
  <si>
    <t>Pasquini, Nicolas</t>
  </si>
  <si>
    <t>Pinto, Marcos Ariel</t>
  </si>
  <si>
    <t>Velazquez, Maximiliano</t>
  </si>
  <si>
    <t>Paz, Nehuen</t>
  </si>
  <si>
    <t>Valenzuela, Milton</t>
  </si>
  <si>
    <t>Voboril, German Ariel</t>
  </si>
  <si>
    <t>Pantaleone, Nicolas</t>
  </si>
  <si>
    <t>Villanueva, Cristian</t>
  </si>
  <si>
    <t>Trombetta, Cristian</t>
  </si>
  <si>
    <t>Valeira Alvarez, Pablo Sebastian</t>
  </si>
  <si>
    <t>Casco, Milton</t>
  </si>
  <si>
    <t>Olivera, Luis</t>
  </si>
  <si>
    <t>Villagra, Cristian</t>
  </si>
  <si>
    <t>Mas, Emanuel</t>
  </si>
  <si>
    <t>Casierra, Mauricio</t>
  </si>
  <si>
    <t>Ferracutti, Guillermo</t>
  </si>
  <si>
    <t>Escobar Ibanez, Ian Eduardo</t>
  </si>
  <si>
    <t>Kruspzky, Lucas</t>
  </si>
  <si>
    <t>Escobar, Gonzalo</t>
  </si>
  <si>
    <t>Romero, Patricio</t>
  </si>
  <si>
    <t>Papa, Emiliano</t>
  </si>
  <si>
    <t>Sosa, Diego</t>
  </si>
  <si>
    <t>Urribarri, Bruno</t>
  </si>
  <si>
    <t>Pitton, Bruno Alejandro</t>
  </si>
  <si>
    <t>Pruzzo, Lucas Damian</t>
  </si>
  <si>
    <t>Zarate, Nahuel Alejandro</t>
  </si>
  <si>
    <t>Cufre, Brian Ezequiel</t>
  </si>
  <si>
    <t>Toni, Mauricio</t>
  </si>
  <si>
    <t>Quilez, Ismael</t>
  </si>
  <si>
    <t>Marin, Leandro</t>
  </si>
  <si>
    <t>Vella, Luciano</t>
  </si>
  <si>
    <t>Carniello, Oscar</t>
  </si>
  <si>
    <t>Rosales, Pablo Mauricio</t>
  </si>
  <si>
    <t>Bettini, Gonzalo</t>
  </si>
  <si>
    <t>Prosperi, Gonzalo</t>
  </si>
  <si>
    <t>Luna, Sebastian</t>
  </si>
  <si>
    <t>Saravia, Renzo</t>
  </si>
  <si>
    <t>Jara, Leonardo</t>
  </si>
  <si>
    <t>Peruzzi, Gino</t>
  </si>
  <si>
    <t>Ceballos, Lucas</t>
  </si>
  <si>
    <t>Garnier, Luis Yamil</t>
  </si>
  <si>
    <t>Aguirregaray, Matias</t>
  </si>
  <si>
    <t>Sanchez, Facundo</t>
  </si>
  <si>
    <t>Oreja, Facundo</t>
  </si>
  <si>
    <t>Bonacorso, Ezequiel</t>
  </si>
  <si>
    <t>Araujo, Carlos</t>
  </si>
  <si>
    <t>San Roman, Jose Ignacio</t>
  </si>
  <si>
    <t>Sacks, Joel</t>
  </si>
  <si>
    <t>Pillud, Ivan</t>
  </si>
  <si>
    <t>Salazar, Victor Hugo</t>
  </si>
  <si>
    <t>Aguilar, Pablo Andres</t>
  </si>
  <si>
    <t>Capelli, Javier</t>
  </si>
  <si>
    <t>Scifo, Adrian</t>
  </si>
  <si>
    <t>Godoy, Leonardo</t>
  </si>
  <si>
    <t>Chimino, Christian</t>
  </si>
  <si>
    <t>Galmarini, Martin</t>
  </si>
  <si>
    <t>Britez, Emanuel</t>
  </si>
  <si>
    <t>Caire, Maximiliano</t>
  </si>
  <si>
    <t>Cubero, Fabian</t>
  </si>
  <si>
    <t>Tripichio, Nicolas</t>
  </si>
  <si>
    <t>Dinenno, Juan Ignacio</t>
  </si>
  <si>
    <t>Luguercio, Pablo</t>
  </si>
  <si>
    <t>Miracco, Nicolas</t>
  </si>
  <si>
    <t>Rodriguez, Julio</t>
  </si>
  <si>
    <t>Sanchez Sotelo, Juan</t>
  </si>
  <si>
    <t>Asenjo, Mauricio</t>
  </si>
  <si>
    <t>Fontana, Agustin</t>
  </si>
  <si>
    <t>Villagra, Claudio</t>
  </si>
  <si>
    <t>Bou, Walter</t>
  </si>
  <si>
    <t>Kaprof, Juan Cruz</t>
  </si>
  <si>
    <t>Toledo, Javier Fabian</t>
  </si>
  <si>
    <t>Viatri, Lucas</t>
  </si>
  <si>
    <t>Mazzola, Nicolas Mario</t>
  </si>
  <si>
    <t>Niell, Franco</t>
  </si>
  <si>
    <t>Rasic, Federico</t>
  </si>
  <si>
    <t>Vegetti, Pablo</t>
  </si>
  <si>
    <t>Ayovi, Jaimen</t>
  </si>
  <si>
    <t>Correa, Marcelo Javier</t>
  </si>
  <si>
    <t>Mendoza, Diego</t>
  </si>
  <si>
    <t>Albertengo, Lucas</t>
  </si>
  <si>
    <t>Matos, Mauro</t>
  </si>
  <si>
    <t>Coniglio, Fernando</t>
  </si>
  <si>
    <t>Andrada, Federico Oscar</t>
  </si>
  <si>
    <t>Contreras, Rodrigo</t>
  </si>
  <si>
    <t>Torres, Jonatan</t>
  </si>
  <si>
    <t>Bou, Gustavo</t>
  </si>
  <si>
    <t>Fernandez, Brian Leonel</t>
  </si>
  <si>
    <t>Martinez, Lautaro Javier</t>
  </si>
  <si>
    <t>Alario, Lucas</t>
  </si>
  <si>
    <t>Larrondo, Marcelo</t>
  </si>
  <si>
    <t>Blandi, Nicolas</t>
  </si>
  <si>
    <t>Cauteruccio, Martin</t>
  </si>
  <si>
    <t>Chaves, Diego</t>
  </si>
  <si>
    <t>Cuevas, Hector Luis</t>
  </si>
  <si>
    <t>Klusener, Gonzalo</t>
  </si>
  <si>
    <t>Figueroa, Marcos</t>
  </si>
  <si>
    <t>Luna, Carlos</t>
  </si>
  <si>
    <t>Affranchino, Facundo</t>
  </si>
  <si>
    <t>Andereggen, Nicolas</t>
  </si>
  <si>
    <t>Anselmo, Federico</t>
  </si>
  <si>
    <t>Soldano, Franco</t>
  </si>
  <si>
    <t>Delgadillo Godoy, Nicolas</t>
  </si>
  <si>
    <t>Pavone, Mariano</t>
  </si>
  <si>
    <t>Alegre, Alan</t>
  </si>
  <si>
    <t>Galvan, Jonathan</t>
  </si>
  <si>
    <t>Ledesma, Damian</t>
  </si>
  <si>
    <t>Leon, Federico</t>
  </si>
  <si>
    <t>Curado, Marcos</t>
  </si>
  <si>
    <t>Campi, Gaston</t>
  </si>
  <si>
    <t>Colombo, Rodrigo</t>
  </si>
  <si>
    <t>Matheu, Carlos</t>
  </si>
  <si>
    <t>Rodriguez, Jorge</t>
  </si>
  <si>
    <t>Ferreyra, Nicolas</t>
  </si>
  <si>
    <t>Magallan, Lisandro</t>
  </si>
  <si>
    <t>Tobio, Fernando</t>
  </si>
  <si>
    <t>Vergini, Santiago</t>
  </si>
  <si>
    <t>Conti, German</t>
  </si>
  <si>
    <t>Ortiz, Guillermo</t>
  </si>
  <si>
    <t>Barboza, Alexander Nahuel</t>
  </si>
  <si>
    <t>Desabato, Leandro</t>
  </si>
  <si>
    <t>Schunke, Jonathan Cristian</t>
  </si>
  <si>
    <t>Coronel, Maximiliano</t>
  </si>
  <si>
    <t>Guanini, Manuel</t>
  </si>
  <si>
    <t>Galeano, Leonel</t>
  </si>
  <si>
    <t>Olivares, Leandro Sebastian</t>
  </si>
  <si>
    <t>Viera Ruiz Diaz, Diego</t>
  </si>
  <si>
    <t>Mancinelli, Federico</t>
  </si>
  <si>
    <t>Cuesta, Victor</t>
  </si>
  <si>
    <t>Pellerano, Hernan</t>
  </si>
  <si>
    <t>Braghieri, Diego</t>
  </si>
  <si>
    <t>Herrera, Luis Marcelo</t>
  </si>
  <si>
    <t>Monteseirin, Facundo</t>
  </si>
  <si>
    <t>Zurbriggen, Santiago</t>
  </si>
  <si>
    <t>Dominguez, Sebastian</t>
  </si>
  <si>
    <t>Escobar, Franco Nicolas</t>
  </si>
  <si>
    <t>Cabral, Yonathan</t>
  </si>
  <si>
    <t>Lopez, Victor</t>
  </si>
  <si>
    <t>Furios, Ivan</t>
  </si>
  <si>
    <t>Vera, Gonzalo Renzo</t>
  </si>
  <si>
    <t>Escudero, Sergio</t>
  </si>
  <si>
    <t>Sarulyte, Matias</t>
  </si>
  <si>
    <t>Vittor, Sergio</t>
  </si>
  <si>
    <t>Lollo, Luciano</t>
  </si>
  <si>
    <t>Burgos, Esteban Rodrigo</t>
  </si>
  <si>
    <t>Pinola, Javier Horacio</t>
  </si>
  <si>
    <t>Torsiglieri, Marco</t>
  </si>
  <si>
    <t>Caruzzo, Matias</t>
  </si>
  <si>
    <t>Lazzaroni, Franco Martin</t>
  </si>
  <si>
    <t>Matricardi, Patricio</t>
  </si>
  <si>
    <t>Dutari, Francisco</t>
  </si>
  <si>
    <t>Niz, Alexis</t>
  </si>
  <si>
    <t>Suarez, Lucas</t>
  </si>
  <si>
    <t>Aguirre, Gaston</t>
  </si>
  <si>
    <t>Boggino, Ignacio</t>
  </si>
  <si>
    <t>Blengio, Juan</t>
  </si>
  <si>
    <t>Echeverria, Mariano</t>
  </si>
  <si>
    <t>Godoy, Erik</t>
  </si>
  <si>
    <t>Paz Benitez, Oliver</t>
  </si>
  <si>
    <t>Fleita, Jonathan</t>
  </si>
  <si>
    <t>Sanchez, Leonardo</t>
  </si>
  <si>
    <t>Sandona, Agustin</t>
  </si>
  <si>
    <t>Amor, Emiliano</t>
  </si>
  <si>
    <t>Grillo, Fausto</t>
  </si>
  <si>
    <t>Brum, Roberto</t>
  </si>
  <si>
    <t>Castro, Alexis Nicolas</t>
  </si>
  <si>
    <t>Bellocq, Franco</t>
  </si>
  <si>
    <t>Calzada, Maximiliano</t>
  </si>
  <si>
    <t>Gimenez, Gonzalo Emiliano</t>
  </si>
  <si>
    <t>Velazquez, Sergio</t>
  </si>
  <si>
    <t>Zaldivar, Matias</t>
  </si>
  <si>
    <t>Castellano, Mateo</t>
  </si>
  <si>
    <t>Leyes, Nery</t>
  </si>
  <si>
    <t>Cecchini, Emanuel</t>
  </si>
  <si>
    <t>Cobo, Juan</t>
  </si>
  <si>
    <t>Remedi, Eric</t>
  </si>
  <si>
    <t>Bolatti, Mario</t>
  </si>
  <si>
    <t>Cubas, Adrian</t>
  </si>
  <si>
    <t>Gago, Fernando</t>
  </si>
  <si>
    <t>Perez, Pablo Javier</t>
  </si>
  <si>
    <t>Bastia, Adrian</t>
  </si>
  <si>
    <t>Ledesma, Pablo</t>
  </si>
  <si>
    <t>Poblete, Geronimo</t>
  </si>
  <si>
    <t>Fredes, Hernan</t>
  </si>
  <si>
    <t>Damonte, Israel</t>
  </si>
  <si>
    <t>Marchioni, Julian Augusto</t>
  </si>
  <si>
    <t>Faravelli, Lorenzo</t>
  </si>
  <si>
    <t>Miloc, Dardo</t>
  </si>
  <si>
    <t>Rinaudo, Fabian</t>
  </si>
  <si>
    <t>Romero, Sebastian</t>
  </si>
  <si>
    <t>Silva, Juan Ignacio</t>
  </si>
  <si>
    <t>De Faria, Luis</t>
  </si>
  <si>
    <t>Fernandez, Guillermo</t>
  </si>
  <si>
    <t>Henriquez, Fabian Gaston</t>
  </si>
  <si>
    <t>Bogado, Mauro</t>
  </si>
  <si>
    <t>Compagnucci, Lucio</t>
  </si>
  <si>
    <t>Fritzler, Matias</t>
  </si>
  <si>
    <t>Toranzo, Patricio</t>
  </si>
  <si>
    <t>Dominguez, Nery</t>
  </si>
  <si>
    <t>Vitale, Julian</t>
  </si>
  <si>
    <t>Aguirre, Nicolas</t>
  </si>
  <si>
    <t>Barrientos, Fernando Omar</t>
  </si>
  <si>
    <t>Marcone, Ivan</t>
  </si>
  <si>
    <t>Martinez, Roman</t>
  </si>
  <si>
    <t>Pelletieri, Agustin</t>
  </si>
  <si>
    <t>Figueroa, Victor</t>
  </si>
  <si>
    <t>Prediger, Leonardo Sebastian</t>
  </si>
  <si>
    <t>Quignon, Facundo</t>
  </si>
  <si>
    <t>Rivero, Braian</t>
  </si>
  <si>
    <t>Sills, Juan</t>
  </si>
  <si>
    <t>Blanco, Jonathan</t>
  </si>
  <si>
    <t>Mansilla, Jacobo</t>
  </si>
  <si>
    <t>Villarruel, Lucas</t>
  </si>
  <si>
    <t>Bertochi, Nicolas</t>
  </si>
  <si>
    <t>Calello, Adrian Daniel</t>
  </si>
  <si>
    <t>De La Fuente, Fernando</t>
  </si>
  <si>
    <t>Gonzalez, Maximiliano David</t>
  </si>
  <si>
    <t>Aued, Luciano</t>
  </si>
  <si>
    <t>Cerro, Francisco</t>
  </si>
  <si>
    <t>Videla, Ezequiel</t>
  </si>
  <si>
    <t>Arzura, Joaquin</t>
  </si>
  <si>
    <t>Domingo, Nicolas</t>
  </si>
  <si>
    <t>Fernandez, Ignacio</t>
  </si>
  <si>
    <t>Palacios, Exequiel</t>
  </si>
  <si>
    <t>Ponzio, Leonardo</t>
  </si>
  <si>
    <t>Rodriguez, Denis</t>
  </si>
  <si>
    <t>Rojas, Ariel</t>
  </si>
  <si>
    <t>Rossi, Ivan</t>
  </si>
  <si>
    <t>Colman, Gustavo</t>
  </si>
  <si>
    <t>Martinez, Mauricio</t>
  </si>
  <si>
    <t>Musto, Damian</t>
  </si>
  <si>
    <t>Mussis, Franco</t>
  </si>
  <si>
    <t>Ortigoza, Nestor</t>
  </si>
  <si>
    <t>Aguero, Emiliano German</t>
  </si>
  <si>
    <t>Fissore, Matias</t>
  </si>
  <si>
    <t>Gelabert, Marcos Agustin</t>
  </si>
  <si>
    <t>Navarro, Sebastian</t>
  </si>
  <si>
    <t>Pelaitay, Nicolas</t>
  </si>
  <si>
    <t>Busse, Walter</t>
  </si>
  <si>
    <t>Pascucci, Agustin</t>
  </si>
  <si>
    <t>Perez Godoy, Lucas</t>
  </si>
  <si>
    <t>Spinacci, Renzo</t>
  </si>
  <si>
    <t>Gil, Leonardo Roque</t>
  </si>
  <si>
    <t>Arregui, Adrian</t>
  </si>
  <si>
    <t>Di Lorenzo, Leonardo</t>
  </si>
  <si>
    <t>Parodi, Lucas</t>
  </si>
  <si>
    <t>Peralta, Sergio Abel</t>
  </si>
  <si>
    <t>Sanchez, Matias Ariel</t>
  </si>
  <si>
    <t>Zarate, Alexis</t>
  </si>
  <si>
    <t>Castro, Alexis</t>
  </si>
  <si>
    <t>Menossi, Lucas</t>
  </si>
  <si>
    <t>Rodriguez, Jorge Marcelo</t>
  </si>
  <si>
    <t>Acevedo, Nelson</t>
  </si>
  <si>
    <t>Algozino, Lucas</t>
  </si>
  <si>
    <t>De Iriondo, Manuel</t>
  </si>
  <si>
    <t>Magallan, Santiago</t>
  </si>
  <si>
    <t>Rivero, Martin</t>
  </si>
  <si>
    <t>Caseres, Ramiro</t>
  </si>
  <si>
    <t>Somoza, Leandro</t>
  </si>
  <si>
    <t>Luna, Fernando David</t>
  </si>
  <si>
    <t>Castellani, Gonzalo</t>
  </si>
  <si>
    <t>Tevez, Carlos</t>
  </si>
  <si>
    <t>Elizari, Fernando</t>
  </si>
  <si>
    <t>Rodriguez, Lucas</t>
  </si>
  <si>
    <t>Meza, Maximiliano</t>
  </si>
  <si>
    <t>Ramirez, Erik</t>
  </si>
  <si>
    <t>Gimenez, Gaston Claudio</t>
  </si>
  <si>
    <t>Montenegro, Daniel</t>
  </si>
  <si>
    <t>Benitez, Martin</t>
  </si>
  <si>
    <t>Almiron, Miguel Angel</t>
  </si>
  <si>
    <t>Formica, Mauro</t>
  </si>
  <si>
    <t>Vega, David</t>
  </si>
  <si>
    <t>Driussi, Sebastian</t>
  </si>
  <si>
    <t>Lo Celso, Giovani</t>
  </si>
  <si>
    <t>Romagnoli, Leandro</t>
  </si>
  <si>
    <t>Martinez, Leandro Emmanuel</t>
  </si>
  <si>
    <t>Fornari, Maximiliano</t>
  </si>
  <si>
    <t>Gimenez, Nicolas</t>
  </si>
  <si>
    <t>Colzera, Ariel</t>
  </si>
  <si>
    <t>Wilchez, Lucas</t>
  </si>
  <si>
    <t>Rolle, Diego Martin</t>
  </si>
  <si>
    <t>Correa, Jorge</t>
  </si>
  <si>
    <t>Martinez, Juan Manuel</t>
  </si>
  <si>
    <t>Vargas, Matias Ezequiel</t>
  </si>
  <si>
    <t>CONTROLES</t>
  </si>
  <si>
    <t>Importancia Relativa</t>
  </si>
  <si>
    <t>Total</t>
  </si>
  <si>
    <t>Volante por Izquierda</t>
  </si>
  <si>
    <t>Ponderadores Ofensivos</t>
  </si>
  <si>
    <t>Ponderadores Defensivos</t>
  </si>
  <si>
    <t>Volante por Derecha</t>
  </si>
  <si>
    <t>Lateral por Izquierda</t>
  </si>
  <si>
    <t>Lateral por Derecha</t>
  </si>
  <si>
    <t xml:space="preserve">Delantero </t>
  </si>
  <si>
    <t>XXX</t>
  </si>
  <si>
    <t>Segundo Delantero</t>
  </si>
  <si>
    <t>Primer Defensa Central</t>
  </si>
  <si>
    <t>Ponderadores Stopper</t>
  </si>
  <si>
    <t>Ponderadores Líbero</t>
  </si>
  <si>
    <t>Segundo Defensa Central</t>
  </si>
  <si>
    <t xml:space="preserve">Medio de Contención </t>
  </si>
  <si>
    <t xml:space="preserve">Volante Mixto </t>
  </si>
  <si>
    <t>Diez</t>
  </si>
  <si>
    <t>Suma Ponderada</t>
  </si>
  <si>
    <t xml:space="preserve">Suma Ponderada Agregada </t>
  </si>
  <si>
    <t xml:space="preserve">Suma Ponderada Agregada Restringida por minutos </t>
  </si>
  <si>
    <t>Suma Ponderada Ofensivo</t>
  </si>
  <si>
    <t xml:space="preserve">Suma Ponderada Defensivo </t>
  </si>
  <si>
    <t xml:space="preserve">Suma Ponderada Stopper </t>
  </si>
  <si>
    <t xml:space="preserve">Suma Ponderada Líbero </t>
  </si>
  <si>
    <t xml:space="preserve">Máxima de minutos jugados </t>
  </si>
  <si>
    <t xml:space="preserve">Por Temporada </t>
  </si>
  <si>
    <t xml:space="preserve">Por Partido </t>
  </si>
  <si>
    <t xml:space="preserve">Media de Minutos jugados </t>
  </si>
  <si>
    <t xml:space="preserve">Mediana de minutos jugados </t>
  </si>
  <si>
    <t xml:space="preserve">Volante por Izquierda </t>
  </si>
  <si>
    <t xml:space="preserve">Partidos por Temporada </t>
  </si>
  <si>
    <t xml:space="preserve">Volante por Derecha </t>
  </si>
  <si>
    <t xml:space="preserve">Lateral por Izquierda </t>
  </si>
  <si>
    <t xml:space="preserve">Lateral por Derecha </t>
  </si>
  <si>
    <t>Defensa Central</t>
  </si>
  <si>
    <t xml:space="preserve">Diez </t>
  </si>
  <si>
    <t>Máximo de Minutos Posibles por temporada</t>
  </si>
  <si>
    <t xml:space="preserve">% respecto al máximo </t>
  </si>
  <si>
    <t xml:space="preserve">% respecto a la mediana </t>
  </si>
  <si>
    <t>Restricción de Edad</t>
  </si>
  <si>
    <t xml:space="preserve">Criterio de Percentil </t>
  </si>
  <si>
    <t>Promedio Suma Ponderada</t>
  </si>
  <si>
    <t xml:space="preserve">Mediana Suma Ponderada </t>
  </si>
  <si>
    <t>Percentil X</t>
  </si>
  <si>
    <t xml:space="preserve">Edad Máxima </t>
  </si>
  <si>
    <t>Acosta, Lautaro</t>
  </si>
  <si>
    <t>Aguirre, Jonas</t>
  </si>
  <si>
    <t>Alaniz, Diego</t>
  </si>
  <si>
    <t>Argentinos Juniors</t>
  </si>
  <si>
    <t>Andrada, Omar Brian</t>
  </si>
  <si>
    <t>Aparicio, Eric</t>
  </si>
  <si>
    <t>Barrientos, Pablo</t>
  </si>
  <si>
    <t>Benitez, Junior Oscar</t>
  </si>
  <si>
    <t>Bertoglio, Facundo</t>
  </si>
  <si>
    <t>Bertolo, Nicolas</t>
  </si>
  <si>
    <t>Borrego, Elias</t>
  </si>
  <si>
    <t>Cabrera, Gonzalo</t>
  </si>
  <si>
    <t>Campos, Matias</t>
  </si>
  <si>
    <t>Caneo, Miguel</t>
  </si>
  <si>
    <t>Canuhe, Cristian</t>
  </si>
  <si>
    <t>Carrasco, Emiliano</t>
  </si>
  <si>
    <t>Nueva Chicago</t>
  </si>
  <si>
    <t>Carrizo, Federico</t>
  </si>
  <si>
    <t>Castillon, Facundo</t>
  </si>
  <si>
    <t>Chavez, Andres</t>
  </si>
  <si>
    <t>Demelchori, Leonel</t>
  </si>
  <si>
    <t>Diaz, Matias Ignacio</t>
  </si>
  <si>
    <t>Dujaut, Jose</t>
  </si>
  <si>
    <t>Crucero del Norte</t>
  </si>
  <si>
    <t>Esparza, Gabriel</t>
  </si>
  <si>
    <t>Fernandez, Jose</t>
  </si>
  <si>
    <t>Fernandez, Marcos</t>
  </si>
  <si>
    <t>Ferreyra, Osmar</t>
  </si>
  <si>
    <t>Fileppi, Claudio</t>
  </si>
  <si>
    <t>Flores, Gabriel Alejandro</t>
  </si>
  <si>
    <t>Franzoia, Andres</t>
  </si>
  <si>
    <t>Garro, Juan</t>
  </si>
  <si>
    <t>Gimenez, Matias</t>
  </si>
  <si>
    <t>Gomez, Rodrigo</t>
  </si>
  <si>
    <t>Guanca, Cristian</t>
  </si>
  <si>
    <t>Jourdan, Federico</t>
  </si>
  <si>
    <t>Leto, Sebastian Eduardo</t>
  </si>
  <si>
    <t>Lopez, Nicolas Mauricio</t>
  </si>
  <si>
    <t>Malcorra, Victor</t>
  </si>
  <si>
    <t>Marino, Guillermo</t>
  </si>
  <si>
    <t>Melivillo, Facundo Emanuel</t>
  </si>
  <si>
    <t>Mendieta, Gumersindo</t>
  </si>
  <si>
    <t>Monserrat, Fabian</t>
  </si>
  <si>
    <t>Morales, Dimas</t>
  </si>
  <si>
    <t>Puch, Edson</t>
  </si>
  <si>
    <t>Quiroga, Raul</t>
  </si>
  <si>
    <t>Ramirez, Jose Gabriel</t>
  </si>
  <si>
    <t>Rodriguez, Cristian</t>
  </si>
  <si>
    <t>Rodriguez, Maxi</t>
  </si>
  <si>
    <t>Romero, Oscar</t>
  </si>
  <si>
    <t>Rosso, Matias Gabriel</t>
  </si>
  <si>
    <t>Seijas, Gabriel Nicolas</t>
  </si>
  <si>
    <t>Silva, Geronimo</t>
  </si>
  <si>
    <t>Tamburelli, Jose</t>
  </si>
  <si>
    <t>Torassa, Agustin</t>
  </si>
  <si>
    <t>Torres, Joaquin</t>
  </si>
  <si>
    <t>Velazquez, Jorge</t>
  </si>
  <si>
    <t>Veron, Gonzalo</t>
  </si>
  <si>
    <t>Villalba, Leonardo</t>
  </si>
  <si>
    <t>Zacaria, Jonathan</t>
  </si>
  <si>
    <t>Suma Ponderada Ofensiva</t>
  </si>
  <si>
    <t>Suma Ponderada Defensiva</t>
  </si>
  <si>
    <t>Aprile, Gustavo</t>
  </si>
  <si>
    <t>Aquino, Claudio</t>
  </si>
  <si>
    <t>Arario, Alan</t>
  </si>
  <si>
    <t>Brandan, Fernando Daniel</t>
  </si>
  <si>
    <t>Caballero, Sebastian Ignacio</t>
  </si>
  <si>
    <t>Cacheiro, Ignacio Andres</t>
  </si>
  <si>
    <t>Catalan, Matias</t>
  </si>
  <si>
    <t>Cervi, Franco</t>
  </si>
  <si>
    <t>Covea, Michael O Neal</t>
  </si>
  <si>
    <t>Venezolana</t>
  </si>
  <si>
    <t>Cuero, Mauricio</t>
  </si>
  <si>
    <t>Encina, Hernan</t>
  </si>
  <si>
    <t>Espinoza, Cristian Omar</t>
  </si>
  <si>
    <t>Fabbro, Martin</t>
  </si>
  <si>
    <t>Gaitan, Pablo</t>
  </si>
  <si>
    <t>Gallego, Federico</t>
  </si>
  <si>
    <t>Grazzini, Sebastian</t>
  </si>
  <si>
    <t>Hoyos, Michael Ryan</t>
  </si>
  <si>
    <t>Mansanelli, Cesar</t>
  </si>
  <si>
    <t>Martinez, Alejandro Nicolas</t>
  </si>
  <si>
    <t>Masuero, Abel</t>
  </si>
  <si>
    <t>Mayada, Camilo</t>
  </si>
  <si>
    <t>Miranda, Ezequiel</t>
  </si>
  <si>
    <t>Moreno Y Fabianesi, Ivan</t>
  </si>
  <si>
    <t>Muñoz, Fabian</t>
  </si>
  <si>
    <t>Noir, Ricardo</t>
  </si>
  <si>
    <t>Prichoda, Lihue</t>
  </si>
  <si>
    <t>Pusetto, Ignacio</t>
  </si>
  <si>
    <t>Quiroga, Luis Oscar</t>
  </si>
  <si>
    <t>Rius, Ciro</t>
  </si>
  <si>
    <t>Rojas, Jorge Luis</t>
  </si>
  <si>
    <t>Romero, Braian Ezequiel</t>
  </si>
  <si>
    <t>Ruiz, Pablo Martin</t>
  </si>
  <si>
    <t>Sambueza, Fabian</t>
  </si>
  <si>
    <t>Sanchez, Carlos Andres</t>
  </si>
  <si>
    <t>Terzaghi, Emiliano</t>
  </si>
  <si>
    <t>Tonso, Martin</t>
  </si>
  <si>
    <t>Trinidad, Enzo</t>
  </si>
  <si>
    <t>Vieyra, juan Ignacio</t>
  </si>
  <si>
    <t>Villalba, Hector</t>
  </si>
  <si>
    <t>Alvacete, Juan Ignacio</t>
  </si>
  <si>
    <t>Alvarez, Federico</t>
  </si>
  <si>
    <t>Arano, Carlos</t>
  </si>
  <si>
    <t>Arias, Mauricio</t>
  </si>
  <si>
    <t>Baez Corradi, Gabriel</t>
  </si>
  <si>
    <t>Balbi, Luciano</t>
  </si>
  <si>
    <t>Bittolo, Mariano</t>
  </si>
  <si>
    <t>Bojanich, Gaston</t>
  </si>
  <si>
    <t>Bontempo, Leonel</t>
  </si>
  <si>
    <t>Caballero, Diego Martin</t>
  </si>
  <si>
    <t>Cabrera, Juan Alberto</t>
  </si>
  <si>
    <t>Cardozo, Marcelo</t>
  </si>
  <si>
    <t>Colazo, Nicolas</t>
  </si>
  <si>
    <t>Dematei, Nicolas Diego</t>
  </si>
  <si>
    <t>Distefano, David Andres</t>
  </si>
  <si>
    <t>Eluchans, Juan Eduardo</t>
  </si>
  <si>
    <t>Espindola, Rodrigo</t>
  </si>
  <si>
    <t>Franco, Daniel Alejandro</t>
  </si>
  <si>
    <t>Garre, Angel</t>
  </si>
  <si>
    <t>Gonzalez, Fernando</t>
  </si>
  <si>
    <t>Goñi, Ernesto</t>
  </si>
  <si>
    <t>Grimi, Damian</t>
  </si>
  <si>
    <t>Jerez, Eric</t>
  </si>
  <si>
    <t>Maidana, Mauro Angel</t>
  </si>
  <si>
    <t>Monzon, Luciano Fabian</t>
  </si>
  <si>
    <t>Oliva, Maximiliano</t>
  </si>
  <si>
    <t>Pereira, Alvaro</t>
  </si>
  <si>
    <t>Perez, Damian</t>
  </si>
  <si>
    <t>Quiroga, Juan</t>
  </si>
  <si>
    <t>Quiroga, Nahuel</t>
  </si>
  <si>
    <t>Rodriguez, Lucas Nahuel</t>
  </si>
  <si>
    <t>Sanchez, Juan</t>
  </si>
  <si>
    <t>Sotelo, Guillermo</t>
  </si>
  <si>
    <t>Tagliafico, Nicolas</t>
  </si>
  <si>
    <t>Tonetto, Diego Ruben</t>
  </si>
  <si>
    <t>Vangioni, Leonel</t>
  </si>
  <si>
    <t>Vega, Leandro</t>
  </si>
  <si>
    <t>Almandoz, Luis Mariano</t>
  </si>
  <si>
    <t>Alvarez, Cristian Osvaldo</t>
  </si>
  <si>
    <t>Azil, Juan Manuel</t>
  </si>
  <si>
    <t>Buffarini, Julio</t>
  </si>
  <si>
    <t>Carreras, Pablo Sebastian</t>
  </si>
  <si>
    <t>Castillo, Luis Leandro</t>
  </si>
  <si>
    <t>Cuevas, Pablo Sebastian</t>
  </si>
  <si>
    <t>Diaz, Cristian</t>
  </si>
  <si>
    <t>Diaz, Gaston</t>
  </si>
  <si>
    <t>Figal, Jorge</t>
  </si>
  <si>
    <t>Fuenzalida, Jose</t>
  </si>
  <si>
    <t>Galarza, Marcos</t>
  </si>
  <si>
    <t>Gomez Castro, Mauricio</t>
  </si>
  <si>
    <t>Gomez, Jose</t>
  </si>
  <si>
    <t>Lenis, Reinaldo</t>
  </si>
  <si>
    <t>Martinez, Adrian</t>
  </si>
  <si>
    <t>Martinez, Damian</t>
  </si>
  <si>
    <t>Mercado, Ivan Gabriel</t>
  </si>
  <si>
    <t>Noguera, Gustavo</t>
  </si>
  <si>
    <t>Parnisari, Oscar</t>
  </si>
  <si>
    <t>Perez Acuña, Matias</t>
  </si>
  <si>
    <t>Perez, Daniel</t>
  </si>
  <si>
    <t>Ruiz, Enzo</t>
  </si>
  <si>
    <t>Sain, Cristian</t>
  </si>
  <si>
    <t>Toledo, Gustavo</t>
  </si>
  <si>
    <t>Turus, Gaston</t>
  </si>
  <si>
    <t>Varga, Ivan</t>
  </si>
  <si>
    <t>Yacob, Diego Hernan</t>
  </si>
  <si>
    <t>Zaragoza, Leonardo Facundo</t>
  </si>
  <si>
    <t>Abila, Ramon</t>
  </si>
  <si>
    <t>Alvarez Fleitas, Ernesto</t>
  </si>
  <si>
    <t>Avalos, Gabriel</t>
  </si>
  <si>
    <t>Baldunciel, Lucas</t>
  </si>
  <si>
    <t>Becchio, Luciano</t>
  </si>
  <si>
    <t>Becerra, Raul</t>
  </si>
  <si>
    <t>Belinetz, Oscar</t>
  </si>
  <si>
    <t>Bengtson, Jerry</t>
  </si>
  <si>
    <t>Hondureña</t>
  </si>
  <si>
    <t>Bieler, Claudio</t>
  </si>
  <si>
    <t>Bolzicco, Tomas</t>
  </si>
  <si>
    <t>Borghello, Ivan</t>
  </si>
  <si>
    <t>Boye, Lucas</t>
  </si>
  <si>
    <t>Bueno, Carlos</t>
  </si>
  <si>
    <t>Burzio, Pablo</t>
  </si>
  <si>
    <t>Callejo, Facundo</t>
  </si>
  <si>
    <t>Calleri, Jonathan</t>
  </si>
  <si>
    <t>Campana, Lucas</t>
  </si>
  <si>
    <t>Canelo, Alexis</t>
  </si>
  <si>
    <t>Cano, Lucas</t>
  </si>
  <si>
    <t>Caraglio, Milton</t>
  </si>
  <si>
    <t>Carrillo, Guido</t>
  </si>
  <si>
    <t>Caruso, Leandro</t>
  </si>
  <si>
    <t>Cassoratti, Kevin Emanuel</t>
  </si>
  <si>
    <t>Castillejos, Gonzalo</t>
  </si>
  <si>
    <t>Castro, Facundo Alfredo</t>
  </si>
  <si>
    <t>Castro, Matias Gaston</t>
  </si>
  <si>
    <t>Cavenaghi, Fernando</t>
  </si>
  <si>
    <t>Cervantes, Facundo Marcelo</t>
  </si>
  <si>
    <t>Ciacchieri, Esteban</t>
  </si>
  <si>
    <t>Correa, Jose Erik</t>
  </si>
  <si>
    <t>Curuchet, Facundo</t>
  </si>
  <si>
    <t>Dal Cason, Guido</t>
  </si>
  <si>
    <t>Fernandez, Nestor Adrian</t>
  </si>
  <si>
    <t>Figueroa, Tobias</t>
  </si>
  <si>
    <t>Fydriszewski, Francisco</t>
  </si>
  <si>
    <t>Gamba, Lucas</t>
  </si>
  <si>
    <t>Garate, Leandro</t>
  </si>
  <si>
    <t>Garcia, Cristian</t>
  </si>
  <si>
    <t>Gazale, Daud</t>
  </si>
  <si>
    <t>Giordana, Santiago</t>
  </si>
  <si>
    <t>Gonzalez, Federico</t>
  </si>
  <si>
    <t>Gonzalez, Gonzalo</t>
  </si>
  <si>
    <t>Gonzalez, Sergio</t>
  </si>
  <si>
    <t>Grbec, Javier</t>
  </si>
  <si>
    <t>Guerra, Claudio</t>
  </si>
  <si>
    <t>Gutierrez, Teofilo Antonio</t>
  </si>
  <si>
    <t>Herrera, Maximiliano</t>
  </si>
  <si>
    <t>Jominy, Franco</t>
  </si>
  <si>
    <t>Lattanzio, Carlo</t>
  </si>
  <si>
    <t>Laurito, Federico</t>
  </si>
  <si>
    <t>Lentini, Ramon</t>
  </si>
  <si>
    <t>Lopez, Luis</t>
  </si>
  <si>
    <t>Lucero, Juan Martin</t>
  </si>
  <si>
    <t>Martinez, Roger</t>
  </si>
  <si>
    <t>Melano, Lucas</t>
  </si>
  <si>
    <t>Menseguez, Juan</t>
  </si>
  <si>
    <t>Mesa, Lautaro</t>
  </si>
  <si>
    <t>Milito, Diego</t>
  </si>
  <si>
    <t>Nanni, Roberto</t>
  </si>
  <si>
    <t>Nequecaur, Luciano</t>
  </si>
  <si>
    <t>Nuñez, Carlos</t>
  </si>
  <si>
    <t>Obolo, Mauro</t>
  </si>
  <si>
    <t>Orsini, Nicolas</t>
  </si>
  <si>
    <t>Osvaldo, Pablo</t>
  </si>
  <si>
    <t>Italiana</t>
  </si>
  <si>
    <t>Parra, Facundo Manuel</t>
  </si>
  <si>
    <t>Pereyra Diaz, Jorge</t>
  </si>
  <si>
    <t>Pinedo Zabala, Gustavo</t>
  </si>
  <si>
    <t>Boliviana</t>
  </si>
  <si>
    <t>Ponce, Ezequiel</t>
  </si>
  <si>
    <t>Protti, Ijiel Cesar</t>
  </si>
  <si>
    <t>Pugh, Lucas</t>
  </si>
  <si>
    <t>Pumpido, Facundo</t>
  </si>
  <si>
    <t>Quiroga, Mauro</t>
  </si>
  <si>
    <t>Ramirez, Ruben</t>
  </si>
  <si>
    <t>Riano, Claudio</t>
  </si>
  <si>
    <t>Rinaldi, Lautaro</t>
  </si>
  <si>
    <t>Rivas, Horacio Damian</t>
  </si>
  <si>
    <t>Rizzo, Nicolas</t>
  </si>
  <si>
    <t>Rodriguez, Axel</t>
  </si>
  <si>
    <t>Rodriguez, Jonathan Joel</t>
  </si>
  <si>
    <t>Royon, Pablo Nicolas</t>
  </si>
  <si>
    <t>Ruben, Marco</t>
  </si>
  <si>
    <t>Salto, Claudio Gabriel</t>
  </si>
  <si>
    <t>Sand, Jose</t>
  </si>
  <si>
    <t>Saviola, Javier</t>
  </si>
  <si>
    <t>Schmidt, Bryan</t>
  </si>
  <si>
    <t>Scocco, Ignacio</t>
  </si>
  <si>
    <t>Silva, Santiago</t>
  </si>
  <si>
    <t>Simeone, Giovanni Pablo</t>
  </si>
  <si>
    <t>Solignac, Luis Emilio</t>
  </si>
  <si>
    <t>Stracqualursi, Denis</t>
  </si>
  <si>
    <t>Stupiski, Pablo Matias</t>
  </si>
  <si>
    <t>Tijanovich, Horacio</t>
  </si>
  <si>
    <t>Toledo, Hernan</t>
  </si>
  <si>
    <t>Trellez, Santiago</t>
  </si>
  <si>
    <t>Triverio, Enrique</t>
  </si>
  <si>
    <t>Valencia, Jose</t>
  </si>
  <si>
    <t>Vazquez, Federico</t>
  </si>
  <si>
    <t>Vera, Diego</t>
  </si>
  <si>
    <t>Vidal, Nicolas Ezequiel</t>
  </si>
  <si>
    <t>Vila, Luis Alfredo</t>
  </si>
  <si>
    <t>Vilchez, Pablo Ezequiel</t>
  </si>
  <si>
    <t>Vildozo, Luis</t>
  </si>
  <si>
    <t>Vitti, Pablo</t>
  </si>
  <si>
    <t>Viudez, Tabare</t>
  </si>
  <si>
    <t>Zarate, Maximiliano</t>
  </si>
  <si>
    <t>Suma Ponderada Stopper</t>
  </si>
  <si>
    <t>Acevedo, Lucas</t>
  </si>
  <si>
    <t>Aguilera, Emanuel</t>
  </si>
  <si>
    <t>Alvarado, Pablo</t>
  </si>
  <si>
    <t>Alvarez Balanta, Eder</t>
  </si>
  <si>
    <t>Avedaño, Juan</t>
  </si>
  <si>
    <t>Aveldaño, Lucas</t>
  </si>
  <si>
    <t>Bareyro, Dante</t>
  </si>
  <si>
    <t>Barisone, Diego</t>
  </si>
  <si>
    <t>Barraza, Julio</t>
  </si>
  <si>
    <t>Barrios, Fernando Martin</t>
  </si>
  <si>
    <t>Barrios, Pier</t>
  </si>
  <si>
    <t>Barsottini, Osvaldo</t>
  </si>
  <si>
    <t>Benegas, Ismael</t>
  </si>
  <si>
    <t>Bianchi, Nicolas</t>
  </si>
  <si>
    <t>Burdisso, Guillermo</t>
  </si>
  <si>
    <t>Caballero, Leandro Augusto</t>
  </si>
  <si>
    <t>Caceres, Marcos</t>
  </si>
  <si>
    <t>Canto, Gustavo Damian</t>
  </si>
  <si>
    <t>Cardozo, Facundo</t>
  </si>
  <si>
    <t>Carli, Joel</t>
  </si>
  <si>
    <t>Carrera, Santiago Nicolas</t>
  </si>
  <si>
    <t>Cetto, Mauro</t>
  </si>
  <si>
    <t>Coria, Franco</t>
  </si>
  <si>
    <t>Correa, Nicolas</t>
  </si>
  <si>
    <t>Curbelo, Jorge</t>
  </si>
  <si>
    <t>Delgado, Daniel</t>
  </si>
  <si>
    <t>Diaz Pena, Martin</t>
  </si>
  <si>
    <t>Diaz, Daniel</t>
  </si>
  <si>
    <t>Dominguez, Brian</t>
  </si>
  <si>
    <t>Dominguez, Eduardo</t>
  </si>
  <si>
    <t>Donatti, Alejandro</t>
  </si>
  <si>
    <t>Echeverria, Santiago</t>
  </si>
  <si>
    <t>Espindola, Esteban</t>
  </si>
  <si>
    <t>Faccioli, Emir</t>
  </si>
  <si>
    <t>Ferrari, Jonathan</t>
  </si>
  <si>
    <t>Ferrero, Alexis</t>
  </si>
  <si>
    <t>Flores, Franco</t>
  </si>
  <si>
    <t>Fontanini, Fabricio</t>
  </si>
  <si>
    <t>Freire, Nicolas</t>
  </si>
  <si>
    <t>Funes Mori, Ramiro</t>
  </si>
  <si>
    <t>Garcia, Emiliano Martin</t>
  </si>
  <si>
    <t>Garcia, Rolando</t>
  </si>
  <si>
    <t>Gianetti, Lautaro</t>
  </si>
  <si>
    <t>Gomez, Gustavo</t>
  </si>
  <si>
    <t>Gomez, Yeimar</t>
  </si>
  <si>
    <t>Izaguirre, Santiago</t>
  </si>
  <si>
    <t>Landa, Lucas</t>
  </si>
  <si>
    <t>Laso, Joaquin</t>
  </si>
  <si>
    <t>Lechner, Rodrigo Nicolas</t>
  </si>
  <si>
    <t>Lema, Cristian</t>
  </si>
  <si>
    <t>Lequi, Matias</t>
  </si>
  <si>
    <t>Maidana, Jonatan</t>
  </si>
  <si>
    <t>Malrechauffe, Damian</t>
  </si>
  <si>
    <t>Mammana, Emanuel</t>
  </si>
  <si>
    <t>Martinez Aguirre, Sebastian</t>
  </si>
  <si>
    <t>Mattia, Juan</t>
  </si>
  <si>
    <t>Moiraghi, Nestor</t>
  </si>
  <si>
    <t>Nervo, Hugo</t>
  </si>
  <si>
    <t>Noguera, Fabian</t>
  </si>
  <si>
    <t>Ortiz, Danilo</t>
  </si>
  <si>
    <t>Peppino, Franco</t>
  </si>
  <si>
    <t>Perez, Claudio</t>
  </si>
  <si>
    <t>Pezzella, German</t>
  </si>
  <si>
    <t>Re, German</t>
  </si>
  <si>
    <t>Rolin, Alexis</t>
  </si>
  <si>
    <t>Rosero Valencia, Daniel</t>
  </si>
  <si>
    <t>Rosso, Federico</t>
  </si>
  <si>
    <t>Sainz, Nicolas</t>
  </si>
  <si>
    <t>Sanchez, Sebastian</t>
  </si>
  <si>
    <t>Saveljich, Esteban</t>
  </si>
  <si>
    <t>Soto, Carlos</t>
  </si>
  <si>
    <t>Tejera Arachichu, Juan</t>
  </si>
  <si>
    <t>Tomassini, Gabriel</t>
  </si>
  <si>
    <t>Torren, Miguel</t>
  </si>
  <si>
    <t>Tula, Cristian</t>
  </si>
  <si>
    <t>Uglessich, Mariano Esteban</t>
  </si>
  <si>
    <t>Viera, Diego</t>
  </si>
  <si>
    <t>Yepes, Mario</t>
  </si>
  <si>
    <t>Zaldivia, Matias</t>
  </si>
  <si>
    <t>Abelairas, Matias</t>
  </si>
  <si>
    <t>Acevedo, Walter</t>
  </si>
  <si>
    <t>Acosta, Luciano</t>
  </si>
  <si>
    <t>Acuña, Walter</t>
  </si>
  <si>
    <t>Aimar, Pablo</t>
  </si>
  <si>
    <t>Alegre, Adrian</t>
  </si>
  <si>
    <t>Almiron, Cristian</t>
  </si>
  <si>
    <t>Alvarez, Favio Ramiro</t>
  </si>
  <si>
    <t>Arellano, Lautaro</t>
  </si>
  <si>
    <t>Astina, Marcos</t>
  </si>
  <si>
    <t>Ayala, Victor</t>
  </si>
  <si>
    <t>Ballini, Matias</t>
  </si>
  <si>
    <t>Barbaro, Alejandro</t>
  </si>
  <si>
    <t>Barbieri, Mariano</t>
  </si>
  <si>
    <t>Basualdo, German</t>
  </si>
  <si>
    <t>Benavidez, Exequiel</t>
  </si>
  <si>
    <t>Bernardello, Hernan</t>
  </si>
  <si>
    <t>Betancur, Rodrigo</t>
  </si>
  <si>
    <t>Blanco, Enrique</t>
  </si>
  <si>
    <t>Bolanos, Alex Leonardo</t>
  </si>
  <si>
    <t>Braña, Rodrigo</t>
  </si>
  <si>
    <t>Bravo, Federico</t>
  </si>
  <si>
    <t>Breitenbruch, Nestor</t>
  </si>
  <si>
    <t>Britez, Pedro Pablo</t>
  </si>
  <si>
    <t>Bruna, Pablo</t>
  </si>
  <si>
    <t>Buonanotte, Diego</t>
  </si>
  <si>
    <t>Bustos, Maximiliano Andres</t>
  </si>
  <si>
    <t>Caballero, Lucas Ivan</t>
  </si>
  <si>
    <t>Cabral, Alejandro</t>
  </si>
  <si>
    <t>Cabral, Luciano</t>
  </si>
  <si>
    <t>Cabrera, Nicolas</t>
  </si>
  <si>
    <t>Capurro, Alejandro</t>
  </si>
  <si>
    <t>Carranza, Cesar</t>
  </si>
  <si>
    <t>Casquete, Abel Alberto</t>
  </si>
  <si>
    <t>Castro, Federico</t>
  </si>
  <si>
    <t>Cazares, Juan</t>
  </si>
  <si>
    <t>Chavez, Cristian Manuel</t>
  </si>
  <si>
    <t>Chironi, Gabriel</t>
  </si>
  <si>
    <t>Cristaldo, Franco</t>
  </si>
  <si>
    <t>Defederico, Matias Adrian</t>
  </si>
  <si>
    <t>Delgado, Cesar</t>
  </si>
  <si>
    <t>Desabato, Luis Leandro</t>
  </si>
  <si>
    <t>Diaz, Agustin</t>
  </si>
  <si>
    <t>Doffo, Agustin</t>
  </si>
  <si>
    <t>Eguren, Sebastian</t>
  </si>
  <si>
    <t>Erbes, Cristian</t>
  </si>
  <si>
    <t>Erramuspe, Rodrigo</t>
  </si>
  <si>
    <t>Erviti, Walter</t>
  </si>
  <si>
    <t>Esmerado, Gaston</t>
  </si>
  <si>
    <t>Farre, Guillermo</t>
  </si>
  <si>
    <t>Fattori Mouzo, Federico</t>
  </si>
  <si>
    <t>Fernandez, Alvaro</t>
  </si>
  <si>
    <t>Fernandez, Gaston</t>
  </si>
  <si>
    <t>Ferreyra, German</t>
  </si>
  <si>
    <t>Figueroa, Leandro</t>
  </si>
  <si>
    <t>Fredes, Leonardo</t>
  </si>
  <si>
    <t>Freitas, Gerardo Maximiliano</t>
  </si>
  <si>
    <t>Frezzotti, Alejandro</t>
  </si>
  <si>
    <t>Gallegos, Ezequiel Adrian</t>
  </si>
  <si>
    <t>Garcia, Emanuel</t>
  </si>
  <si>
    <t>Gil Clarotti, Agustin</t>
  </si>
  <si>
    <t>Gil Romero, Gaston</t>
  </si>
  <si>
    <t>Godoy, Leandro</t>
  </si>
  <si>
    <t>Gomez, Christian Gustavo</t>
  </si>
  <si>
    <t>Gomez, Exequiel</t>
  </si>
  <si>
    <t>Gonzalez, Luis Oscar</t>
  </si>
  <si>
    <t>Gonzalez, Nicolas</t>
  </si>
  <si>
    <t>Ham, Ezequiel</t>
  </si>
  <si>
    <t>Iñiguez, Gaspar</t>
  </si>
  <si>
    <t>Jerez, Luis</t>
  </si>
  <si>
    <t>Jones, Matias Martin</t>
  </si>
  <si>
    <t>Juarez, Axel Fernando</t>
  </si>
  <si>
    <t>Kalinski, Enzo</t>
  </si>
  <si>
    <t>Kranevitter, Claudio Matias</t>
  </si>
  <si>
    <t>Lamas, Marcelo Alejandro</t>
  </si>
  <si>
    <t>Lamberti, Hernan Agustin</t>
  </si>
  <si>
    <t>Ledesma, Cristian</t>
  </si>
  <si>
    <t>Ledesma, Eduardo</t>
  </si>
  <si>
    <t>Lemos, Damian</t>
  </si>
  <si>
    <t>Lertora, Federico</t>
  </si>
  <si>
    <t>Leys, Franco</t>
  </si>
  <si>
    <t>Lissi, Geronimo Felipe</t>
  </si>
  <si>
    <t>Lodeiro, Nicolas</t>
  </si>
  <si>
    <t>Lopez, Juan Ignacio</t>
  </si>
  <si>
    <t>Lopez, Ramiro Andres</t>
  </si>
  <si>
    <t>Mancini, Daniel</t>
  </si>
  <si>
    <t>Mancuello, Federico</t>
  </si>
  <si>
    <t>Marquez, Fernando</t>
  </si>
  <si>
    <t>Martinez, Gonzalo</t>
  </si>
  <si>
    <t>Martinez, Tomas</t>
  </si>
  <si>
    <t>Mateo, Diego</t>
  </si>
  <si>
    <t>Melo, Eduardo Alejandro</t>
  </si>
  <si>
    <t>Mendez, Jesus</t>
  </si>
  <si>
    <t>Mercier, Juan</t>
  </si>
  <si>
    <t>Milano, Mauro Ramiro</t>
  </si>
  <si>
    <t>Miralles, Ezequiel</t>
  </si>
  <si>
    <t>Molinas, Ivan Alejandro</t>
  </si>
  <si>
    <t>Montero, Fausto</t>
  </si>
  <si>
    <t>Morales, Matias Omar</t>
  </si>
  <si>
    <t>Mugni, Lucas</t>
  </si>
  <si>
    <t>Navarro, Leandro</t>
  </si>
  <si>
    <t>Neira, Juan</t>
  </si>
  <si>
    <t>Nicolaievsky, Diego</t>
  </si>
  <si>
    <t>Nieto, Federico Luciano</t>
  </si>
  <si>
    <t>Nuñez, Gervasio</t>
  </si>
  <si>
    <t>Olmedo, Nicolas</t>
  </si>
  <si>
    <t>Orona, Ignacio</t>
  </si>
  <si>
    <t>Ortiz, Jorge</t>
  </si>
  <si>
    <t>Orzan, Horacio De Dios</t>
  </si>
  <si>
    <t>Paglialunga, Mario</t>
  </si>
  <si>
    <t>Panzardi, Facundo Nahuel</t>
  </si>
  <si>
    <t>Perez Guedes, Martín</t>
  </si>
  <si>
    <t>Pisano, Matias</t>
  </si>
  <si>
    <t>Pisculichi, Leonardo</t>
  </si>
  <si>
    <t>Porcari, Matias</t>
  </si>
  <si>
    <t>Pouso, Omar</t>
  </si>
  <si>
    <t>Ramirez, Arturo David</t>
  </si>
  <si>
    <t>Requena, Jonathan</t>
  </si>
  <si>
    <t>Rivas, Juan Gabriel</t>
  </si>
  <si>
    <t>Rivero, Ignacio</t>
  </si>
  <si>
    <t>Robledo, Gabriel Alejandro</t>
  </si>
  <si>
    <t>Rodriguez Rojas, German</t>
  </si>
  <si>
    <t>Rodriguez, Diego Martin</t>
  </si>
  <si>
    <t>Rodriguez, Guido</t>
  </si>
  <si>
    <t>Rodriguez, Nahuel</t>
  </si>
  <si>
    <t>Romero, Dardo Guido</t>
  </si>
  <si>
    <t>Romero, Lucas</t>
  </si>
  <si>
    <t>Ruiz, Alan</t>
  </si>
  <si>
    <t>Ruiz, Ezequiel Eduardo</t>
  </si>
  <si>
    <t>Scatolaro, Marcelo</t>
  </si>
  <si>
    <t>Seccafien, Mariano Enrique</t>
  </si>
  <si>
    <t>Serrano, Walter</t>
  </si>
  <si>
    <t>Sosa, Sergio</t>
  </si>
  <si>
    <t>Sperdutti, Mauricio Ezequiel</t>
  </si>
  <si>
    <t>Trovento, Emiliano</t>
  </si>
  <si>
    <t>Vazquez, Fabio</t>
  </si>
  <si>
    <t>Vera, Lucas Leonel</t>
  </si>
  <si>
    <t>Vera, Matias Gabriel</t>
  </si>
  <si>
    <t>Victorino, Mauricio</t>
  </si>
  <si>
    <t>Vidal, Marcelo</t>
  </si>
  <si>
    <t>Villalba, Raul</t>
  </si>
  <si>
    <t>Vismara, Federico</t>
  </si>
  <si>
    <t>Vivas, Gonzalo</t>
  </si>
  <si>
    <t>Yacuzzi, Javier</t>
  </si>
  <si>
    <t>Zapata, Martin</t>
  </si>
  <si>
    <t>Zelarrayan,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</si>
</sst>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"/>
    <numFmt numFmtId="170" formatCode="0.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Verdana"/>
      <family val="2"/>
    </font>
    <font>
      <sz val="8"/>
      <color theme="0"/>
      <name val="Verdana"/>
      <family val="2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1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1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" fillId="13" borderId="1" xfId="0" applyFont="1" applyFill="1" applyBorder="1" applyAlignment="1">
      <alignment horizontal="center" vertical="center" wrapText="1"/>
    </xf>
    <xf numFmtId="0" fontId="0" fillId="13" borderId="0" xfId="0" applyFill="1"/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8" borderId="1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wrapText="1"/>
    </xf>
    <xf numFmtId="0" fontId="0" fillId="14" borderId="6" xfId="0" applyFill="1" applyBorder="1" applyAlignment="1">
      <alignment horizontal="center" wrapText="1"/>
    </xf>
    <xf numFmtId="0" fontId="0" fillId="14" borderId="0" xfId="0" applyFill="1" applyBorder="1" applyAlignment="1">
      <alignment horizont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8" xfId="0" applyFill="1" applyBorder="1" applyAlignment="1">
      <alignment wrapText="1"/>
    </xf>
    <xf numFmtId="0" fontId="0" fillId="14" borderId="9" xfId="0" applyFill="1" applyBorder="1" applyAlignment="1">
      <alignment horizontal="center" wrapText="1"/>
    </xf>
    <xf numFmtId="0" fontId="0" fillId="14" borderId="8" xfId="0" applyFill="1" applyBorder="1" applyAlignment="1">
      <alignment horizontal="center" wrapText="1"/>
    </xf>
    <xf numFmtId="0" fontId="0" fillId="15" borderId="0" xfId="0" applyFill="1" applyBorder="1"/>
    <xf numFmtId="0" fontId="0" fillId="15" borderId="6" xfId="0" applyFill="1" applyBorder="1" applyAlignment="1">
      <alignment horizontal="center"/>
    </xf>
    <xf numFmtId="0" fontId="0" fillId="15" borderId="0" xfId="0" applyFill="1" applyBorder="1" applyAlignment="1">
      <alignment horizontal="center" wrapText="1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8" xfId="0" applyFill="1" applyBorder="1" applyAlignment="1">
      <alignment horizontal="center" wrapText="1"/>
    </xf>
    <xf numFmtId="0" fontId="0" fillId="15" borderId="9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 vertical="center"/>
    </xf>
    <xf numFmtId="0" fontId="0" fillId="14" borderId="8" xfId="0" applyFill="1" applyBorder="1"/>
    <xf numFmtId="0" fontId="0" fillId="14" borderId="9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4" xfId="0" applyFill="1" applyBorder="1" applyAlignment="1">
      <alignment wrapText="1"/>
    </xf>
    <xf numFmtId="0" fontId="0" fillId="15" borderId="12" xfId="0" applyFill="1" applyBorder="1" applyAlignment="1">
      <alignment wrapText="1"/>
    </xf>
    <xf numFmtId="0" fontId="0" fillId="15" borderId="14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4" xfId="0" applyFill="1" applyBorder="1" applyAlignment="1">
      <alignment wrapText="1"/>
    </xf>
    <xf numFmtId="0" fontId="0" fillId="14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8" xfId="0" applyNumberForma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15" xfId="0" applyBorder="1"/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9" xfId="0" applyBorder="1"/>
    <xf numFmtId="0" fontId="0" fillId="15" borderId="5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4" borderId="1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 wrapText="1"/>
    </xf>
    <xf numFmtId="170" fontId="4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8DC6-03C8-470C-8920-96D287FBAF05}">
  <dimension ref="A3:S20"/>
  <sheetViews>
    <sheetView zoomScale="62" zoomScaleNormal="62" workbookViewId="0">
      <selection activeCell="L40" sqref="L40"/>
    </sheetView>
  </sheetViews>
  <sheetFormatPr baseColWidth="10" defaultRowHeight="15" x14ac:dyDescent="0.25"/>
  <cols>
    <col min="1" max="1" width="26.42578125" bestFit="1" customWidth="1"/>
    <col min="2" max="2" width="28.42578125" customWidth="1"/>
  </cols>
  <sheetData>
    <row r="3" spans="1:19" ht="42" x14ac:dyDescent="0.25">
      <c r="A3" s="109" t="s">
        <v>535</v>
      </c>
      <c r="B3" s="110"/>
      <c r="C3" s="1" t="s">
        <v>536</v>
      </c>
      <c r="D3" s="30" t="s">
        <v>12</v>
      </c>
      <c r="E3" s="1" t="s">
        <v>46</v>
      </c>
      <c r="F3" s="1" t="s">
        <v>45</v>
      </c>
      <c r="G3" s="1" t="s">
        <v>15</v>
      </c>
      <c r="H3" s="1" t="s">
        <v>16</v>
      </c>
      <c r="I3" s="1" t="s">
        <v>0</v>
      </c>
      <c r="J3" s="1" t="s">
        <v>47</v>
      </c>
      <c r="K3" s="1" t="s">
        <v>48</v>
      </c>
      <c r="L3" s="1" t="s">
        <v>49</v>
      </c>
      <c r="M3" s="1" t="s">
        <v>19</v>
      </c>
      <c r="N3" s="1" t="s">
        <v>50</v>
      </c>
      <c r="O3" s="1" t="s">
        <v>51</v>
      </c>
      <c r="P3" s="1" t="s">
        <v>3</v>
      </c>
      <c r="Q3" s="1" t="s">
        <v>21</v>
      </c>
      <c r="R3" s="31" t="s">
        <v>22</v>
      </c>
      <c r="S3" s="1" t="s">
        <v>537</v>
      </c>
    </row>
    <row r="4" spans="1:19" x14ac:dyDescent="0.25">
      <c r="A4" s="111" t="s">
        <v>538</v>
      </c>
      <c r="B4" s="32" t="s">
        <v>539</v>
      </c>
      <c r="C4" s="33">
        <v>0.9</v>
      </c>
      <c r="D4" s="34">
        <v>0</v>
      </c>
      <c r="E4" s="34">
        <v>20</v>
      </c>
      <c r="F4" s="34">
        <v>20</v>
      </c>
      <c r="G4" s="34">
        <v>0</v>
      </c>
      <c r="H4" s="34">
        <v>0</v>
      </c>
      <c r="I4" s="34">
        <v>0</v>
      </c>
      <c r="J4" s="34">
        <v>12.5</v>
      </c>
      <c r="K4" s="34">
        <v>12.5</v>
      </c>
      <c r="L4" s="34">
        <v>10</v>
      </c>
      <c r="M4" s="34">
        <v>0</v>
      </c>
      <c r="N4" s="34">
        <v>15</v>
      </c>
      <c r="O4" s="34">
        <v>10</v>
      </c>
      <c r="P4" s="34">
        <v>0</v>
      </c>
      <c r="Q4" s="34">
        <v>0</v>
      </c>
      <c r="R4" s="34">
        <v>0</v>
      </c>
      <c r="S4" s="35">
        <f>SUM(D4:R4)</f>
        <v>100</v>
      </c>
    </row>
    <row r="5" spans="1:19" x14ac:dyDescent="0.25">
      <c r="A5" s="112"/>
      <c r="B5" s="36" t="s">
        <v>540</v>
      </c>
      <c r="C5" s="37">
        <f>1-C4</f>
        <v>9.9999999999999978E-2</v>
      </c>
      <c r="D5" s="38">
        <v>22.5</v>
      </c>
      <c r="E5" s="38">
        <v>0</v>
      </c>
      <c r="F5" s="38">
        <v>0</v>
      </c>
      <c r="G5" s="38">
        <v>30</v>
      </c>
      <c r="H5" s="38">
        <v>27.5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20</v>
      </c>
      <c r="R5" s="38">
        <v>0</v>
      </c>
      <c r="S5" s="37">
        <f>SUM(D5:R5)</f>
        <v>100</v>
      </c>
    </row>
    <row r="6" spans="1:19" x14ac:dyDescent="0.25">
      <c r="A6" s="95" t="s">
        <v>541</v>
      </c>
      <c r="B6" s="39" t="s">
        <v>539</v>
      </c>
      <c r="C6" s="40">
        <v>0.8</v>
      </c>
      <c r="D6" s="41">
        <v>0</v>
      </c>
      <c r="E6" s="41">
        <v>20</v>
      </c>
      <c r="F6" s="41">
        <v>20</v>
      </c>
      <c r="G6" s="41">
        <v>0</v>
      </c>
      <c r="H6" s="41">
        <v>0</v>
      </c>
      <c r="I6" s="41">
        <v>0</v>
      </c>
      <c r="J6" s="41">
        <v>12.5</v>
      </c>
      <c r="K6" s="41">
        <v>12.5</v>
      </c>
      <c r="L6" s="41">
        <v>10</v>
      </c>
      <c r="M6" s="41">
        <v>15</v>
      </c>
      <c r="N6" s="41">
        <v>0</v>
      </c>
      <c r="O6" s="41">
        <v>10</v>
      </c>
      <c r="P6" s="41">
        <v>0</v>
      </c>
      <c r="Q6" s="41">
        <v>0</v>
      </c>
      <c r="R6" s="41">
        <v>0</v>
      </c>
      <c r="S6" s="42">
        <f>SUM(D6:R6)</f>
        <v>100</v>
      </c>
    </row>
    <row r="7" spans="1:19" x14ac:dyDescent="0.25">
      <c r="A7" s="96"/>
      <c r="B7" s="43" t="s">
        <v>540</v>
      </c>
      <c r="C7" s="44">
        <f>1-C6</f>
        <v>0.19999999999999996</v>
      </c>
      <c r="D7" s="45">
        <v>22.5</v>
      </c>
      <c r="E7" s="45">
        <v>0</v>
      </c>
      <c r="F7" s="45">
        <v>0</v>
      </c>
      <c r="G7" s="45">
        <v>30</v>
      </c>
      <c r="H7" s="45">
        <v>27.5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20</v>
      </c>
      <c r="R7" s="45">
        <v>0</v>
      </c>
      <c r="S7" s="46">
        <f>SUM(D7:R7)</f>
        <v>100</v>
      </c>
    </row>
    <row r="8" spans="1:19" x14ac:dyDescent="0.25">
      <c r="A8" s="111" t="s">
        <v>542</v>
      </c>
      <c r="B8" s="47" t="s">
        <v>539</v>
      </c>
      <c r="C8" s="48">
        <v>0.7</v>
      </c>
      <c r="D8" s="34">
        <v>0</v>
      </c>
      <c r="E8" s="34">
        <v>18</v>
      </c>
      <c r="F8" s="34">
        <v>22</v>
      </c>
      <c r="G8" s="34">
        <v>0</v>
      </c>
      <c r="H8" s="34">
        <v>0</v>
      </c>
      <c r="I8" s="34">
        <v>0</v>
      </c>
      <c r="J8" s="34">
        <v>0</v>
      </c>
      <c r="K8" s="34">
        <v>18</v>
      </c>
      <c r="L8" s="34">
        <v>0</v>
      </c>
      <c r="M8" s="34">
        <v>0</v>
      </c>
      <c r="N8" s="34">
        <v>26</v>
      </c>
      <c r="O8" s="34">
        <v>16</v>
      </c>
      <c r="P8" s="34">
        <v>0</v>
      </c>
      <c r="Q8" s="34">
        <v>0</v>
      </c>
      <c r="R8" s="34">
        <v>0</v>
      </c>
      <c r="S8" s="49">
        <f>SUM(D8:R8)</f>
        <v>100</v>
      </c>
    </row>
    <row r="9" spans="1:19" x14ac:dyDescent="0.25">
      <c r="A9" s="112"/>
      <c r="B9" s="50" t="s">
        <v>540</v>
      </c>
      <c r="C9" s="51">
        <f>1-C8</f>
        <v>0.30000000000000004</v>
      </c>
      <c r="D9" s="52">
        <v>15</v>
      </c>
      <c r="E9" s="52">
        <v>0</v>
      </c>
      <c r="F9" s="52">
        <v>0</v>
      </c>
      <c r="G9" s="52">
        <v>30</v>
      </c>
      <c r="H9" s="52">
        <v>18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17</v>
      </c>
      <c r="Q9" s="52">
        <v>20</v>
      </c>
      <c r="R9" s="52">
        <v>0</v>
      </c>
      <c r="S9" s="49">
        <f t="shared" ref="S9:S20" si="0">SUM(D9:R9)</f>
        <v>100</v>
      </c>
    </row>
    <row r="10" spans="1:19" x14ac:dyDescent="0.25">
      <c r="A10" s="95" t="s">
        <v>543</v>
      </c>
      <c r="B10" s="39" t="s">
        <v>539</v>
      </c>
      <c r="C10" s="40">
        <v>0.7</v>
      </c>
      <c r="D10" s="41">
        <v>0</v>
      </c>
      <c r="E10" s="41">
        <v>18</v>
      </c>
      <c r="F10" s="41">
        <v>22</v>
      </c>
      <c r="G10" s="41">
        <v>0</v>
      </c>
      <c r="H10" s="41">
        <v>0</v>
      </c>
      <c r="I10" s="41">
        <v>0</v>
      </c>
      <c r="J10" s="41">
        <v>0</v>
      </c>
      <c r="K10" s="41">
        <v>18</v>
      </c>
      <c r="L10" s="41">
        <v>0</v>
      </c>
      <c r="M10" s="41">
        <v>26</v>
      </c>
      <c r="N10" s="41">
        <v>0</v>
      </c>
      <c r="O10" s="41">
        <v>16</v>
      </c>
      <c r="P10" s="41">
        <v>0</v>
      </c>
      <c r="Q10" s="41">
        <v>0</v>
      </c>
      <c r="R10" s="41">
        <v>0</v>
      </c>
      <c r="S10" s="46">
        <f t="shared" si="0"/>
        <v>100</v>
      </c>
    </row>
    <row r="11" spans="1:19" x14ac:dyDescent="0.25">
      <c r="A11" s="96"/>
      <c r="B11" s="43" t="s">
        <v>540</v>
      </c>
      <c r="C11" s="44">
        <f>1-C10</f>
        <v>0.30000000000000004</v>
      </c>
      <c r="D11" s="53">
        <v>15</v>
      </c>
      <c r="E11" s="53">
        <v>0</v>
      </c>
      <c r="F11" s="53">
        <v>0</v>
      </c>
      <c r="G11" s="53">
        <v>30</v>
      </c>
      <c r="H11" s="53">
        <v>18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17</v>
      </c>
      <c r="Q11" s="53">
        <v>20</v>
      </c>
      <c r="R11" s="53">
        <v>0</v>
      </c>
      <c r="S11" s="46">
        <f t="shared" si="0"/>
        <v>100</v>
      </c>
    </row>
    <row r="12" spans="1:19" x14ac:dyDescent="0.25">
      <c r="A12" s="105" t="s">
        <v>544</v>
      </c>
      <c r="B12" s="106"/>
      <c r="C12" s="54" t="s">
        <v>545</v>
      </c>
      <c r="D12" s="55">
        <v>0</v>
      </c>
      <c r="E12" s="55">
        <v>15</v>
      </c>
      <c r="F12" s="55">
        <v>12.5</v>
      </c>
      <c r="G12" s="55">
        <v>0</v>
      </c>
      <c r="H12" s="55">
        <v>0</v>
      </c>
      <c r="I12" s="55">
        <v>10</v>
      </c>
      <c r="J12" s="55">
        <v>22.5</v>
      </c>
      <c r="K12" s="55">
        <v>12.5</v>
      </c>
      <c r="L12" s="55">
        <v>0</v>
      </c>
      <c r="M12" s="55">
        <v>0</v>
      </c>
      <c r="N12" s="55">
        <v>0</v>
      </c>
      <c r="O12" s="55">
        <v>17.5</v>
      </c>
      <c r="P12" s="55">
        <v>0</v>
      </c>
      <c r="Q12" s="55">
        <v>0</v>
      </c>
      <c r="R12" s="55">
        <v>10</v>
      </c>
      <c r="S12" s="49">
        <f t="shared" si="0"/>
        <v>100</v>
      </c>
    </row>
    <row r="13" spans="1:19" x14ac:dyDescent="0.25">
      <c r="A13" s="97" t="s">
        <v>546</v>
      </c>
      <c r="B13" s="98"/>
      <c r="C13" s="40" t="s">
        <v>545</v>
      </c>
      <c r="D13" s="56">
        <v>0</v>
      </c>
      <c r="E13" s="56">
        <v>8</v>
      </c>
      <c r="F13" s="56">
        <v>22</v>
      </c>
      <c r="G13" s="56">
        <v>0</v>
      </c>
      <c r="H13" s="56">
        <v>0</v>
      </c>
      <c r="I13" s="56">
        <v>5</v>
      </c>
      <c r="J13" s="56">
        <v>12</v>
      </c>
      <c r="K13" s="56">
        <v>15</v>
      </c>
      <c r="L13" s="56">
        <v>12</v>
      </c>
      <c r="M13" s="56">
        <v>8</v>
      </c>
      <c r="N13" s="56">
        <v>8</v>
      </c>
      <c r="O13" s="56">
        <v>10</v>
      </c>
      <c r="P13" s="56">
        <v>0</v>
      </c>
      <c r="Q13" s="56">
        <v>0</v>
      </c>
      <c r="R13" s="56">
        <v>0</v>
      </c>
      <c r="S13" s="46">
        <f t="shared" si="0"/>
        <v>100</v>
      </c>
    </row>
    <row r="14" spans="1:19" x14ac:dyDescent="0.25">
      <c r="A14" s="99" t="s">
        <v>547</v>
      </c>
      <c r="B14" s="57" t="s">
        <v>548</v>
      </c>
      <c r="C14" s="58">
        <v>0.7</v>
      </c>
      <c r="D14" s="59">
        <v>6</v>
      </c>
      <c r="E14" s="59">
        <v>2</v>
      </c>
      <c r="F14" s="59">
        <v>0</v>
      </c>
      <c r="G14" s="59">
        <v>20</v>
      </c>
      <c r="H14" s="59">
        <v>14</v>
      </c>
      <c r="I14" s="59">
        <v>7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17</v>
      </c>
      <c r="Q14" s="59">
        <v>17</v>
      </c>
      <c r="R14" s="59">
        <v>17</v>
      </c>
      <c r="S14" s="49">
        <f t="shared" si="0"/>
        <v>100</v>
      </c>
    </row>
    <row r="15" spans="1:19" x14ac:dyDescent="0.25">
      <c r="A15" s="100"/>
      <c r="B15" s="60" t="s">
        <v>549</v>
      </c>
      <c r="C15" s="51">
        <f>1-C14</f>
        <v>0.30000000000000004</v>
      </c>
      <c r="D15" s="52">
        <v>21</v>
      </c>
      <c r="E15" s="52">
        <v>10</v>
      </c>
      <c r="F15" s="52">
        <v>0</v>
      </c>
      <c r="G15" s="52">
        <v>17</v>
      </c>
      <c r="H15" s="52">
        <v>14</v>
      </c>
      <c r="I15" s="52">
        <v>0</v>
      </c>
      <c r="J15" s="52">
        <v>6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16</v>
      </c>
      <c r="Q15" s="52">
        <v>6</v>
      </c>
      <c r="R15" s="52">
        <v>10</v>
      </c>
      <c r="S15" s="49">
        <f t="shared" si="0"/>
        <v>100</v>
      </c>
    </row>
    <row r="16" spans="1:19" x14ac:dyDescent="0.25">
      <c r="A16" s="101" t="s">
        <v>550</v>
      </c>
      <c r="B16" s="61" t="s">
        <v>548</v>
      </c>
      <c r="C16" s="62">
        <v>0.3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46"/>
    </row>
    <row r="17" spans="1:19" x14ac:dyDescent="0.25">
      <c r="A17" s="102"/>
      <c r="B17" s="64" t="s">
        <v>549</v>
      </c>
      <c r="C17" s="44">
        <f>1-C16</f>
        <v>0.7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6"/>
    </row>
    <row r="18" spans="1:19" x14ac:dyDescent="0.25">
      <c r="A18" s="103" t="s">
        <v>551</v>
      </c>
      <c r="B18" s="104"/>
      <c r="C18" s="48" t="s">
        <v>545</v>
      </c>
      <c r="D18" s="65">
        <v>10</v>
      </c>
      <c r="E18" s="65">
        <v>10</v>
      </c>
      <c r="F18" s="65">
        <v>22.5</v>
      </c>
      <c r="G18" s="65">
        <v>0</v>
      </c>
      <c r="H18" s="65">
        <v>30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5</v>
      </c>
      <c r="Q18" s="65">
        <v>12.5</v>
      </c>
      <c r="R18" s="65">
        <v>10</v>
      </c>
      <c r="S18" s="49">
        <f t="shared" si="0"/>
        <v>100</v>
      </c>
    </row>
    <row r="19" spans="1:19" x14ac:dyDescent="0.25">
      <c r="A19" s="107" t="s">
        <v>552</v>
      </c>
      <c r="B19" s="108"/>
      <c r="C19" s="66" t="s">
        <v>545</v>
      </c>
      <c r="D19" s="67">
        <v>10</v>
      </c>
      <c r="E19" s="67">
        <v>12</v>
      </c>
      <c r="F19" s="67">
        <v>18</v>
      </c>
      <c r="G19" s="67">
        <v>16</v>
      </c>
      <c r="H19" s="67">
        <v>20</v>
      </c>
      <c r="I19" s="67">
        <v>0</v>
      </c>
      <c r="J19" s="67">
        <v>3</v>
      </c>
      <c r="K19" s="67">
        <v>10</v>
      </c>
      <c r="L19" s="67">
        <v>0</v>
      </c>
      <c r="M19" s="67">
        <v>0</v>
      </c>
      <c r="N19" s="67">
        <v>0</v>
      </c>
      <c r="O19" s="67">
        <v>8</v>
      </c>
      <c r="P19" s="67">
        <v>0</v>
      </c>
      <c r="Q19" s="67">
        <v>3</v>
      </c>
      <c r="R19" s="67">
        <v>0</v>
      </c>
      <c r="S19" s="46">
        <f t="shared" si="0"/>
        <v>100</v>
      </c>
    </row>
    <row r="20" spans="1:19" x14ac:dyDescent="0.25">
      <c r="A20" s="103" t="s">
        <v>553</v>
      </c>
      <c r="B20" s="104"/>
      <c r="C20" s="51" t="s">
        <v>545</v>
      </c>
      <c r="D20" s="52">
        <v>0</v>
      </c>
      <c r="E20" s="52">
        <v>15</v>
      </c>
      <c r="F20" s="52">
        <v>10</v>
      </c>
      <c r="G20" s="52">
        <v>0</v>
      </c>
      <c r="H20" s="52">
        <v>0</v>
      </c>
      <c r="I20" s="52">
        <v>0</v>
      </c>
      <c r="J20" s="52">
        <v>10</v>
      </c>
      <c r="K20" s="52">
        <v>20</v>
      </c>
      <c r="L20" s="52">
        <v>25</v>
      </c>
      <c r="M20" s="52">
        <v>5</v>
      </c>
      <c r="N20" s="52">
        <v>5</v>
      </c>
      <c r="O20" s="52">
        <v>10</v>
      </c>
      <c r="P20" s="52">
        <v>0</v>
      </c>
      <c r="Q20" s="52">
        <v>0</v>
      </c>
      <c r="R20" s="52">
        <v>0</v>
      </c>
      <c r="S20" s="49">
        <f t="shared" si="0"/>
        <v>100</v>
      </c>
    </row>
  </sheetData>
  <mergeCells count="12">
    <mergeCell ref="A3:B3"/>
    <mergeCell ref="A4:A5"/>
    <mergeCell ref="A6:A7"/>
    <mergeCell ref="A8:A9"/>
    <mergeCell ref="A10:A11"/>
    <mergeCell ref="A13:B13"/>
    <mergeCell ref="A14:A15"/>
    <mergeCell ref="A16:A17"/>
    <mergeCell ref="A20:B20"/>
    <mergeCell ref="A12:B12"/>
    <mergeCell ref="A18:B18"/>
    <mergeCell ref="A19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9"/>
  <sheetViews>
    <sheetView topLeftCell="A76" workbookViewId="0">
      <selection activeCell="Z7" sqref="Z7:Z79"/>
    </sheetView>
  </sheetViews>
  <sheetFormatPr baseColWidth="10" defaultRowHeight="15" x14ac:dyDescent="0.25"/>
  <cols>
    <col min="9" max="9" width="12" hidden="1" customWidth="1"/>
    <col min="12" max="14" width="11.42578125" hidden="1" customWidth="1"/>
    <col min="16" max="16" width="11.42578125" hidden="1" customWidth="1"/>
    <col min="19" max="25" width="11.42578125" hidden="1" customWidth="1"/>
    <col min="26" max="26" width="11.42578125" style="11"/>
    <col min="27" max="33" width="11.42578125" hidden="1" customWidth="1"/>
  </cols>
  <sheetData>
    <row r="1" spans="1:33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77</v>
      </c>
      <c r="K1" s="1" t="s">
        <v>78</v>
      </c>
      <c r="L1" s="1" t="s">
        <v>15</v>
      </c>
      <c r="M1" s="1" t="s">
        <v>16</v>
      </c>
      <c r="N1" s="1" t="s">
        <v>0</v>
      </c>
      <c r="O1" s="1" t="s">
        <v>79</v>
      </c>
      <c r="P1" s="1" t="s">
        <v>19</v>
      </c>
      <c r="Q1" s="1" t="s">
        <v>107</v>
      </c>
      <c r="R1" s="1" t="s">
        <v>81</v>
      </c>
      <c r="S1" s="1" t="s">
        <v>3</v>
      </c>
      <c r="T1" s="1" t="s">
        <v>21</v>
      </c>
      <c r="U1" s="1" t="s">
        <v>22</v>
      </c>
      <c r="V1" s="1" t="s">
        <v>31</v>
      </c>
      <c r="W1" s="1" t="s">
        <v>32</v>
      </c>
      <c r="X1" s="1" t="s">
        <v>33</v>
      </c>
      <c r="Y1" s="1" t="s">
        <v>34</v>
      </c>
      <c r="Z1" s="6" t="s">
        <v>642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27</v>
      </c>
      <c r="AG1" s="1" t="s">
        <v>41</v>
      </c>
    </row>
    <row r="2" spans="1:33" ht="21" x14ac:dyDescent="0.25">
      <c r="A2" s="117" t="s">
        <v>684</v>
      </c>
      <c r="B2" s="117" t="s">
        <v>29</v>
      </c>
      <c r="C2" s="117" t="s">
        <v>139</v>
      </c>
      <c r="D2" s="117" t="s">
        <v>118</v>
      </c>
      <c r="E2" s="118">
        <v>33250</v>
      </c>
      <c r="F2" s="117">
        <v>24</v>
      </c>
      <c r="G2" s="117">
        <v>11</v>
      </c>
      <c r="H2" s="117">
        <v>805</v>
      </c>
      <c r="I2" s="2">
        <v>194</v>
      </c>
      <c r="J2" s="117">
        <v>89</v>
      </c>
      <c r="K2" s="117">
        <v>26</v>
      </c>
      <c r="L2" s="2">
        <v>33</v>
      </c>
      <c r="M2" s="2">
        <v>208</v>
      </c>
      <c r="N2" s="2">
        <v>25</v>
      </c>
      <c r="O2" s="117">
        <v>1</v>
      </c>
      <c r="P2" s="2">
        <v>0</v>
      </c>
      <c r="Q2" s="117">
        <v>13</v>
      </c>
      <c r="R2" s="117">
        <v>2</v>
      </c>
      <c r="S2" s="2">
        <v>44</v>
      </c>
      <c r="T2" s="2">
        <v>246</v>
      </c>
      <c r="U2" s="2">
        <v>183</v>
      </c>
      <c r="V2" s="2">
        <v>246</v>
      </c>
      <c r="W2" s="2">
        <v>183</v>
      </c>
      <c r="X2" s="2">
        <v>28.429143714815794</v>
      </c>
      <c r="Y2" s="2">
        <v>32.559809081877354</v>
      </c>
      <c r="Z2" s="69">
        <f>('Controles Generales'!$E$8*(J2*(90/H2))+'Controles Generales'!$F$8*(K2*(90/H2))+'Controles Generales'!$K$8*(O2*(90/H2))+'Controles Generales'!$N$8*(Q2*(90/H2))+'Controles Generales'!$O$8*(R2*(90/H2)))/100</f>
        <v>2.864347826086957</v>
      </c>
      <c r="AA2" s="2">
        <v>38.637678718796593</v>
      </c>
      <c r="AB2" s="2">
        <v>25.687131589772619</v>
      </c>
      <c r="AC2" s="2">
        <v>31.775301589002012</v>
      </c>
      <c r="AD2" s="2">
        <v>24.514984295344824</v>
      </c>
      <c r="AE2" s="2">
        <v>24.182868352658687</v>
      </c>
      <c r="AF2" s="2">
        <v>23.498551907915534</v>
      </c>
      <c r="AG2" s="2">
        <v>29.566229950428362</v>
      </c>
    </row>
    <row r="3" spans="1:33" ht="21" x14ac:dyDescent="0.25">
      <c r="A3" s="117" t="s">
        <v>685</v>
      </c>
      <c r="B3" s="117" t="s">
        <v>29</v>
      </c>
      <c r="C3" s="117" t="s">
        <v>129</v>
      </c>
      <c r="D3" s="117" t="s">
        <v>118</v>
      </c>
      <c r="E3" s="118">
        <v>34553</v>
      </c>
      <c r="F3" s="117">
        <v>21</v>
      </c>
      <c r="G3" s="117">
        <v>14</v>
      </c>
      <c r="H3" s="117">
        <v>1248</v>
      </c>
      <c r="I3" s="2">
        <v>72</v>
      </c>
      <c r="J3" s="117">
        <v>161</v>
      </c>
      <c r="K3" s="117">
        <v>14</v>
      </c>
      <c r="L3" s="2">
        <v>1</v>
      </c>
      <c r="M3" s="2">
        <v>19</v>
      </c>
      <c r="N3" s="2">
        <v>1</v>
      </c>
      <c r="O3" s="117">
        <v>0</v>
      </c>
      <c r="P3" s="2">
        <v>0</v>
      </c>
      <c r="Q3" s="117">
        <v>29</v>
      </c>
      <c r="R3" s="117">
        <v>8</v>
      </c>
      <c r="S3" s="2">
        <v>2</v>
      </c>
      <c r="T3" s="2">
        <v>19</v>
      </c>
      <c r="U3" s="2">
        <v>20</v>
      </c>
      <c r="V3" s="2">
        <v>19</v>
      </c>
      <c r="W3" s="2">
        <v>20</v>
      </c>
      <c r="X3" s="2"/>
      <c r="Y3" s="2"/>
      <c r="Z3" s="69">
        <f>('Controles Generales'!$E$8*(J3*(90/H3))+'Controles Generales'!$F$8*(K3*(90/H3))+'Controles Generales'!$K$8*(O3*(90/H3))+'Controles Generales'!$N$8*(Q3*(90/H3))+'Controles Generales'!$O$8*(R3*(90/H3)))/100</f>
        <v>2.9480769230769228</v>
      </c>
      <c r="AA3" s="2"/>
      <c r="AB3" s="2"/>
      <c r="AC3" s="2"/>
      <c r="AD3" s="2"/>
      <c r="AE3" s="2"/>
      <c r="AF3" s="2"/>
      <c r="AG3" s="2"/>
    </row>
    <row r="4" spans="1:33" ht="21" x14ac:dyDescent="0.25">
      <c r="A4" s="117" t="s">
        <v>686</v>
      </c>
      <c r="B4" s="117" t="s">
        <v>29</v>
      </c>
      <c r="C4" s="117" t="s">
        <v>141</v>
      </c>
      <c r="D4" s="117" t="s">
        <v>118</v>
      </c>
      <c r="E4" s="118">
        <v>29347</v>
      </c>
      <c r="F4" s="117">
        <v>35</v>
      </c>
      <c r="G4" s="117">
        <v>10</v>
      </c>
      <c r="H4" s="117">
        <v>734</v>
      </c>
      <c r="I4" s="2">
        <v>39</v>
      </c>
      <c r="J4" s="117">
        <v>95</v>
      </c>
      <c r="K4" s="117">
        <v>5</v>
      </c>
      <c r="L4" s="2">
        <v>3</v>
      </c>
      <c r="M4" s="2">
        <v>19</v>
      </c>
      <c r="N4" s="2">
        <v>1</v>
      </c>
      <c r="O4" s="117">
        <v>0</v>
      </c>
      <c r="P4" s="2">
        <v>2</v>
      </c>
      <c r="Q4" s="117">
        <v>8</v>
      </c>
      <c r="R4" s="117">
        <v>1</v>
      </c>
      <c r="S4" s="2">
        <v>2</v>
      </c>
      <c r="T4" s="2">
        <v>12</v>
      </c>
      <c r="U4" s="2">
        <v>12</v>
      </c>
      <c r="V4" s="2">
        <v>12</v>
      </c>
      <c r="W4" s="2">
        <v>12</v>
      </c>
      <c r="X4" s="2">
        <v>39.922583868393652</v>
      </c>
      <c r="Y4" s="2">
        <v>39.027918002500279</v>
      </c>
      <c r="Z4" s="69">
        <f>('Controles Generales'!$E$8*(J4*(90/H4))+'Controles Generales'!$F$8*(K4*(90/H4))+'Controles Generales'!$K$8*(O4*(90/H4))+'Controles Generales'!$N$8*(Q4*(90/H4))+'Controles Generales'!$O$8*(R4*(90/H4)))/100</f>
        <v>2.5062670299727525</v>
      </c>
      <c r="AA4" s="2">
        <v>30.03292236311319</v>
      </c>
      <c r="AB4" s="2">
        <v>16.479485741060902</v>
      </c>
      <c r="AC4" s="2">
        <v>28.458331462739757</v>
      </c>
      <c r="AD4" s="2">
        <v>13.803494181340481</v>
      </c>
      <c r="AE4" s="2">
        <v>10.858823929429274</v>
      </c>
      <c r="AF4" s="2">
        <v>12.964393852381068</v>
      </c>
      <c r="AG4" s="2">
        <v>19.73768246237238</v>
      </c>
    </row>
    <row r="5" spans="1:33" ht="21" x14ac:dyDescent="0.25">
      <c r="A5" s="117" t="s">
        <v>687</v>
      </c>
      <c r="B5" s="117" t="s">
        <v>29</v>
      </c>
      <c r="C5" s="117" t="s">
        <v>598</v>
      </c>
      <c r="D5" s="117" t="s">
        <v>136</v>
      </c>
      <c r="E5" s="118">
        <v>30982</v>
      </c>
      <c r="F5" s="117">
        <v>31</v>
      </c>
      <c r="G5" s="117">
        <v>23</v>
      </c>
      <c r="H5" s="117">
        <v>1935</v>
      </c>
      <c r="I5" s="2">
        <v>39</v>
      </c>
      <c r="J5" s="117">
        <v>252</v>
      </c>
      <c r="K5" s="117">
        <v>30</v>
      </c>
      <c r="L5" s="2">
        <v>2</v>
      </c>
      <c r="M5" s="2">
        <v>28</v>
      </c>
      <c r="N5" s="2">
        <v>0</v>
      </c>
      <c r="O5" s="117">
        <v>2</v>
      </c>
      <c r="P5" s="2">
        <v>0</v>
      </c>
      <c r="Q5" s="117">
        <v>43</v>
      </c>
      <c r="R5" s="117">
        <v>4</v>
      </c>
      <c r="S5" s="2">
        <v>5</v>
      </c>
      <c r="T5" s="2">
        <v>41</v>
      </c>
      <c r="U5" s="2">
        <v>24</v>
      </c>
      <c r="V5" s="2">
        <v>41</v>
      </c>
      <c r="W5" s="2">
        <v>24</v>
      </c>
      <c r="X5" s="2">
        <v>19.633527650621787</v>
      </c>
      <c r="Y5" s="2">
        <v>21.459149750903137</v>
      </c>
      <c r="Z5" s="69">
        <f>('Controles Generales'!$E$8*(J5*(90/H5))+'Controles Generales'!$F$8*(K5*(90/H5))+'Controles Generales'!$K$8*(O5*(90/H5))+'Controles Generales'!$N$8*(Q5*(90/H5))+'Controles Generales'!$O$8*(R5*(90/H5)))/100</f>
        <v>2.9832558139534888</v>
      </c>
      <c r="AA5" s="2">
        <v>20.303225323420023</v>
      </c>
      <c r="AB5" s="2">
        <v>10.299189635422788</v>
      </c>
      <c r="AC5" s="2">
        <v>16.150042329741037</v>
      </c>
      <c r="AD5" s="2">
        <v>9.2717503085150135</v>
      </c>
      <c r="AE5" s="2">
        <v>8.9204303812548762</v>
      </c>
      <c r="AF5" s="2">
        <v>9.8331566677456266</v>
      </c>
      <c r="AG5" s="2">
        <v>12.865787996078527</v>
      </c>
    </row>
    <row r="6" spans="1:33" ht="21" x14ac:dyDescent="0.25">
      <c r="A6" s="117" t="s">
        <v>243</v>
      </c>
      <c r="B6" s="117" t="s">
        <v>29</v>
      </c>
      <c r="C6" s="117" t="s">
        <v>132</v>
      </c>
      <c r="D6" s="117" t="s">
        <v>118</v>
      </c>
      <c r="E6" s="118">
        <v>34757</v>
      </c>
      <c r="F6" s="117">
        <v>20</v>
      </c>
      <c r="G6" s="117">
        <v>5</v>
      </c>
      <c r="H6" s="117">
        <v>444</v>
      </c>
      <c r="I6" s="2">
        <v>100</v>
      </c>
      <c r="J6" s="117">
        <v>64</v>
      </c>
      <c r="K6" s="117">
        <v>7</v>
      </c>
      <c r="L6" s="2">
        <v>12</v>
      </c>
      <c r="M6" s="2">
        <v>41</v>
      </c>
      <c r="N6" s="2">
        <v>3</v>
      </c>
      <c r="O6" s="117">
        <v>0</v>
      </c>
      <c r="P6" s="2">
        <v>0</v>
      </c>
      <c r="Q6" s="117">
        <v>21</v>
      </c>
      <c r="R6" s="117">
        <v>3</v>
      </c>
      <c r="S6" s="2">
        <v>18</v>
      </c>
      <c r="T6" s="2">
        <v>106</v>
      </c>
      <c r="U6" s="2">
        <v>39</v>
      </c>
      <c r="V6" s="2">
        <v>106</v>
      </c>
      <c r="W6" s="2">
        <v>39</v>
      </c>
      <c r="X6" s="2">
        <v>4.7702565239832673</v>
      </c>
      <c r="Y6" s="2">
        <v>5.9270439993625201</v>
      </c>
      <c r="Z6" s="69">
        <f>('Controles Generales'!$E$8*(J6*(90/H6))+'Controles Generales'!$F$8*(K6*(90/H6))+'Controles Generales'!$K$8*(O6*(90/H6))+'Controles Generales'!$N$8*(Q6*(90/H6))+'Controles Generales'!$O$8*(R6*(90/H6)))/100</f>
        <v>3.8513513513513518</v>
      </c>
      <c r="AA6" s="2">
        <v>6.2071075105107107</v>
      </c>
      <c r="AB6" s="2">
        <v>2.3828793909381223</v>
      </c>
      <c r="AC6" s="2">
        <v>4.0957940217786568</v>
      </c>
      <c r="AD6" s="2">
        <v>1.9726798343971021</v>
      </c>
      <c r="AE6" s="2">
        <v>1.3783997469955724</v>
      </c>
      <c r="AF6" s="2">
        <v>1.3677045598297972</v>
      </c>
      <c r="AG6" s="2">
        <v>2.3828793909381223</v>
      </c>
    </row>
    <row r="7" spans="1:33" ht="31.5" x14ac:dyDescent="0.25">
      <c r="A7" s="117" t="s">
        <v>688</v>
      </c>
      <c r="B7" s="117" t="s">
        <v>29</v>
      </c>
      <c r="C7" s="117" t="s">
        <v>144</v>
      </c>
      <c r="D7" s="117" t="s">
        <v>118</v>
      </c>
      <c r="E7" s="118">
        <v>35065</v>
      </c>
      <c r="F7" s="117">
        <v>19</v>
      </c>
      <c r="G7" s="117">
        <v>14</v>
      </c>
      <c r="H7" s="117">
        <v>1236</v>
      </c>
      <c r="I7" s="2">
        <v>170</v>
      </c>
      <c r="J7" s="117">
        <v>185</v>
      </c>
      <c r="K7" s="117">
        <v>13</v>
      </c>
      <c r="L7" s="2">
        <v>12</v>
      </c>
      <c r="M7" s="2">
        <v>73</v>
      </c>
      <c r="N7" s="2">
        <v>4</v>
      </c>
      <c r="O7" s="117">
        <v>2</v>
      </c>
      <c r="P7" s="2">
        <v>0</v>
      </c>
      <c r="Q7" s="117">
        <v>16</v>
      </c>
      <c r="R7" s="117">
        <v>11</v>
      </c>
      <c r="S7" s="2">
        <v>12</v>
      </c>
      <c r="T7" s="2">
        <v>93</v>
      </c>
      <c r="U7" s="2">
        <v>45</v>
      </c>
      <c r="V7" s="2">
        <v>93</v>
      </c>
      <c r="W7" s="2">
        <v>45</v>
      </c>
      <c r="X7" s="2">
        <v>45.492285117716968</v>
      </c>
      <c r="Y7" s="2">
        <v>44.837433727987992</v>
      </c>
      <c r="Z7" s="69">
        <f>('Controles Generales'!$E$8*(J7*(90/H7))+'Controles Generales'!$F$8*(K7*(90/H7))+'Controles Generales'!$K$8*(O7*(90/H7))+'Controles Generales'!$N$8*(Q7*(90/H7))+'Controles Generales'!$O$8*(R7*(90/H7)))/100</f>
        <v>3.0902912621359229</v>
      </c>
      <c r="AA7" s="2">
        <v>48.269534282053655</v>
      </c>
      <c r="AB7" s="2">
        <v>28.949459938635901</v>
      </c>
      <c r="AC7" s="2">
        <v>42.446486715872794</v>
      </c>
      <c r="AD7" s="2">
        <v>24.814898793314359</v>
      </c>
      <c r="AE7" s="2">
        <v>30.371560751778965</v>
      </c>
      <c r="AF7" s="2">
        <v>29.235388985092499</v>
      </c>
      <c r="AG7" s="2">
        <v>39.636959938635897</v>
      </c>
    </row>
    <row r="8" spans="1:33" ht="21" x14ac:dyDescent="0.25">
      <c r="A8" s="117" t="s">
        <v>689</v>
      </c>
      <c r="B8" s="117" t="s">
        <v>29</v>
      </c>
      <c r="C8" s="117" t="s">
        <v>141</v>
      </c>
      <c r="D8" s="117" t="s">
        <v>118</v>
      </c>
      <c r="E8" s="118">
        <v>32602</v>
      </c>
      <c r="F8" s="117">
        <v>26</v>
      </c>
      <c r="G8" s="117">
        <v>17</v>
      </c>
      <c r="H8" s="117">
        <v>1390</v>
      </c>
      <c r="I8" s="2">
        <v>7</v>
      </c>
      <c r="J8" s="117">
        <v>176</v>
      </c>
      <c r="K8" s="117">
        <v>2</v>
      </c>
      <c r="L8" s="2">
        <v>1</v>
      </c>
      <c r="M8" s="2">
        <v>5</v>
      </c>
      <c r="N8" s="2">
        <v>0</v>
      </c>
      <c r="O8" s="117">
        <v>4</v>
      </c>
      <c r="P8" s="2">
        <v>0</v>
      </c>
      <c r="Q8" s="117">
        <v>14</v>
      </c>
      <c r="R8" s="117">
        <v>2</v>
      </c>
      <c r="S8" s="2">
        <v>0</v>
      </c>
      <c r="T8" s="2">
        <v>5</v>
      </c>
      <c r="U8" s="2">
        <v>3</v>
      </c>
      <c r="V8" s="2">
        <v>5</v>
      </c>
      <c r="W8" s="2">
        <v>3</v>
      </c>
      <c r="X8" s="2">
        <v>32.092825707971173</v>
      </c>
      <c r="Y8" s="2">
        <v>32.071430323449839</v>
      </c>
      <c r="Z8" s="69">
        <f>('Controles Generales'!$E$8*(J8*(90/H8))+'Controles Generales'!$F$8*(K8*(90/H8))+'Controles Generales'!$K$8*(O8*(90/H8))+'Controles Generales'!$N$8*(Q8*(90/H8))+'Controles Generales'!$O$8*(R8*(90/H8)))/100</f>
        <v>2.38273381294964</v>
      </c>
      <c r="AA8" s="2">
        <v>30.248555424606753</v>
      </c>
      <c r="AB8" s="2">
        <v>10.635597145715394</v>
      </c>
      <c r="AC8" s="2">
        <v>20.803297703515224</v>
      </c>
      <c r="AD8" s="2">
        <v>10.557026930129396</v>
      </c>
      <c r="AE8" s="2">
        <v>6.764425442081988</v>
      </c>
      <c r="AF8" s="2">
        <v>7.6757011897547951</v>
      </c>
      <c r="AG8" s="2">
        <v>11.948097145715394</v>
      </c>
    </row>
    <row r="9" spans="1:33" ht="21" x14ac:dyDescent="0.25">
      <c r="A9" s="117" t="s">
        <v>690</v>
      </c>
      <c r="B9" s="117" t="s">
        <v>29</v>
      </c>
      <c r="C9" s="117" t="s">
        <v>132</v>
      </c>
      <c r="D9" s="117" t="s">
        <v>118</v>
      </c>
      <c r="E9" s="118">
        <v>32987</v>
      </c>
      <c r="F9" s="117">
        <v>25</v>
      </c>
      <c r="G9" s="117">
        <v>14</v>
      </c>
      <c r="H9" s="117">
        <v>1168</v>
      </c>
      <c r="I9" s="2">
        <v>237</v>
      </c>
      <c r="J9" s="117">
        <v>168</v>
      </c>
      <c r="K9" s="117">
        <v>46</v>
      </c>
      <c r="L9" s="2">
        <v>20</v>
      </c>
      <c r="M9" s="2">
        <v>115</v>
      </c>
      <c r="N9" s="2">
        <v>7</v>
      </c>
      <c r="O9" s="117">
        <v>1</v>
      </c>
      <c r="P9" s="2">
        <v>1</v>
      </c>
      <c r="Q9" s="117">
        <v>20</v>
      </c>
      <c r="R9" s="117">
        <v>6</v>
      </c>
      <c r="S9" s="2">
        <v>22</v>
      </c>
      <c r="T9" s="2">
        <v>161</v>
      </c>
      <c r="U9" s="2">
        <v>56</v>
      </c>
      <c r="V9" s="2">
        <v>161</v>
      </c>
      <c r="W9" s="2">
        <v>56</v>
      </c>
      <c r="X9" s="2">
        <v>16.420218596479533</v>
      </c>
      <c r="Y9" s="2">
        <v>16.260424301821537</v>
      </c>
      <c r="Z9" s="69">
        <f>('Controles Generales'!$E$8*(J9*(90/H9))+'Controles Generales'!$F$8*(K9*(90/H9))+'Controles Generales'!$K$8*(O9*(90/H9))+'Controles Generales'!$N$8*(Q9*(90/H9))+'Controles Generales'!$O$8*(R9*(90/H9)))/100</f>
        <v>3.5984589041095894</v>
      </c>
      <c r="AA9" s="2">
        <v>15.337128609446339</v>
      </c>
      <c r="AB9" s="2">
        <v>3.0102223816355806</v>
      </c>
      <c r="AC9" s="2">
        <v>8.7469853795176604</v>
      </c>
      <c r="AD9" s="2">
        <v>3.7292780748663095</v>
      </c>
      <c r="AE9" s="2">
        <v>1.1593137254901962</v>
      </c>
      <c r="AF9" s="2">
        <v>2.2537321746880572</v>
      </c>
      <c r="AG9" s="2">
        <v>3.1977223816355806</v>
      </c>
    </row>
    <row r="10" spans="1:33" ht="21" x14ac:dyDescent="0.25">
      <c r="A10" s="117" t="s">
        <v>691</v>
      </c>
      <c r="B10" s="117" t="s">
        <v>29</v>
      </c>
      <c r="C10" s="117" t="s">
        <v>165</v>
      </c>
      <c r="D10" s="117" t="s">
        <v>118</v>
      </c>
      <c r="E10" s="118">
        <v>31160</v>
      </c>
      <c r="F10" s="117">
        <v>30</v>
      </c>
      <c r="G10" s="117">
        <v>27</v>
      </c>
      <c r="H10" s="117">
        <v>2312</v>
      </c>
      <c r="I10" s="2">
        <v>10</v>
      </c>
      <c r="J10" s="117">
        <v>214</v>
      </c>
      <c r="K10" s="117">
        <v>15</v>
      </c>
      <c r="L10" s="2">
        <v>1</v>
      </c>
      <c r="M10" s="2">
        <v>9</v>
      </c>
      <c r="N10" s="2">
        <v>0</v>
      </c>
      <c r="O10" s="117">
        <v>1</v>
      </c>
      <c r="P10" s="2">
        <v>0</v>
      </c>
      <c r="Q10" s="117">
        <v>18</v>
      </c>
      <c r="R10" s="117">
        <v>3</v>
      </c>
      <c r="S10" s="2">
        <v>0</v>
      </c>
      <c r="T10" s="2">
        <v>7</v>
      </c>
      <c r="U10" s="2">
        <v>7</v>
      </c>
      <c r="V10" s="2">
        <v>7</v>
      </c>
      <c r="W10" s="2">
        <v>7</v>
      </c>
      <c r="X10" s="2">
        <v>35.156557726595182</v>
      </c>
      <c r="Y10" s="2">
        <v>37.089190316780879</v>
      </c>
      <c r="Z10" s="69">
        <f>('Controles Generales'!$E$8*(J10*(90/H10))+'Controles Generales'!$F$8*(K10*(90/H10))+'Controles Generales'!$K$8*(O10*(90/H10))+'Controles Generales'!$N$8*(Q10*(90/H10))+'Controles Generales'!$O$8*(R10*(90/H10)))/100</f>
        <v>1.8358131487889275</v>
      </c>
      <c r="AA10" s="2">
        <v>36.181015177951735</v>
      </c>
      <c r="AB10" s="2">
        <v>19.026363573715123</v>
      </c>
      <c r="AC10" s="2">
        <v>29.365263835915712</v>
      </c>
      <c r="AD10" s="2">
        <v>18.842223812100471</v>
      </c>
      <c r="AE10" s="2">
        <v>17.378572495745171</v>
      </c>
      <c r="AF10" s="2">
        <v>19.499759859579598</v>
      </c>
      <c r="AG10" s="2">
        <v>24.276363573715127</v>
      </c>
    </row>
    <row r="11" spans="1:33" ht="21" x14ac:dyDescent="0.25">
      <c r="A11" s="117" t="s">
        <v>692</v>
      </c>
      <c r="B11" s="117" t="s">
        <v>29</v>
      </c>
      <c r="C11" s="117" t="s">
        <v>148</v>
      </c>
      <c r="D11" s="117" t="s">
        <v>118</v>
      </c>
      <c r="E11" s="118">
        <v>33909</v>
      </c>
      <c r="F11" s="117">
        <v>23</v>
      </c>
      <c r="G11" s="117">
        <v>11</v>
      </c>
      <c r="H11" s="117">
        <v>862</v>
      </c>
      <c r="I11" s="2">
        <v>81</v>
      </c>
      <c r="J11" s="117">
        <v>108</v>
      </c>
      <c r="K11" s="117">
        <v>14</v>
      </c>
      <c r="L11" s="2">
        <v>11</v>
      </c>
      <c r="M11" s="2">
        <v>33</v>
      </c>
      <c r="N11" s="2">
        <v>0</v>
      </c>
      <c r="O11" s="117">
        <v>2</v>
      </c>
      <c r="P11" s="2">
        <v>0</v>
      </c>
      <c r="Q11" s="117">
        <v>8</v>
      </c>
      <c r="R11" s="117">
        <v>5</v>
      </c>
      <c r="S11" s="2">
        <v>4</v>
      </c>
      <c r="T11" s="2">
        <v>63</v>
      </c>
      <c r="U11" s="2">
        <v>32</v>
      </c>
      <c r="V11" s="2">
        <v>63</v>
      </c>
      <c r="W11" s="2">
        <v>32</v>
      </c>
      <c r="X11" s="2">
        <v>39.069056994934364</v>
      </c>
      <c r="Y11" s="2">
        <v>38.837514232195119</v>
      </c>
      <c r="Z11" s="69">
        <f>('Controles Generales'!$E$8*(J11*(90/H11))+'Controles Generales'!$F$8*(K11*(90/H11))+'Controles Generales'!$K$8*(O11*(90/H11))+'Controles Generales'!$N$8*(Q11*(90/H11))+'Controles Generales'!$O$8*(R11*(90/H11)))/100</f>
        <v>2.6895591647331787</v>
      </c>
      <c r="AA11" s="2">
        <v>38.966302544726119</v>
      </c>
      <c r="AB11" s="2">
        <v>19.859124512477589</v>
      </c>
      <c r="AC11" s="2">
        <v>31.535747176181989</v>
      </c>
      <c r="AD11" s="2">
        <v>18.253108125973398</v>
      </c>
      <c r="AE11" s="2">
        <v>16.919593197581811</v>
      </c>
      <c r="AF11" s="2">
        <v>17.900257685599239</v>
      </c>
      <c r="AG11" s="2">
        <v>23.609124512477589</v>
      </c>
    </row>
    <row r="12" spans="1:33" ht="21" x14ac:dyDescent="0.25">
      <c r="A12" s="117" t="s">
        <v>693</v>
      </c>
      <c r="B12" s="117" t="s">
        <v>29</v>
      </c>
      <c r="C12" s="117" t="s">
        <v>598</v>
      </c>
      <c r="D12" s="117" t="s">
        <v>169</v>
      </c>
      <c r="E12" s="118">
        <v>33405</v>
      </c>
      <c r="F12" s="117">
        <v>24</v>
      </c>
      <c r="G12" s="117">
        <v>6</v>
      </c>
      <c r="H12" s="117">
        <v>391</v>
      </c>
      <c r="I12" s="2">
        <v>222</v>
      </c>
      <c r="J12" s="117">
        <v>76</v>
      </c>
      <c r="K12" s="117">
        <v>8</v>
      </c>
      <c r="L12" s="2">
        <v>18</v>
      </c>
      <c r="M12" s="2">
        <v>162</v>
      </c>
      <c r="N12" s="2">
        <v>5</v>
      </c>
      <c r="O12" s="117">
        <v>0</v>
      </c>
      <c r="P12" s="2">
        <v>1</v>
      </c>
      <c r="Q12" s="117">
        <v>4</v>
      </c>
      <c r="R12" s="117">
        <v>2</v>
      </c>
      <c r="S12" s="2">
        <v>25</v>
      </c>
      <c r="T12" s="2">
        <v>213</v>
      </c>
      <c r="U12" s="2">
        <v>106</v>
      </c>
      <c r="V12" s="2">
        <v>213</v>
      </c>
      <c r="W12" s="2">
        <v>106</v>
      </c>
      <c r="X12" s="2">
        <v>47.110333667911355</v>
      </c>
      <c r="Y12" s="2">
        <v>51.700814768123102</v>
      </c>
      <c r="Z12" s="69">
        <f>('Controles Generales'!$E$8*(J12*(90/H12))+'Controles Generales'!$F$8*(K12*(90/H12))+'Controles Generales'!$K$8*(O12*(90/H12))+'Controles Generales'!$N$8*(Q12*(90/H12))+'Controles Generales'!$O$8*(R12*(90/H12)))/100</f>
        <v>3.867007672634271</v>
      </c>
      <c r="AA12" s="2">
        <v>56.553437799472356</v>
      </c>
      <c r="AB12" s="2">
        <v>34.202602693878191</v>
      </c>
      <c r="AC12" s="2">
        <v>46.985077350335139</v>
      </c>
      <c r="AD12" s="2">
        <v>27.967839552042587</v>
      </c>
      <c r="AE12" s="2">
        <v>30.023210542621374</v>
      </c>
      <c r="AF12" s="2">
        <v>28.976223271972099</v>
      </c>
      <c r="AG12" s="2">
        <v>38.83170105453393</v>
      </c>
    </row>
    <row r="13" spans="1:33" ht="21" x14ac:dyDescent="0.25">
      <c r="A13" s="117" t="s">
        <v>694</v>
      </c>
      <c r="B13" s="117" t="s">
        <v>29</v>
      </c>
      <c r="C13" s="117" t="s">
        <v>605</v>
      </c>
      <c r="D13" s="117" t="s">
        <v>118</v>
      </c>
      <c r="E13" s="118">
        <v>30971</v>
      </c>
      <c r="F13" s="117">
        <v>31</v>
      </c>
      <c r="G13" s="117">
        <v>4</v>
      </c>
      <c r="H13" s="117">
        <v>278</v>
      </c>
      <c r="I13" s="2">
        <v>26</v>
      </c>
      <c r="J13" s="117">
        <v>35</v>
      </c>
      <c r="K13" s="117">
        <v>4</v>
      </c>
      <c r="L13" s="2">
        <v>9</v>
      </c>
      <c r="M13" s="2">
        <v>21</v>
      </c>
      <c r="N13" s="2">
        <v>0</v>
      </c>
      <c r="O13" s="117">
        <v>0</v>
      </c>
      <c r="P13" s="2">
        <v>0</v>
      </c>
      <c r="Q13" s="117">
        <v>2</v>
      </c>
      <c r="R13" s="117">
        <v>1</v>
      </c>
      <c r="S13" s="2">
        <v>8</v>
      </c>
      <c r="T13" s="2">
        <v>44</v>
      </c>
      <c r="U13" s="2">
        <v>16</v>
      </c>
      <c r="V13" s="2">
        <v>44</v>
      </c>
      <c r="W13" s="2">
        <v>16</v>
      </c>
      <c r="X13" s="2"/>
      <c r="Y13" s="2"/>
      <c r="Z13" s="69">
        <f>('Controles Generales'!$E$8*(J13*(90/H13))+'Controles Generales'!$F$8*(K13*(90/H13))+'Controles Generales'!$K$8*(O13*(90/H13))+'Controles Generales'!$N$8*(Q13*(90/H13))+'Controles Generales'!$O$8*(R13*(90/H13)))/100</f>
        <v>2.5446043165467627</v>
      </c>
      <c r="AA13" s="2"/>
      <c r="AB13" s="2"/>
      <c r="AC13" s="2"/>
      <c r="AD13" s="2"/>
      <c r="AE13" s="2"/>
      <c r="AF13" s="2"/>
      <c r="AG13" s="2"/>
    </row>
    <row r="14" spans="1:33" ht="21" x14ac:dyDescent="0.25">
      <c r="A14" s="117" t="s">
        <v>235</v>
      </c>
      <c r="B14" s="117" t="s">
        <v>29</v>
      </c>
      <c r="C14" s="117" t="s">
        <v>117</v>
      </c>
      <c r="D14" s="117" t="s">
        <v>118</v>
      </c>
      <c r="E14" s="118">
        <v>32556</v>
      </c>
      <c r="F14" s="117">
        <v>26</v>
      </c>
      <c r="G14" s="117">
        <v>21</v>
      </c>
      <c r="H14" s="117">
        <v>1804</v>
      </c>
      <c r="I14" s="2">
        <v>283</v>
      </c>
      <c r="J14" s="117">
        <v>300</v>
      </c>
      <c r="K14" s="117">
        <v>14</v>
      </c>
      <c r="L14" s="2">
        <v>14</v>
      </c>
      <c r="M14" s="2">
        <v>137</v>
      </c>
      <c r="N14" s="2">
        <v>5</v>
      </c>
      <c r="O14" s="117">
        <v>2</v>
      </c>
      <c r="P14" s="2">
        <v>2</v>
      </c>
      <c r="Q14" s="117">
        <v>40</v>
      </c>
      <c r="R14" s="117">
        <v>5</v>
      </c>
      <c r="S14" s="2">
        <v>18</v>
      </c>
      <c r="T14" s="2">
        <v>101</v>
      </c>
      <c r="U14" s="2">
        <v>55</v>
      </c>
      <c r="V14" s="2">
        <v>101</v>
      </c>
      <c r="W14" s="2">
        <v>55</v>
      </c>
      <c r="X14" s="2"/>
      <c r="Y14" s="2"/>
      <c r="Z14" s="69">
        <f>('Controles Generales'!$E$8*(J14*(90/H14))+'Controles Generales'!$F$8*(K14*(90/H14))+'Controles Generales'!$K$8*(O14*(90/H14))+'Controles Generales'!$N$8*(Q14*(90/H14))+'Controles Generales'!$O$8*(R14*(90/H14)))/100</f>
        <v>3.424390243902439</v>
      </c>
      <c r="AA14" s="2"/>
      <c r="AB14" s="2"/>
      <c r="AC14" s="2"/>
      <c r="AD14" s="2"/>
      <c r="AE14" s="2"/>
      <c r="AF14" s="2"/>
      <c r="AG14" s="2"/>
    </row>
    <row r="15" spans="1:33" ht="21" x14ac:dyDescent="0.25">
      <c r="A15" s="117" t="s">
        <v>695</v>
      </c>
      <c r="B15" s="117" t="s">
        <v>29</v>
      </c>
      <c r="C15" s="117" t="s">
        <v>172</v>
      </c>
      <c r="D15" s="117" t="s">
        <v>118</v>
      </c>
      <c r="E15" s="118">
        <v>32119</v>
      </c>
      <c r="F15" s="117">
        <v>27</v>
      </c>
      <c r="G15" s="117">
        <v>12</v>
      </c>
      <c r="H15" s="117">
        <v>831</v>
      </c>
      <c r="I15" s="2">
        <v>278</v>
      </c>
      <c r="J15" s="117">
        <v>117</v>
      </c>
      <c r="K15" s="117">
        <v>12</v>
      </c>
      <c r="L15" s="2">
        <v>23</v>
      </c>
      <c r="M15" s="2">
        <v>169</v>
      </c>
      <c r="N15" s="2">
        <v>2</v>
      </c>
      <c r="O15" s="117">
        <v>2</v>
      </c>
      <c r="P15" s="2">
        <v>0</v>
      </c>
      <c r="Q15" s="117">
        <v>16</v>
      </c>
      <c r="R15" s="117">
        <v>4</v>
      </c>
      <c r="S15" s="2">
        <v>52</v>
      </c>
      <c r="T15" s="2">
        <v>236</v>
      </c>
      <c r="U15" s="2">
        <v>125</v>
      </c>
      <c r="V15" s="2">
        <v>236</v>
      </c>
      <c r="W15" s="2">
        <v>125</v>
      </c>
      <c r="X15" s="2"/>
      <c r="Y15" s="2"/>
      <c r="Z15" s="69">
        <f>('Controles Generales'!$E$8*(J15*(90/H15))+'Controles Generales'!$F$8*(K15*(90/H15))+'Controles Generales'!$K$8*(O15*(90/H15))+'Controles Generales'!$N$8*(Q15*(90/H15))+'Controles Generales'!$O$8*(R15*(90/H15)))/100</f>
        <v>3.1256317689530686</v>
      </c>
      <c r="AA15" s="2"/>
      <c r="AB15" s="2"/>
      <c r="AC15" s="2"/>
      <c r="AD15" s="2"/>
      <c r="AE15" s="2"/>
      <c r="AF15" s="2"/>
      <c r="AG15" s="2"/>
    </row>
    <row r="16" spans="1:33" ht="21" x14ac:dyDescent="0.25">
      <c r="A16" s="117" t="s">
        <v>262</v>
      </c>
      <c r="B16" s="117" t="s">
        <v>29</v>
      </c>
      <c r="C16" s="117" t="s">
        <v>144</v>
      </c>
      <c r="D16" s="117" t="s">
        <v>118</v>
      </c>
      <c r="E16" s="118">
        <v>32244</v>
      </c>
      <c r="F16" s="117">
        <v>27</v>
      </c>
      <c r="G16" s="117">
        <v>22</v>
      </c>
      <c r="H16" s="117">
        <v>1790</v>
      </c>
      <c r="I16" s="2">
        <v>33</v>
      </c>
      <c r="J16" s="117">
        <v>395</v>
      </c>
      <c r="K16" s="117">
        <v>31</v>
      </c>
      <c r="L16" s="2">
        <v>2</v>
      </c>
      <c r="M16" s="2">
        <v>9</v>
      </c>
      <c r="N16" s="2">
        <v>0</v>
      </c>
      <c r="O16" s="117">
        <v>2</v>
      </c>
      <c r="P16" s="2">
        <v>0</v>
      </c>
      <c r="Q16" s="117">
        <v>51</v>
      </c>
      <c r="R16" s="117">
        <v>14</v>
      </c>
      <c r="S16" s="2">
        <v>3</v>
      </c>
      <c r="T16" s="2">
        <v>14</v>
      </c>
      <c r="U16" s="2">
        <v>5</v>
      </c>
      <c r="V16" s="2">
        <v>14</v>
      </c>
      <c r="W16" s="2">
        <v>5</v>
      </c>
      <c r="X16" s="2">
        <v>4.044395426379217</v>
      </c>
      <c r="Y16" s="2">
        <v>3.9731429517823402</v>
      </c>
      <c r="Z16" s="69">
        <f>('Controles Generales'!$E$8*(J16*(90/H16))+'Controles Generales'!$F$8*(K16*(90/H16))+'Controles Generales'!$K$8*(O16*(90/H16))+'Controles Generales'!$N$8*(Q16*(90/H16))+'Controles Generales'!$O$8*(R16*(90/H16)))/100</f>
        <v>4.7151955307262572</v>
      </c>
      <c r="AA16" s="2">
        <v>4.9763780486379847</v>
      </c>
      <c r="AB16" s="2">
        <v>1.5052051838104969</v>
      </c>
      <c r="AC16" s="2">
        <v>2.664857754516198</v>
      </c>
      <c r="AD16" s="2">
        <v>2.2237513435331273</v>
      </c>
      <c r="AE16" s="2">
        <v>1.6433914756969785</v>
      </c>
      <c r="AF16" s="2">
        <v>1.7662190158039306</v>
      </c>
      <c r="AG16" s="2">
        <v>2.0677051838104972</v>
      </c>
    </row>
    <row r="17" spans="1:33" ht="21" x14ac:dyDescent="0.25">
      <c r="A17" s="117" t="s">
        <v>266</v>
      </c>
      <c r="B17" s="117" t="s">
        <v>29</v>
      </c>
      <c r="C17" s="117" t="s">
        <v>160</v>
      </c>
      <c r="D17" s="117" t="s">
        <v>215</v>
      </c>
      <c r="E17" s="118">
        <v>31389</v>
      </c>
      <c r="F17" s="117">
        <v>29</v>
      </c>
      <c r="G17" s="117">
        <v>25</v>
      </c>
      <c r="H17" s="117">
        <v>2202</v>
      </c>
      <c r="I17" s="2">
        <v>9</v>
      </c>
      <c r="J17" s="117">
        <v>310</v>
      </c>
      <c r="K17" s="117">
        <v>19</v>
      </c>
      <c r="L17" s="2">
        <v>0</v>
      </c>
      <c r="M17" s="2">
        <v>10</v>
      </c>
      <c r="N17" s="2">
        <v>1</v>
      </c>
      <c r="O17" s="117">
        <v>1</v>
      </c>
      <c r="P17" s="2">
        <v>0</v>
      </c>
      <c r="Q17" s="117">
        <v>87</v>
      </c>
      <c r="R17" s="117">
        <v>7</v>
      </c>
      <c r="S17" s="2">
        <v>3</v>
      </c>
      <c r="T17" s="2">
        <v>19</v>
      </c>
      <c r="U17" s="2">
        <v>10</v>
      </c>
      <c r="V17" s="2">
        <v>19</v>
      </c>
      <c r="W17" s="2">
        <v>10</v>
      </c>
      <c r="X17" s="2">
        <v>30.844062545662858</v>
      </c>
      <c r="Y17" s="2">
        <v>32.523653800383123</v>
      </c>
      <c r="Z17" s="69">
        <f>('Controles Generales'!$E$8*(J17*(90/H17))+'Controles Generales'!$F$8*(K17*(90/H17))+'Controles Generales'!$K$8*(O17*(90/H17))+'Controles Generales'!$N$8*(Q17*(90/H17))+'Controles Generales'!$O$8*(R17*(90/H17)))/100</f>
        <v>3.4291553133514987</v>
      </c>
      <c r="AA17" s="2">
        <v>31.66698952411496</v>
      </c>
      <c r="AB17" s="2">
        <v>17.249728952145517</v>
      </c>
      <c r="AC17" s="2">
        <v>27.119114033788673</v>
      </c>
      <c r="AD17" s="2">
        <v>15.92758510026062</v>
      </c>
      <c r="AE17" s="2">
        <v>13.727384697934047</v>
      </c>
      <c r="AF17" s="2">
        <v>15.348376234969463</v>
      </c>
      <c r="AG17" s="2">
        <v>19.628827312801253</v>
      </c>
    </row>
    <row r="18" spans="1:33" ht="21" x14ac:dyDescent="0.25">
      <c r="A18" s="117" t="s">
        <v>239</v>
      </c>
      <c r="B18" s="117" t="s">
        <v>29</v>
      </c>
      <c r="C18" s="117" t="s">
        <v>128</v>
      </c>
      <c r="D18" s="117" t="s">
        <v>118</v>
      </c>
      <c r="E18" s="118">
        <v>31691</v>
      </c>
      <c r="F18" s="117">
        <v>29</v>
      </c>
      <c r="G18" s="117">
        <v>27</v>
      </c>
      <c r="H18" s="117">
        <v>2301</v>
      </c>
      <c r="I18" s="2">
        <v>104</v>
      </c>
      <c r="J18" s="117">
        <v>416</v>
      </c>
      <c r="K18" s="117">
        <v>36</v>
      </c>
      <c r="L18" s="2">
        <v>13</v>
      </c>
      <c r="M18" s="2">
        <v>65</v>
      </c>
      <c r="N18" s="2">
        <v>1</v>
      </c>
      <c r="O18" s="117">
        <v>11</v>
      </c>
      <c r="P18" s="2">
        <v>0</v>
      </c>
      <c r="Q18" s="117">
        <v>45</v>
      </c>
      <c r="R18" s="117">
        <v>10</v>
      </c>
      <c r="S18" s="2">
        <v>9</v>
      </c>
      <c r="T18" s="2">
        <v>92</v>
      </c>
      <c r="U18" s="2">
        <v>46</v>
      </c>
      <c r="V18" s="2">
        <v>92</v>
      </c>
      <c r="W18" s="2">
        <v>46</v>
      </c>
      <c r="X18" s="2">
        <v>1.1422458620390044</v>
      </c>
      <c r="Y18" s="2">
        <v>1.2187304148043918</v>
      </c>
      <c r="Z18" s="69">
        <f>('Controles Generales'!$E$8*(J18*(90/H18))+'Controles Generales'!$F$8*(K18*(90/H18))+'Controles Generales'!$K$8*(O18*(90/H18))+'Controles Generales'!$N$8*(Q18*(90/H18))+'Controles Generales'!$O$8*(R18*(90/H18)))/100</f>
        <v>3.8362451108213822</v>
      </c>
      <c r="AA18" s="2">
        <v>1.3769049522249941</v>
      </c>
      <c r="AB18" s="2">
        <v>1.3242194238399174</v>
      </c>
      <c r="AC18" s="2">
        <v>1.5889499494812589</v>
      </c>
      <c r="AD18" s="2">
        <v>1.3563049853372433</v>
      </c>
      <c r="AE18" s="2">
        <v>1.4496578690127078</v>
      </c>
      <c r="AF18" s="2">
        <v>1.9496578690127078</v>
      </c>
      <c r="AG18" s="2">
        <v>1.3242194238399174</v>
      </c>
    </row>
    <row r="19" spans="1:33" ht="21" x14ac:dyDescent="0.25">
      <c r="A19" s="117" t="s">
        <v>696</v>
      </c>
      <c r="B19" s="117" t="s">
        <v>29</v>
      </c>
      <c r="C19" s="117" t="s">
        <v>130</v>
      </c>
      <c r="D19" s="117" t="s">
        <v>118</v>
      </c>
      <c r="E19" s="118">
        <v>33062</v>
      </c>
      <c r="F19" s="117">
        <v>25</v>
      </c>
      <c r="G19" s="117">
        <v>22</v>
      </c>
      <c r="H19" s="117">
        <v>1588</v>
      </c>
      <c r="I19" s="2">
        <v>308</v>
      </c>
      <c r="J19" s="117">
        <v>370</v>
      </c>
      <c r="K19" s="117">
        <v>26</v>
      </c>
      <c r="L19" s="2">
        <v>23</v>
      </c>
      <c r="M19" s="2">
        <v>172</v>
      </c>
      <c r="N19" s="2">
        <v>11</v>
      </c>
      <c r="O19" s="117">
        <v>3</v>
      </c>
      <c r="P19" s="2">
        <v>1</v>
      </c>
      <c r="Q19" s="117">
        <v>34</v>
      </c>
      <c r="R19" s="117">
        <v>18</v>
      </c>
      <c r="S19" s="2">
        <v>31</v>
      </c>
      <c r="T19" s="2">
        <v>231</v>
      </c>
      <c r="U19" s="2">
        <v>162</v>
      </c>
      <c r="V19" s="2">
        <v>231</v>
      </c>
      <c r="W19" s="2">
        <v>162</v>
      </c>
      <c r="X19" s="2">
        <v>35.562601402752399</v>
      </c>
      <c r="Y19" s="2">
        <v>37.511312536507738</v>
      </c>
      <c r="Z19" s="69">
        <f>('Controles Generales'!$E$8*(J19*(90/H19))+'Controles Generales'!$F$8*(K19*(90/H19))+'Controles Generales'!$K$8*(O19*(90/H19))+'Controles Generales'!$N$8*(Q19*(90/H19))+'Controles Generales'!$O$8*(R19*(90/H19)))/100</f>
        <v>4.7935768261964729</v>
      </c>
      <c r="AA19" s="2">
        <v>40.977127492399632</v>
      </c>
      <c r="AB19" s="2">
        <v>22.765855988526887</v>
      </c>
      <c r="AC19" s="2">
        <v>31.110671074039427</v>
      </c>
      <c r="AD19" s="2">
        <v>25.864820417476963</v>
      </c>
      <c r="AE19" s="2">
        <v>24.000375476656309</v>
      </c>
      <c r="AF19" s="2">
        <v>25.88879397536893</v>
      </c>
      <c r="AG19" s="2">
        <v>31.015855988526887</v>
      </c>
    </row>
    <row r="20" spans="1:33" ht="21" x14ac:dyDescent="0.25">
      <c r="A20" s="117" t="s">
        <v>236</v>
      </c>
      <c r="B20" s="117" t="s">
        <v>29</v>
      </c>
      <c r="C20" s="117" t="s">
        <v>121</v>
      </c>
      <c r="D20" s="117" t="s">
        <v>118</v>
      </c>
      <c r="E20" s="118">
        <v>32590</v>
      </c>
      <c r="F20" s="117">
        <v>26</v>
      </c>
      <c r="G20" s="117">
        <v>4</v>
      </c>
      <c r="H20" s="117">
        <v>192</v>
      </c>
      <c r="I20" s="2">
        <v>235</v>
      </c>
      <c r="J20" s="117">
        <v>14</v>
      </c>
      <c r="K20" s="117">
        <v>0</v>
      </c>
      <c r="L20" s="2">
        <v>28</v>
      </c>
      <c r="M20" s="2">
        <v>173</v>
      </c>
      <c r="N20" s="2">
        <v>9</v>
      </c>
      <c r="O20" s="117">
        <v>0</v>
      </c>
      <c r="P20" s="2">
        <v>2</v>
      </c>
      <c r="Q20" s="117">
        <v>1</v>
      </c>
      <c r="R20" s="117">
        <v>0</v>
      </c>
      <c r="S20" s="2">
        <v>33</v>
      </c>
      <c r="T20" s="2">
        <v>207</v>
      </c>
      <c r="U20" s="2">
        <v>103</v>
      </c>
      <c r="V20" s="2">
        <v>207</v>
      </c>
      <c r="W20" s="2">
        <v>103</v>
      </c>
      <c r="X20" s="2"/>
      <c r="Y20" s="2"/>
      <c r="Z20" s="69">
        <f>('Controles Generales'!$E$8*(J20*(90/H20))+'Controles Generales'!$F$8*(K20*(90/H20))+'Controles Generales'!$K$8*(O20*(90/H20))+'Controles Generales'!$N$8*(Q20*(90/H20))+'Controles Generales'!$O$8*(R20*(90/H20)))/100</f>
        <v>1.3031250000000001</v>
      </c>
      <c r="AA20" s="2"/>
      <c r="AB20" s="2"/>
      <c r="AC20" s="2"/>
      <c r="AD20" s="2"/>
      <c r="AE20" s="2"/>
      <c r="AF20" s="2"/>
      <c r="AG20" s="2"/>
    </row>
    <row r="21" spans="1:33" ht="21" x14ac:dyDescent="0.25">
      <c r="A21" s="117" t="s">
        <v>246</v>
      </c>
      <c r="B21" s="117" t="s">
        <v>29</v>
      </c>
      <c r="C21" s="117" t="s">
        <v>135</v>
      </c>
      <c r="D21" s="117" t="s">
        <v>118</v>
      </c>
      <c r="E21" s="118">
        <v>32886</v>
      </c>
      <c r="F21" s="117">
        <v>25</v>
      </c>
      <c r="G21" s="117">
        <v>18</v>
      </c>
      <c r="H21" s="117">
        <v>1564</v>
      </c>
      <c r="I21" s="2">
        <v>116</v>
      </c>
      <c r="J21" s="117">
        <v>230</v>
      </c>
      <c r="K21" s="117">
        <v>30</v>
      </c>
      <c r="L21" s="2">
        <v>6</v>
      </c>
      <c r="M21" s="2">
        <v>49</v>
      </c>
      <c r="N21" s="2">
        <v>0</v>
      </c>
      <c r="O21" s="117">
        <v>3</v>
      </c>
      <c r="P21" s="2">
        <v>2</v>
      </c>
      <c r="Q21" s="117">
        <v>23</v>
      </c>
      <c r="R21" s="117">
        <v>9</v>
      </c>
      <c r="S21" s="2">
        <v>16</v>
      </c>
      <c r="T21" s="2">
        <v>40</v>
      </c>
      <c r="U21" s="2">
        <v>23</v>
      </c>
      <c r="V21" s="2">
        <v>40</v>
      </c>
      <c r="W21" s="2">
        <v>23</v>
      </c>
      <c r="X21" s="2"/>
      <c r="Y21" s="2"/>
      <c r="Z21" s="69">
        <f>('Controles Generales'!$E$8*(J21*(90/H21))+'Controles Generales'!$F$8*(K21*(90/H21))+'Controles Generales'!$K$8*(O21*(90/H21))+'Controles Generales'!$N$8*(Q21*(90/H21))+'Controles Generales'!$O$8*(R21*(90/H21)))/100</f>
        <v>3.2202046035805627</v>
      </c>
      <c r="AA21" s="2"/>
      <c r="AB21" s="2"/>
      <c r="AC21" s="2"/>
      <c r="AD21" s="2"/>
      <c r="AE21" s="2"/>
      <c r="AF21" s="2"/>
      <c r="AG21" s="2"/>
    </row>
    <row r="22" spans="1:33" ht="31.5" x14ac:dyDescent="0.25">
      <c r="A22" s="117" t="s">
        <v>697</v>
      </c>
      <c r="B22" s="117" t="s">
        <v>29</v>
      </c>
      <c r="C22" s="117" t="s">
        <v>605</v>
      </c>
      <c r="D22" s="117" t="s">
        <v>118</v>
      </c>
      <c r="E22" s="118">
        <v>32100</v>
      </c>
      <c r="F22" s="117">
        <v>28</v>
      </c>
      <c r="G22" s="117">
        <v>22</v>
      </c>
      <c r="H22" s="117">
        <v>1913</v>
      </c>
      <c r="I22" s="2">
        <v>204</v>
      </c>
      <c r="J22" s="117">
        <v>219</v>
      </c>
      <c r="K22" s="117">
        <v>14</v>
      </c>
      <c r="L22" s="2">
        <v>27</v>
      </c>
      <c r="M22" s="2">
        <v>144</v>
      </c>
      <c r="N22" s="2">
        <v>1</v>
      </c>
      <c r="O22" s="117">
        <v>3</v>
      </c>
      <c r="P22" s="2">
        <v>0</v>
      </c>
      <c r="Q22" s="117">
        <v>19</v>
      </c>
      <c r="R22" s="117">
        <v>7</v>
      </c>
      <c r="S22" s="2">
        <v>27</v>
      </c>
      <c r="T22" s="2">
        <v>177</v>
      </c>
      <c r="U22" s="2">
        <v>62</v>
      </c>
      <c r="V22" s="2">
        <v>177</v>
      </c>
      <c r="W22" s="2">
        <v>62</v>
      </c>
      <c r="X22" s="2"/>
      <c r="Y22" s="2"/>
      <c r="Z22" s="69">
        <f>('Controles Generales'!$E$8*(J22*(90/H22))+'Controles Generales'!$F$8*(K22*(90/H22))+'Controles Generales'!$K$8*(O22*(90/H22))+'Controles Generales'!$N$8*(Q22*(90/H22))+'Controles Generales'!$O$8*(R22*(90/H22)))/100</f>
        <v>2.3099843178254051</v>
      </c>
      <c r="AA22" s="2"/>
      <c r="AB22" s="2"/>
      <c r="AC22" s="2"/>
      <c r="AD22" s="2"/>
      <c r="AE22" s="2"/>
      <c r="AF22" s="2"/>
      <c r="AG22" s="2"/>
    </row>
    <row r="23" spans="1:33" ht="31.5" x14ac:dyDescent="0.25">
      <c r="A23" s="117" t="s">
        <v>698</v>
      </c>
      <c r="B23" s="117" t="s">
        <v>29</v>
      </c>
      <c r="C23" s="117" t="s">
        <v>141</v>
      </c>
      <c r="D23" s="117" t="s">
        <v>118</v>
      </c>
      <c r="E23" s="118">
        <v>31968</v>
      </c>
      <c r="F23" s="117">
        <v>28</v>
      </c>
      <c r="G23" s="117">
        <v>12</v>
      </c>
      <c r="H23" s="117">
        <v>562</v>
      </c>
      <c r="I23" s="2">
        <v>317</v>
      </c>
      <c r="J23" s="117">
        <v>82</v>
      </c>
      <c r="K23" s="117">
        <v>7</v>
      </c>
      <c r="L23" s="2">
        <v>35</v>
      </c>
      <c r="M23" s="2">
        <v>191</v>
      </c>
      <c r="N23" s="2">
        <v>5</v>
      </c>
      <c r="O23" s="117">
        <v>2</v>
      </c>
      <c r="P23" s="2">
        <v>1</v>
      </c>
      <c r="Q23" s="117">
        <v>12</v>
      </c>
      <c r="R23" s="117">
        <v>13</v>
      </c>
      <c r="S23" s="2">
        <v>35</v>
      </c>
      <c r="T23" s="2">
        <v>219</v>
      </c>
      <c r="U23" s="2">
        <v>107</v>
      </c>
      <c r="V23" s="2">
        <v>219</v>
      </c>
      <c r="W23" s="2">
        <v>107</v>
      </c>
      <c r="X23" s="2">
        <v>16.55746319034877</v>
      </c>
      <c r="Y23" s="2">
        <v>18.022005241026104</v>
      </c>
      <c r="Z23" s="69">
        <f>('Controles Generales'!$E$8*(J23*(90/H23))+'Controles Generales'!$F$8*(K23*(90/H23))+'Controles Generales'!$K$8*(O23*(90/H23))+'Controles Generales'!$N$8*(Q23*(90/H23))+'Controles Generales'!$O$8*(R23*(90/H23)))/100</f>
        <v>3.5007117437722424</v>
      </c>
      <c r="AA23" s="2">
        <v>15.680904355464049</v>
      </c>
      <c r="AB23" s="2">
        <v>7.5382387027976412</v>
      </c>
      <c r="AC23" s="2">
        <v>13.145750558122707</v>
      </c>
      <c r="AD23" s="2">
        <v>6.587354287781233</v>
      </c>
      <c r="AE23" s="2">
        <v>5.0953354397377169</v>
      </c>
      <c r="AF23" s="2">
        <v>5.944278299709989</v>
      </c>
      <c r="AG23" s="2">
        <v>8.6632387027976421</v>
      </c>
    </row>
    <row r="24" spans="1:33" ht="31.5" x14ac:dyDescent="0.25">
      <c r="A24" s="117" t="s">
        <v>699</v>
      </c>
      <c r="B24" s="117" t="s">
        <v>29</v>
      </c>
      <c r="C24" s="117" t="s">
        <v>124</v>
      </c>
      <c r="D24" s="117" t="s">
        <v>118</v>
      </c>
      <c r="E24" s="118">
        <v>29325</v>
      </c>
      <c r="F24" s="117">
        <v>35</v>
      </c>
      <c r="G24" s="117">
        <v>12</v>
      </c>
      <c r="H24" s="117">
        <v>1065</v>
      </c>
      <c r="I24" s="2">
        <v>109</v>
      </c>
      <c r="J24" s="117">
        <v>198</v>
      </c>
      <c r="K24" s="117">
        <v>32</v>
      </c>
      <c r="L24" s="2">
        <v>11</v>
      </c>
      <c r="M24" s="2">
        <v>63</v>
      </c>
      <c r="N24" s="2">
        <v>0</v>
      </c>
      <c r="O24" s="117">
        <v>2</v>
      </c>
      <c r="P24" s="2">
        <v>0</v>
      </c>
      <c r="Q24" s="117">
        <v>31</v>
      </c>
      <c r="R24" s="117">
        <v>4</v>
      </c>
      <c r="S24" s="2">
        <v>15</v>
      </c>
      <c r="T24" s="2">
        <v>100</v>
      </c>
      <c r="U24" s="2">
        <v>51</v>
      </c>
      <c r="V24" s="2">
        <v>100</v>
      </c>
      <c r="W24" s="2">
        <v>51</v>
      </c>
      <c r="X24" s="2">
        <v>45.840918371236739</v>
      </c>
      <c r="Y24" s="2">
        <v>41.966756940100133</v>
      </c>
      <c r="Z24" s="69">
        <f>('Controles Generales'!$E$8*(J24*(90/H24))+'Controles Generales'!$F$8*(K24*(90/H24))+'Controles Generales'!$K$8*(O24*(90/H24))+'Controles Generales'!$N$8*(Q24*(90/H24))+'Controles Generales'!$O$8*(R24*(90/H24)))/100</f>
        <v>4.3723943661971836</v>
      </c>
      <c r="AA24" s="2">
        <v>39.545485949739032</v>
      </c>
      <c r="AB24" s="2">
        <v>9.5573333617833089</v>
      </c>
      <c r="AC24" s="2">
        <v>24.271507905787306</v>
      </c>
      <c r="AD24" s="2">
        <v>13.530077818028483</v>
      </c>
      <c r="AE24" s="2">
        <v>5.2190021658712364</v>
      </c>
      <c r="AF24" s="2">
        <v>9.4412986602265558</v>
      </c>
      <c r="AG24" s="2">
        <v>10.307333361783307</v>
      </c>
    </row>
    <row r="25" spans="1:33" ht="21" x14ac:dyDescent="0.25">
      <c r="A25" s="117" t="s">
        <v>391</v>
      </c>
      <c r="B25" s="117" t="s">
        <v>29</v>
      </c>
      <c r="C25" s="117" t="s">
        <v>129</v>
      </c>
      <c r="D25" s="117" t="s">
        <v>118</v>
      </c>
      <c r="E25" s="118">
        <v>30418</v>
      </c>
      <c r="F25" s="117">
        <v>32</v>
      </c>
      <c r="G25" s="117">
        <v>13</v>
      </c>
      <c r="H25" s="117">
        <v>1162</v>
      </c>
      <c r="I25" s="2">
        <v>165</v>
      </c>
      <c r="J25" s="117">
        <v>130</v>
      </c>
      <c r="K25" s="117">
        <v>9</v>
      </c>
      <c r="L25" s="2">
        <v>16</v>
      </c>
      <c r="M25" s="2">
        <v>88</v>
      </c>
      <c r="N25" s="2">
        <v>5</v>
      </c>
      <c r="O25" s="117">
        <v>1</v>
      </c>
      <c r="P25" s="2">
        <v>4</v>
      </c>
      <c r="Q25" s="117">
        <v>26</v>
      </c>
      <c r="R25" s="117">
        <v>5</v>
      </c>
      <c r="S25" s="2">
        <v>13</v>
      </c>
      <c r="T25" s="2">
        <v>80</v>
      </c>
      <c r="U25" s="2">
        <v>42</v>
      </c>
      <c r="V25" s="2">
        <v>80</v>
      </c>
      <c r="W25" s="2">
        <v>42</v>
      </c>
      <c r="X25" s="2">
        <v>3.8623986699614004</v>
      </c>
      <c r="Y25" s="2">
        <v>5.2354281209950866</v>
      </c>
      <c r="Z25" s="69">
        <f>('Controles Generales'!$E$8*(J25*(90/H25))+'Controles Generales'!$F$8*(K25*(90/H25))+'Controles Generales'!$K$8*(O25*(90/H25))+'Controles Generales'!$N$8*(Q25*(90/H25))+'Controles Generales'!$O$8*(R25*(90/H25)))/100</f>
        <v>2.5652323580034424</v>
      </c>
      <c r="AA25" s="2">
        <v>4.7352496830792123</v>
      </c>
      <c r="AB25" s="2">
        <v>4.1645006946124639</v>
      </c>
      <c r="AC25" s="2">
        <v>4.9046109472823041</v>
      </c>
      <c r="AD25" s="2">
        <v>3.8181569379387215</v>
      </c>
      <c r="AE25" s="2">
        <v>3.4813868136923163</v>
      </c>
      <c r="AF25" s="2">
        <v>3.9223961719810871</v>
      </c>
      <c r="AG25" s="2">
        <v>4.7270006946124639</v>
      </c>
    </row>
    <row r="26" spans="1:33" ht="21" x14ac:dyDescent="0.25">
      <c r="A26" s="117" t="s">
        <v>700</v>
      </c>
      <c r="B26" s="117" t="s">
        <v>29</v>
      </c>
      <c r="C26" s="117" t="s">
        <v>598</v>
      </c>
      <c r="D26" s="117" t="s">
        <v>118</v>
      </c>
      <c r="E26" s="118">
        <v>33554</v>
      </c>
      <c r="F26" s="117">
        <v>24</v>
      </c>
      <c r="G26" s="117">
        <v>6</v>
      </c>
      <c r="H26" s="117">
        <v>495</v>
      </c>
      <c r="I26" s="2">
        <v>329</v>
      </c>
      <c r="J26" s="117">
        <v>44</v>
      </c>
      <c r="K26" s="117">
        <v>2</v>
      </c>
      <c r="L26" s="2">
        <v>33</v>
      </c>
      <c r="M26" s="2">
        <v>141</v>
      </c>
      <c r="N26" s="2">
        <v>0</v>
      </c>
      <c r="O26" s="117">
        <v>0</v>
      </c>
      <c r="P26" s="2">
        <v>0</v>
      </c>
      <c r="Q26" s="117">
        <v>1</v>
      </c>
      <c r="R26" s="117">
        <v>1</v>
      </c>
      <c r="S26" s="2">
        <v>22</v>
      </c>
      <c r="T26" s="2">
        <v>178</v>
      </c>
      <c r="U26" s="2">
        <v>54</v>
      </c>
      <c r="V26" s="2">
        <v>178</v>
      </c>
      <c r="W26" s="2">
        <v>54</v>
      </c>
      <c r="X26" s="2"/>
      <c r="Y26" s="2"/>
      <c r="Z26" s="69">
        <f>('Controles Generales'!$E$8*(J26*(90/H26))+'Controles Generales'!$F$8*(K26*(90/H26))+'Controles Generales'!$K$8*(O26*(90/H26))+'Controles Generales'!$N$8*(Q26*(90/H26))+'Controles Generales'!$O$8*(R26*(90/H26)))/100</f>
        <v>1.5963636363636362</v>
      </c>
      <c r="AA26" s="2"/>
      <c r="AB26" s="2"/>
      <c r="AC26" s="2"/>
      <c r="AD26" s="2"/>
      <c r="AE26" s="2"/>
      <c r="AF26" s="2"/>
      <c r="AG26" s="2"/>
    </row>
    <row r="27" spans="1:33" ht="21" x14ac:dyDescent="0.25">
      <c r="A27" s="117" t="s">
        <v>267</v>
      </c>
      <c r="B27" s="117" t="s">
        <v>29</v>
      </c>
      <c r="C27" s="117" t="s">
        <v>132</v>
      </c>
      <c r="D27" s="117" t="s">
        <v>118</v>
      </c>
      <c r="E27" s="118">
        <v>33280</v>
      </c>
      <c r="F27" s="117">
        <v>24</v>
      </c>
      <c r="G27" s="117">
        <v>2</v>
      </c>
      <c r="H27" s="117">
        <v>180</v>
      </c>
      <c r="I27" s="2">
        <v>274</v>
      </c>
      <c r="J27" s="117">
        <v>28</v>
      </c>
      <c r="K27" s="117">
        <v>6</v>
      </c>
      <c r="L27" s="2">
        <v>34</v>
      </c>
      <c r="M27" s="2">
        <v>189</v>
      </c>
      <c r="N27" s="2">
        <v>2</v>
      </c>
      <c r="O27" s="117">
        <v>0</v>
      </c>
      <c r="P27" s="2">
        <v>0</v>
      </c>
      <c r="Q27" s="117">
        <v>5</v>
      </c>
      <c r="R27" s="117">
        <v>0</v>
      </c>
      <c r="S27" s="2">
        <v>37</v>
      </c>
      <c r="T27" s="2">
        <v>198</v>
      </c>
      <c r="U27" s="2">
        <v>98</v>
      </c>
      <c r="V27" s="2">
        <v>198</v>
      </c>
      <c r="W27" s="2">
        <v>98</v>
      </c>
      <c r="X27" s="2"/>
      <c r="Y27" s="2"/>
      <c r="Z27" s="69">
        <f>('Controles Generales'!$E$8*(J27*(90/H27))+'Controles Generales'!$F$8*(K27*(90/H27))+'Controles Generales'!$K$8*(O27*(90/H27))+'Controles Generales'!$N$8*(Q27*(90/H27))+'Controles Generales'!$O$8*(R27*(90/H27)))/100</f>
        <v>3.83</v>
      </c>
      <c r="AA27" s="2"/>
      <c r="AB27" s="2"/>
      <c r="AC27" s="2"/>
      <c r="AD27" s="2"/>
      <c r="AE27" s="2"/>
      <c r="AF27" s="2"/>
      <c r="AG27" s="2"/>
    </row>
    <row r="28" spans="1:33" ht="31.5" x14ac:dyDescent="0.25">
      <c r="A28" s="117" t="s">
        <v>701</v>
      </c>
      <c r="B28" s="117" t="s">
        <v>29</v>
      </c>
      <c r="C28" s="117" t="s">
        <v>158</v>
      </c>
      <c r="D28" s="117" t="s">
        <v>118</v>
      </c>
      <c r="E28" s="118">
        <v>33434</v>
      </c>
      <c r="F28" s="117">
        <v>24</v>
      </c>
      <c r="G28" s="117">
        <v>4</v>
      </c>
      <c r="H28" s="117">
        <v>208</v>
      </c>
      <c r="I28" s="2">
        <v>204</v>
      </c>
      <c r="J28" s="117">
        <v>21</v>
      </c>
      <c r="K28" s="117">
        <v>0</v>
      </c>
      <c r="L28" s="2">
        <v>28</v>
      </c>
      <c r="M28" s="2">
        <v>115</v>
      </c>
      <c r="N28" s="2">
        <v>12</v>
      </c>
      <c r="O28" s="117">
        <v>0</v>
      </c>
      <c r="P28" s="2">
        <v>0</v>
      </c>
      <c r="Q28" s="117">
        <v>1</v>
      </c>
      <c r="R28" s="117">
        <v>0</v>
      </c>
      <c r="S28" s="2">
        <v>40</v>
      </c>
      <c r="T28" s="2">
        <v>205</v>
      </c>
      <c r="U28" s="2">
        <v>115</v>
      </c>
      <c r="V28" s="2">
        <v>205</v>
      </c>
      <c r="W28" s="2">
        <v>115</v>
      </c>
      <c r="X28" s="2">
        <v>21.888931933475973</v>
      </c>
      <c r="Y28" s="2">
        <v>23.589083675581708</v>
      </c>
      <c r="Z28" s="69">
        <f>('Controles Generales'!$E$8*(J28*(90/H28))+'Controles Generales'!$F$8*(K28*(90/H28))+'Controles Generales'!$K$8*(O28*(90/H28))+'Controles Generales'!$N$8*(Q28*(90/H28))+'Controles Generales'!$O$8*(R28*(90/H28)))/100</f>
        <v>1.7480769230769233</v>
      </c>
      <c r="AA28" s="2">
        <v>20.117188880219391</v>
      </c>
      <c r="AB28" s="2">
        <v>13.61023191992901</v>
      </c>
      <c r="AC28" s="2">
        <v>18.994971353217522</v>
      </c>
      <c r="AD28" s="2">
        <v>12.472225232424476</v>
      </c>
      <c r="AE28" s="2">
        <v>12.051400862121925</v>
      </c>
      <c r="AF28" s="2">
        <v>12.601039404407526</v>
      </c>
      <c r="AG28" s="2">
        <v>17.36023191992901</v>
      </c>
    </row>
    <row r="29" spans="1:33" ht="21" x14ac:dyDescent="0.25">
      <c r="A29" s="117" t="s">
        <v>702</v>
      </c>
      <c r="B29" s="117" t="s">
        <v>29</v>
      </c>
      <c r="C29" s="117" t="s">
        <v>585</v>
      </c>
      <c r="D29" s="117" t="s">
        <v>118</v>
      </c>
      <c r="E29" s="118">
        <v>29900</v>
      </c>
      <c r="F29" s="117">
        <v>34</v>
      </c>
      <c r="G29" s="117">
        <v>26</v>
      </c>
      <c r="H29" s="117">
        <v>2191</v>
      </c>
      <c r="I29" s="2">
        <v>265</v>
      </c>
      <c r="J29" s="117">
        <v>291</v>
      </c>
      <c r="K29" s="117">
        <v>32</v>
      </c>
      <c r="L29" s="2">
        <v>22</v>
      </c>
      <c r="M29" s="2">
        <v>112</v>
      </c>
      <c r="N29" s="2">
        <v>3</v>
      </c>
      <c r="O29" s="117">
        <v>6</v>
      </c>
      <c r="P29" s="2">
        <v>0</v>
      </c>
      <c r="Q29" s="117">
        <v>62</v>
      </c>
      <c r="R29" s="117">
        <v>7</v>
      </c>
      <c r="S29" s="2">
        <v>20</v>
      </c>
      <c r="T29" s="2">
        <v>122</v>
      </c>
      <c r="U29" s="2">
        <v>85</v>
      </c>
      <c r="V29" s="2">
        <v>122</v>
      </c>
      <c r="W29" s="2">
        <v>85</v>
      </c>
      <c r="X29" s="2">
        <v>13.156470160844476</v>
      </c>
      <c r="Y29" s="2">
        <v>13.315800320758935</v>
      </c>
      <c r="Z29" s="69">
        <f>('Controles Generales'!$E$8*(J29*(90/H29))+'Controles Generales'!$F$8*(K29*(90/H29))+'Controles Generales'!$K$8*(O29*(90/H29))+'Controles Generales'!$N$8*(Q29*(90/H29))+'Controles Generales'!$O$8*(R29*(90/H29)))/100</f>
        <v>3.193336376083979</v>
      </c>
      <c r="AA29" s="2">
        <v>14.315264104898494</v>
      </c>
      <c r="AB29" s="2">
        <v>8.7210692186510208</v>
      </c>
      <c r="AC29" s="2">
        <v>12.685796107904684</v>
      </c>
      <c r="AD29" s="2">
        <v>8.1870661315632862</v>
      </c>
      <c r="AE29" s="2">
        <v>7.7876282653322502</v>
      </c>
      <c r="AF29" s="2">
        <v>7.8663443477248043</v>
      </c>
      <c r="AG29" s="2">
        <v>10.596069218651021</v>
      </c>
    </row>
    <row r="30" spans="1:33" ht="21" x14ac:dyDescent="0.25">
      <c r="A30" s="117" t="s">
        <v>247</v>
      </c>
      <c r="B30" s="117" t="s">
        <v>29</v>
      </c>
      <c r="C30" s="117" t="s">
        <v>155</v>
      </c>
      <c r="D30" s="117" t="s">
        <v>118</v>
      </c>
      <c r="E30" s="118">
        <v>34494</v>
      </c>
      <c r="F30" s="117">
        <v>21</v>
      </c>
      <c r="G30" s="117">
        <v>5</v>
      </c>
      <c r="H30" s="117">
        <v>419</v>
      </c>
      <c r="I30" s="2">
        <v>97</v>
      </c>
      <c r="J30" s="117">
        <v>49</v>
      </c>
      <c r="K30" s="117">
        <v>13</v>
      </c>
      <c r="L30" s="2">
        <v>9</v>
      </c>
      <c r="M30" s="2">
        <v>68</v>
      </c>
      <c r="N30" s="2">
        <v>0</v>
      </c>
      <c r="O30" s="117">
        <v>0</v>
      </c>
      <c r="P30" s="2">
        <v>2</v>
      </c>
      <c r="Q30" s="117">
        <v>10</v>
      </c>
      <c r="R30" s="117">
        <v>2</v>
      </c>
      <c r="S30" s="2">
        <v>20</v>
      </c>
      <c r="T30" s="2">
        <v>114</v>
      </c>
      <c r="U30" s="2">
        <v>62</v>
      </c>
      <c r="V30" s="2">
        <v>114</v>
      </c>
      <c r="W30" s="2">
        <v>62</v>
      </c>
      <c r="X30" s="2"/>
      <c r="Y30" s="2"/>
      <c r="Z30" s="69">
        <f>('Controles Generales'!$E$8*(J30*(90/H30))+'Controles Generales'!$F$8*(K30*(90/H30))+'Controles Generales'!$K$8*(O30*(90/H30))+'Controles Generales'!$N$8*(Q30*(90/H30))+'Controles Generales'!$O$8*(R30*(90/H30)))/100</f>
        <v>3.1360381861575179</v>
      </c>
      <c r="AA30" s="2"/>
      <c r="AB30" s="2"/>
      <c r="AC30" s="2"/>
      <c r="AD30" s="2"/>
      <c r="AE30" s="2"/>
      <c r="AF30" s="2"/>
      <c r="AG30" s="2"/>
    </row>
    <row r="31" spans="1:33" ht="21" x14ac:dyDescent="0.25">
      <c r="A31" s="117" t="s">
        <v>703</v>
      </c>
      <c r="B31" s="117" t="s">
        <v>29</v>
      </c>
      <c r="C31" s="117" t="s">
        <v>165</v>
      </c>
      <c r="D31" s="117" t="s">
        <v>118</v>
      </c>
      <c r="E31" s="118">
        <v>32411</v>
      </c>
      <c r="F31" s="117">
        <v>27</v>
      </c>
      <c r="G31" s="117">
        <v>6</v>
      </c>
      <c r="H31" s="117">
        <v>522</v>
      </c>
      <c r="I31" s="2">
        <v>25</v>
      </c>
      <c r="J31" s="117">
        <v>85</v>
      </c>
      <c r="K31" s="117">
        <v>4</v>
      </c>
      <c r="L31" s="2">
        <v>5</v>
      </c>
      <c r="M31" s="2">
        <v>25</v>
      </c>
      <c r="N31" s="2">
        <v>1</v>
      </c>
      <c r="O31" s="117">
        <v>0</v>
      </c>
      <c r="P31" s="2">
        <v>0</v>
      </c>
      <c r="Q31" s="117">
        <v>12</v>
      </c>
      <c r="R31" s="117">
        <v>0</v>
      </c>
      <c r="S31" s="2">
        <v>9</v>
      </c>
      <c r="T31" s="2">
        <v>37</v>
      </c>
      <c r="U31" s="2">
        <v>22</v>
      </c>
      <c r="V31" s="2">
        <v>37</v>
      </c>
      <c r="W31" s="2">
        <v>22</v>
      </c>
      <c r="X31" s="2">
        <v>48.269737620536944</v>
      </c>
      <c r="Y31" s="2">
        <v>46.166269770300104</v>
      </c>
      <c r="Z31" s="69">
        <f>('Controles Generales'!$E$8*(J31*(90/H31))+'Controles Generales'!$F$8*(K31*(90/H31))+'Controles Generales'!$K$8*(O31*(90/H31))+'Controles Generales'!$N$8*(Q31*(90/H31))+'Controles Generales'!$O$8*(R31*(90/H31)))/100</f>
        <v>3.3275862068965516</v>
      </c>
      <c r="AA31" s="2">
        <v>43.130617650182622</v>
      </c>
      <c r="AB31" s="2">
        <v>18.751291781964714</v>
      </c>
      <c r="AC31" s="2">
        <v>34.683088885089404</v>
      </c>
      <c r="AD31" s="2">
        <v>18.746456561921459</v>
      </c>
      <c r="AE31" s="2">
        <v>14.852247785596933</v>
      </c>
      <c r="AF31" s="2">
        <v>16.373198716474334</v>
      </c>
      <c r="AG31" s="2">
        <v>24.563791781964714</v>
      </c>
    </row>
    <row r="32" spans="1:33" ht="21" x14ac:dyDescent="0.25">
      <c r="A32" s="117" t="s">
        <v>704</v>
      </c>
      <c r="B32" s="117" t="s">
        <v>29</v>
      </c>
      <c r="C32" s="117" t="s">
        <v>168</v>
      </c>
      <c r="D32" s="117" t="s">
        <v>169</v>
      </c>
      <c r="E32" s="118">
        <v>31060</v>
      </c>
      <c r="F32" s="117">
        <v>30</v>
      </c>
      <c r="G32" s="117">
        <v>22</v>
      </c>
      <c r="H32" s="117">
        <v>1920</v>
      </c>
      <c r="I32" s="2">
        <v>32</v>
      </c>
      <c r="J32" s="117">
        <v>242</v>
      </c>
      <c r="K32" s="117">
        <v>23</v>
      </c>
      <c r="L32" s="2">
        <v>3</v>
      </c>
      <c r="M32" s="2">
        <v>17</v>
      </c>
      <c r="N32" s="2">
        <v>0</v>
      </c>
      <c r="O32" s="117">
        <v>4</v>
      </c>
      <c r="P32" s="2">
        <v>0</v>
      </c>
      <c r="Q32" s="117">
        <v>20</v>
      </c>
      <c r="R32" s="117">
        <v>7</v>
      </c>
      <c r="S32" s="2">
        <v>2</v>
      </c>
      <c r="T32" s="2">
        <v>27</v>
      </c>
      <c r="U32" s="2">
        <v>8</v>
      </c>
      <c r="V32" s="2">
        <v>27</v>
      </c>
      <c r="W32" s="2">
        <v>8</v>
      </c>
      <c r="X32" s="2">
        <v>1.5670251527565717</v>
      </c>
      <c r="Y32" s="2">
        <v>1.6935319871618881</v>
      </c>
      <c r="Z32" s="69">
        <f>('Controles Generales'!$E$8*(J32*(90/H32))+'Controles Generales'!$F$8*(K32*(90/H32))+'Controles Generales'!$K$8*(O32*(90/H32))+'Controles Generales'!$N$8*(Q32*(90/H32))+'Controles Generales'!$O$8*(R32*(90/H32)))/100</f>
        <v>2.6090624999999998</v>
      </c>
      <c r="AA32" s="2">
        <v>1.3966970560063272</v>
      </c>
      <c r="AB32" s="2">
        <v>0.22987259419896994</v>
      </c>
      <c r="AC32" s="2">
        <v>0.55555932050239454</v>
      </c>
      <c r="AD32" s="2">
        <v>0.40175953079178883</v>
      </c>
      <c r="AE32" s="2">
        <v>8.6021505376344079E-2</v>
      </c>
      <c r="AF32" s="2">
        <v>0.22238514173998042</v>
      </c>
      <c r="AG32" s="2">
        <v>0.22987259419896994</v>
      </c>
    </row>
    <row r="33" spans="1:33" ht="21" x14ac:dyDescent="0.25">
      <c r="A33" s="117" t="s">
        <v>414</v>
      </c>
      <c r="B33" s="117" t="s">
        <v>29</v>
      </c>
      <c r="C33" s="117" t="s">
        <v>175</v>
      </c>
      <c r="D33" s="117" t="s">
        <v>118</v>
      </c>
      <c r="E33" s="118">
        <v>34020</v>
      </c>
      <c r="F33" s="117">
        <v>22</v>
      </c>
      <c r="G33" s="117">
        <v>14</v>
      </c>
      <c r="H33" s="117">
        <v>1111</v>
      </c>
      <c r="I33" s="2">
        <v>71</v>
      </c>
      <c r="J33" s="117">
        <v>140</v>
      </c>
      <c r="K33" s="117">
        <v>15</v>
      </c>
      <c r="L33" s="2">
        <v>1</v>
      </c>
      <c r="M33" s="2">
        <v>32</v>
      </c>
      <c r="N33" s="2">
        <v>3</v>
      </c>
      <c r="O33" s="117">
        <v>1</v>
      </c>
      <c r="P33" s="2">
        <v>0</v>
      </c>
      <c r="Q33" s="117">
        <v>14</v>
      </c>
      <c r="R33" s="117">
        <v>5</v>
      </c>
      <c r="S33" s="2">
        <v>5</v>
      </c>
      <c r="T33" s="2">
        <v>33</v>
      </c>
      <c r="U33" s="2">
        <v>23</v>
      </c>
      <c r="V33" s="2">
        <v>33</v>
      </c>
      <c r="W33" s="2">
        <v>23</v>
      </c>
      <c r="X33" s="2">
        <v>11.569754463436952</v>
      </c>
      <c r="Y33" s="2">
        <v>11.319116167205793</v>
      </c>
      <c r="Z33" s="69">
        <f>('Controles Generales'!$E$8*(J33*(90/H33))+'Controles Generales'!$F$8*(K33*(90/H33))+'Controles Generales'!$K$8*(O33*(90/H33))+'Controles Generales'!$N$8*(Q33*(90/H33))+'Controles Generales'!$O$8*(R33*(90/H33)))/100</f>
        <v>2.682988298829883</v>
      </c>
      <c r="AA33" s="2">
        <v>11.740801227351458</v>
      </c>
      <c r="AB33" s="2">
        <v>5.088203571085276</v>
      </c>
      <c r="AC33" s="2">
        <v>9.004726435148287</v>
      </c>
      <c r="AD33" s="2">
        <v>3.801251642096044</v>
      </c>
      <c r="AE33" s="2">
        <v>4.4808118036296403</v>
      </c>
      <c r="AF33" s="2">
        <v>3.9017676859825814</v>
      </c>
      <c r="AG33" s="2">
        <v>7.1507035710852769</v>
      </c>
    </row>
    <row r="34" spans="1:33" ht="21" x14ac:dyDescent="0.25">
      <c r="A34" s="117" t="s">
        <v>705</v>
      </c>
      <c r="B34" s="117" t="s">
        <v>29</v>
      </c>
      <c r="C34" s="117" t="s">
        <v>152</v>
      </c>
      <c r="D34" s="117" t="s">
        <v>118</v>
      </c>
      <c r="E34" s="118">
        <v>31087</v>
      </c>
      <c r="F34" s="117">
        <v>30</v>
      </c>
      <c r="G34" s="117">
        <v>21</v>
      </c>
      <c r="H34" s="117">
        <v>1655</v>
      </c>
      <c r="I34" s="2">
        <v>93</v>
      </c>
      <c r="J34" s="117">
        <v>171</v>
      </c>
      <c r="K34" s="117">
        <v>5</v>
      </c>
      <c r="L34" s="2">
        <v>9</v>
      </c>
      <c r="M34" s="2">
        <v>60</v>
      </c>
      <c r="N34" s="2">
        <v>2</v>
      </c>
      <c r="O34" s="117">
        <v>2</v>
      </c>
      <c r="P34" s="2">
        <v>0</v>
      </c>
      <c r="Q34" s="117">
        <v>22</v>
      </c>
      <c r="R34" s="117">
        <v>10</v>
      </c>
      <c r="S34" s="2">
        <v>17</v>
      </c>
      <c r="T34" s="2">
        <v>107</v>
      </c>
      <c r="U34" s="2">
        <v>46</v>
      </c>
      <c r="V34" s="2">
        <v>107</v>
      </c>
      <c r="W34" s="2">
        <v>46</v>
      </c>
      <c r="X34" s="2"/>
      <c r="Y34" s="2"/>
      <c r="Z34" s="69">
        <f>('Controles Generales'!$E$8*(J34*(90/H34))+'Controles Generales'!$F$8*(K34*(90/H34))+'Controles Generales'!$K$8*(O34*(90/H34))+'Controles Generales'!$N$8*(Q34*(90/H34))+'Controles Generales'!$O$8*(R34*(90/H34)))/100</f>
        <v>2.1512990936555889</v>
      </c>
      <c r="AA34" s="2"/>
      <c r="AB34" s="2"/>
      <c r="AC34" s="2"/>
      <c r="AD34" s="2"/>
      <c r="AE34" s="2"/>
      <c r="AF34" s="2"/>
      <c r="AG34" s="2"/>
    </row>
    <row r="35" spans="1:33" ht="21" x14ac:dyDescent="0.25">
      <c r="A35" s="117" t="s">
        <v>244</v>
      </c>
      <c r="B35" s="117" t="s">
        <v>29</v>
      </c>
      <c r="C35" s="117" t="s">
        <v>158</v>
      </c>
      <c r="D35" s="117" t="s">
        <v>118</v>
      </c>
      <c r="E35" s="118">
        <v>32867</v>
      </c>
      <c r="F35" s="117">
        <v>25</v>
      </c>
      <c r="G35" s="117">
        <v>25</v>
      </c>
      <c r="H35" s="117">
        <v>1966</v>
      </c>
      <c r="I35" s="2">
        <v>45</v>
      </c>
      <c r="J35" s="117">
        <v>315</v>
      </c>
      <c r="K35" s="117">
        <v>26</v>
      </c>
      <c r="L35" s="2">
        <v>2</v>
      </c>
      <c r="M35" s="2">
        <v>32</v>
      </c>
      <c r="N35" s="2">
        <v>0</v>
      </c>
      <c r="O35" s="117">
        <v>6</v>
      </c>
      <c r="P35" s="2">
        <v>0</v>
      </c>
      <c r="Q35" s="117">
        <v>38</v>
      </c>
      <c r="R35" s="117">
        <v>8</v>
      </c>
      <c r="S35" s="2">
        <v>10</v>
      </c>
      <c r="T35" s="2">
        <v>44</v>
      </c>
      <c r="U35" s="2">
        <v>29</v>
      </c>
      <c r="V35" s="2">
        <v>44</v>
      </c>
      <c r="W35" s="2">
        <v>29</v>
      </c>
      <c r="X35" s="2">
        <v>23.623605435440915</v>
      </c>
      <c r="Y35" s="2">
        <v>22.516442963286771</v>
      </c>
      <c r="Z35" s="69">
        <f>('Controles Generales'!$E$8*(J35*(90/H35))+'Controles Generales'!$F$8*(K35*(90/H35))+'Controles Generales'!$K$8*(O35*(90/H35))+'Controles Generales'!$N$8*(Q35*(90/H35))+'Controles Generales'!$O$8*(R35*(90/H35)))/100</f>
        <v>3.4178026449643952</v>
      </c>
      <c r="AA35" s="2">
        <v>22.018868804801674</v>
      </c>
      <c r="AB35" s="2">
        <v>9.3845461418296612</v>
      </c>
      <c r="AC35" s="2">
        <v>16.923778757842953</v>
      </c>
      <c r="AD35" s="2">
        <v>10.350520175235546</v>
      </c>
      <c r="AE35" s="2">
        <v>7.0840516044500861</v>
      </c>
      <c r="AF35" s="2">
        <v>8.5032187662643075</v>
      </c>
      <c r="AG35" s="2">
        <v>10.134546141829661</v>
      </c>
    </row>
    <row r="36" spans="1:33" ht="21" x14ac:dyDescent="0.25">
      <c r="A36" s="117" t="s">
        <v>706</v>
      </c>
      <c r="B36" s="117" t="s">
        <v>29</v>
      </c>
      <c r="C36" s="117" t="s">
        <v>175</v>
      </c>
      <c r="D36" s="117" t="s">
        <v>118</v>
      </c>
      <c r="E36" s="118">
        <v>34566</v>
      </c>
      <c r="F36" s="117">
        <v>21</v>
      </c>
      <c r="G36" s="117">
        <v>3</v>
      </c>
      <c r="H36" s="117">
        <v>270</v>
      </c>
      <c r="I36" s="2">
        <v>239</v>
      </c>
      <c r="J36" s="117">
        <v>60</v>
      </c>
      <c r="K36" s="117">
        <v>0</v>
      </c>
      <c r="L36" s="2">
        <v>24</v>
      </c>
      <c r="M36" s="2">
        <v>181</v>
      </c>
      <c r="N36" s="2">
        <v>3</v>
      </c>
      <c r="O36" s="117">
        <v>1</v>
      </c>
      <c r="P36" s="2">
        <v>0</v>
      </c>
      <c r="Q36" s="117">
        <v>7</v>
      </c>
      <c r="R36" s="117">
        <v>1</v>
      </c>
      <c r="S36" s="2">
        <v>24</v>
      </c>
      <c r="T36" s="2">
        <v>177</v>
      </c>
      <c r="U36" s="2">
        <v>107</v>
      </c>
      <c r="V36" s="2">
        <v>177</v>
      </c>
      <c r="W36" s="2">
        <v>107</v>
      </c>
      <c r="X36" s="2"/>
      <c r="Y36" s="2"/>
      <c r="Z36" s="69">
        <f>('Controles Generales'!$E$8*(J36*(90/H36))+'Controles Generales'!$F$8*(K36*(90/H36))+'Controles Generales'!$K$8*(O36*(90/H36))+'Controles Generales'!$N$8*(Q36*(90/H36))+'Controles Generales'!$O$8*(R36*(90/H36)))/100</f>
        <v>4.3199999999999994</v>
      </c>
      <c r="AA36" s="2"/>
      <c r="AB36" s="2"/>
      <c r="AC36" s="2"/>
      <c r="AD36" s="2"/>
      <c r="AE36" s="2"/>
      <c r="AF36" s="2"/>
      <c r="AG36" s="2"/>
    </row>
    <row r="37" spans="1:33" ht="21" x14ac:dyDescent="0.25">
      <c r="A37" s="117" t="s">
        <v>269</v>
      </c>
      <c r="B37" s="117" t="s">
        <v>29</v>
      </c>
      <c r="C37" s="117" t="s">
        <v>124</v>
      </c>
      <c r="D37" s="117" t="s">
        <v>118</v>
      </c>
      <c r="E37" s="118">
        <v>33700</v>
      </c>
      <c r="F37" s="117">
        <v>23</v>
      </c>
      <c r="G37" s="117">
        <v>12</v>
      </c>
      <c r="H37" s="117">
        <v>943</v>
      </c>
      <c r="I37" s="2">
        <v>29</v>
      </c>
      <c r="J37" s="117">
        <v>112</v>
      </c>
      <c r="K37" s="117">
        <v>13</v>
      </c>
      <c r="L37" s="2">
        <v>4</v>
      </c>
      <c r="M37" s="2">
        <v>16</v>
      </c>
      <c r="N37" s="2">
        <v>0</v>
      </c>
      <c r="O37" s="117">
        <v>0</v>
      </c>
      <c r="P37" s="2">
        <v>0</v>
      </c>
      <c r="Q37" s="117">
        <v>10</v>
      </c>
      <c r="R37" s="117">
        <v>4</v>
      </c>
      <c r="S37" s="2">
        <v>4</v>
      </c>
      <c r="T37" s="2">
        <v>25</v>
      </c>
      <c r="U37" s="2">
        <v>6</v>
      </c>
      <c r="V37" s="2">
        <v>25</v>
      </c>
      <c r="W37" s="2">
        <v>6</v>
      </c>
      <c r="X37" s="2"/>
      <c r="Y37" s="2"/>
      <c r="Z37" s="69">
        <f>('Controles Generales'!$E$8*(J37*(90/H37))+'Controles Generales'!$F$8*(K37*(90/H37))+'Controles Generales'!$K$8*(O37*(90/H37))+'Controles Generales'!$N$8*(Q37*(90/H37))+'Controles Generales'!$O$8*(R37*(90/H37)))/100</f>
        <v>2.5062566277836691</v>
      </c>
      <c r="AA37" s="2"/>
      <c r="AB37" s="2"/>
      <c r="AC37" s="2"/>
      <c r="AD37" s="2"/>
      <c r="AE37" s="2"/>
      <c r="AF37" s="2"/>
      <c r="AG37" s="2"/>
    </row>
    <row r="38" spans="1:33" ht="21" x14ac:dyDescent="0.25">
      <c r="A38" s="117" t="s">
        <v>248</v>
      </c>
      <c r="B38" s="117" t="s">
        <v>29</v>
      </c>
      <c r="C38" s="117" t="s">
        <v>138</v>
      </c>
      <c r="D38" s="117" t="s">
        <v>118</v>
      </c>
      <c r="E38" s="118">
        <v>29682</v>
      </c>
      <c r="F38" s="117">
        <v>34</v>
      </c>
      <c r="G38" s="117">
        <v>8</v>
      </c>
      <c r="H38" s="117">
        <v>579</v>
      </c>
      <c r="I38" s="2">
        <v>320</v>
      </c>
      <c r="J38" s="117">
        <v>93</v>
      </c>
      <c r="K38" s="117">
        <v>15</v>
      </c>
      <c r="L38" s="2">
        <v>20</v>
      </c>
      <c r="M38" s="2">
        <v>202</v>
      </c>
      <c r="N38" s="2">
        <v>1</v>
      </c>
      <c r="O38" s="117">
        <v>2</v>
      </c>
      <c r="P38" s="2">
        <v>0</v>
      </c>
      <c r="Q38" s="117">
        <v>26</v>
      </c>
      <c r="R38" s="117">
        <v>7</v>
      </c>
      <c r="S38" s="2">
        <v>38</v>
      </c>
      <c r="T38" s="2">
        <v>231</v>
      </c>
      <c r="U38" s="2">
        <v>92</v>
      </c>
      <c r="V38" s="2">
        <v>231</v>
      </c>
      <c r="W38" s="2">
        <v>92</v>
      </c>
      <c r="X38" s="2">
        <v>4.2123074540625387</v>
      </c>
      <c r="Y38" s="2">
        <v>4.0454754720028525</v>
      </c>
      <c r="Z38" s="69">
        <f>('Controles Generales'!$E$8*(J38*(90/H38))+'Controles Generales'!$F$8*(K38*(90/H38))+'Controles Generales'!$K$8*(O38*(90/H38))+'Controles Generales'!$N$8*(Q38*(90/H38))+'Controles Generales'!$O$8*(R38*(90/H38)))/100</f>
        <v>4.3958549222797929</v>
      </c>
      <c r="AA38" s="2">
        <v>4.3575316324952187</v>
      </c>
      <c r="AB38" s="2">
        <v>1.1194637904789706</v>
      </c>
      <c r="AC38" s="2">
        <v>2.1251338004184301</v>
      </c>
      <c r="AD38" s="2">
        <v>1.9862146866416317</v>
      </c>
      <c r="AE38" s="2">
        <v>1.3638215832238603</v>
      </c>
      <c r="AF38" s="2">
        <v>1.5775582142399032</v>
      </c>
      <c r="AG38" s="2">
        <v>1.6819637904789706</v>
      </c>
    </row>
    <row r="39" spans="1:33" ht="21" x14ac:dyDescent="0.25">
      <c r="A39" s="117" t="s">
        <v>707</v>
      </c>
      <c r="B39" s="117" t="s">
        <v>29</v>
      </c>
      <c r="C39" s="117" t="s">
        <v>172</v>
      </c>
      <c r="D39" s="117" t="s">
        <v>118</v>
      </c>
      <c r="E39" s="118">
        <v>33066</v>
      </c>
      <c r="F39" s="117">
        <v>25</v>
      </c>
      <c r="G39" s="117">
        <v>5</v>
      </c>
      <c r="H39" s="117">
        <v>321</v>
      </c>
      <c r="I39" s="2">
        <v>256</v>
      </c>
      <c r="J39" s="117">
        <v>40</v>
      </c>
      <c r="K39" s="117">
        <v>3</v>
      </c>
      <c r="L39" s="2">
        <v>25</v>
      </c>
      <c r="M39" s="2">
        <v>159</v>
      </c>
      <c r="N39" s="2">
        <v>4</v>
      </c>
      <c r="O39" s="117">
        <v>0</v>
      </c>
      <c r="P39" s="2">
        <v>2</v>
      </c>
      <c r="Q39" s="117">
        <v>3</v>
      </c>
      <c r="R39" s="117">
        <v>0</v>
      </c>
      <c r="S39" s="2">
        <v>54</v>
      </c>
      <c r="T39" s="2">
        <v>239</v>
      </c>
      <c r="U39" s="2">
        <v>121</v>
      </c>
      <c r="V39" s="2">
        <v>239</v>
      </c>
      <c r="W39" s="2">
        <v>121</v>
      </c>
      <c r="X39" s="2"/>
      <c r="Y39" s="2"/>
      <c r="Z39" s="69">
        <f>('Controles Generales'!$E$8*(J39*(90/H39))+'Controles Generales'!$F$8*(K39*(90/H39))+'Controles Generales'!$K$8*(O39*(90/H39))+'Controles Generales'!$N$8*(Q39*(90/H39))+'Controles Generales'!$O$8*(R39*(90/H39)))/100</f>
        <v>2.4224299065420558</v>
      </c>
      <c r="AA39" s="2"/>
      <c r="AB39" s="2"/>
      <c r="AC39" s="2"/>
      <c r="AD39" s="2"/>
      <c r="AE39" s="2"/>
      <c r="AF39" s="2"/>
      <c r="AG39" s="2"/>
    </row>
    <row r="40" spans="1:33" ht="21" x14ac:dyDescent="0.25">
      <c r="A40" s="117" t="s">
        <v>265</v>
      </c>
      <c r="B40" s="117" t="s">
        <v>29</v>
      </c>
      <c r="C40" s="117" t="s">
        <v>157</v>
      </c>
      <c r="D40" s="117" t="s">
        <v>118</v>
      </c>
      <c r="E40" s="118">
        <v>32523</v>
      </c>
      <c r="F40" s="117">
        <v>26</v>
      </c>
      <c r="G40" s="117">
        <v>29</v>
      </c>
      <c r="H40" s="117">
        <v>2602</v>
      </c>
      <c r="I40" s="2">
        <v>167</v>
      </c>
      <c r="J40" s="117">
        <v>348</v>
      </c>
      <c r="K40" s="117">
        <v>36</v>
      </c>
      <c r="L40" s="2">
        <v>6</v>
      </c>
      <c r="M40" s="2">
        <v>69</v>
      </c>
      <c r="N40" s="2">
        <v>4</v>
      </c>
      <c r="O40" s="117">
        <v>10</v>
      </c>
      <c r="P40" s="2">
        <v>0</v>
      </c>
      <c r="Q40" s="117">
        <v>50</v>
      </c>
      <c r="R40" s="117">
        <v>13</v>
      </c>
      <c r="S40" s="2">
        <v>14</v>
      </c>
      <c r="T40" s="2">
        <v>75</v>
      </c>
      <c r="U40" s="2">
        <v>41</v>
      </c>
      <c r="V40" s="2">
        <v>75</v>
      </c>
      <c r="W40" s="2">
        <v>41</v>
      </c>
      <c r="X40" s="2"/>
      <c r="Y40" s="2"/>
      <c r="Z40" s="69">
        <f>('Controles Generales'!$E$8*(J40*(90/H40))+'Controles Generales'!$F$8*(K40*(90/H40))+'Controles Generales'!$K$8*(O40*(90/H40))+'Controles Generales'!$N$8*(Q40*(90/H40))+'Controles Generales'!$O$8*(R40*(90/H40)))/100</f>
        <v>3.0244427363566486</v>
      </c>
      <c r="AA40" s="2"/>
      <c r="AB40" s="2"/>
      <c r="AC40" s="2"/>
      <c r="AD40" s="2"/>
      <c r="AE40" s="2"/>
      <c r="AF40" s="2"/>
      <c r="AG40" s="2"/>
    </row>
    <row r="41" spans="1:33" ht="31.5" x14ac:dyDescent="0.25">
      <c r="A41" s="117" t="s">
        <v>708</v>
      </c>
      <c r="B41" s="117" t="s">
        <v>29</v>
      </c>
      <c r="C41" s="117" t="s">
        <v>130</v>
      </c>
      <c r="D41" s="117" t="s">
        <v>118</v>
      </c>
      <c r="E41" s="118">
        <v>31880</v>
      </c>
      <c r="F41" s="117">
        <v>28</v>
      </c>
      <c r="G41" s="117">
        <v>17</v>
      </c>
      <c r="H41" s="117">
        <v>1429</v>
      </c>
      <c r="I41" s="2">
        <v>193</v>
      </c>
      <c r="J41" s="117">
        <v>303</v>
      </c>
      <c r="K41" s="117">
        <v>34</v>
      </c>
      <c r="L41" s="2">
        <v>15</v>
      </c>
      <c r="M41" s="2">
        <v>112</v>
      </c>
      <c r="N41" s="2">
        <v>3</v>
      </c>
      <c r="O41" s="117">
        <v>3</v>
      </c>
      <c r="P41" s="2">
        <v>15</v>
      </c>
      <c r="Q41" s="117">
        <v>31</v>
      </c>
      <c r="R41" s="117">
        <v>7</v>
      </c>
      <c r="S41" s="2">
        <v>12</v>
      </c>
      <c r="T41" s="2">
        <v>94</v>
      </c>
      <c r="U41" s="2">
        <v>49</v>
      </c>
      <c r="V41" s="2">
        <v>94</v>
      </c>
      <c r="W41" s="2">
        <v>49</v>
      </c>
      <c r="X41" s="2"/>
      <c r="Y41" s="2"/>
      <c r="Z41" s="69">
        <f>('Controles Generales'!$E$8*(J41*(90/H41))+'Controles Generales'!$F$8*(K41*(90/H41))+'Controles Generales'!$K$8*(O41*(90/H41))+'Controles Generales'!$N$8*(Q41*(90/H41))+'Controles Generales'!$O$8*(R41*(90/H41)))/100</f>
        <v>4.5182645206438075</v>
      </c>
      <c r="AA41" s="2"/>
      <c r="AB41" s="2"/>
      <c r="AC41" s="2"/>
      <c r="AD41" s="2"/>
      <c r="AE41" s="2"/>
      <c r="AF41" s="2"/>
      <c r="AG41" s="2"/>
    </row>
    <row r="42" spans="1:33" ht="31.5" x14ac:dyDescent="0.25">
      <c r="A42" s="117" t="s">
        <v>251</v>
      </c>
      <c r="B42" s="117" t="s">
        <v>29</v>
      </c>
      <c r="C42" s="117" t="s">
        <v>148</v>
      </c>
      <c r="D42" s="117" t="s">
        <v>118</v>
      </c>
      <c r="E42" s="118">
        <v>31905</v>
      </c>
      <c r="F42" s="117">
        <v>28</v>
      </c>
      <c r="G42" s="117">
        <v>15</v>
      </c>
      <c r="H42" s="117">
        <v>1346</v>
      </c>
      <c r="I42" s="2">
        <v>21</v>
      </c>
      <c r="J42" s="117">
        <v>150</v>
      </c>
      <c r="K42" s="117">
        <v>17</v>
      </c>
      <c r="L42" s="2">
        <v>4</v>
      </c>
      <c r="M42" s="2">
        <v>25</v>
      </c>
      <c r="N42" s="2">
        <v>0</v>
      </c>
      <c r="O42" s="117">
        <v>2</v>
      </c>
      <c r="P42" s="2">
        <v>0</v>
      </c>
      <c r="Q42" s="117">
        <v>23</v>
      </c>
      <c r="R42" s="117">
        <v>10</v>
      </c>
      <c r="S42" s="2">
        <v>6</v>
      </c>
      <c r="T42" s="2">
        <v>33</v>
      </c>
      <c r="U42" s="2">
        <v>11</v>
      </c>
      <c r="V42" s="2">
        <v>33</v>
      </c>
      <c r="W42" s="2">
        <v>11</v>
      </c>
      <c r="X42" s="2"/>
      <c r="Y42" s="2"/>
      <c r="Z42" s="69">
        <f>('Controles Generales'!$E$8*(J42*(90/H42))+'Controles Generales'!$F$8*(K42*(90/H42))+'Controles Generales'!$K$8*(O42*(90/H42))+'Controles Generales'!$N$8*(Q42*(90/H42))+'Controles Generales'!$O$8*(R42*(90/H42)))/100</f>
        <v>2.5863298662704306</v>
      </c>
      <c r="AA42" s="2"/>
      <c r="AB42" s="2"/>
      <c r="AC42" s="2"/>
      <c r="AD42" s="2"/>
      <c r="AE42" s="2"/>
      <c r="AF42" s="2"/>
      <c r="AG42" s="2"/>
    </row>
    <row r="43" spans="1:33" ht="21" x14ac:dyDescent="0.25">
      <c r="A43" s="117" t="s">
        <v>709</v>
      </c>
      <c r="B43" s="117" t="s">
        <v>29</v>
      </c>
      <c r="C43" s="117" t="s">
        <v>605</v>
      </c>
      <c r="D43" s="117" t="s">
        <v>118</v>
      </c>
      <c r="E43" s="118">
        <v>32956</v>
      </c>
      <c r="F43" s="117">
        <v>25</v>
      </c>
      <c r="G43" s="117">
        <v>12</v>
      </c>
      <c r="H43" s="117">
        <v>858</v>
      </c>
      <c r="I43" s="2">
        <v>11</v>
      </c>
      <c r="J43" s="117">
        <v>75</v>
      </c>
      <c r="K43" s="117">
        <v>7</v>
      </c>
      <c r="L43" s="2">
        <v>2</v>
      </c>
      <c r="M43" s="2">
        <v>4</v>
      </c>
      <c r="N43" s="2">
        <v>0</v>
      </c>
      <c r="O43" s="117">
        <v>1</v>
      </c>
      <c r="P43" s="2">
        <v>0</v>
      </c>
      <c r="Q43" s="117">
        <v>11</v>
      </c>
      <c r="R43" s="117">
        <v>1</v>
      </c>
      <c r="S43" s="2">
        <v>1</v>
      </c>
      <c r="T43" s="2">
        <v>11</v>
      </c>
      <c r="U43" s="2">
        <v>6</v>
      </c>
      <c r="V43" s="2">
        <v>11</v>
      </c>
      <c r="W43" s="2">
        <v>6</v>
      </c>
      <c r="X43" s="2">
        <v>44.379995808912582</v>
      </c>
      <c r="Y43" s="2">
        <v>48.495036251453946</v>
      </c>
      <c r="Z43" s="69">
        <f>('Controles Generales'!$E$8*(J43*(90/H43))+'Controles Generales'!$F$8*(K43*(90/H43))+'Controles Generales'!$K$8*(O43*(90/H43))+'Controles Generales'!$N$8*(Q43*(90/H43))+'Controles Generales'!$O$8*(R43*(90/H43)))/100</f>
        <v>1.9132867132867135</v>
      </c>
      <c r="AA43" s="2">
        <v>50.156442818546601</v>
      </c>
      <c r="AB43" s="2">
        <v>18.757184460608119</v>
      </c>
      <c r="AC43" s="2">
        <v>34.437713603099823</v>
      </c>
      <c r="AD43" s="2">
        <v>15.919757898647843</v>
      </c>
      <c r="AE43" s="2">
        <v>13.077315631869713</v>
      </c>
      <c r="AF43" s="2">
        <v>13.31194130031891</v>
      </c>
      <c r="AG43" s="2">
        <v>21.007184460608119</v>
      </c>
    </row>
    <row r="44" spans="1:33" ht="21" x14ac:dyDescent="0.25">
      <c r="A44" s="117" t="s">
        <v>258</v>
      </c>
      <c r="B44" s="117" t="s">
        <v>29</v>
      </c>
      <c r="C44" s="117" t="s">
        <v>168</v>
      </c>
      <c r="D44" s="117" t="s">
        <v>118</v>
      </c>
      <c r="E44" s="118">
        <v>34018</v>
      </c>
      <c r="F44" s="117">
        <v>22</v>
      </c>
      <c r="G44" s="117">
        <v>2</v>
      </c>
      <c r="H44" s="117">
        <v>147</v>
      </c>
      <c r="I44" s="2">
        <v>44</v>
      </c>
      <c r="J44" s="117">
        <v>17</v>
      </c>
      <c r="K44" s="117">
        <v>1</v>
      </c>
      <c r="L44" s="2">
        <v>7</v>
      </c>
      <c r="M44" s="2">
        <v>24</v>
      </c>
      <c r="N44" s="2">
        <v>0</v>
      </c>
      <c r="O44" s="117">
        <v>0</v>
      </c>
      <c r="P44" s="2">
        <v>0</v>
      </c>
      <c r="Q44" s="117">
        <v>2</v>
      </c>
      <c r="R44" s="117">
        <v>0</v>
      </c>
      <c r="S44" s="2">
        <v>7</v>
      </c>
      <c r="T44" s="2">
        <v>26</v>
      </c>
      <c r="U44" s="2">
        <v>10</v>
      </c>
      <c r="V44" s="2">
        <v>26</v>
      </c>
      <c r="W44" s="2">
        <v>10</v>
      </c>
      <c r="X44" s="2"/>
      <c r="Y44" s="2"/>
      <c r="Z44" s="69">
        <f>('Controles Generales'!$E$8*(J44*(90/H44))+'Controles Generales'!$F$8*(K44*(90/H44))+'Controles Generales'!$K$8*(O44*(90/H44))+'Controles Generales'!$N$8*(Q44*(90/H44))+'Controles Generales'!$O$8*(R44*(90/H44)))/100</f>
        <v>2.3265306122448979</v>
      </c>
      <c r="AA44" s="2"/>
      <c r="AB44" s="2"/>
      <c r="AC44" s="2"/>
      <c r="AD44" s="2"/>
      <c r="AE44" s="2"/>
      <c r="AF44" s="2"/>
      <c r="AG44" s="2"/>
    </row>
    <row r="45" spans="1:33" ht="21" x14ac:dyDescent="0.25">
      <c r="A45" s="117" t="s">
        <v>409</v>
      </c>
      <c r="B45" s="117" t="s">
        <v>29</v>
      </c>
      <c r="C45" s="117" t="s">
        <v>138</v>
      </c>
      <c r="D45" s="117" t="s">
        <v>118</v>
      </c>
      <c r="E45" s="118">
        <v>33426</v>
      </c>
      <c r="F45" s="117">
        <v>24</v>
      </c>
      <c r="G45" s="117">
        <v>23</v>
      </c>
      <c r="H45" s="117">
        <v>1881</v>
      </c>
      <c r="I45" s="2">
        <v>8</v>
      </c>
      <c r="J45" s="117">
        <v>134</v>
      </c>
      <c r="K45" s="117">
        <v>21</v>
      </c>
      <c r="L45" s="2">
        <v>0</v>
      </c>
      <c r="M45" s="2">
        <v>6</v>
      </c>
      <c r="N45" s="2">
        <v>0</v>
      </c>
      <c r="O45" s="117">
        <v>4</v>
      </c>
      <c r="P45" s="2">
        <v>0</v>
      </c>
      <c r="Q45" s="117">
        <v>16</v>
      </c>
      <c r="R45" s="117">
        <v>3</v>
      </c>
      <c r="S45" s="2">
        <v>5</v>
      </c>
      <c r="T45" s="2">
        <v>21</v>
      </c>
      <c r="U45" s="2">
        <v>6</v>
      </c>
      <c r="V45" s="2">
        <v>21</v>
      </c>
      <c r="W45" s="2">
        <v>6</v>
      </c>
      <c r="X45" s="2">
        <v>0.32871477036562424</v>
      </c>
      <c r="Y45" s="2">
        <v>0.29483743644085197</v>
      </c>
      <c r="Z45" s="69">
        <f>('Controles Generales'!$E$8*(J45*(90/H45))+'Controles Generales'!$F$8*(K45*(90/H45))+'Controles Generales'!$K$8*(O45*(90/H45))+'Controles Generales'!$N$8*(Q45*(90/H45))+'Controles Generales'!$O$8*(R45*(90/H45)))/100</f>
        <v>1.631578947368421</v>
      </c>
      <c r="AA45" s="2">
        <v>0.38219738041844303</v>
      </c>
      <c r="AB45" s="2">
        <v>4.0661425860666851E-2</v>
      </c>
      <c r="AC45" s="2">
        <v>0.15735971808078072</v>
      </c>
      <c r="AD45" s="2">
        <v>0.12316715542521994</v>
      </c>
      <c r="AE45" s="2">
        <v>2.150537634408602E-2</v>
      </c>
      <c r="AF45" s="2">
        <v>6.6959921798631472E-2</v>
      </c>
      <c r="AG45" s="2">
        <v>4.0661425860666851E-2</v>
      </c>
    </row>
    <row r="46" spans="1:33" ht="21" x14ac:dyDescent="0.25">
      <c r="A46" s="117" t="s">
        <v>710</v>
      </c>
      <c r="B46" s="117" t="s">
        <v>29</v>
      </c>
      <c r="C46" s="117" t="s">
        <v>135</v>
      </c>
      <c r="D46" s="117" t="s">
        <v>169</v>
      </c>
      <c r="E46" s="118">
        <v>31379</v>
      </c>
      <c r="F46" s="117">
        <v>29</v>
      </c>
      <c r="G46" s="117">
        <v>21</v>
      </c>
      <c r="H46" s="117">
        <v>1751</v>
      </c>
      <c r="I46" s="2">
        <v>47</v>
      </c>
      <c r="J46" s="117">
        <v>320</v>
      </c>
      <c r="K46" s="117">
        <v>10</v>
      </c>
      <c r="L46" s="2">
        <v>7</v>
      </c>
      <c r="M46" s="2">
        <v>28</v>
      </c>
      <c r="N46" s="2">
        <v>0</v>
      </c>
      <c r="O46" s="117">
        <v>6</v>
      </c>
      <c r="P46" s="2">
        <v>0</v>
      </c>
      <c r="Q46" s="117">
        <v>45</v>
      </c>
      <c r="R46" s="117">
        <v>9</v>
      </c>
      <c r="S46" s="2">
        <v>5</v>
      </c>
      <c r="T46" s="2">
        <v>39</v>
      </c>
      <c r="U46" s="2">
        <v>23</v>
      </c>
      <c r="V46" s="2">
        <v>39</v>
      </c>
      <c r="W46" s="2">
        <v>23</v>
      </c>
      <c r="X46" s="2"/>
      <c r="Y46" s="2"/>
      <c r="Z46" s="69">
        <f>('Controles Generales'!$E$8*(J46*(90/H46))+'Controles Generales'!$F$8*(K46*(90/H46))+'Controles Generales'!$K$8*(O46*(90/H46))+'Controles Generales'!$N$8*(Q46*(90/H46))+'Controles Generales'!$O$8*(R46*(90/H46)))/100</f>
        <v>3.8045688178183887</v>
      </c>
      <c r="AA46" s="2"/>
      <c r="AB46" s="2"/>
      <c r="AC46" s="2"/>
      <c r="AD46" s="2"/>
      <c r="AE46" s="2"/>
      <c r="AF46" s="2"/>
      <c r="AG46" s="2"/>
    </row>
    <row r="47" spans="1:33" ht="21" x14ac:dyDescent="0.25">
      <c r="A47" s="117" t="s">
        <v>711</v>
      </c>
      <c r="B47" s="117" t="s">
        <v>29</v>
      </c>
      <c r="C47" s="117" t="s">
        <v>121</v>
      </c>
      <c r="D47" s="117" t="s">
        <v>118</v>
      </c>
      <c r="E47" s="118">
        <v>32469</v>
      </c>
      <c r="F47" s="117">
        <v>26</v>
      </c>
      <c r="G47" s="117">
        <v>22</v>
      </c>
      <c r="H47" s="117">
        <v>1836</v>
      </c>
      <c r="I47" s="2">
        <v>220</v>
      </c>
      <c r="J47" s="117">
        <v>238</v>
      </c>
      <c r="K47" s="117">
        <v>20</v>
      </c>
      <c r="L47" s="2">
        <v>43</v>
      </c>
      <c r="M47" s="2">
        <v>172</v>
      </c>
      <c r="N47" s="2">
        <v>5</v>
      </c>
      <c r="O47" s="117">
        <v>0</v>
      </c>
      <c r="P47" s="2">
        <v>1</v>
      </c>
      <c r="Q47" s="117">
        <v>22</v>
      </c>
      <c r="R47" s="117">
        <v>11</v>
      </c>
      <c r="S47" s="2">
        <v>32</v>
      </c>
      <c r="T47" s="2">
        <v>256</v>
      </c>
      <c r="U47" s="2">
        <v>92</v>
      </c>
      <c r="V47" s="2">
        <v>256</v>
      </c>
      <c r="W47" s="2">
        <v>92</v>
      </c>
      <c r="X47" s="2"/>
      <c r="Y47" s="2"/>
      <c r="Z47" s="69">
        <f>('Controles Generales'!$E$8*(J47*(90/H47))+'Controles Generales'!$F$8*(K47*(90/H47))+'Controles Generales'!$K$8*(O47*(90/H47))+'Controles Generales'!$N$8*(Q47*(90/H47))+'Controles Generales'!$O$8*(R47*(90/H47)))/100</f>
        <v>2.6823529411764708</v>
      </c>
      <c r="AA47" s="2"/>
      <c r="AB47" s="2"/>
      <c r="AC47" s="2"/>
      <c r="AD47" s="2"/>
      <c r="AE47" s="2"/>
      <c r="AF47" s="2"/>
      <c r="AG47" s="2"/>
    </row>
    <row r="48" spans="1:33" ht="21" x14ac:dyDescent="0.25">
      <c r="A48" s="117" t="s">
        <v>253</v>
      </c>
      <c r="B48" s="117" t="s">
        <v>29</v>
      </c>
      <c r="C48" s="117" t="s">
        <v>158</v>
      </c>
      <c r="D48" s="117" t="s">
        <v>118</v>
      </c>
      <c r="E48" s="118">
        <v>34359</v>
      </c>
      <c r="F48" s="117">
        <v>21</v>
      </c>
      <c r="G48" s="117">
        <v>7</v>
      </c>
      <c r="H48" s="117">
        <v>553</v>
      </c>
      <c r="I48" s="2">
        <v>86</v>
      </c>
      <c r="J48" s="117">
        <v>108</v>
      </c>
      <c r="K48" s="117">
        <v>6</v>
      </c>
      <c r="L48" s="2">
        <v>16</v>
      </c>
      <c r="M48" s="2">
        <v>82</v>
      </c>
      <c r="N48" s="2">
        <v>4</v>
      </c>
      <c r="O48" s="117">
        <v>0</v>
      </c>
      <c r="P48" s="2">
        <v>0</v>
      </c>
      <c r="Q48" s="117">
        <v>10</v>
      </c>
      <c r="R48" s="117">
        <v>1</v>
      </c>
      <c r="S48" s="2">
        <v>17</v>
      </c>
      <c r="T48" s="2">
        <v>146</v>
      </c>
      <c r="U48" s="2">
        <v>69</v>
      </c>
      <c r="V48" s="2">
        <v>146</v>
      </c>
      <c r="W48" s="2">
        <v>69</v>
      </c>
      <c r="X48" s="2"/>
      <c r="Y48" s="2"/>
      <c r="Z48" s="69">
        <f>('Controles Generales'!$E$8*(J48*(90/H48))+'Controles Generales'!$F$8*(K48*(90/H48))+'Controles Generales'!$K$8*(O48*(90/H48))+'Controles Generales'!$N$8*(Q48*(90/H48))+'Controles Generales'!$O$8*(R48*(90/H48)))/100</f>
        <v>3.8278481012658223</v>
      </c>
      <c r="AA48" s="2"/>
      <c r="AB48" s="2"/>
      <c r="AC48" s="2"/>
      <c r="AD48" s="2"/>
      <c r="AE48" s="2"/>
      <c r="AF48" s="2"/>
      <c r="AG48" s="2"/>
    </row>
    <row r="49" spans="1:33" ht="31.5" x14ac:dyDescent="0.25">
      <c r="A49" s="117" t="s">
        <v>231</v>
      </c>
      <c r="B49" s="117" t="s">
        <v>29</v>
      </c>
      <c r="C49" s="117" t="s">
        <v>172</v>
      </c>
      <c r="D49" s="117" t="s">
        <v>118</v>
      </c>
      <c r="E49" s="118">
        <v>34554</v>
      </c>
      <c r="F49" s="117">
        <v>21</v>
      </c>
      <c r="G49" s="117">
        <v>1</v>
      </c>
      <c r="H49" s="117">
        <v>4</v>
      </c>
      <c r="I49" s="2">
        <v>37</v>
      </c>
      <c r="J49" s="117">
        <v>0</v>
      </c>
      <c r="K49" s="117">
        <v>0</v>
      </c>
      <c r="L49" s="2">
        <v>4</v>
      </c>
      <c r="M49" s="2">
        <v>12</v>
      </c>
      <c r="N49" s="2">
        <v>0</v>
      </c>
      <c r="O49" s="117">
        <v>0</v>
      </c>
      <c r="P49" s="2">
        <v>0</v>
      </c>
      <c r="Q49" s="117">
        <v>0</v>
      </c>
      <c r="R49" s="117">
        <v>0</v>
      </c>
      <c r="S49" s="2">
        <v>2</v>
      </c>
      <c r="T49" s="2">
        <v>11</v>
      </c>
      <c r="U49" s="2">
        <v>12</v>
      </c>
      <c r="V49" s="2">
        <v>11</v>
      </c>
      <c r="W49" s="2">
        <v>12</v>
      </c>
      <c r="X49" s="2"/>
      <c r="Y49" s="2"/>
      <c r="Z49" s="69">
        <f>('Controles Generales'!$E$8*(J49*(90/H49))+'Controles Generales'!$F$8*(K49*(90/H49))+'Controles Generales'!$K$8*(O49*(90/H49))+'Controles Generales'!$N$8*(Q49*(90/H49))+'Controles Generales'!$O$8*(R49*(90/H49)))/100</f>
        <v>0</v>
      </c>
      <c r="AA49" s="2"/>
      <c r="AB49" s="2"/>
      <c r="AC49" s="2"/>
      <c r="AD49" s="2"/>
      <c r="AE49" s="2"/>
      <c r="AF49" s="2"/>
      <c r="AG49" s="2"/>
    </row>
    <row r="50" spans="1:33" ht="21" x14ac:dyDescent="0.25">
      <c r="A50" s="117" t="s">
        <v>712</v>
      </c>
      <c r="B50" s="117" t="s">
        <v>29</v>
      </c>
      <c r="C50" s="117" t="s">
        <v>146</v>
      </c>
      <c r="D50" s="117" t="s">
        <v>118</v>
      </c>
      <c r="E50" s="118">
        <v>30061</v>
      </c>
      <c r="F50" s="117">
        <v>33</v>
      </c>
      <c r="G50" s="117">
        <v>22</v>
      </c>
      <c r="H50" s="117">
        <v>1860</v>
      </c>
      <c r="I50" s="2">
        <v>476</v>
      </c>
      <c r="J50" s="117">
        <v>227</v>
      </c>
      <c r="K50" s="117">
        <v>18</v>
      </c>
      <c r="L50" s="2">
        <v>21</v>
      </c>
      <c r="M50" s="2">
        <v>99</v>
      </c>
      <c r="N50" s="2">
        <v>4</v>
      </c>
      <c r="O50" s="117">
        <v>2</v>
      </c>
      <c r="P50" s="2">
        <v>1</v>
      </c>
      <c r="Q50" s="117">
        <v>50</v>
      </c>
      <c r="R50" s="117">
        <v>2</v>
      </c>
      <c r="S50" s="2">
        <v>15</v>
      </c>
      <c r="T50" s="2">
        <v>117</v>
      </c>
      <c r="U50" s="2">
        <v>67</v>
      </c>
      <c r="V50" s="2">
        <v>117</v>
      </c>
      <c r="W50" s="2">
        <v>67</v>
      </c>
      <c r="X50" s="2"/>
      <c r="Y50" s="2"/>
      <c r="Z50" s="69">
        <f>('Controles Generales'!$E$8*(J50*(90/H50))+'Controles Generales'!$F$8*(K50*(90/H50))+'Controles Generales'!$K$8*(O50*(90/H50))+'Controles Generales'!$N$8*(Q50*(90/H50))+'Controles Generales'!$O$8*(R50*(90/H50)))/100</f>
        <v>2.8306451612903225</v>
      </c>
      <c r="AA50" s="2"/>
      <c r="AB50" s="2"/>
      <c r="AC50" s="2"/>
      <c r="AD50" s="2"/>
      <c r="AE50" s="2"/>
      <c r="AF50" s="2"/>
      <c r="AG50" s="2"/>
    </row>
    <row r="51" spans="1:33" ht="21" x14ac:dyDescent="0.25">
      <c r="A51" s="117" t="s">
        <v>713</v>
      </c>
      <c r="B51" s="117" t="s">
        <v>29</v>
      </c>
      <c r="C51" s="117" t="s">
        <v>160</v>
      </c>
      <c r="D51" s="117" t="s">
        <v>118</v>
      </c>
      <c r="E51" s="118">
        <v>33455</v>
      </c>
      <c r="F51" s="117">
        <v>24</v>
      </c>
      <c r="G51" s="117">
        <v>7</v>
      </c>
      <c r="H51" s="117">
        <v>293</v>
      </c>
      <c r="I51" s="2">
        <v>270</v>
      </c>
      <c r="J51" s="117">
        <v>44</v>
      </c>
      <c r="K51" s="117">
        <v>1</v>
      </c>
      <c r="L51" s="2">
        <v>26</v>
      </c>
      <c r="M51" s="2">
        <v>124</v>
      </c>
      <c r="N51" s="2">
        <v>11</v>
      </c>
      <c r="O51" s="117">
        <v>0</v>
      </c>
      <c r="P51" s="2">
        <v>0</v>
      </c>
      <c r="Q51" s="117">
        <v>9</v>
      </c>
      <c r="R51" s="117">
        <v>2</v>
      </c>
      <c r="S51" s="2">
        <v>44</v>
      </c>
      <c r="T51" s="2">
        <v>185</v>
      </c>
      <c r="U51" s="2">
        <v>128</v>
      </c>
      <c r="V51" s="2">
        <v>185</v>
      </c>
      <c r="W51" s="2">
        <v>128</v>
      </c>
      <c r="X51" s="2"/>
      <c r="Y51" s="2"/>
      <c r="Z51" s="69">
        <f>('Controles Generales'!$E$8*(J51*(90/H51))+'Controles Generales'!$F$8*(K51*(90/H51))+'Controles Generales'!$K$8*(O51*(90/H51))+'Controles Generales'!$N$8*(Q51*(90/H51))+'Controles Generales'!$O$8*(R51*(90/H51)))/100</f>
        <v>3.31740614334471</v>
      </c>
      <c r="AA51" s="2"/>
      <c r="AB51" s="2"/>
      <c r="AC51" s="2"/>
      <c r="AD51" s="2"/>
      <c r="AE51" s="2"/>
      <c r="AF51" s="2"/>
      <c r="AG51" s="2"/>
    </row>
    <row r="52" spans="1:33" ht="31.5" x14ac:dyDescent="0.25">
      <c r="A52" s="117" t="s">
        <v>714</v>
      </c>
      <c r="B52" s="117" t="s">
        <v>29</v>
      </c>
      <c r="C52" s="117" t="s">
        <v>585</v>
      </c>
      <c r="D52" s="117" t="s">
        <v>118</v>
      </c>
      <c r="E52" s="118">
        <v>34147</v>
      </c>
      <c r="F52" s="117">
        <v>22</v>
      </c>
      <c r="G52" s="117">
        <v>5</v>
      </c>
      <c r="H52" s="117">
        <v>228</v>
      </c>
      <c r="I52" s="2">
        <v>27</v>
      </c>
      <c r="J52" s="117">
        <v>50</v>
      </c>
      <c r="K52" s="117">
        <v>3</v>
      </c>
      <c r="L52" s="2">
        <v>1</v>
      </c>
      <c r="M52" s="2">
        <v>7</v>
      </c>
      <c r="N52" s="2">
        <v>0</v>
      </c>
      <c r="O52" s="117">
        <v>0</v>
      </c>
      <c r="P52" s="2">
        <v>0</v>
      </c>
      <c r="Q52" s="117">
        <v>4</v>
      </c>
      <c r="R52" s="117">
        <v>1</v>
      </c>
      <c r="S52" s="2">
        <v>1</v>
      </c>
      <c r="T52" s="2">
        <v>7</v>
      </c>
      <c r="U52" s="2">
        <v>4</v>
      </c>
      <c r="V52" s="2">
        <v>7</v>
      </c>
      <c r="W52" s="2">
        <v>4</v>
      </c>
      <c r="X52" s="2"/>
      <c r="Y52" s="2"/>
      <c r="Z52" s="69">
        <f>('Controles Generales'!$E$8*(J52*(90/H52))+'Controles Generales'!$F$8*(K52*(90/H52))+'Controles Generales'!$K$8*(O52*(90/H52))+'Controles Generales'!$N$8*(Q52*(90/H52))+'Controles Generales'!$O$8*(R52*(90/H52)))/100</f>
        <v>4.2868421052631582</v>
      </c>
      <c r="AA52" s="2"/>
      <c r="AB52" s="2"/>
      <c r="AC52" s="2"/>
      <c r="AD52" s="2"/>
      <c r="AE52" s="2"/>
      <c r="AF52" s="2"/>
      <c r="AG52" s="2"/>
    </row>
    <row r="53" spans="1:33" ht="21" x14ac:dyDescent="0.25">
      <c r="A53" s="117" t="s">
        <v>271</v>
      </c>
      <c r="B53" s="117" t="s">
        <v>29</v>
      </c>
      <c r="C53" s="117" t="s">
        <v>165</v>
      </c>
      <c r="D53" s="117" t="s">
        <v>118</v>
      </c>
      <c r="E53" s="118">
        <v>34052</v>
      </c>
      <c r="F53" s="117">
        <v>22</v>
      </c>
      <c r="G53" s="117">
        <v>10</v>
      </c>
      <c r="H53" s="117">
        <v>830</v>
      </c>
      <c r="I53" s="2">
        <v>86</v>
      </c>
      <c r="J53" s="117">
        <v>82</v>
      </c>
      <c r="K53" s="117">
        <v>28</v>
      </c>
      <c r="L53" s="2">
        <v>14</v>
      </c>
      <c r="M53" s="2">
        <v>64</v>
      </c>
      <c r="N53" s="2">
        <v>4</v>
      </c>
      <c r="O53" s="117">
        <v>0</v>
      </c>
      <c r="P53" s="2">
        <v>1</v>
      </c>
      <c r="Q53" s="117">
        <v>12</v>
      </c>
      <c r="R53" s="117">
        <v>0</v>
      </c>
      <c r="S53" s="2">
        <v>15</v>
      </c>
      <c r="T53" s="2">
        <v>121</v>
      </c>
      <c r="U53" s="2">
        <v>63</v>
      </c>
      <c r="V53" s="2">
        <v>121</v>
      </c>
      <c r="W53" s="2">
        <v>63</v>
      </c>
      <c r="X53" s="2"/>
      <c r="Y53" s="2"/>
      <c r="Z53" s="69">
        <f>('Controles Generales'!$E$8*(J53*(90/H53))+'Controles Generales'!$F$8*(K53*(90/H53))+'Controles Generales'!$K$8*(O53*(90/H53))+'Controles Generales'!$N$8*(Q53*(90/H53))+'Controles Generales'!$O$8*(R53*(90/H53)))/100</f>
        <v>2.6067469879518073</v>
      </c>
      <c r="AA53" s="2"/>
      <c r="AB53" s="2"/>
      <c r="AC53" s="2"/>
      <c r="AD53" s="2"/>
      <c r="AE53" s="2"/>
      <c r="AF53" s="2"/>
      <c r="AG53" s="2"/>
    </row>
    <row r="54" spans="1:33" ht="21" x14ac:dyDescent="0.25">
      <c r="A54" s="117" t="s">
        <v>715</v>
      </c>
      <c r="B54" s="117" t="s">
        <v>29</v>
      </c>
      <c r="C54" s="117" t="s">
        <v>135</v>
      </c>
      <c r="D54" s="117" t="s">
        <v>118</v>
      </c>
      <c r="E54" s="118">
        <v>32874</v>
      </c>
      <c r="F54" s="117">
        <v>25</v>
      </c>
      <c r="G54" s="117">
        <v>23</v>
      </c>
      <c r="H54" s="117">
        <v>1691</v>
      </c>
      <c r="I54" s="2">
        <v>18</v>
      </c>
      <c r="J54" s="117">
        <v>430</v>
      </c>
      <c r="K54" s="117">
        <v>66</v>
      </c>
      <c r="L54" s="2">
        <v>4</v>
      </c>
      <c r="M54" s="2">
        <v>8</v>
      </c>
      <c r="N54" s="2">
        <v>0</v>
      </c>
      <c r="O54" s="117">
        <v>4</v>
      </c>
      <c r="P54" s="2">
        <v>0</v>
      </c>
      <c r="Q54" s="117">
        <v>40</v>
      </c>
      <c r="R54" s="117">
        <v>23</v>
      </c>
      <c r="S54" s="2">
        <v>5</v>
      </c>
      <c r="T54" s="2">
        <v>15</v>
      </c>
      <c r="U54" s="2">
        <v>10</v>
      </c>
      <c r="V54" s="2">
        <v>15</v>
      </c>
      <c r="W54" s="2">
        <v>10</v>
      </c>
      <c r="X54" s="2"/>
      <c r="Y54" s="2"/>
      <c r="Z54" s="69">
        <f>('Controles Generales'!$E$8*(J54*(90/H54))+'Controles Generales'!$F$8*(K54*(90/H54))+'Controles Generales'!$K$8*(O54*(90/H54))+'Controles Generales'!$N$8*(Q54*(90/H54))+'Controles Generales'!$O$8*(R54*(90/H54)))/100</f>
        <v>5.6799526907155533</v>
      </c>
      <c r="AA54" s="2"/>
      <c r="AB54" s="2"/>
      <c r="AC54" s="2"/>
      <c r="AD54" s="2"/>
      <c r="AE54" s="2"/>
      <c r="AF54" s="2"/>
      <c r="AG54" s="2"/>
    </row>
    <row r="55" spans="1:33" ht="21" x14ac:dyDescent="0.25">
      <c r="A55" s="117" t="s">
        <v>716</v>
      </c>
      <c r="B55" s="117" t="s">
        <v>29</v>
      </c>
      <c r="C55" s="117" t="s">
        <v>141</v>
      </c>
      <c r="D55" s="117" t="s">
        <v>118</v>
      </c>
      <c r="E55" s="118">
        <v>33239</v>
      </c>
      <c r="F55" s="117">
        <v>24</v>
      </c>
      <c r="G55" s="117">
        <v>6</v>
      </c>
      <c r="H55" s="117">
        <v>449</v>
      </c>
      <c r="I55" s="2">
        <v>98</v>
      </c>
      <c r="J55" s="117">
        <v>70</v>
      </c>
      <c r="K55" s="117">
        <v>7</v>
      </c>
      <c r="L55" s="2">
        <v>10</v>
      </c>
      <c r="M55" s="2">
        <v>60</v>
      </c>
      <c r="N55" s="2">
        <v>0</v>
      </c>
      <c r="O55" s="117">
        <v>0</v>
      </c>
      <c r="P55" s="2">
        <v>0</v>
      </c>
      <c r="Q55" s="117">
        <v>5</v>
      </c>
      <c r="R55" s="117">
        <v>3</v>
      </c>
      <c r="S55" s="2">
        <v>15</v>
      </c>
      <c r="T55" s="2">
        <v>74</v>
      </c>
      <c r="U55" s="2">
        <v>37</v>
      </c>
      <c r="V55" s="2">
        <v>74</v>
      </c>
      <c r="W55" s="2">
        <v>37</v>
      </c>
      <c r="X55" s="2"/>
      <c r="Y55" s="2"/>
      <c r="Z55" s="69">
        <f>('Controles Generales'!$E$8*(J55*(90/H55))+'Controles Generales'!$F$8*(K55*(90/H55))+'Controles Generales'!$K$8*(O55*(90/H55))+'Controles Generales'!$N$8*(Q55*(90/H55))+'Controles Generales'!$O$8*(R55*(90/H55)))/100</f>
        <v>3.1910913140311798</v>
      </c>
      <c r="AA55" s="2"/>
      <c r="AB55" s="2"/>
      <c r="AC55" s="2"/>
      <c r="AD55" s="2"/>
      <c r="AE55" s="2"/>
      <c r="AF55" s="2"/>
      <c r="AG55" s="2"/>
    </row>
    <row r="56" spans="1:33" ht="21" x14ac:dyDescent="0.25">
      <c r="A56" s="117" t="s">
        <v>403</v>
      </c>
      <c r="B56" s="117" t="s">
        <v>29</v>
      </c>
      <c r="C56" s="117" t="s">
        <v>148</v>
      </c>
      <c r="D56" s="117" t="s">
        <v>118</v>
      </c>
      <c r="E56" s="118">
        <v>34775</v>
      </c>
      <c r="F56" s="117">
        <v>20</v>
      </c>
      <c r="G56" s="117">
        <v>7</v>
      </c>
      <c r="H56" s="117">
        <v>445</v>
      </c>
      <c r="I56" s="2">
        <v>12</v>
      </c>
      <c r="J56" s="117">
        <v>32</v>
      </c>
      <c r="K56" s="117">
        <v>2</v>
      </c>
      <c r="L56" s="2">
        <v>2</v>
      </c>
      <c r="M56" s="2">
        <v>9</v>
      </c>
      <c r="N56" s="2">
        <v>0</v>
      </c>
      <c r="O56" s="117">
        <v>0</v>
      </c>
      <c r="P56" s="2">
        <v>0</v>
      </c>
      <c r="Q56" s="117">
        <v>1</v>
      </c>
      <c r="R56" s="117">
        <v>0</v>
      </c>
      <c r="S56" s="2">
        <v>3</v>
      </c>
      <c r="T56" s="2">
        <v>10</v>
      </c>
      <c r="U56" s="2">
        <v>4</v>
      </c>
      <c r="V56" s="2">
        <v>10</v>
      </c>
      <c r="W56" s="2">
        <v>4</v>
      </c>
      <c r="X56" s="2"/>
      <c r="Y56" s="2"/>
      <c r="Z56" s="69">
        <f>('Controles Generales'!$E$8*(J56*(90/H56))+'Controles Generales'!$F$8*(K56*(90/H56))+'Controles Generales'!$K$8*(O56*(90/H56))+'Controles Generales'!$N$8*(Q56*(90/H56))+'Controles Generales'!$O$8*(R56*(90/H56)))/100</f>
        <v>1.3065168539325844</v>
      </c>
      <c r="AA56" s="2"/>
      <c r="AB56" s="2"/>
      <c r="AC56" s="2"/>
      <c r="AD56" s="2"/>
      <c r="AE56" s="2"/>
      <c r="AF56" s="2"/>
      <c r="AG56" s="2"/>
    </row>
    <row r="57" spans="1:33" ht="21" x14ac:dyDescent="0.25">
      <c r="A57" s="117" t="s">
        <v>717</v>
      </c>
      <c r="B57" s="117" t="s">
        <v>29</v>
      </c>
      <c r="C57" s="117" t="s">
        <v>142</v>
      </c>
      <c r="D57" s="117" t="s">
        <v>118</v>
      </c>
      <c r="E57" s="118">
        <v>33847</v>
      </c>
      <c r="F57" s="117">
        <v>23</v>
      </c>
      <c r="G57" s="117">
        <v>28</v>
      </c>
      <c r="H57" s="117">
        <v>2520</v>
      </c>
      <c r="I57" s="2">
        <v>155</v>
      </c>
      <c r="J57" s="117">
        <v>463</v>
      </c>
      <c r="K57" s="117">
        <v>15</v>
      </c>
      <c r="L57" s="2">
        <v>15</v>
      </c>
      <c r="M57" s="2">
        <v>129</v>
      </c>
      <c r="N57" s="2">
        <v>2</v>
      </c>
      <c r="O57" s="117">
        <v>6</v>
      </c>
      <c r="P57" s="2">
        <v>6</v>
      </c>
      <c r="Q57" s="117">
        <v>34</v>
      </c>
      <c r="R57" s="117">
        <v>14</v>
      </c>
      <c r="S57" s="2">
        <v>13</v>
      </c>
      <c r="T57" s="2">
        <v>146</v>
      </c>
      <c r="U57" s="2">
        <v>56</v>
      </c>
      <c r="V57" s="2">
        <v>146</v>
      </c>
      <c r="W57" s="2">
        <v>56</v>
      </c>
      <c r="X57" s="2">
        <v>6.4673890428814582</v>
      </c>
      <c r="Y57" s="2">
        <v>6.9946372195285562</v>
      </c>
      <c r="Z57" s="69">
        <f>('Controles Generales'!$E$8*(J57*(90/H57))+'Controles Generales'!$F$8*(K57*(90/H57))+'Controles Generales'!$K$8*(O57*(90/H57))+'Controles Generales'!$N$8*(Q57*(90/H57))+'Controles Generales'!$O$8*(R57*(90/H57)))/100</f>
        <v>3.5285714285714276</v>
      </c>
      <c r="AA57" s="2">
        <v>6.8561485279337466</v>
      </c>
      <c r="AB57" s="2">
        <v>3.8481756534297382</v>
      </c>
      <c r="AC57" s="2">
        <v>5.7073561148282304</v>
      </c>
      <c r="AD57" s="2">
        <v>4.0809586523533392</v>
      </c>
      <c r="AE57" s="2">
        <v>4.5004108004582388</v>
      </c>
      <c r="AF57" s="2">
        <v>4.827783795110645</v>
      </c>
      <c r="AG57" s="2">
        <v>5.9106756534297382</v>
      </c>
    </row>
    <row r="58" spans="1:33" ht="21" x14ac:dyDescent="0.25">
      <c r="A58" s="117" t="s">
        <v>718</v>
      </c>
      <c r="B58" s="117" t="s">
        <v>29</v>
      </c>
      <c r="C58" s="117" t="s">
        <v>190</v>
      </c>
      <c r="D58" s="117" t="s">
        <v>118</v>
      </c>
      <c r="E58" s="118">
        <v>32482</v>
      </c>
      <c r="F58" s="117">
        <v>26</v>
      </c>
      <c r="G58" s="117">
        <v>4</v>
      </c>
      <c r="H58" s="117">
        <v>258</v>
      </c>
      <c r="I58" s="2">
        <v>82</v>
      </c>
      <c r="J58" s="117">
        <v>38</v>
      </c>
      <c r="K58" s="117">
        <v>3</v>
      </c>
      <c r="L58" s="2">
        <v>10</v>
      </c>
      <c r="M58" s="2">
        <v>43</v>
      </c>
      <c r="N58" s="2">
        <v>2</v>
      </c>
      <c r="O58" s="117">
        <v>1</v>
      </c>
      <c r="P58" s="2">
        <v>0</v>
      </c>
      <c r="Q58" s="117">
        <v>3</v>
      </c>
      <c r="R58" s="117">
        <v>1</v>
      </c>
      <c r="S58" s="2">
        <v>2</v>
      </c>
      <c r="T58" s="2">
        <v>37</v>
      </c>
      <c r="U58" s="2">
        <v>43</v>
      </c>
      <c r="V58" s="2">
        <v>37</v>
      </c>
      <c r="W58" s="2">
        <v>43</v>
      </c>
      <c r="X58" s="2">
        <v>12.899979755044129</v>
      </c>
      <c r="Y58" s="2">
        <v>15.242952180128253</v>
      </c>
      <c r="Z58" s="69">
        <f>('Controles Generales'!$E$8*(J58*(90/H58))+'Controles Generales'!$F$8*(K58*(90/H58))+'Controles Generales'!$K$8*(O58*(90/H58))+'Controles Generales'!$N$8*(Q58*(90/H58))+'Controles Generales'!$O$8*(R58*(90/H58)))/100</f>
        <v>3.0069767441860464</v>
      </c>
      <c r="AA58" s="2">
        <v>15.771463074924734</v>
      </c>
      <c r="AB58" s="2">
        <v>8.4714002417929386</v>
      </c>
      <c r="AC58" s="2">
        <v>11.032211020339869</v>
      </c>
      <c r="AD58" s="2">
        <v>10.632662992008346</v>
      </c>
      <c r="AE58" s="2">
        <v>8.5526815495980593</v>
      </c>
      <c r="AF58" s="2">
        <v>8.7679655167202615</v>
      </c>
      <c r="AG58" s="2">
        <v>11.658900241792937</v>
      </c>
    </row>
    <row r="59" spans="1:33" ht="21" x14ac:dyDescent="0.25">
      <c r="A59" s="117" t="s">
        <v>274</v>
      </c>
      <c r="B59" s="117" t="s">
        <v>29</v>
      </c>
      <c r="C59" s="117" t="s">
        <v>124</v>
      </c>
      <c r="D59" s="117" t="s">
        <v>118</v>
      </c>
      <c r="E59" s="118">
        <v>31722</v>
      </c>
      <c r="F59" s="117">
        <v>29</v>
      </c>
      <c r="G59" s="117">
        <v>7</v>
      </c>
      <c r="H59" s="117">
        <v>352</v>
      </c>
      <c r="I59" s="2">
        <v>151</v>
      </c>
      <c r="J59" s="117">
        <v>106</v>
      </c>
      <c r="K59" s="117">
        <v>3</v>
      </c>
      <c r="L59" s="2">
        <v>12</v>
      </c>
      <c r="M59" s="2">
        <v>63</v>
      </c>
      <c r="N59" s="2">
        <v>4</v>
      </c>
      <c r="O59" s="117">
        <v>0</v>
      </c>
      <c r="P59" s="2">
        <v>0</v>
      </c>
      <c r="Q59" s="117">
        <v>12</v>
      </c>
      <c r="R59" s="117">
        <v>0</v>
      </c>
      <c r="S59" s="2">
        <v>19</v>
      </c>
      <c r="T59" s="2">
        <v>106</v>
      </c>
      <c r="U59" s="2">
        <v>41</v>
      </c>
      <c r="V59" s="2">
        <v>106</v>
      </c>
      <c r="W59" s="2">
        <v>41</v>
      </c>
      <c r="X59" s="2"/>
      <c r="Y59" s="2"/>
      <c r="Z59" s="69">
        <f>('Controles Generales'!$E$8*(J59*(90/H59))+'Controles Generales'!$F$8*(K59*(90/H59))+'Controles Generales'!$K$8*(O59*(90/H59))+'Controles Generales'!$N$8*(Q59*(90/H59))+'Controles Generales'!$O$8*(R59*(90/H59)))/100</f>
        <v>5.8448863636363635</v>
      </c>
      <c r="AA59" s="2"/>
      <c r="AB59" s="2"/>
      <c r="AC59" s="2"/>
      <c r="AD59" s="2"/>
      <c r="AE59" s="2"/>
      <c r="AF59" s="2"/>
      <c r="AG59" s="2"/>
    </row>
    <row r="60" spans="1:33" ht="21" x14ac:dyDescent="0.25">
      <c r="A60" s="117" t="s">
        <v>719</v>
      </c>
      <c r="B60" s="117" t="s">
        <v>29</v>
      </c>
      <c r="C60" s="117" t="s">
        <v>154</v>
      </c>
      <c r="D60" s="117" t="s">
        <v>118</v>
      </c>
      <c r="E60" s="118">
        <v>31902</v>
      </c>
      <c r="F60" s="117">
        <v>28</v>
      </c>
      <c r="G60" s="117">
        <v>13</v>
      </c>
      <c r="H60" s="117">
        <v>1156</v>
      </c>
      <c r="I60" s="2">
        <v>43</v>
      </c>
      <c r="J60" s="117">
        <v>227</v>
      </c>
      <c r="K60" s="117">
        <v>29</v>
      </c>
      <c r="L60" s="2">
        <v>3</v>
      </c>
      <c r="M60" s="2">
        <v>17</v>
      </c>
      <c r="N60" s="2">
        <v>0</v>
      </c>
      <c r="O60" s="117">
        <v>3</v>
      </c>
      <c r="P60" s="2">
        <v>0</v>
      </c>
      <c r="Q60" s="117">
        <v>37</v>
      </c>
      <c r="R60" s="117">
        <v>11</v>
      </c>
      <c r="S60" s="2">
        <v>4</v>
      </c>
      <c r="T60" s="2">
        <v>31</v>
      </c>
      <c r="U60" s="2">
        <v>19</v>
      </c>
      <c r="V60" s="2">
        <v>31</v>
      </c>
      <c r="W60" s="2">
        <v>19</v>
      </c>
      <c r="X60" s="2"/>
      <c r="Y60" s="2"/>
      <c r="Z60" s="69">
        <f>('Controles Generales'!$E$8*(J60*(90/H60))+'Controles Generales'!$F$8*(K60*(90/H60))+'Controles Generales'!$K$8*(O60*(90/H60))+'Controles Generales'!$N$8*(Q60*(90/H60))+'Controles Generales'!$O$8*(R60*(90/H60)))/100</f>
        <v>4.605882352941177</v>
      </c>
      <c r="AA60" s="2"/>
      <c r="AB60" s="2"/>
      <c r="AC60" s="2"/>
      <c r="AD60" s="2"/>
      <c r="AE60" s="2"/>
      <c r="AF60" s="2"/>
      <c r="AG60" s="2"/>
    </row>
    <row r="61" spans="1:33" ht="21" x14ac:dyDescent="0.25">
      <c r="A61" s="117" t="s">
        <v>720</v>
      </c>
      <c r="B61" s="117" t="s">
        <v>29</v>
      </c>
      <c r="C61" s="117" t="s">
        <v>154</v>
      </c>
      <c r="D61" s="117" t="s">
        <v>118</v>
      </c>
      <c r="E61" s="118">
        <v>35212</v>
      </c>
      <c r="F61" s="117">
        <v>19</v>
      </c>
      <c r="G61" s="117">
        <v>10</v>
      </c>
      <c r="H61" s="117">
        <v>900</v>
      </c>
      <c r="I61" s="2">
        <v>51</v>
      </c>
      <c r="J61" s="117">
        <v>213</v>
      </c>
      <c r="K61" s="117">
        <v>13</v>
      </c>
      <c r="L61" s="2">
        <v>2</v>
      </c>
      <c r="M61" s="2">
        <v>37</v>
      </c>
      <c r="N61" s="2">
        <v>0</v>
      </c>
      <c r="O61" s="117">
        <v>2</v>
      </c>
      <c r="P61" s="2">
        <v>0</v>
      </c>
      <c r="Q61" s="117">
        <v>13</v>
      </c>
      <c r="R61" s="117">
        <v>1</v>
      </c>
      <c r="S61" s="2">
        <v>5</v>
      </c>
      <c r="T61" s="2">
        <v>44</v>
      </c>
      <c r="U61" s="2">
        <v>15</v>
      </c>
      <c r="V61" s="2">
        <v>44</v>
      </c>
      <c r="W61" s="2">
        <v>15</v>
      </c>
      <c r="X61" s="2"/>
      <c r="Y61" s="2"/>
      <c r="Z61" s="69">
        <f>('Controles Generales'!$E$8*(J61*(90/H61))+'Controles Generales'!$F$8*(K61*(90/H61))+'Controles Generales'!$K$8*(O61*(90/H61))+'Controles Generales'!$N$8*(Q61*(90/H61))+'Controles Generales'!$O$8*(R61*(90/H61)))/100</f>
        <v>4.5100000000000016</v>
      </c>
      <c r="AA61" s="2"/>
      <c r="AB61" s="2"/>
      <c r="AC61" s="2"/>
      <c r="AD61" s="2"/>
      <c r="AE61" s="2"/>
      <c r="AF61" s="2"/>
      <c r="AG61" s="2"/>
    </row>
    <row r="62" spans="1:33" ht="21" x14ac:dyDescent="0.25">
      <c r="A62" s="117" t="s">
        <v>254</v>
      </c>
      <c r="B62" s="117" t="s">
        <v>29</v>
      </c>
      <c r="C62" s="117" t="s">
        <v>143</v>
      </c>
      <c r="D62" s="117" t="s">
        <v>118</v>
      </c>
      <c r="E62" s="118">
        <v>29476</v>
      </c>
      <c r="F62" s="117">
        <v>35</v>
      </c>
      <c r="G62" s="117">
        <v>24</v>
      </c>
      <c r="H62" s="117">
        <v>2016</v>
      </c>
      <c r="I62" s="2">
        <v>292</v>
      </c>
      <c r="J62" s="117">
        <v>379</v>
      </c>
      <c r="K62" s="117">
        <v>14</v>
      </c>
      <c r="L62" s="2">
        <v>27</v>
      </c>
      <c r="M62" s="2">
        <v>132</v>
      </c>
      <c r="N62" s="2">
        <v>5</v>
      </c>
      <c r="O62" s="117">
        <v>5</v>
      </c>
      <c r="P62" s="2">
        <v>5</v>
      </c>
      <c r="Q62" s="117">
        <v>42</v>
      </c>
      <c r="R62" s="117">
        <v>9</v>
      </c>
      <c r="S62" s="2">
        <v>24</v>
      </c>
      <c r="T62" s="2">
        <v>114</v>
      </c>
      <c r="U62" s="2">
        <v>59</v>
      </c>
      <c r="V62" s="2">
        <v>114</v>
      </c>
      <c r="W62" s="2">
        <v>59</v>
      </c>
      <c r="X62" s="2"/>
      <c r="Y62" s="2"/>
      <c r="Z62" s="69">
        <f>('Controles Generales'!$E$8*(J62*(90/H62))+'Controles Generales'!$F$8*(K62*(90/H62))+'Controles Generales'!$K$8*(O62*(90/H62))+'Controles Generales'!$N$8*(Q62*(90/H62))+'Controles Generales'!$O$8*(R62*(90/H62)))/100</f>
        <v>3.7750000000000004</v>
      </c>
      <c r="AA62" s="2"/>
      <c r="AB62" s="2"/>
      <c r="AC62" s="2"/>
      <c r="AD62" s="2"/>
      <c r="AE62" s="2"/>
      <c r="AF62" s="2"/>
      <c r="AG62" s="2"/>
    </row>
    <row r="63" spans="1:33" ht="21" x14ac:dyDescent="0.25">
      <c r="A63" s="117" t="s">
        <v>264</v>
      </c>
      <c r="B63" s="117" t="s">
        <v>29</v>
      </c>
      <c r="C63" s="117" t="s">
        <v>155</v>
      </c>
      <c r="D63" s="117" t="s">
        <v>118</v>
      </c>
      <c r="E63" s="118">
        <v>31408</v>
      </c>
      <c r="F63" s="117">
        <v>29</v>
      </c>
      <c r="G63" s="117">
        <v>22</v>
      </c>
      <c r="H63" s="117">
        <v>1942</v>
      </c>
      <c r="I63" s="2">
        <v>31</v>
      </c>
      <c r="J63" s="117">
        <v>342</v>
      </c>
      <c r="K63" s="117">
        <v>38</v>
      </c>
      <c r="L63" s="2">
        <v>0</v>
      </c>
      <c r="M63" s="2">
        <v>8</v>
      </c>
      <c r="N63" s="2">
        <v>1</v>
      </c>
      <c r="O63" s="117">
        <v>3</v>
      </c>
      <c r="P63" s="2">
        <v>0</v>
      </c>
      <c r="Q63" s="117">
        <v>20</v>
      </c>
      <c r="R63" s="117">
        <v>23</v>
      </c>
      <c r="S63" s="2">
        <v>2</v>
      </c>
      <c r="T63" s="2">
        <v>11</v>
      </c>
      <c r="U63" s="2">
        <v>9</v>
      </c>
      <c r="V63" s="2">
        <v>11</v>
      </c>
      <c r="W63" s="2">
        <v>9</v>
      </c>
      <c r="X63" s="2">
        <v>41.352943190258401</v>
      </c>
      <c r="Y63" s="2">
        <v>41.349660393141427</v>
      </c>
      <c r="Z63" s="69">
        <f>('Controles Generales'!$E$8*(J63*(90/H63))+'Controles Generales'!$F$8*(K63*(90/H63))+'Controles Generales'!$K$8*(O63*(90/H63))+'Controles Generales'!$N$8*(Q63*(90/H63))+'Controles Generales'!$O$8*(R63*(90/H63)))/100</f>
        <v>3.6769309989701342</v>
      </c>
      <c r="AA63" s="2">
        <v>42.650943923271683</v>
      </c>
      <c r="AB63" s="2">
        <v>27.133591967134549</v>
      </c>
      <c r="AC63" s="2">
        <v>36.300143537907928</v>
      </c>
      <c r="AD63" s="2">
        <v>32.094210914182447</v>
      </c>
      <c r="AE63" s="2">
        <v>26.264984191614204</v>
      </c>
      <c r="AF63" s="2">
        <v>31.792042280539462</v>
      </c>
      <c r="AG63" s="2">
        <v>29.829288688446024</v>
      </c>
    </row>
    <row r="64" spans="1:33" ht="21" x14ac:dyDescent="0.25">
      <c r="A64" s="117" t="s">
        <v>259</v>
      </c>
      <c r="B64" s="117" t="s">
        <v>29</v>
      </c>
      <c r="C64" s="117" t="s">
        <v>146</v>
      </c>
      <c r="D64" s="117" t="s">
        <v>118</v>
      </c>
      <c r="E64" s="118">
        <v>30675</v>
      </c>
      <c r="F64" s="117">
        <v>31</v>
      </c>
      <c r="G64" s="117">
        <v>12</v>
      </c>
      <c r="H64" s="117">
        <v>882</v>
      </c>
      <c r="I64" s="2">
        <v>176</v>
      </c>
      <c r="J64" s="117">
        <v>93</v>
      </c>
      <c r="K64" s="117">
        <v>10</v>
      </c>
      <c r="L64" s="2">
        <v>12</v>
      </c>
      <c r="M64" s="2">
        <v>65</v>
      </c>
      <c r="N64" s="2">
        <v>0</v>
      </c>
      <c r="O64" s="117">
        <v>1</v>
      </c>
      <c r="P64" s="2">
        <v>0</v>
      </c>
      <c r="Q64" s="117">
        <v>15</v>
      </c>
      <c r="R64" s="117">
        <v>5</v>
      </c>
      <c r="S64" s="2">
        <v>10</v>
      </c>
      <c r="T64" s="2">
        <v>103</v>
      </c>
      <c r="U64" s="2">
        <v>39</v>
      </c>
      <c r="V64" s="2">
        <v>103</v>
      </c>
      <c r="W64" s="2">
        <v>39</v>
      </c>
      <c r="X64" s="2">
        <v>17.62795265370897</v>
      </c>
      <c r="Y64" s="2">
        <v>18.565808103091356</v>
      </c>
      <c r="Z64" s="69">
        <f>('Controles Generales'!$E$8*(J64*(90/H64))+'Controles Generales'!$F$8*(K64*(90/H64))+'Controles Generales'!$K$8*(O64*(90/H64))+'Controles Generales'!$N$8*(Q64*(90/H64))+'Controles Generales'!$O$8*(R64*(90/H64)))/100</f>
        <v>2.4306122448979592</v>
      </c>
      <c r="AA64" s="2">
        <v>18.964161217954612</v>
      </c>
      <c r="AB64" s="2">
        <v>7.0832017579772932</v>
      </c>
      <c r="AC64" s="2">
        <v>12.728912638710391</v>
      </c>
      <c r="AD64" s="2">
        <v>7.5140241636920955</v>
      </c>
      <c r="AE64" s="2">
        <v>6.5307740962389929</v>
      </c>
      <c r="AF64" s="2">
        <v>6.6634612620143931</v>
      </c>
      <c r="AG64" s="2">
        <v>10.458201757977292</v>
      </c>
    </row>
    <row r="65" spans="1:33" ht="31.5" x14ac:dyDescent="0.25">
      <c r="A65" s="117" t="s">
        <v>257</v>
      </c>
      <c r="B65" s="117" t="s">
        <v>29</v>
      </c>
      <c r="C65" s="117" t="s">
        <v>152</v>
      </c>
      <c r="D65" s="117" t="s">
        <v>118</v>
      </c>
      <c r="E65" s="118">
        <v>31902</v>
      </c>
      <c r="F65" s="117">
        <v>28</v>
      </c>
      <c r="G65" s="117">
        <v>13</v>
      </c>
      <c r="H65" s="117">
        <v>914</v>
      </c>
      <c r="I65" s="2">
        <v>197</v>
      </c>
      <c r="J65" s="117">
        <v>164</v>
      </c>
      <c r="K65" s="117">
        <v>18</v>
      </c>
      <c r="L65" s="2">
        <v>27</v>
      </c>
      <c r="M65" s="2">
        <v>134</v>
      </c>
      <c r="N65" s="2">
        <v>6</v>
      </c>
      <c r="O65" s="117">
        <v>0</v>
      </c>
      <c r="P65" s="2">
        <v>0</v>
      </c>
      <c r="Q65" s="117">
        <v>4</v>
      </c>
      <c r="R65" s="117">
        <v>2</v>
      </c>
      <c r="S65" s="2">
        <v>28</v>
      </c>
      <c r="T65" s="2">
        <v>180</v>
      </c>
      <c r="U65" s="2">
        <v>73</v>
      </c>
      <c r="V65" s="2">
        <v>180</v>
      </c>
      <c r="W65" s="2">
        <v>73</v>
      </c>
      <c r="X65" s="2"/>
      <c r="Y65" s="2"/>
      <c r="Z65" s="69">
        <f>('Controles Generales'!$E$8*(J65*(90/H65))+'Controles Generales'!$F$8*(K65*(90/H65))+'Controles Generales'!$K$8*(O65*(90/H65))+'Controles Generales'!$N$8*(Q65*(90/H65))+'Controles Generales'!$O$8*(R65*(90/H65)))/100</f>
        <v>3.4306345733041574</v>
      </c>
      <c r="AA65" s="2"/>
      <c r="AB65" s="2"/>
      <c r="AC65" s="2"/>
      <c r="AD65" s="2"/>
      <c r="AE65" s="2"/>
      <c r="AF65" s="2"/>
      <c r="AG65" s="2"/>
    </row>
    <row r="66" spans="1:33" ht="31.5" x14ac:dyDescent="0.25">
      <c r="A66" s="117" t="s">
        <v>277</v>
      </c>
      <c r="B66" s="117" t="s">
        <v>29</v>
      </c>
      <c r="C66" s="117" t="s">
        <v>139</v>
      </c>
      <c r="D66" s="117" t="s">
        <v>118</v>
      </c>
      <c r="E66" s="118">
        <v>33996</v>
      </c>
      <c r="F66" s="117">
        <v>22</v>
      </c>
      <c r="G66" s="117">
        <v>23</v>
      </c>
      <c r="H66" s="117">
        <v>1860</v>
      </c>
      <c r="I66" s="2">
        <v>127</v>
      </c>
      <c r="J66" s="117">
        <v>251</v>
      </c>
      <c r="K66" s="117">
        <v>36</v>
      </c>
      <c r="L66" s="2">
        <v>10</v>
      </c>
      <c r="M66" s="2">
        <v>77</v>
      </c>
      <c r="N66" s="2">
        <v>2</v>
      </c>
      <c r="O66" s="117">
        <v>3</v>
      </c>
      <c r="P66" s="2">
        <v>0</v>
      </c>
      <c r="Q66" s="117">
        <v>44</v>
      </c>
      <c r="R66" s="117">
        <v>11</v>
      </c>
      <c r="S66" s="2">
        <v>12</v>
      </c>
      <c r="T66" s="2">
        <v>97</v>
      </c>
      <c r="U66" s="2">
        <v>54</v>
      </c>
      <c r="V66" s="2">
        <v>97</v>
      </c>
      <c r="W66" s="2">
        <v>54</v>
      </c>
      <c r="X66" s="2"/>
      <c r="Y66" s="2"/>
      <c r="Z66" s="69">
        <f>('Controles Generales'!$E$8*(J66*(90/H66))+'Controles Generales'!$F$8*(K66*(90/H66))+'Controles Generales'!$K$8*(O66*(90/H66))+'Controles Generales'!$N$8*(Q66*(90/H66))+'Controles Generales'!$O$8*(R66*(90/H66)))/100</f>
        <v>3.2341935483870969</v>
      </c>
      <c r="AA66" s="2"/>
      <c r="AB66" s="2"/>
      <c r="AC66" s="2"/>
      <c r="AD66" s="2"/>
      <c r="AE66" s="2"/>
      <c r="AF66" s="2"/>
      <c r="AG66" s="2"/>
    </row>
    <row r="67" spans="1:33" ht="21" x14ac:dyDescent="0.25">
      <c r="A67" s="117" t="s">
        <v>384</v>
      </c>
      <c r="B67" s="117" t="s">
        <v>29</v>
      </c>
      <c r="C67" s="117" t="s">
        <v>172</v>
      </c>
      <c r="D67" s="117" t="s">
        <v>118</v>
      </c>
      <c r="E67" s="118">
        <v>32931</v>
      </c>
      <c r="F67" s="117">
        <v>25</v>
      </c>
      <c r="G67" s="117">
        <v>29</v>
      </c>
      <c r="H67" s="117">
        <v>2488</v>
      </c>
      <c r="I67" s="2">
        <v>251</v>
      </c>
      <c r="J67" s="117">
        <v>303</v>
      </c>
      <c r="K67" s="117">
        <v>4</v>
      </c>
      <c r="L67" s="2">
        <v>29</v>
      </c>
      <c r="M67" s="2">
        <v>177</v>
      </c>
      <c r="N67" s="2">
        <v>2</v>
      </c>
      <c r="O67" s="117">
        <v>4</v>
      </c>
      <c r="P67" s="2">
        <v>1</v>
      </c>
      <c r="Q67" s="117">
        <v>15</v>
      </c>
      <c r="R67" s="117">
        <v>11</v>
      </c>
      <c r="S67" s="2">
        <v>31</v>
      </c>
      <c r="T67" s="2">
        <v>182</v>
      </c>
      <c r="U67" s="2">
        <v>83</v>
      </c>
      <c r="V67" s="2">
        <v>182</v>
      </c>
      <c r="W67" s="2">
        <v>83</v>
      </c>
      <c r="X67" s="2">
        <v>38.069188543363659</v>
      </c>
      <c r="Y67" s="2">
        <v>42.947040158065604</v>
      </c>
      <c r="Z67" s="69">
        <f>('Controles Generales'!$E$8*(J67*(90/H67))+'Controles Generales'!$F$8*(K67*(90/H67))+'Controles Generales'!$K$8*(O67*(90/H67))+'Controles Generales'!$N$8*(Q67*(90/H67))+'Controles Generales'!$O$8*(R67*(90/H67)))/100</f>
        <v>2.2355305466237945</v>
      </c>
      <c r="AA67" s="2">
        <v>42.436413750168185</v>
      </c>
      <c r="AB67" s="2">
        <v>18.986883667542713</v>
      </c>
      <c r="AC67" s="2">
        <v>31.622501744256265</v>
      </c>
      <c r="AD67" s="2">
        <v>17.941909485552745</v>
      </c>
      <c r="AE67" s="2">
        <v>12.828924492823923</v>
      </c>
      <c r="AF67" s="2">
        <v>15.522780949548025</v>
      </c>
      <c r="AG67" s="2">
        <v>20.299383667542713</v>
      </c>
    </row>
    <row r="68" spans="1:33" ht="21" x14ac:dyDescent="0.25">
      <c r="A68" s="2" t="s">
        <v>241</v>
      </c>
      <c r="B68" s="2" t="s">
        <v>29</v>
      </c>
      <c r="C68" s="2" t="s">
        <v>128</v>
      </c>
      <c r="D68" s="2" t="s">
        <v>118</v>
      </c>
      <c r="E68" s="3">
        <v>34893</v>
      </c>
      <c r="F68" s="2">
        <v>21</v>
      </c>
      <c r="G68" s="2">
        <v>18</v>
      </c>
      <c r="H68" s="2">
        <v>692</v>
      </c>
      <c r="I68" s="2">
        <v>80</v>
      </c>
      <c r="J68" s="2">
        <v>61</v>
      </c>
      <c r="K68" s="2">
        <v>7</v>
      </c>
      <c r="L68" s="2">
        <v>10</v>
      </c>
      <c r="M68" s="2">
        <v>69</v>
      </c>
      <c r="N68" s="2">
        <v>1</v>
      </c>
      <c r="O68" s="2">
        <v>1</v>
      </c>
      <c r="P68" s="2">
        <v>0</v>
      </c>
      <c r="Q68" s="2">
        <v>11</v>
      </c>
      <c r="R68" s="2">
        <v>5</v>
      </c>
      <c r="S68" s="2">
        <v>8</v>
      </c>
      <c r="T68" s="2">
        <v>60</v>
      </c>
      <c r="U68" s="2">
        <v>28</v>
      </c>
      <c r="V68" s="2">
        <v>60</v>
      </c>
      <c r="W68" s="2">
        <v>28</v>
      </c>
      <c r="X68" s="2">
        <v>24.294464669843268</v>
      </c>
      <c r="Y68" s="2">
        <v>23.344132002980658</v>
      </c>
      <c r="Z68" s="69">
        <f>('Controles Generales'!$E$8*(J68*(90/H68))+'Controles Generales'!$F$8*(K68*(90/H68))+'Controles Generales'!$K$8*(O68*(90/H68))+'Controles Generales'!$N$8*(Q68*(90/H68))+'Controles Generales'!$O$8*(R68*(90/H68)))/100</f>
        <v>2.127745664739884</v>
      </c>
      <c r="AA68" s="2">
        <v>24.181071261679673</v>
      </c>
      <c r="AB68" s="2">
        <v>11.878920993386213</v>
      </c>
      <c r="AC68" s="2">
        <v>20.933820104164205</v>
      </c>
      <c r="AD68" s="2">
        <v>8.7142786056448305</v>
      </c>
      <c r="AE68" s="2">
        <v>9.5163269684142548</v>
      </c>
      <c r="AF68" s="2">
        <v>8.9264205513019554</v>
      </c>
      <c r="AG68" s="2">
        <v>14.503920993386213</v>
      </c>
    </row>
    <row r="69" spans="1:33" ht="21" x14ac:dyDescent="0.25">
      <c r="A69" s="2" t="s">
        <v>279</v>
      </c>
      <c r="B69" s="2" t="s">
        <v>29</v>
      </c>
      <c r="C69" s="2" t="s">
        <v>175</v>
      </c>
      <c r="D69" s="2" t="s">
        <v>118</v>
      </c>
      <c r="E69" s="3">
        <v>35863</v>
      </c>
      <c r="F69" s="2">
        <v>19</v>
      </c>
      <c r="G69" s="2">
        <v>1</v>
      </c>
      <c r="H69" s="2">
        <v>21</v>
      </c>
      <c r="I69" s="2">
        <v>1</v>
      </c>
      <c r="J69" s="2">
        <v>4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1</v>
      </c>
      <c r="U69" s="2">
        <v>1</v>
      </c>
      <c r="V69" s="2">
        <v>1</v>
      </c>
      <c r="W69" s="2">
        <v>1</v>
      </c>
      <c r="X69" s="2"/>
      <c r="Y69" s="2"/>
      <c r="Z69" s="69">
        <f>('Controles Generales'!$E$8*(J69*(90/H69))+'Controles Generales'!$F$8*(K69*(90/H69))+'Controles Generales'!$K$8*(O69*(90/H69))+'Controles Generales'!$N$8*(Q69*(90/H69))+'Controles Generales'!$O$8*(R69*(90/H69)))/100</f>
        <v>3.8571428571428568</v>
      </c>
      <c r="AA69" s="2"/>
      <c r="AB69" s="2"/>
      <c r="AC69" s="2"/>
      <c r="AD69" s="2"/>
      <c r="AE69" s="2"/>
      <c r="AF69" s="2"/>
      <c r="AG69" s="2"/>
    </row>
    <row r="70" spans="1:33" ht="21" x14ac:dyDescent="0.25">
      <c r="A70" s="2" t="s">
        <v>260</v>
      </c>
      <c r="B70" s="2" t="s">
        <v>29</v>
      </c>
      <c r="C70" s="2" t="s">
        <v>148</v>
      </c>
      <c r="D70" s="2" t="s">
        <v>118</v>
      </c>
      <c r="E70" s="3">
        <v>31700</v>
      </c>
      <c r="F70" s="2">
        <v>30</v>
      </c>
      <c r="G70" s="2">
        <v>8</v>
      </c>
      <c r="H70" s="2">
        <v>624</v>
      </c>
      <c r="I70" s="2">
        <v>78</v>
      </c>
      <c r="J70" s="2">
        <v>46</v>
      </c>
      <c r="K70" s="2">
        <v>5</v>
      </c>
      <c r="L70" s="2">
        <v>4</v>
      </c>
      <c r="M70" s="2">
        <v>44</v>
      </c>
      <c r="N70" s="2">
        <v>1</v>
      </c>
      <c r="O70" s="2">
        <v>0</v>
      </c>
      <c r="P70" s="2">
        <v>0</v>
      </c>
      <c r="Q70" s="2">
        <v>11</v>
      </c>
      <c r="R70" s="2">
        <v>4</v>
      </c>
      <c r="S70" s="2">
        <v>19</v>
      </c>
      <c r="T70" s="2">
        <v>56</v>
      </c>
      <c r="U70" s="2">
        <v>32</v>
      </c>
      <c r="V70" s="2">
        <v>56</v>
      </c>
      <c r="W70" s="2">
        <v>32</v>
      </c>
      <c r="X70" s="2"/>
      <c r="Y70" s="2"/>
      <c r="Z70" s="69">
        <f>('Controles Generales'!$E$8*(J70*(90/H70))+'Controles Generales'!$F$8*(K70*(90/H70))+'Controles Generales'!$K$8*(O70*(90/H70))+'Controles Generales'!$N$8*(Q70*(90/H70))+'Controles Generales'!$O$8*(R70*(90/H70)))/100</f>
        <v>1.8576923076923078</v>
      </c>
      <c r="AA70" s="2"/>
      <c r="AB70" s="2"/>
      <c r="AC70" s="2"/>
      <c r="AD70" s="2"/>
      <c r="AE70" s="2"/>
      <c r="AF70" s="2"/>
      <c r="AG70" s="2"/>
    </row>
    <row r="71" spans="1:33" ht="21" x14ac:dyDescent="0.25">
      <c r="A71" s="2" t="s">
        <v>274</v>
      </c>
      <c r="B71" s="2" t="s">
        <v>29</v>
      </c>
      <c r="C71" s="2" t="s">
        <v>168</v>
      </c>
      <c r="D71" s="2" t="s">
        <v>118</v>
      </c>
      <c r="E71" s="3">
        <v>31722</v>
      </c>
      <c r="F71" s="2">
        <v>30</v>
      </c>
      <c r="G71" s="2">
        <v>10</v>
      </c>
      <c r="H71" s="2">
        <v>729</v>
      </c>
      <c r="I71" s="2">
        <v>83</v>
      </c>
      <c r="J71" s="2">
        <v>83</v>
      </c>
      <c r="K71" s="2">
        <v>3</v>
      </c>
      <c r="L71" s="2">
        <v>8</v>
      </c>
      <c r="M71" s="2">
        <v>63</v>
      </c>
      <c r="N71" s="2">
        <v>0</v>
      </c>
      <c r="O71" s="2">
        <v>1</v>
      </c>
      <c r="P71" s="2">
        <v>0</v>
      </c>
      <c r="Q71" s="2">
        <v>10</v>
      </c>
      <c r="R71" s="2">
        <v>3</v>
      </c>
      <c r="S71" s="2">
        <v>14</v>
      </c>
      <c r="T71" s="2">
        <v>84</v>
      </c>
      <c r="U71" s="2">
        <v>35</v>
      </c>
      <c r="V71" s="2">
        <v>84</v>
      </c>
      <c r="W71" s="2">
        <v>35</v>
      </c>
      <c r="X71" s="2"/>
      <c r="Y71" s="2"/>
      <c r="Z71" s="69">
        <f>('Controles Generales'!$E$8*(J71*(90/H71))+'Controles Generales'!$F$8*(K71*(90/H71))+'Controles Generales'!$K$8*(O71*(90/H71))+'Controles Generales'!$N$8*(Q71*(90/H71))+'Controles Generales'!$O$8*(R71*(90/H71)))/100</f>
        <v>2.3283950617283948</v>
      </c>
      <c r="AA71" s="2"/>
      <c r="AB71" s="2"/>
      <c r="AC71" s="2"/>
      <c r="AD71" s="2"/>
      <c r="AE71" s="2"/>
      <c r="AF71" s="2"/>
      <c r="AG71" s="2"/>
    </row>
    <row r="72" spans="1:33" ht="42" x14ac:dyDescent="0.25">
      <c r="A72" s="2" t="s">
        <v>261</v>
      </c>
      <c r="B72" s="2" t="s">
        <v>29</v>
      </c>
      <c r="C72" s="2" t="s">
        <v>152</v>
      </c>
      <c r="D72" s="2" t="s">
        <v>118</v>
      </c>
      <c r="E72" s="3">
        <v>30789</v>
      </c>
      <c r="F72" s="2">
        <v>33</v>
      </c>
      <c r="G72" s="2">
        <v>8</v>
      </c>
      <c r="H72" s="2">
        <v>612</v>
      </c>
      <c r="I72" s="2">
        <v>122</v>
      </c>
      <c r="J72" s="2">
        <v>123</v>
      </c>
      <c r="K72" s="2">
        <v>2</v>
      </c>
      <c r="L72" s="2">
        <v>6</v>
      </c>
      <c r="M72" s="2">
        <v>44</v>
      </c>
      <c r="N72" s="2">
        <v>1</v>
      </c>
      <c r="O72" s="2">
        <v>0</v>
      </c>
      <c r="P72" s="2">
        <v>1</v>
      </c>
      <c r="Q72" s="2">
        <v>9</v>
      </c>
      <c r="R72" s="2">
        <v>2</v>
      </c>
      <c r="S72" s="2">
        <v>9</v>
      </c>
      <c r="T72" s="2">
        <v>55</v>
      </c>
      <c r="U72" s="2">
        <v>57</v>
      </c>
      <c r="V72" s="2">
        <v>55</v>
      </c>
      <c r="W72" s="2">
        <v>57</v>
      </c>
      <c r="X72" s="2"/>
      <c r="Y72" s="2"/>
      <c r="Z72" s="69">
        <f>('Controles Generales'!$E$8*(J72*(90/H72))+'Controles Generales'!$F$8*(K72*(90/H72))+'Controles Generales'!$K$8*(O72*(90/H72))+'Controles Generales'!$N$8*(Q72*(90/H72))+'Controles Generales'!$O$8*(R72*(90/H72)))/100</f>
        <v>3.7117647058823535</v>
      </c>
      <c r="AA72" s="2"/>
      <c r="AB72" s="2"/>
      <c r="AC72" s="2"/>
      <c r="AD72" s="2"/>
      <c r="AE72" s="2"/>
      <c r="AF72" s="2"/>
      <c r="AG72" s="2"/>
    </row>
    <row r="73" spans="1:33" ht="21" x14ac:dyDescent="0.25">
      <c r="A73" s="2" t="s">
        <v>256</v>
      </c>
      <c r="B73" s="2" t="s">
        <v>29</v>
      </c>
      <c r="C73" s="2" t="s">
        <v>144</v>
      </c>
      <c r="D73" s="2" t="s">
        <v>118</v>
      </c>
      <c r="E73" s="3">
        <v>36020</v>
      </c>
      <c r="F73" s="2">
        <v>18</v>
      </c>
      <c r="G73" s="2">
        <v>3</v>
      </c>
      <c r="H73" s="2">
        <v>270</v>
      </c>
      <c r="I73" s="2">
        <v>35</v>
      </c>
      <c r="J73" s="2">
        <v>67</v>
      </c>
      <c r="K73" s="2">
        <v>3</v>
      </c>
      <c r="L73" s="2">
        <v>10</v>
      </c>
      <c r="M73" s="2">
        <v>18</v>
      </c>
      <c r="N73" s="2">
        <v>0</v>
      </c>
      <c r="O73" s="2">
        <v>0</v>
      </c>
      <c r="P73" s="2">
        <v>0</v>
      </c>
      <c r="Q73" s="2">
        <v>6</v>
      </c>
      <c r="R73" s="2">
        <v>3</v>
      </c>
      <c r="S73" s="2">
        <v>1</v>
      </c>
      <c r="T73" s="2">
        <v>22</v>
      </c>
      <c r="U73" s="2">
        <v>8</v>
      </c>
      <c r="V73" s="2">
        <v>22</v>
      </c>
      <c r="W73" s="2">
        <v>8</v>
      </c>
      <c r="X73" s="2"/>
      <c r="Y73" s="2"/>
      <c r="Z73" s="69">
        <f>('Controles Generales'!$E$8*(J73*(90/H73))+'Controles Generales'!$F$8*(K73*(90/H73))+'Controles Generales'!$K$8*(O73*(90/H73))+'Controles Generales'!$N$8*(Q73*(90/H73))+'Controles Generales'!$O$8*(R73*(90/H73)))/100</f>
        <v>4.92</v>
      </c>
      <c r="AA73" s="2"/>
      <c r="AB73" s="2"/>
      <c r="AC73" s="2"/>
      <c r="AD73" s="2"/>
      <c r="AE73" s="2"/>
      <c r="AF73" s="2"/>
      <c r="AG73" s="2"/>
    </row>
    <row r="74" spans="1:33" ht="21" x14ac:dyDescent="0.25">
      <c r="A74" s="2" t="s">
        <v>254</v>
      </c>
      <c r="B74" s="2" t="s">
        <v>29</v>
      </c>
      <c r="C74" s="2" t="s">
        <v>143</v>
      </c>
      <c r="D74" s="2" t="s">
        <v>118</v>
      </c>
      <c r="E74" s="3">
        <v>29476</v>
      </c>
      <c r="F74" s="2">
        <v>36</v>
      </c>
      <c r="G74" s="2">
        <v>19</v>
      </c>
      <c r="H74" s="2">
        <v>1549</v>
      </c>
      <c r="I74" s="2">
        <v>560</v>
      </c>
      <c r="J74" s="2">
        <v>436</v>
      </c>
      <c r="K74" s="2">
        <v>2</v>
      </c>
      <c r="L74" s="2">
        <v>12</v>
      </c>
      <c r="M74" s="2">
        <v>124</v>
      </c>
      <c r="N74" s="2">
        <v>6</v>
      </c>
      <c r="O74" s="2">
        <v>6</v>
      </c>
      <c r="P74" s="2">
        <v>0</v>
      </c>
      <c r="Q74" s="2">
        <v>21</v>
      </c>
      <c r="R74" s="2">
        <v>7</v>
      </c>
      <c r="S74" s="2">
        <v>36</v>
      </c>
      <c r="T74" s="2">
        <v>103</v>
      </c>
      <c r="U74" s="2">
        <v>81</v>
      </c>
      <c r="V74" s="2">
        <v>103</v>
      </c>
      <c r="W74" s="2">
        <v>81</v>
      </c>
      <c r="X74" s="2"/>
      <c r="Y74" s="2"/>
      <c r="Z74" s="69">
        <f>('Controles Generales'!$E$8*(J74*(90/H74))+'Controles Generales'!$F$8*(K74*(90/H74))+'Controles Generales'!$K$8*(O74*(90/H74))+'Controles Generales'!$N$8*(Q74*(90/H74))+'Controles Generales'!$O$8*(R74*(90/H74)))/100</f>
        <v>5.0304712717882509</v>
      </c>
      <c r="AA74" s="2"/>
      <c r="AB74" s="2"/>
      <c r="AC74" s="2"/>
      <c r="AD74" s="2"/>
      <c r="AE74" s="2"/>
      <c r="AF74" s="2"/>
      <c r="AG74" s="2"/>
    </row>
    <row r="75" spans="1:33" ht="21" x14ac:dyDescent="0.25">
      <c r="A75" s="2" t="s">
        <v>264</v>
      </c>
      <c r="B75" s="2" t="s">
        <v>29</v>
      </c>
      <c r="C75" s="2" t="s">
        <v>155</v>
      </c>
      <c r="D75" s="2" t="s">
        <v>118</v>
      </c>
      <c r="E75" s="3">
        <v>31408</v>
      </c>
      <c r="F75" s="2">
        <v>31</v>
      </c>
      <c r="G75" s="2">
        <v>17</v>
      </c>
      <c r="H75" s="2">
        <v>1214</v>
      </c>
      <c r="I75" s="2">
        <v>187</v>
      </c>
      <c r="J75" s="2">
        <v>248</v>
      </c>
      <c r="K75" s="2">
        <v>6</v>
      </c>
      <c r="L75" s="2">
        <v>8</v>
      </c>
      <c r="M75" s="2">
        <v>70</v>
      </c>
      <c r="N75" s="2">
        <v>3</v>
      </c>
      <c r="O75" s="2">
        <v>2</v>
      </c>
      <c r="P75" s="2">
        <v>0</v>
      </c>
      <c r="Q75" s="2">
        <v>15</v>
      </c>
      <c r="R75" s="2">
        <v>11</v>
      </c>
      <c r="S75" s="2">
        <v>14</v>
      </c>
      <c r="T75" s="2">
        <v>118</v>
      </c>
      <c r="U75" s="2">
        <v>74</v>
      </c>
      <c r="V75" s="2">
        <v>118</v>
      </c>
      <c r="W75" s="2">
        <v>74</v>
      </c>
      <c r="X75" s="2"/>
      <c r="Y75" s="2"/>
      <c r="Z75" s="69">
        <f>('Controles Generales'!$E$8*(J75*(90/H75))+'Controles Generales'!$F$8*(K75*(90/H75))+'Controles Generales'!$K$8*(O75*(90/H75))+'Controles Generales'!$N$8*(Q75*(90/H75))+'Controles Generales'!$O$8*(R75*(90/H75)))/100</f>
        <v>3.8535420098846789</v>
      </c>
      <c r="AA75" s="2"/>
      <c r="AB75" s="2"/>
      <c r="AC75" s="2"/>
      <c r="AD75" s="2"/>
      <c r="AE75" s="2"/>
      <c r="AF75" s="2"/>
      <c r="AG75" s="2"/>
    </row>
    <row r="76" spans="1:33" ht="21" x14ac:dyDescent="0.25">
      <c r="A76" s="2" t="s">
        <v>238</v>
      </c>
      <c r="B76" s="2" t="s">
        <v>29</v>
      </c>
      <c r="C76" s="2" t="s">
        <v>126</v>
      </c>
      <c r="D76" s="2" t="s">
        <v>118</v>
      </c>
      <c r="E76" s="3">
        <v>34565</v>
      </c>
      <c r="F76" s="2">
        <v>22</v>
      </c>
      <c r="G76" s="2">
        <v>25</v>
      </c>
      <c r="H76" s="2">
        <v>1929</v>
      </c>
      <c r="I76" s="2">
        <v>280</v>
      </c>
      <c r="J76" s="2">
        <v>364</v>
      </c>
      <c r="K76" s="2">
        <v>33</v>
      </c>
      <c r="L76" s="2">
        <v>18</v>
      </c>
      <c r="M76" s="2">
        <v>145</v>
      </c>
      <c r="N76" s="2">
        <v>2</v>
      </c>
      <c r="O76" s="2">
        <v>2</v>
      </c>
      <c r="P76" s="2">
        <v>4</v>
      </c>
      <c r="Q76" s="2">
        <v>58</v>
      </c>
      <c r="R76" s="2">
        <v>32</v>
      </c>
      <c r="S76" s="2">
        <v>24</v>
      </c>
      <c r="T76" s="2">
        <v>163</v>
      </c>
      <c r="U76" s="2">
        <v>88</v>
      </c>
      <c r="V76" s="2">
        <v>163</v>
      </c>
      <c r="W76" s="2">
        <v>88</v>
      </c>
      <c r="X76" s="2">
        <v>27.812966545237586</v>
      </c>
      <c r="Y76" s="2">
        <v>28.927219855101693</v>
      </c>
      <c r="Z76" s="69">
        <f>('Controles Generales'!$E$8*(J76*(90/H76))+'Controles Generales'!$F$8*(K76*(90/H76))+'Controles Generales'!$K$8*(O76*(90/H76))+'Controles Generales'!$N$8*(Q76*(90/H76))+'Controles Generales'!$O$8*(R76*(90/H76)))/100</f>
        <v>4.3548989113530325</v>
      </c>
      <c r="AA76" s="2">
        <v>28.853931608164313</v>
      </c>
      <c r="AB76" s="2">
        <v>13.862159854679167</v>
      </c>
      <c r="AC76" s="2">
        <v>22.144118980555092</v>
      </c>
      <c r="AD76" s="2">
        <v>14.915582993856237</v>
      </c>
      <c r="AE76" s="2">
        <v>11.03841194112448</v>
      </c>
      <c r="AF76" s="2">
        <v>13.248765232962823</v>
      </c>
      <c r="AG76" s="2">
        <v>16.616258215334902</v>
      </c>
    </row>
    <row r="77" spans="1:33" ht="21" x14ac:dyDescent="0.25">
      <c r="A77" s="2" t="s">
        <v>259</v>
      </c>
      <c r="B77" s="2" t="s">
        <v>29</v>
      </c>
      <c r="C77" s="2" t="s">
        <v>146</v>
      </c>
      <c r="D77" s="2" t="s">
        <v>118</v>
      </c>
      <c r="E77" s="3">
        <v>30675</v>
      </c>
      <c r="F77" s="2">
        <v>33</v>
      </c>
      <c r="G77" s="2">
        <v>22</v>
      </c>
      <c r="H77" s="2">
        <v>1869</v>
      </c>
      <c r="I77" s="2">
        <v>164</v>
      </c>
      <c r="J77" s="2">
        <v>199</v>
      </c>
      <c r="K77" s="2">
        <v>10</v>
      </c>
      <c r="L77" s="2">
        <v>31</v>
      </c>
      <c r="M77" s="2">
        <v>144</v>
      </c>
      <c r="N77" s="2">
        <v>7</v>
      </c>
      <c r="O77" s="2">
        <v>4</v>
      </c>
      <c r="P77" s="2">
        <v>10</v>
      </c>
      <c r="Q77" s="2">
        <v>24</v>
      </c>
      <c r="R77" s="2">
        <v>5</v>
      </c>
      <c r="S77" s="2">
        <v>42</v>
      </c>
      <c r="T77" s="2">
        <v>286</v>
      </c>
      <c r="U77" s="2">
        <v>135</v>
      </c>
      <c r="V77" s="2">
        <v>286</v>
      </c>
      <c r="W77" s="2">
        <v>135</v>
      </c>
      <c r="X77" s="2"/>
      <c r="Y77" s="2"/>
      <c r="Z77" s="69">
        <f>('Controles Generales'!$E$8*(J77*(90/H77))+'Controles Generales'!$F$8*(K77*(90/H77))+'Controles Generales'!$K$8*(O77*(90/H77))+'Controles Generales'!$N$8*(Q77*(90/H77))+'Controles Generales'!$O$8*(R77*(90/H77)))/100</f>
        <v>2.2044943820224718</v>
      </c>
      <c r="AA77" s="2"/>
      <c r="AB77" s="2"/>
      <c r="AC77" s="2"/>
      <c r="AD77" s="2"/>
      <c r="AE77" s="2"/>
      <c r="AF77" s="2"/>
      <c r="AG77" s="2"/>
    </row>
    <row r="78" spans="1:33" ht="31.5" x14ac:dyDescent="0.25">
      <c r="A78" s="2" t="s">
        <v>257</v>
      </c>
      <c r="B78" s="2" t="s">
        <v>29</v>
      </c>
      <c r="C78" s="2" t="s">
        <v>144</v>
      </c>
      <c r="D78" s="2" t="s">
        <v>118</v>
      </c>
      <c r="E78" s="3">
        <v>31902</v>
      </c>
      <c r="F78" s="2">
        <v>30</v>
      </c>
      <c r="G78" s="2">
        <v>8</v>
      </c>
      <c r="H78" s="2">
        <v>720</v>
      </c>
      <c r="I78" s="2">
        <v>129</v>
      </c>
      <c r="J78" s="2">
        <v>124</v>
      </c>
      <c r="K78" s="2">
        <v>9</v>
      </c>
      <c r="L78" s="2">
        <v>9</v>
      </c>
      <c r="M78" s="2">
        <v>52</v>
      </c>
      <c r="N78" s="2">
        <v>0</v>
      </c>
      <c r="O78" s="2">
        <v>0</v>
      </c>
      <c r="P78" s="2">
        <v>0</v>
      </c>
      <c r="Q78" s="2">
        <v>1</v>
      </c>
      <c r="R78" s="2">
        <v>3</v>
      </c>
      <c r="S78" s="2">
        <v>11</v>
      </c>
      <c r="T78" s="2">
        <v>90</v>
      </c>
      <c r="U78" s="2">
        <v>42</v>
      </c>
      <c r="V78" s="2">
        <v>90</v>
      </c>
      <c r="W78" s="2">
        <v>42</v>
      </c>
      <c r="X78" s="2"/>
      <c r="Y78" s="2"/>
      <c r="Z78" s="69">
        <f>('Controles Generales'!$E$8*(J78*(90/H78))+'Controles Generales'!$F$8*(K78*(90/H78))+'Controles Generales'!$K$8*(O78*(90/H78))+'Controles Generales'!$N$8*(Q78*(90/H78))+'Controles Generales'!$O$8*(R78*(90/H78)))/100</f>
        <v>3.13</v>
      </c>
      <c r="AA78" s="2"/>
      <c r="AB78" s="2"/>
      <c r="AC78" s="2"/>
      <c r="AD78" s="2"/>
      <c r="AE78" s="2"/>
      <c r="AF78" s="2"/>
      <c r="AG78" s="2"/>
    </row>
    <row r="79" spans="1:33" ht="31.5" x14ac:dyDescent="0.25">
      <c r="A79" s="2" t="s">
        <v>277</v>
      </c>
      <c r="B79" s="2" t="s">
        <v>29</v>
      </c>
      <c r="C79" s="2" t="s">
        <v>172</v>
      </c>
      <c r="D79" s="2" t="s">
        <v>118</v>
      </c>
      <c r="E79" s="3">
        <v>33996</v>
      </c>
      <c r="F79" s="2">
        <v>24</v>
      </c>
      <c r="G79" s="2">
        <v>18</v>
      </c>
      <c r="H79" s="2">
        <v>1434</v>
      </c>
      <c r="I79" s="2">
        <v>167</v>
      </c>
      <c r="J79" s="2">
        <v>165</v>
      </c>
      <c r="K79" s="2">
        <v>10</v>
      </c>
      <c r="L79" s="2">
        <v>24</v>
      </c>
      <c r="M79" s="2">
        <v>108</v>
      </c>
      <c r="N79" s="2">
        <v>2</v>
      </c>
      <c r="O79" s="2">
        <v>1</v>
      </c>
      <c r="P79" s="2">
        <v>0</v>
      </c>
      <c r="Q79" s="2">
        <v>23</v>
      </c>
      <c r="R79" s="2">
        <v>5</v>
      </c>
      <c r="S79" s="2">
        <v>19</v>
      </c>
      <c r="T79" s="2">
        <v>117</v>
      </c>
      <c r="U79" s="2">
        <v>65</v>
      </c>
      <c r="V79" s="2">
        <v>117</v>
      </c>
      <c r="W79" s="2">
        <v>65</v>
      </c>
      <c r="X79" s="2"/>
      <c r="Y79" s="2"/>
      <c r="Z79" s="69">
        <f>('Controles Generales'!$E$8*(J79*(90/H79))+'Controles Generales'!$F$8*(K79*(90/H79))+'Controles Generales'!$K$8*(O79*(90/H79))+'Controles Generales'!$N$8*(Q79*(90/H79))+'Controles Generales'!$O$8*(R79*(90/H79)))/100</f>
        <v>2.4389121338912134</v>
      </c>
      <c r="AA79" s="2"/>
      <c r="AB79" s="2"/>
      <c r="AC79" s="2"/>
      <c r="AD79" s="2"/>
      <c r="AE79" s="2"/>
      <c r="AF79" s="2"/>
      <c r="AG79" s="2"/>
    </row>
  </sheetData>
  <autoFilter ref="A1:AG34" xr:uid="{00000000-0009-0000-0000-000008000000}">
    <sortState xmlns:xlrd2="http://schemas.microsoft.com/office/spreadsheetml/2017/richdata2" ref="A2:AG79">
      <sortCondition ref="A1:A3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9"/>
  <sheetViews>
    <sheetView topLeftCell="A76" workbookViewId="0">
      <selection activeCell="AB7" sqref="AB7:AB79"/>
    </sheetView>
  </sheetViews>
  <sheetFormatPr baseColWidth="10" defaultRowHeight="15" x14ac:dyDescent="0.25"/>
  <cols>
    <col min="10" max="11" width="11.42578125" hidden="1" customWidth="1"/>
    <col min="12" max="12" width="11.42578125" customWidth="1"/>
    <col min="14" max="20" width="11.42578125" hidden="1" customWidth="1"/>
    <col min="21" max="21" width="11.42578125" customWidth="1"/>
    <col min="23" max="27" width="11.42578125" hidden="1" customWidth="1"/>
    <col min="28" max="28" width="11.42578125" style="12"/>
    <col min="29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74</v>
      </c>
      <c r="J1" s="1" t="s">
        <v>13</v>
      </c>
      <c r="K1" s="1" t="s">
        <v>14</v>
      </c>
      <c r="L1" s="1" t="s">
        <v>54</v>
      </c>
      <c r="M1" s="1" t="s">
        <v>75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8" t="s">
        <v>643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117" t="s">
        <v>684</v>
      </c>
      <c r="B2" s="117" t="s">
        <v>29</v>
      </c>
      <c r="C2" s="117" t="s">
        <v>139</v>
      </c>
      <c r="D2" s="117" t="s">
        <v>118</v>
      </c>
      <c r="E2" s="118">
        <v>33250</v>
      </c>
      <c r="F2" s="117">
        <v>24</v>
      </c>
      <c r="G2" s="117">
        <v>11</v>
      </c>
      <c r="H2" s="117">
        <v>805</v>
      </c>
      <c r="I2" s="117">
        <v>96</v>
      </c>
      <c r="J2" s="2">
        <v>186</v>
      </c>
      <c r="K2" s="2">
        <v>30</v>
      </c>
      <c r="L2" s="117">
        <v>19</v>
      </c>
      <c r="M2" s="117">
        <v>71</v>
      </c>
      <c r="N2" s="2">
        <v>25</v>
      </c>
      <c r="O2" s="2">
        <v>1</v>
      </c>
      <c r="P2" s="2">
        <v>2</v>
      </c>
      <c r="Q2" s="2">
        <v>1</v>
      </c>
      <c r="R2" s="2">
        <v>0</v>
      </c>
      <c r="S2" s="2">
        <v>48</v>
      </c>
      <c r="T2" s="2">
        <v>11</v>
      </c>
      <c r="U2" s="117">
        <v>9</v>
      </c>
      <c r="V2" s="117">
        <v>63</v>
      </c>
      <c r="W2" s="2">
        <v>183</v>
      </c>
      <c r="X2" s="2" t="s">
        <v>42</v>
      </c>
      <c r="Y2" s="2">
        <v>36.495876510524546</v>
      </c>
      <c r="Z2" s="2">
        <v>38.069188543363659</v>
      </c>
      <c r="AA2" s="2">
        <v>42.947040158065604</v>
      </c>
      <c r="AB2" s="8">
        <f>('Controles Generales'!$D$9*(I2*(90/H2))+'Controles Generales'!$G$9*(L2*(90/H2))+'Controles Generales'!$H$9*(M2*(90/H2))+'Controles Generales'!$P$9*(U2*(90/H2))+'Controles Generales'!$Q$9*(V2*(90/H2)))/100</f>
        <v>5.2557763975155289</v>
      </c>
      <c r="AC2" s="2">
        <v>42.436413750168185</v>
      </c>
      <c r="AD2" s="2">
        <v>18.986883667542713</v>
      </c>
      <c r="AE2" s="2">
        <v>31.622501744256265</v>
      </c>
      <c r="AF2" s="2">
        <v>17.941909485552745</v>
      </c>
      <c r="AG2" s="2">
        <v>12.828924492823923</v>
      </c>
      <c r="AH2" s="2">
        <v>15.522780949548025</v>
      </c>
      <c r="AI2" s="2">
        <v>20.299383667542713</v>
      </c>
    </row>
    <row r="3" spans="1:35" ht="21" x14ac:dyDescent="0.25">
      <c r="A3" s="117" t="s">
        <v>685</v>
      </c>
      <c r="B3" s="117" t="s">
        <v>29</v>
      </c>
      <c r="C3" s="117" t="s">
        <v>129</v>
      </c>
      <c r="D3" s="117" t="s">
        <v>118</v>
      </c>
      <c r="E3" s="118">
        <v>34553</v>
      </c>
      <c r="F3" s="117">
        <v>21</v>
      </c>
      <c r="G3" s="117">
        <v>14</v>
      </c>
      <c r="H3" s="117">
        <v>1248</v>
      </c>
      <c r="I3" s="117">
        <v>121</v>
      </c>
      <c r="J3" s="2">
        <v>47</v>
      </c>
      <c r="K3" s="2">
        <v>4</v>
      </c>
      <c r="L3" s="117">
        <v>37</v>
      </c>
      <c r="M3" s="117">
        <v>111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10</v>
      </c>
      <c r="T3" s="2">
        <v>4</v>
      </c>
      <c r="U3" s="117">
        <v>24</v>
      </c>
      <c r="V3" s="117">
        <v>173</v>
      </c>
      <c r="W3" s="2">
        <v>20</v>
      </c>
      <c r="X3" s="2"/>
      <c r="Y3" s="2"/>
      <c r="Z3" s="2"/>
      <c r="AA3" s="2"/>
      <c r="AB3" s="8">
        <f>('Controles Generales'!$D$9*(I3*(90/H3))+'Controles Generales'!$G$9*(L3*(90/H3))+'Controles Generales'!$H$9*(M3*(90/H3))+'Controles Generales'!$P$9*(U3*(90/H3))+'Controles Generales'!$Q$9*(V3*(90/H3)))/100</f>
        <v>6.3396634615384606</v>
      </c>
      <c r="AC3" s="2"/>
      <c r="AD3" s="2"/>
      <c r="AE3" s="2"/>
      <c r="AF3" s="2"/>
      <c r="AG3" s="2"/>
      <c r="AH3" s="2"/>
      <c r="AI3" s="2"/>
    </row>
    <row r="4" spans="1:35" ht="21" x14ac:dyDescent="0.25">
      <c r="A4" s="117" t="s">
        <v>686</v>
      </c>
      <c r="B4" s="117" t="s">
        <v>29</v>
      </c>
      <c r="C4" s="117" t="s">
        <v>141</v>
      </c>
      <c r="D4" s="117" t="s">
        <v>118</v>
      </c>
      <c r="E4" s="118">
        <v>29347</v>
      </c>
      <c r="F4" s="117">
        <v>35</v>
      </c>
      <c r="G4" s="117">
        <v>10</v>
      </c>
      <c r="H4" s="117">
        <v>734</v>
      </c>
      <c r="I4" s="117">
        <v>82</v>
      </c>
      <c r="J4" s="2">
        <v>49</v>
      </c>
      <c r="K4" s="2">
        <v>1</v>
      </c>
      <c r="L4" s="117">
        <v>26</v>
      </c>
      <c r="M4" s="117">
        <v>65</v>
      </c>
      <c r="N4" s="2">
        <v>1</v>
      </c>
      <c r="O4" s="2">
        <v>0</v>
      </c>
      <c r="P4" s="2">
        <v>2</v>
      </c>
      <c r="Q4" s="2">
        <v>2</v>
      </c>
      <c r="R4" s="2">
        <v>2</v>
      </c>
      <c r="S4" s="2">
        <v>9</v>
      </c>
      <c r="T4" s="2">
        <v>2</v>
      </c>
      <c r="U4" s="117">
        <v>3</v>
      </c>
      <c r="V4" s="117">
        <v>84</v>
      </c>
      <c r="W4" s="2">
        <v>12</v>
      </c>
      <c r="X4" s="2" t="s">
        <v>42</v>
      </c>
      <c r="Y4" s="2">
        <v>37.676054841351721</v>
      </c>
      <c r="Z4" s="2">
        <v>41.352943190258401</v>
      </c>
      <c r="AA4" s="2">
        <v>41.349660393141427</v>
      </c>
      <c r="AB4" s="8">
        <f>('Controles Generales'!$D$9*(I4*(90/H4))+'Controles Generales'!$G$9*(L4*(90/H4))+'Controles Generales'!$H$9*(M4*(90/H4))+'Controles Generales'!$P$9*(U4*(90/H4))+'Controles Generales'!$Q$9*(V4*(90/H4)))/100</f>
        <v>6.0216621253406002</v>
      </c>
      <c r="AC4" s="2">
        <v>42.650943923271683</v>
      </c>
      <c r="AD4" s="2">
        <v>27.133591967134549</v>
      </c>
      <c r="AE4" s="2">
        <v>36.300143537907928</v>
      </c>
      <c r="AF4" s="2">
        <v>32.094210914182447</v>
      </c>
      <c r="AG4" s="2">
        <v>26.264984191614204</v>
      </c>
      <c r="AH4" s="2">
        <v>31.792042280539462</v>
      </c>
      <c r="AI4" s="2">
        <v>29.829288688446024</v>
      </c>
    </row>
    <row r="5" spans="1:35" ht="21" x14ac:dyDescent="0.25">
      <c r="A5" s="117" t="s">
        <v>687</v>
      </c>
      <c r="B5" s="117" t="s">
        <v>29</v>
      </c>
      <c r="C5" s="117" t="s">
        <v>598</v>
      </c>
      <c r="D5" s="117" t="s">
        <v>136</v>
      </c>
      <c r="E5" s="118">
        <v>30982</v>
      </c>
      <c r="F5" s="117">
        <v>31</v>
      </c>
      <c r="G5" s="117">
        <v>23</v>
      </c>
      <c r="H5" s="117">
        <v>1935</v>
      </c>
      <c r="I5" s="117">
        <v>216</v>
      </c>
      <c r="J5" s="2">
        <v>38</v>
      </c>
      <c r="K5" s="2">
        <v>1</v>
      </c>
      <c r="L5" s="117">
        <v>36</v>
      </c>
      <c r="M5" s="117">
        <v>198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4</v>
      </c>
      <c r="T5" s="2">
        <v>2</v>
      </c>
      <c r="U5" s="117">
        <v>23</v>
      </c>
      <c r="V5" s="117">
        <v>146</v>
      </c>
      <c r="W5" s="2">
        <v>24</v>
      </c>
      <c r="X5" s="2" t="s">
        <v>42</v>
      </c>
      <c r="Y5" s="2">
        <v>33.416175523154742</v>
      </c>
      <c r="Z5" s="2">
        <v>35.156557726595182</v>
      </c>
      <c r="AA5" s="2">
        <v>37.089190316780879</v>
      </c>
      <c r="AB5" s="8">
        <f>('Controles Generales'!$D$9*(I5*(90/H5))+'Controles Generales'!$G$9*(L5*(90/H5))+'Controles Generales'!$H$9*(M5*(90/H5))+'Controles Generales'!$P$9*(U5*(90/H5))+'Controles Generales'!$Q$9*(V5*(90/H5)))/100</f>
        <v>5.2069767441860471</v>
      </c>
      <c r="AC5" s="2">
        <v>36.181015177951735</v>
      </c>
      <c r="AD5" s="2">
        <v>19.026363573715123</v>
      </c>
      <c r="AE5" s="2">
        <v>29.365263835915712</v>
      </c>
      <c r="AF5" s="2">
        <v>18.842223812100471</v>
      </c>
      <c r="AG5" s="2">
        <v>17.378572495745171</v>
      </c>
      <c r="AH5" s="2">
        <v>19.499759859579598</v>
      </c>
      <c r="AI5" s="2">
        <v>24.276363573715127</v>
      </c>
    </row>
    <row r="6" spans="1:35" ht="21" x14ac:dyDescent="0.25">
      <c r="A6" s="117" t="s">
        <v>243</v>
      </c>
      <c r="B6" s="117" t="s">
        <v>29</v>
      </c>
      <c r="C6" s="117" t="s">
        <v>132</v>
      </c>
      <c r="D6" s="117" t="s">
        <v>118</v>
      </c>
      <c r="E6" s="118">
        <v>34757</v>
      </c>
      <c r="F6" s="117">
        <v>20</v>
      </c>
      <c r="G6" s="117">
        <v>5</v>
      </c>
      <c r="H6" s="117">
        <v>444</v>
      </c>
      <c r="I6" s="117">
        <v>42</v>
      </c>
      <c r="J6" s="2">
        <v>117</v>
      </c>
      <c r="K6" s="2">
        <v>13</v>
      </c>
      <c r="L6" s="117">
        <v>12</v>
      </c>
      <c r="M6" s="117">
        <v>32</v>
      </c>
      <c r="N6" s="2">
        <v>3</v>
      </c>
      <c r="O6" s="2">
        <v>1</v>
      </c>
      <c r="P6" s="2">
        <v>2</v>
      </c>
      <c r="Q6" s="2">
        <v>2</v>
      </c>
      <c r="R6" s="2">
        <v>0</v>
      </c>
      <c r="S6" s="2">
        <v>31</v>
      </c>
      <c r="T6" s="2">
        <v>8</v>
      </c>
      <c r="U6" s="117">
        <v>12</v>
      </c>
      <c r="V6" s="117">
        <v>47</v>
      </c>
      <c r="W6" s="2">
        <v>39</v>
      </c>
      <c r="X6" s="2" t="s">
        <v>42</v>
      </c>
      <c r="Y6" s="2">
        <v>25.142622965422881</v>
      </c>
      <c r="Z6" s="2">
        <v>27.06796722379574</v>
      </c>
      <c r="AA6" s="2">
        <v>28.680440056072918</v>
      </c>
      <c r="AB6" s="8">
        <f>('Controles Generales'!$D$9*(I6*(90/H6))+'Controles Generales'!$G$9*(L6*(90/H6))+'Controles Generales'!$H$9*(M6*(90/H6))+'Controles Generales'!$P$9*(U6*(90/H6))+'Controles Generales'!$Q$9*(V6*(90/H6)))/100</f>
        <v>5.4932432432432439</v>
      </c>
      <c r="AC6" s="2">
        <v>25.627879114142043</v>
      </c>
      <c r="AD6" s="2">
        <v>13.524637658239342</v>
      </c>
      <c r="AE6" s="2">
        <v>19.037405722276368</v>
      </c>
      <c r="AF6" s="2">
        <v>8.9759507570228632</v>
      </c>
      <c r="AG6" s="2">
        <v>7.9513033549335539</v>
      </c>
      <c r="AH6" s="2">
        <v>8.7134285850554107</v>
      </c>
      <c r="AI6" s="2">
        <v>10.457014707419669</v>
      </c>
    </row>
    <row r="7" spans="1:35" ht="31.5" x14ac:dyDescent="0.25">
      <c r="A7" s="117" t="s">
        <v>688</v>
      </c>
      <c r="B7" s="117" t="s">
        <v>29</v>
      </c>
      <c r="C7" s="117" t="s">
        <v>144</v>
      </c>
      <c r="D7" s="117" t="s">
        <v>118</v>
      </c>
      <c r="E7" s="118">
        <v>35065</v>
      </c>
      <c r="F7" s="117">
        <v>19</v>
      </c>
      <c r="G7" s="117">
        <v>14</v>
      </c>
      <c r="H7" s="117">
        <v>1236</v>
      </c>
      <c r="I7" s="117">
        <v>136</v>
      </c>
      <c r="J7" s="2">
        <v>222</v>
      </c>
      <c r="K7" s="2">
        <v>7</v>
      </c>
      <c r="L7" s="117">
        <v>24</v>
      </c>
      <c r="M7" s="117">
        <v>89</v>
      </c>
      <c r="N7" s="2">
        <v>4</v>
      </c>
      <c r="O7" s="2">
        <v>0</v>
      </c>
      <c r="P7" s="2">
        <v>2</v>
      </c>
      <c r="Q7" s="2">
        <v>1</v>
      </c>
      <c r="R7" s="2">
        <v>0</v>
      </c>
      <c r="S7" s="2">
        <v>32</v>
      </c>
      <c r="T7" s="2">
        <v>6</v>
      </c>
      <c r="U7" s="117">
        <v>6</v>
      </c>
      <c r="V7" s="117">
        <v>81</v>
      </c>
      <c r="W7" s="2">
        <v>45</v>
      </c>
      <c r="X7" s="2" t="s">
        <v>42</v>
      </c>
      <c r="Y7" s="2">
        <v>58.471661669375187</v>
      </c>
      <c r="Z7" s="2">
        <v>52.583232228776886</v>
      </c>
      <c r="AA7" s="2">
        <v>54.261251147921357</v>
      </c>
      <c r="AB7" s="8">
        <f>('Controles Generales'!$D$9*(I7*(90/H7))+'Controles Generales'!$G$9*(L7*(90/H7))+'Controles Generales'!$H$9*(M7*(90/H7))+'Controles Generales'!$P$9*(U7*(90/H7))+'Controles Generales'!$Q$9*(V7*(90/H7)))/100</f>
        <v>4.4300970873786403</v>
      </c>
      <c r="AC7" s="2">
        <v>52.756286099380475</v>
      </c>
      <c r="AD7" s="2">
        <v>38.628056753762259</v>
      </c>
      <c r="AE7" s="2">
        <v>48.964419044647677</v>
      </c>
      <c r="AF7" s="2">
        <v>25.635444480321134</v>
      </c>
      <c r="AG7" s="2">
        <v>26.838432762982485</v>
      </c>
      <c r="AH7" s="2">
        <v>27.034777437629955</v>
      </c>
      <c r="AI7" s="2">
        <v>32.480515770155698</v>
      </c>
    </row>
    <row r="8" spans="1:35" ht="21" x14ac:dyDescent="0.25">
      <c r="A8" s="117" t="s">
        <v>689</v>
      </c>
      <c r="B8" s="117" t="s">
        <v>29</v>
      </c>
      <c r="C8" s="117" t="s">
        <v>141</v>
      </c>
      <c r="D8" s="117" t="s">
        <v>118</v>
      </c>
      <c r="E8" s="118">
        <v>32602</v>
      </c>
      <c r="F8" s="117">
        <v>26</v>
      </c>
      <c r="G8" s="117">
        <v>17</v>
      </c>
      <c r="H8" s="117">
        <v>1390</v>
      </c>
      <c r="I8" s="117">
        <v>203</v>
      </c>
      <c r="J8" s="2">
        <v>8</v>
      </c>
      <c r="K8" s="2">
        <v>0</v>
      </c>
      <c r="L8" s="117">
        <v>44</v>
      </c>
      <c r="M8" s="117">
        <v>126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117">
        <v>22</v>
      </c>
      <c r="V8" s="117">
        <v>167</v>
      </c>
      <c r="W8" s="2">
        <v>3</v>
      </c>
      <c r="X8" s="2" t="s">
        <v>42</v>
      </c>
      <c r="Y8" s="2">
        <v>32.511572763331451</v>
      </c>
      <c r="Z8" s="2">
        <v>35.562601402752399</v>
      </c>
      <c r="AA8" s="2">
        <v>37.511312536507738</v>
      </c>
      <c r="AB8" s="8">
        <f>('Controles Generales'!$D$9*(I8*(90/H8))+'Controles Generales'!$G$9*(L8*(90/H8))+'Controles Generales'!$H$9*(M8*(90/H8))+'Controles Generales'!$P$9*(U8*(90/H8))+'Controles Generales'!$Q$9*(V8*(90/H8)))/100</f>
        <v>6.6994964028776982</v>
      </c>
      <c r="AC8" s="2">
        <v>40.977127492399632</v>
      </c>
      <c r="AD8" s="2">
        <v>22.765855988526887</v>
      </c>
      <c r="AE8" s="2">
        <v>31.110671074039427</v>
      </c>
      <c r="AF8" s="2">
        <v>25.864820417476963</v>
      </c>
      <c r="AG8" s="2">
        <v>24.000375476656309</v>
      </c>
      <c r="AH8" s="2">
        <v>25.88879397536893</v>
      </c>
      <c r="AI8" s="2">
        <v>31.015855988526887</v>
      </c>
    </row>
    <row r="9" spans="1:35" ht="21" x14ac:dyDescent="0.25">
      <c r="A9" s="117" t="s">
        <v>690</v>
      </c>
      <c r="B9" s="117" t="s">
        <v>29</v>
      </c>
      <c r="C9" s="117" t="s">
        <v>132</v>
      </c>
      <c r="D9" s="117" t="s">
        <v>118</v>
      </c>
      <c r="E9" s="118">
        <v>32987</v>
      </c>
      <c r="F9" s="117">
        <v>25</v>
      </c>
      <c r="G9" s="117">
        <v>14</v>
      </c>
      <c r="H9" s="117">
        <v>1168</v>
      </c>
      <c r="I9" s="117">
        <v>144</v>
      </c>
      <c r="J9" s="2">
        <v>217</v>
      </c>
      <c r="K9" s="2">
        <v>12</v>
      </c>
      <c r="L9" s="117">
        <v>28</v>
      </c>
      <c r="M9" s="117">
        <v>104</v>
      </c>
      <c r="N9" s="2">
        <v>7</v>
      </c>
      <c r="O9" s="2">
        <v>1</v>
      </c>
      <c r="P9" s="2">
        <v>6</v>
      </c>
      <c r="Q9" s="2">
        <v>1</v>
      </c>
      <c r="R9" s="2">
        <v>1</v>
      </c>
      <c r="S9" s="2">
        <v>37</v>
      </c>
      <c r="T9" s="2">
        <v>13</v>
      </c>
      <c r="U9" s="117">
        <v>19</v>
      </c>
      <c r="V9" s="117">
        <v>113</v>
      </c>
      <c r="W9" s="2">
        <v>56</v>
      </c>
      <c r="X9" s="2" t="s">
        <v>42</v>
      </c>
      <c r="Y9" s="2">
        <v>27.747076787341893</v>
      </c>
      <c r="Z9" s="2">
        <v>22.038803691437622</v>
      </c>
      <c r="AA9" s="2">
        <v>25.020480020744341</v>
      </c>
      <c r="AB9" s="8">
        <f>('Controles Generales'!$D$9*(I9*(90/H9))+'Controles Generales'!$G$9*(L9*(90/H9))+'Controles Generales'!$H$9*(M9*(90/H9))+'Controles Generales'!$P$9*(U9*(90/H9))+'Controles Generales'!$Q$9*(V9*(90/H9)))/100</f>
        <v>5.7444349315068495</v>
      </c>
      <c r="AC9" s="2">
        <v>21.864543725465897</v>
      </c>
      <c r="AD9" s="2">
        <v>21.332728682795207</v>
      </c>
      <c r="AE9" s="2">
        <v>24.557006057995316</v>
      </c>
      <c r="AF9" s="2">
        <v>16.431862966255757</v>
      </c>
      <c r="AG9" s="2">
        <v>14.812792524888524</v>
      </c>
      <c r="AH9" s="2">
        <v>15.859001967433546</v>
      </c>
      <c r="AI9" s="2">
        <v>18.627810650008318</v>
      </c>
    </row>
    <row r="10" spans="1:35" ht="21" x14ac:dyDescent="0.25">
      <c r="A10" s="117" t="s">
        <v>691</v>
      </c>
      <c r="B10" s="117" t="s">
        <v>29</v>
      </c>
      <c r="C10" s="117" t="s">
        <v>165</v>
      </c>
      <c r="D10" s="117" t="s">
        <v>118</v>
      </c>
      <c r="E10" s="118">
        <v>31160</v>
      </c>
      <c r="F10" s="117">
        <v>30</v>
      </c>
      <c r="G10" s="117">
        <v>27</v>
      </c>
      <c r="H10" s="117">
        <v>2312</v>
      </c>
      <c r="I10" s="117">
        <v>206</v>
      </c>
      <c r="J10" s="2">
        <v>14</v>
      </c>
      <c r="K10" s="2">
        <v>0</v>
      </c>
      <c r="L10" s="117">
        <v>50</v>
      </c>
      <c r="M10" s="117">
        <v>196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</v>
      </c>
      <c r="T10" s="2">
        <v>1</v>
      </c>
      <c r="U10" s="117">
        <v>47</v>
      </c>
      <c r="V10" s="117">
        <v>271</v>
      </c>
      <c r="W10" s="2">
        <v>7</v>
      </c>
      <c r="X10" s="2" t="s">
        <v>42</v>
      </c>
      <c r="Y10" s="2">
        <v>31.246687481229525</v>
      </c>
      <c r="Z10" s="2">
        <v>45.840918371236739</v>
      </c>
      <c r="AA10" s="2">
        <v>41.966756940100133</v>
      </c>
      <c r="AB10" s="8">
        <f>('Controles Generales'!$D$9*(I10*(90/H10))+'Controles Generales'!$G$9*(L10*(90/H10))+'Controles Generales'!$H$9*(M10*(90/H10))+'Controles Generales'!$P$9*(U10*(90/H10))+'Controles Generales'!$Q$9*(V10*(90/H10)))/100</f>
        <v>5.5810121107266442</v>
      </c>
      <c r="AC10" s="2">
        <v>39.545485949739032</v>
      </c>
      <c r="AD10" s="2">
        <v>9.5573333617833089</v>
      </c>
      <c r="AE10" s="2">
        <v>24.271507905787306</v>
      </c>
      <c r="AF10" s="2">
        <v>13.530077818028483</v>
      </c>
      <c r="AG10" s="2">
        <v>5.2190021658712364</v>
      </c>
      <c r="AH10" s="2">
        <v>9.4412986602265558</v>
      </c>
      <c r="AI10" s="2">
        <v>10.307333361783307</v>
      </c>
    </row>
    <row r="11" spans="1:35" ht="21" x14ac:dyDescent="0.25">
      <c r="A11" s="117" t="s">
        <v>692</v>
      </c>
      <c r="B11" s="117" t="s">
        <v>29</v>
      </c>
      <c r="C11" s="117" t="s">
        <v>148</v>
      </c>
      <c r="D11" s="117" t="s">
        <v>118</v>
      </c>
      <c r="E11" s="118">
        <v>33909</v>
      </c>
      <c r="F11" s="117">
        <v>23</v>
      </c>
      <c r="G11" s="117">
        <v>11</v>
      </c>
      <c r="H11" s="117">
        <v>862</v>
      </c>
      <c r="I11" s="117">
        <v>123</v>
      </c>
      <c r="J11" s="2">
        <v>119</v>
      </c>
      <c r="K11" s="2">
        <v>1</v>
      </c>
      <c r="L11" s="117">
        <v>17</v>
      </c>
      <c r="M11" s="117">
        <v>78</v>
      </c>
      <c r="N11" s="2">
        <v>0</v>
      </c>
      <c r="O11" s="2">
        <v>0</v>
      </c>
      <c r="P11" s="2">
        <v>2</v>
      </c>
      <c r="Q11" s="2">
        <v>0</v>
      </c>
      <c r="R11" s="2">
        <v>0</v>
      </c>
      <c r="S11" s="2">
        <v>10</v>
      </c>
      <c r="T11" s="2">
        <v>1</v>
      </c>
      <c r="U11" s="117">
        <v>11</v>
      </c>
      <c r="V11" s="117">
        <v>81</v>
      </c>
      <c r="W11" s="2">
        <v>32</v>
      </c>
      <c r="X11" s="2" t="s">
        <v>42</v>
      </c>
      <c r="Y11" s="2">
        <v>44.146372422526291</v>
      </c>
      <c r="Z11" s="2">
        <v>46.09713014204695</v>
      </c>
      <c r="AA11" s="2">
        <v>46.847907649483183</v>
      </c>
      <c r="AB11" s="8">
        <f>('Controles Generales'!$D$9*(I11*(90/H11))+'Controles Generales'!$G$9*(L11*(90/H11))+'Controles Generales'!$H$9*(M11*(90/H11))+'Controles Generales'!$P$9*(U11*(90/H11))+'Controles Generales'!$Q$9*(V11*(90/H11)))/100</f>
        <v>5.811368909512761</v>
      </c>
      <c r="AC11" s="2">
        <v>44.391086477753305</v>
      </c>
      <c r="AD11" s="2">
        <v>23.426862533178074</v>
      </c>
      <c r="AE11" s="2">
        <v>34.411292356923404</v>
      </c>
      <c r="AF11" s="2">
        <v>16.615348124361407</v>
      </c>
      <c r="AG11" s="2">
        <v>13.096947542525667</v>
      </c>
      <c r="AH11" s="2">
        <v>13.631716641422056</v>
      </c>
      <c r="AI11" s="2">
        <v>18.262928106948564</v>
      </c>
    </row>
    <row r="12" spans="1:35" ht="21" x14ac:dyDescent="0.25">
      <c r="A12" s="117" t="s">
        <v>693</v>
      </c>
      <c r="B12" s="117" t="s">
        <v>29</v>
      </c>
      <c r="C12" s="117" t="s">
        <v>598</v>
      </c>
      <c r="D12" s="117" t="s">
        <v>169</v>
      </c>
      <c r="E12" s="118">
        <v>33405</v>
      </c>
      <c r="F12" s="117">
        <v>24</v>
      </c>
      <c r="G12" s="117">
        <v>6</v>
      </c>
      <c r="H12" s="117">
        <v>391</v>
      </c>
      <c r="I12" s="117">
        <v>47</v>
      </c>
      <c r="J12" s="2">
        <v>259</v>
      </c>
      <c r="K12" s="2">
        <v>3</v>
      </c>
      <c r="L12" s="117">
        <v>18</v>
      </c>
      <c r="M12" s="117">
        <v>35</v>
      </c>
      <c r="N12" s="2">
        <v>5</v>
      </c>
      <c r="O12" s="2">
        <v>0</v>
      </c>
      <c r="P12" s="2">
        <v>1</v>
      </c>
      <c r="Q12" s="2">
        <v>0</v>
      </c>
      <c r="R12" s="2">
        <v>1</v>
      </c>
      <c r="S12" s="2">
        <v>25</v>
      </c>
      <c r="T12" s="2">
        <v>10</v>
      </c>
      <c r="U12" s="117">
        <v>6</v>
      </c>
      <c r="V12" s="117">
        <v>50</v>
      </c>
      <c r="W12" s="2">
        <v>106</v>
      </c>
      <c r="X12" s="2" t="s">
        <v>42</v>
      </c>
      <c r="Y12" s="2">
        <v>55.545556850952522</v>
      </c>
      <c r="Z12" s="2">
        <v>51.074085439010339</v>
      </c>
      <c r="AA12" s="2">
        <v>48.854857856338612</v>
      </c>
      <c r="AB12" s="8">
        <f>('Controles Generales'!$D$9*(I12*(90/H12))+'Controles Generales'!$G$9*(L12*(90/H12))+'Controles Generales'!$H$9*(M12*(90/H12))+'Controles Generales'!$P$9*(U12*(90/H12))+'Controles Generales'!$Q$9*(V12*(90/H12)))/100</f>
        <v>6.852429667519182</v>
      </c>
      <c r="AC12" s="2">
        <v>49.120899647496842</v>
      </c>
      <c r="AD12" s="2">
        <v>33.642447446482095</v>
      </c>
      <c r="AE12" s="2">
        <v>43.107020530725812</v>
      </c>
      <c r="AF12" s="2">
        <v>19.052877151311687</v>
      </c>
      <c r="AG12" s="2">
        <v>22.996653901878339</v>
      </c>
      <c r="AH12" s="2">
        <v>22.445457268232335</v>
      </c>
      <c r="AI12" s="2">
        <v>25.281791708777178</v>
      </c>
    </row>
    <row r="13" spans="1:35" ht="21" x14ac:dyDescent="0.25">
      <c r="A13" s="117" t="s">
        <v>694</v>
      </c>
      <c r="B13" s="117" t="s">
        <v>29</v>
      </c>
      <c r="C13" s="117" t="s">
        <v>605</v>
      </c>
      <c r="D13" s="117" t="s">
        <v>118</v>
      </c>
      <c r="E13" s="118">
        <v>30971</v>
      </c>
      <c r="F13" s="117">
        <v>31</v>
      </c>
      <c r="G13" s="117">
        <v>4</v>
      </c>
      <c r="H13" s="117">
        <v>278</v>
      </c>
      <c r="I13" s="117">
        <v>27</v>
      </c>
      <c r="J13" s="2">
        <v>27</v>
      </c>
      <c r="K13" s="2">
        <v>0</v>
      </c>
      <c r="L13" s="117">
        <v>9</v>
      </c>
      <c r="M13" s="117">
        <v>27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6</v>
      </c>
      <c r="T13" s="2">
        <v>3</v>
      </c>
      <c r="U13" s="117">
        <v>2</v>
      </c>
      <c r="V13" s="117">
        <v>18</v>
      </c>
      <c r="W13" s="2">
        <v>16</v>
      </c>
      <c r="X13" s="2"/>
      <c r="Y13" s="2"/>
      <c r="Z13" s="2"/>
      <c r="AA13" s="2"/>
      <c r="AB13" s="8">
        <f>('Controles Generales'!$D$9*(I13*(90/H13))+'Controles Generales'!$G$9*(L13*(90/H13))+'Controles Generales'!$H$9*(M13*(90/H13))+'Controles Generales'!$P$9*(U13*(90/H13))+'Controles Generales'!$Q$9*(V13*(90/H13)))/100</f>
        <v>5.0341726618705032</v>
      </c>
      <c r="AC13" s="2"/>
      <c r="AD13" s="2"/>
      <c r="AE13" s="2"/>
      <c r="AF13" s="2"/>
      <c r="AG13" s="2"/>
      <c r="AH13" s="2"/>
      <c r="AI13" s="2"/>
    </row>
    <row r="14" spans="1:35" ht="21" x14ac:dyDescent="0.25">
      <c r="A14" s="117" t="s">
        <v>235</v>
      </c>
      <c r="B14" s="117" t="s">
        <v>29</v>
      </c>
      <c r="C14" s="117" t="s">
        <v>117</v>
      </c>
      <c r="D14" s="117" t="s">
        <v>118</v>
      </c>
      <c r="E14" s="118">
        <v>32556</v>
      </c>
      <c r="F14" s="117">
        <v>26</v>
      </c>
      <c r="G14" s="117">
        <v>21</v>
      </c>
      <c r="H14" s="117">
        <v>1804</v>
      </c>
      <c r="I14" s="117">
        <v>148</v>
      </c>
      <c r="J14" s="2">
        <v>469</v>
      </c>
      <c r="K14" s="2">
        <v>12</v>
      </c>
      <c r="L14" s="117">
        <v>39</v>
      </c>
      <c r="M14" s="117">
        <v>109</v>
      </c>
      <c r="N14" s="2">
        <v>5</v>
      </c>
      <c r="O14" s="2">
        <v>0</v>
      </c>
      <c r="P14" s="2">
        <v>8</v>
      </c>
      <c r="Q14" s="2">
        <v>2</v>
      </c>
      <c r="R14" s="2">
        <v>2</v>
      </c>
      <c r="S14" s="2">
        <v>54</v>
      </c>
      <c r="T14" s="2">
        <v>5</v>
      </c>
      <c r="U14" s="117">
        <v>10</v>
      </c>
      <c r="V14" s="117">
        <v>150</v>
      </c>
      <c r="W14" s="2">
        <v>55</v>
      </c>
      <c r="X14" s="2"/>
      <c r="Y14" s="2"/>
      <c r="Z14" s="2"/>
      <c r="AA14" s="2"/>
      <c r="AB14" s="8">
        <f>('Controles Generales'!$D$9*(I14*(90/H14))+'Controles Generales'!$G$9*(L14*(90/H14))+'Controles Generales'!$H$9*(M14*(90/H14))+'Controles Generales'!$P$9*(U14*(90/H14))+'Controles Generales'!$Q$9*(V14*(90/H14)))/100</f>
        <v>4.2515521064301547</v>
      </c>
      <c r="AC14" s="2"/>
      <c r="AD14" s="2"/>
      <c r="AE14" s="2"/>
      <c r="AF14" s="2"/>
      <c r="AG14" s="2"/>
      <c r="AH14" s="2"/>
      <c r="AI14" s="2"/>
    </row>
    <row r="15" spans="1:35" ht="21" x14ac:dyDescent="0.25">
      <c r="A15" s="117" t="s">
        <v>695</v>
      </c>
      <c r="B15" s="117" t="s">
        <v>29</v>
      </c>
      <c r="C15" s="117" t="s">
        <v>172</v>
      </c>
      <c r="D15" s="117" t="s">
        <v>118</v>
      </c>
      <c r="E15" s="118">
        <v>32119</v>
      </c>
      <c r="F15" s="117">
        <v>27</v>
      </c>
      <c r="G15" s="117">
        <v>12</v>
      </c>
      <c r="H15" s="117">
        <v>831</v>
      </c>
      <c r="I15" s="117">
        <v>85</v>
      </c>
      <c r="J15" s="2">
        <v>327</v>
      </c>
      <c r="K15" s="2">
        <v>5</v>
      </c>
      <c r="L15" s="117">
        <v>17</v>
      </c>
      <c r="M15" s="117">
        <v>75</v>
      </c>
      <c r="N15" s="2">
        <v>2</v>
      </c>
      <c r="O15" s="2">
        <v>1</v>
      </c>
      <c r="P15" s="2">
        <v>3</v>
      </c>
      <c r="Q15" s="2">
        <v>0</v>
      </c>
      <c r="R15" s="2">
        <v>0</v>
      </c>
      <c r="S15" s="2">
        <v>45</v>
      </c>
      <c r="T15" s="2">
        <v>6</v>
      </c>
      <c r="U15" s="117">
        <v>10</v>
      </c>
      <c r="V15" s="117">
        <v>84</v>
      </c>
      <c r="W15" s="2">
        <v>125</v>
      </c>
      <c r="X15" s="2"/>
      <c r="Y15" s="2"/>
      <c r="Z15" s="2"/>
      <c r="AA15" s="2"/>
      <c r="AB15" s="8">
        <f>('Controles Generales'!$D$9*(I15*(90/H15))+'Controles Generales'!$G$9*(L15*(90/H15))+'Controles Generales'!$H$9*(M15*(90/H15))+'Controles Generales'!$P$9*(U15*(90/H15))+'Controles Generales'!$Q$9*(V15*(90/H15)))/100</f>
        <v>5.3989169675090247</v>
      </c>
      <c r="AC15" s="2"/>
      <c r="AD15" s="2"/>
      <c r="AE15" s="2"/>
      <c r="AF15" s="2"/>
      <c r="AG15" s="2"/>
      <c r="AH15" s="2"/>
      <c r="AI15" s="2"/>
    </row>
    <row r="16" spans="1:35" ht="21" x14ac:dyDescent="0.25">
      <c r="A16" s="117" t="s">
        <v>262</v>
      </c>
      <c r="B16" s="117" t="s">
        <v>29</v>
      </c>
      <c r="C16" s="117" t="s">
        <v>144</v>
      </c>
      <c r="D16" s="117" t="s">
        <v>118</v>
      </c>
      <c r="E16" s="118">
        <v>32244</v>
      </c>
      <c r="F16" s="117">
        <v>27</v>
      </c>
      <c r="G16" s="117">
        <v>22</v>
      </c>
      <c r="H16" s="117">
        <v>1790</v>
      </c>
      <c r="I16" s="117">
        <v>344</v>
      </c>
      <c r="J16" s="2">
        <v>23</v>
      </c>
      <c r="K16" s="2">
        <v>1</v>
      </c>
      <c r="L16" s="117">
        <v>30</v>
      </c>
      <c r="M16" s="117">
        <v>165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5</v>
      </c>
      <c r="T16" s="2">
        <v>0</v>
      </c>
      <c r="U16" s="117">
        <v>22</v>
      </c>
      <c r="V16" s="117">
        <v>123</v>
      </c>
      <c r="W16" s="2">
        <v>5</v>
      </c>
      <c r="X16" s="2" t="s">
        <v>42</v>
      </c>
      <c r="Y16" s="2">
        <v>25.588136903377791</v>
      </c>
      <c r="Z16" s="2">
        <v>27.812966545237586</v>
      </c>
      <c r="AA16" s="2">
        <v>28.927219855101693</v>
      </c>
      <c r="AB16" s="8">
        <f>('Controles Generales'!$D$9*(I16*(90/H16))+'Controles Generales'!$G$9*(L16*(90/H16))+'Controles Generales'!$H$9*(M16*(90/H16))+'Controles Generales'!$P$9*(U16*(90/H16))+'Controles Generales'!$Q$9*(V16*(90/H16)))/100</f>
        <v>5.965139664804469</v>
      </c>
      <c r="AC16" s="2">
        <v>28.853931608164313</v>
      </c>
      <c r="AD16" s="2">
        <v>13.862159854679167</v>
      </c>
      <c r="AE16" s="2">
        <v>22.144118980555092</v>
      </c>
      <c r="AF16" s="2">
        <v>14.915582993856237</v>
      </c>
      <c r="AG16" s="2">
        <v>11.03841194112448</v>
      </c>
      <c r="AH16" s="2">
        <v>13.248765232962823</v>
      </c>
      <c r="AI16" s="2">
        <v>16.616258215334902</v>
      </c>
    </row>
    <row r="17" spans="1:35" ht="21" x14ac:dyDescent="0.25">
      <c r="A17" s="117" t="s">
        <v>266</v>
      </c>
      <c r="B17" s="117" t="s">
        <v>29</v>
      </c>
      <c r="C17" s="117" t="s">
        <v>160</v>
      </c>
      <c r="D17" s="117" t="s">
        <v>215</v>
      </c>
      <c r="E17" s="118">
        <v>31389</v>
      </c>
      <c r="F17" s="117">
        <v>29</v>
      </c>
      <c r="G17" s="117">
        <v>25</v>
      </c>
      <c r="H17" s="117">
        <v>2202</v>
      </c>
      <c r="I17" s="117">
        <v>236</v>
      </c>
      <c r="J17" s="2">
        <v>14</v>
      </c>
      <c r="K17" s="2">
        <v>0</v>
      </c>
      <c r="L17" s="117">
        <v>62</v>
      </c>
      <c r="M17" s="117">
        <v>172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2</v>
      </c>
      <c r="T17" s="2">
        <v>0</v>
      </c>
      <c r="U17" s="117">
        <v>25</v>
      </c>
      <c r="V17" s="117">
        <v>239</v>
      </c>
      <c r="W17" s="2">
        <v>10</v>
      </c>
      <c r="X17" s="2" t="s">
        <v>42</v>
      </c>
      <c r="Y17" s="2">
        <v>34.681599068803202</v>
      </c>
      <c r="Z17" s="2">
        <v>39.922583868393652</v>
      </c>
      <c r="AA17" s="2">
        <v>39.027918002500279</v>
      </c>
      <c r="AB17" s="8">
        <f>('Controles Generales'!$D$9*(I17*(90/H17))+'Controles Generales'!$G$9*(L17*(90/H17))+'Controles Generales'!$H$9*(M17*(90/H17))+'Controles Generales'!$P$9*(U17*(90/H17))+'Controles Generales'!$Q$9*(V17*(90/H17)))/100</f>
        <v>5.5998637602179837</v>
      </c>
      <c r="AC17" s="2">
        <v>30.03292236311319</v>
      </c>
      <c r="AD17" s="2">
        <v>16.479485741060902</v>
      </c>
      <c r="AE17" s="2">
        <v>28.458331462739757</v>
      </c>
      <c r="AF17" s="2">
        <v>13.803494181340481</v>
      </c>
      <c r="AG17" s="2">
        <v>10.858823929429274</v>
      </c>
      <c r="AH17" s="2">
        <v>12.964393852381068</v>
      </c>
      <c r="AI17" s="2">
        <v>19.73768246237238</v>
      </c>
    </row>
    <row r="18" spans="1:35" ht="21" x14ac:dyDescent="0.25">
      <c r="A18" s="117" t="s">
        <v>239</v>
      </c>
      <c r="B18" s="117" t="s">
        <v>29</v>
      </c>
      <c r="C18" s="117" t="s">
        <v>128</v>
      </c>
      <c r="D18" s="117" t="s">
        <v>118</v>
      </c>
      <c r="E18" s="118">
        <v>31691</v>
      </c>
      <c r="F18" s="117">
        <v>29</v>
      </c>
      <c r="G18" s="117">
        <v>27</v>
      </c>
      <c r="H18" s="117">
        <v>2301</v>
      </c>
      <c r="I18" s="117">
        <v>331</v>
      </c>
      <c r="J18" s="2">
        <v>93</v>
      </c>
      <c r="K18" s="2">
        <v>6</v>
      </c>
      <c r="L18" s="117">
        <v>56</v>
      </c>
      <c r="M18" s="117">
        <v>224</v>
      </c>
      <c r="N18" s="2">
        <v>1</v>
      </c>
      <c r="O18" s="2">
        <v>0</v>
      </c>
      <c r="P18" s="2">
        <v>2</v>
      </c>
      <c r="Q18" s="2">
        <v>1</v>
      </c>
      <c r="R18" s="2">
        <v>0</v>
      </c>
      <c r="S18" s="2">
        <v>19</v>
      </c>
      <c r="T18" s="2">
        <v>1</v>
      </c>
      <c r="U18" s="117">
        <v>48</v>
      </c>
      <c r="V18" s="117">
        <v>252</v>
      </c>
      <c r="W18" s="2">
        <v>46</v>
      </c>
      <c r="X18" s="2" t="s">
        <v>42</v>
      </c>
      <c r="Y18" s="2">
        <v>21.488578473011266</v>
      </c>
      <c r="Z18" s="2">
        <v>25.65496732017208</v>
      </c>
      <c r="AA18" s="2">
        <v>23.729708285151165</v>
      </c>
      <c r="AB18" s="8">
        <f>('Controles Generales'!$D$9*(I18*(90/H18))+'Controles Generales'!$G$9*(L18*(90/H18))+'Controles Generales'!$H$9*(M18*(90/H18))+'Controles Generales'!$P$9*(U18*(90/H18))+'Controles Generales'!$Q$9*(V18*(90/H18)))/100</f>
        <v>6.4666232073011738</v>
      </c>
      <c r="AC18" s="2">
        <v>22.226309845734171</v>
      </c>
      <c r="AD18" s="2">
        <v>7.2131758437855549</v>
      </c>
      <c r="AE18" s="2">
        <v>15.902269050814661</v>
      </c>
      <c r="AF18" s="2">
        <v>5.6090434707607395</v>
      </c>
      <c r="AG18" s="2">
        <v>2.700804118580272</v>
      </c>
      <c r="AH18" s="2">
        <v>3.8443563233668065</v>
      </c>
      <c r="AI18" s="2">
        <v>6.2295692864085046</v>
      </c>
    </row>
    <row r="19" spans="1:35" ht="21" x14ac:dyDescent="0.25">
      <c r="A19" s="117" t="s">
        <v>696</v>
      </c>
      <c r="B19" s="117" t="s">
        <v>29</v>
      </c>
      <c r="C19" s="117" t="s">
        <v>130</v>
      </c>
      <c r="D19" s="117" t="s">
        <v>118</v>
      </c>
      <c r="E19" s="118">
        <v>33062</v>
      </c>
      <c r="F19" s="117">
        <v>25</v>
      </c>
      <c r="G19" s="117">
        <v>22</v>
      </c>
      <c r="H19" s="117">
        <v>1588</v>
      </c>
      <c r="I19" s="117">
        <v>233</v>
      </c>
      <c r="J19" s="2">
        <v>294</v>
      </c>
      <c r="K19" s="2">
        <v>8</v>
      </c>
      <c r="L19" s="117">
        <v>34</v>
      </c>
      <c r="M19" s="117">
        <v>101</v>
      </c>
      <c r="N19" s="2">
        <v>11</v>
      </c>
      <c r="O19" s="2">
        <v>1</v>
      </c>
      <c r="P19" s="2">
        <v>5</v>
      </c>
      <c r="Q19" s="2">
        <v>3</v>
      </c>
      <c r="R19" s="2">
        <v>1</v>
      </c>
      <c r="S19" s="2">
        <v>42</v>
      </c>
      <c r="T19" s="2">
        <v>7</v>
      </c>
      <c r="U19" s="117">
        <v>4</v>
      </c>
      <c r="V19" s="117">
        <v>99</v>
      </c>
      <c r="W19" s="2">
        <v>162</v>
      </c>
      <c r="X19" s="2" t="s">
        <v>42</v>
      </c>
      <c r="Y19" s="2">
        <v>62.94912229442668</v>
      </c>
      <c r="Z19" s="2">
        <v>56.441619644039328</v>
      </c>
      <c r="AA19" s="2">
        <v>54.128527976939132</v>
      </c>
      <c r="AB19" s="8">
        <f>('Controles Generales'!$D$9*(I19*(90/H19))+'Controles Generales'!$G$9*(L19*(90/H19))+'Controles Generales'!$H$9*(M19*(90/H19))+'Controles Generales'!$P$9*(U19*(90/H19))+'Controles Generales'!$Q$9*(V19*(90/H19)))/100</f>
        <v>4.7499370277078086</v>
      </c>
      <c r="AC19" s="2">
        <v>47.998101627995794</v>
      </c>
      <c r="AD19" s="2">
        <v>46.114352144642687</v>
      </c>
      <c r="AE19" s="2">
        <v>49.880481709940916</v>
      </c>
      <c r="AF19" s="2">
        <v>32.364474428516175</v>
      </c>
      <c r="AG19" s="2">
        <v>33.260181535277191</v>
      </c>
      <c r="AH19" s="2">
        <v>35.029282055100957</v>
      </c>
      <c r="AI19" s="2">
        <v>33.819270177429566</v>
      </c>
    </row>
    <row r="20" spans="1:35" ht="21" x14ac:dyDescent="0.25">
      <c r="A20" s="117" t="s">
        <v>236</v>
      </c>
      <c r="B20" s="117" t="s">
        <v>29</v>
      </c>
      <c r="C20" s="117" t="s">
        <v>121</v>
      </c>
      <c r="D20" s="117" t="s">
        <v>118</v>
      </c>
      <c r="E20" s="118">
        <v>32590</v>
      </c>
      <c r="F20" s="117">
        <v>26</v>
      </c>
      <c r="G20" s="117">
        <v>4</v>
      </c>
      <c r="H20" s="117">
        <v>192</v>
      </c>
      <c r="I20" s="117">
        <v>11</v>
      </c>
      <c r="J20" s="2">
        <v>276</v>
      </c>
      <c r="K20" s="2">
        <v>8</v>
      </c>
      <c r="L20" s="117">
        <v>9</v>
      </c>
      <c r="M20" s="117">
        <v>15</v>
      </c>
      <c r="N20" s="2">
        <v>9</v>
      </c>
      <c r="O20" s="2">
        <v>1</v>
      </c>
      <c r="P20" s="2">
        <v>1</v>
      </c>
      <c r="Q20" s="2">
        <v>0</v>
      </c>
      <c r="R20" s="2">
        <v>2</v>
      </c>
      <c r="S20" s="2">
        <v>34</v>
      </c>
      <c r="T20" s="2">
        <v>12</v>
      </c>
      <c r="U20" s="117">
        <v>1</v>
      </c>
      <c r="V20" s="117">
        <v>17</v>
      </c>
      <c r="W20" s="2">
        <v>103</v>
      </c>
      <c r="X20" s="2"/>
      <c r="Y20" s="2"/>
      <c r="Z20" s="2"/>
      <c r="AA20" s="2"/>
      <c r="AB20" s="8">
        <f>('Controles Generales'!$D$9*(I20*(90/H20))+'Controles Generales'!$G$9*(L20*(90/H20))+'Controles Generales'!$H$9*(M20*(90/H20))+'Controles Generales'!$P$9*(U20*(90/H20))+'Controles Generales'!$Q$9*(V20*(90/H20)))/100</f>
        <v>4.9781250000000004</v>
      </c>
      <c r="AC20" s="2"/>
      <c r="AD20" s="2"/>
      <c r="AE20" s="2"/>
      <c r="AF20" s="2"/>
      <c r="AG20" s="2"/>
      <c r="AH20" s="2"/>
      <c r="AI20" s="2"/>
    </row>
    <row r="21" spans="1:35" ht="21" x14ac:dyDescent="0.25">
      <c r="A21" s="117" t="s">
        <v>246</v>
      </c>
      <c r="B21" s="117" t="s">
        <v>29</v>
      </c>
      <c r="C21" s="117" t="s">
        <v>135</v>
      </c>
      <c r="D21" s="117" t="s">
        <v>118</v>
      </c>
      <c r="E21" s="118">
        <v>32886</v>
      </c>
      <c r="F21" s="117">
        <v>25</v>
      </c>
      <c r="G21" s="117">
        <v>18</v>
      </c>
      <c r="H21" s="117">
        <v>1564</v>
      </c>
      <c r="I21" s="117">
        <v>272</v>
      </c>
      <c r="J21" s="2">
        <v>115</v>
      </c>
      <c r="K21" s="2">
        <v>4</v>
      </c>
      <c r="L21" s="117">
        <v>46</v>
      </c>
      <c r="M21" s="117">
        <v>187</v>
      </c>
      <c r="N21" s="2">
        <v>0</v>
      </c>
      <c r="O21" s="2">
        <v>0</v>
      </c>
      <c r="P21" s="2">
        <v>0</v>
      </c>
      <c r="Q21" s="2">
        <v>0</v>
      </c>
      <c r="R21" s="2">
        <v>2</v>
      </c>
      <c r="S21" s="2">
        <v>15</v>
      </c>
      <c r="T21" s="2">
        <v>1</v>
      </c>
      <c r="U21" s="117">
        <v>37</v>
      </c>
      <c r="V21" s="117">
        <v>148</v>
      </c>
      <c r="W21" s="2">
        <v>23</v>
      </c>
      <c r="X21" s="2"/>
      <c r="Y21" s="2"/>
      <c r="Z21" s="2"/>
      <c r="AA21" s="2"/>
      <c r="AB21" s="8">
        <f>('Controles Generales'!$D$9*(I21*(90/H21))+'Controles Generales'!$G$9*(L21*(90/H21))+'Controles Generales'!$H$9*(M21*(90/H21))+'Controles Generales'!$P$9*(U21*(90/H21))+'Controles Generales'!$Q$9*(V21*(90/H21)))/100</f>
        <v>7.1441815856777486</v>
      </c>
      <c r="AC21" s="2"/>
      <c r="AD21" s="2"/>
      <c r="AE21" s="2"/>
      <c r="AF21" s="2"/>
      <c r="AG21" s="2"/>
      <c r="AH21" s="2"/>
      <c r="AI21" s="2"/>
    </row>
    <row r="22" spans="1:35" ht="31.5" x14ac:dyDescent="0.25">
      <c r="A22" s="117" t="s">
        <v>697</v>
      </c>
      <c r="B22" s="117" t="s">
        <v>29</v>
      </c>
      <c r="C22" s="117" t="s">
        <v>605</v>
      </c>
      <c r="D22" s="117" t="s">
        <v>118</v>
      </c>
      <c r="E22" s="118">
        <v>32100</v>
      </c>
      <c r="F22" s="117">
        <v>28</v>
      </c>
      <c r="G22" s="117">
        <v>22</v>
      </c>
      <c r="H22" s="117">
        <v>1913</v>
      </c>
      <c r="I22" s="117">
        <v>197</v>
      </c>
      <c r="J22" s="2">
        <v>295</v>
      </c>
      <c r="K22" s="2">
        <v>24</v>
      </c>
      <c r="L22" s="117">
        <v>36</v>
      </c>
      <c r="M22" s="117">
        <v>156</v>
      </c>
      <c r="N22" s="2">
        <v>1</v>
      </c>
      <c r="O22" s="2">
        <v>0</v>
      </c>
      <c r="P22" s="2">
        <v>2</v>
      </c>
      <c r="Q22" s="2">
        <v>2</v>
      </c>
      <c r="R22" s="2">
        <v>0</v>
      </c>
      <c r="S22" s="2">
        <v>29</v>
      </c>
      <c r="T22" s="2">
        <v>8</v>
      </c>
      <c r="U22" s="117">
        <v>20</v>
      </c>
      <c r="V22" s="117">
        <v>138</v>
      </c>
      <c r="W22" s="2">
        <v>62</v>
      </c>
      <c r="X22" s="2"/>
      <c r="Y22" s="2"/>
      <c r="Z22" s="2"/>
      <c r="AA22" s="2"/>
      <c r="AB22" s="8">
        <f>('Controles Generales'!$D$9*(I22*(90/H22))+'Controles Generales'!$G$9*(L22*(90/H22))+'Controles Generales'!$H$9*(M22*(90/H22))+'Controles Generales'!$P$9*(U22*(90/H22))+'Controles Generales'!$Q$9*(V22*(90/H22)))/100</f>
        <v>4.6778358599059073</v>
      </c>
      <c r="AC22" s="2"/>
      <c r="AD22" s="2"/>
      <c r="AE22" s="2"/>
      <c r="AF22" s="2"/>
      <c r="AG22" s="2"/>
      <c r="AH22" s="2"/>
      <c r="AI22" s="2"/>
    </row>
    <row r="23" spans="1:35" ht="31.5" x14ac:dyDescent="0.25">
      <c r="A23" s="117" t="s">
        <v>698</v>
      </c>
      <c r="B23" s="117" t="s">
        <v>29</v>
      </c>
      <c r="C23" s="117" t="s">
        <v>141</v>
      </c>
      <c r="D23" s="117" t="s">
        <v>118</v>
      </c>
      <c r="E23" s="118">
        <v>31968</v>
      </c>
      <c r="F23" s="117">
        <v>28</v>
      </c>
      <c r="G23" s="117">
        <v>12</v>
      </c>
      <c r="H23" s="117">
        <v>562</v>
      </c>
      <c r="I23" s="117">
        <v>32</v>
      </c>
      <c r="J23" s="2">
        <v>383</v>
      </c>
      <c r="K23" s="2">
        <v>20</v>
      </c>
      <c r="L23" s="117">
        <v>5</v>
      </c>
      <c r="M23" s="117">
        <v>15</v>
      </c>
      <c r="N23" s="2">
        <v>5</v>
      </c>
      <c r="O23" s="2">
        <v>0</v>
      </c>
      <c r="P23" s="2">
        <v>5</v>
      </c>
      <c r="Q23" s="2">
        <v>3</v>
      </c>
      <c r="R23" s="2">
        <v>1</v>
      </c>
      <c r="S23" s="2">
        <v>44</v>
      </c>
      <c r="T23" s="2">
        <v>17</v>
      </c>
      <c r="U23" s="117">
        <v>2</v>
      </c>
      <c r="V23" s="117">
        <v>32</v>
      </c>
      <c r="W23" s="2">
        <v>107</v>
      </c>
      <c r="X23" s="2" t="s">
        <v>42</v>
      </c>
      <c r="Y23" s="2">
        <v>34.435897512513726</v>
      </c>
      <c r="Z23" s="2">
        <v>36.428923362388701</v>
      </c>
      <c r="AA23" s="2">
        <v>35.389509628223266</v>
      </c>
      <c r="AB23" s="8">
        <f>('Controles Generales'!$D$9*(I23*(90/H23))+'Controles Generales'!$G$9*(L23*(90/H23))+'Controles Generales'!$H$9*(M23*(90/H23))+'Controles Generales'!$P$9*(U23*(90/H23))+'Controles Generales'!$Q$9*(V23*(90/H23)))/100</f>
        <v>2.5206405693950185</v>
      </c>
      <c r="AC23" s="2">
        <v>34.465296226499362</v>
      </c>
      <c r="AD23" s="2">
        <v>25.423579616343307</v>
      </c>
      <c r="AE23" s="2">
        <v>29.452571957130669</v>
      </c>
      <c r="AF23" s="2">
        <v>22.476528900153188</v>
      </c>
      <c r="AG23" s="2">
        <v>20.313412866240501</v>
      </c>
      <c r="AH23" s="2">
        <v>22.379844418990764</v>
      </c>
      <c r="AI23" s="2">
        <v>20.880546829458062</v>
      </c>
    </row>
    <row r="24" spans="1:35" ht="31.5" x14ac:dyDescent="0.25">
      <c r="A24" s="117" t="s">
        <v>699</v>
      </c>
      <c r="B24" s="117" t="s">
        <v>29</v>
      </c>
      <c r="C24" s="117" t="s">
        <v>124</v>
      </c>
      <c r="D24" s="117" t="s">
        <v>118</v>
      </c>
      <c r="E24" s="118">
        <v>29325</v>
      </c>
      <c r="F24" s="117">
        <v>35</v>
      </c>
      <c r="G24" s="117">
        <v>12</v>
      </c>
      <c r="H24" s="117">
        <v>1065</v>
      </c>
      <c r="I24" s="117">
        <v>123</v>
      </c>
      <c r="J24" s="2">
        <v>129</v>
      </c>
      <c r="K24" s="2">
        <v>4</v>
      </c>
      <c r="L24" s="117">
        <v>20</v>
      </c>
      <c r="M24" s="117">
        <v>79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30</v>
      </c>
      <c r="T24" s="2">
        <v>6</v>
      </c>
      <c r="U24" s="117">
        <v>13</v>
      </c>
      <c r="V24" s="117">
        <v>94</v>
      </c>
      <c r="W24" s="2">
        <v>51</v>
      </c>
      <c r="X24" s="2" t="s">
        <v>42</v>
      </c>
      <c r="Y24" s="2">
        <v>31.093535397911747</v>
      </c>
      <c r="Z24" s="2">
        <v>28.429143714815794</v>
      </c>
      <c r="AA24" s="2">
        <v>32.559809081877354</v>
      </c>
      <c r="AB24" s="8">
        <f>('Controles Generales'!$D$9*(I24*(90/H24))+'Controles Generales'!$G$9*(L24*(90/H24))+'Controles Generales'!$H$9*(M24*(90/H24))+'Controles Generales'!$P$9*(U24*(90/H24))+'Controles Generales'!$Q$9*(V24*(90/H24)))/100</f>
        <v>5.0433802816901405</v>
      </c>
      <c r="AC24" s="2">
        <v>38.637678718796593</v>
      </c>
      <c r="AD24" s="2">
        <v>25.687131589772619</v>
      </c>
      <c r="AE24" s="2">
        <v>31.775301589002012</v>
      </c>
      <c r="AF24" s="2">
        <v>24.514984295344824</v>
      </c>
      <c r="AG24" s="2">
        <v>24.182868352658687</v>
      </c>
      <c r="AH24" s="2">
        <v>23.498551907915534</v>
      </c>
      <c r="AI24" s="2">
        <v>29.566229950428362</v>
      </c>
    </row>
    <row r="25" spans="1:35" ht="21" x14ac:dyDescent="0.25">
      <c r="A25" s="117" t="s">
        <v>391</v>
      </c>
      <c r="B25" s="117" t="s">
        <v>29</v>
      </c>
      <c r="C25" s="117" t="s">
        <v>129</v>
      </c>
      <c r="D25" s="117" t="s">
        <v>118</v>
      </c>
      <c r="E25" s="118">
        <v>30418</v>
      </c>
      <c r="F25" s="117">
        <v>32</v>
      </c>
      <c r="G25" s="117">
        <v>13</v>
      </c>
      <c r="H25" s="117">
        <v>1162</v>
      </c>
      <c r="I25" s="117">
        <v>153</v>
      </c>
      <c r="J25" s="2">
        <v>191</v>
      </c>
      <c r="K25" s="2">
        <v>22</v>
      </c>
      <c r="L25" s="117">
        <v>30</v>
      </c>
      <c r="M25" s="117">
        <v>101</v>
      </c>
      <c r="N25" s="2">
        <v>5</v>
      </c>
      <c r="O25" s="2">
        <v>2</v>
      </c>
      <c r="P25" s="2">
        <v>8</v>
      </c>
      <c r="Q25" s="2">
        <v>4</v>
      </c>
      <c r="R25" s="2">
        <v>4</v>
      </c>
      <c r="S25" s="2">
        <v>53</v>
      </c>
      <c r="T25" s="2">
        <v>11</v>
      </c>
      <c r="U25" s="117">
        <v>20</v>
      </c>
      <c r="V25" s="117">
        <v>118</v>
      </c>
      <c r="W25" s="2">
        <v>42</v>
      </c>
      <c r="X25" s="2" t="s">
        <v>42</v>
      </c>
      <c r="Y25" s="2">
        <v>34.545482695659821</v>
      </c>
      <c r="Z25" s="2">
        <v>30.65143756693195</v>
      </c>
      <c r="AA25" s="2">
        <v>30.497538047870101</v>
      </c>
      <c r="AB25" s="8">
        <f>('Controles Generales'!$D$9*(I25*(90/H25))+'Controles Generales'!$G$9*(L25*(90/H25))+'Controles Generales'!$H$9*(M25*(90/H25))+'Controles Generales'!$P$9*(U25*(90/H25))+'Controles Generales'!$Q$9*(V25*(90/H25)))/100</f>
        <v>5.9739242685025822</v>
      </c>
      <c r="AC25" s="2">
        <v>30.585608195200763</v>
      </c>
      <c r="AD25" s="2">
        <v>30.26740143773122</v>
      </c>
      <c r="AE25" s="2">
        <v>33.272566492223319</v>
      </c>
      <c r="AF25" s="2">
        <v>26.980277523446407</v>
      </c>
      <c r="AG25" s="2">
        <v>24.98942570030075</v>
      </c>
      <c r="AH25" s="2">
        <v>24.2612276153042</v>
      </c>
      <c r="AI25" s="2">
        <v>25.841171929534497</v>
      </c>
    </row>
    <row r="26" spans="1:35" ht="21" x14ac:dyDescent="0.25">
      <c r="A26" s="117" t="s">
        <v>700</v>
      </c>
      <c r="B26" s="117" t="s">
        <v>29</v>
      </c>
      <c r="C26" s="117" t="s">
        <v>598</v>
      </c>
      <c r="D26" s="117" t="s">
        <v>118</v>
      </c>
      <c r="E26" s="118">
        <v>33554</v>
      </c>
      <c r="F26" s="117">
        <v>24</v>
      </c>
      <c r="G26" s="117">
        <v>6</v>
      </c>
      <c r="H26" s="117">
        <v>495</v>
      </c>
      <c r="I26" s="117">
        <v>60</v>
      </c>
      <c r="J26" s="2">
        <v>253</v>
      </c>
      <c r="K26" s="2">
        <v>13</v>
      </c>
      <c r="L26" s="117">
        <v>8</v>
      </c>
      <c r="M26" s="117">
        <v>52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26</v>
      </c>
      <c r="T26" s="2">
        <v>14</v>
      </c>
      <c r="U26" s="117">
        <v>11</v>
      </c>
      <c r="V26" s="117">
        <v>63</v>
      </c>
      <c r="W26" s="2">
        <v>54</v>
      </c>
      <c r="X26" s="2"/>
      <c r="Y26" s="2"/>
      <c r="Z26" s="2"/>
      <c r="AA26" s="2"/>
      <c r="AB26" s="8">
        <f>('Controles Generales'!$D$9*(I26*(90/H26))+'Controles Generales'!$G$9*(L26*(90/H26))+'Controles Generales'!$H$9*(M26*(90/H26))+'Controles Generales'!$P$9*(U26*(90/H26))+'Controles Generales'!$Q$9*(V26*(90/H26)))/100</f>
        <v>6.4054545454545462</v>
      </c>
      <c r="AC26" s="2"/>
      <c r="AD26" s="2"/>
      <c r="AE26" s="2"/>
      <c r="AF26" s="2"/>
      <c r="AG26" s="2"/>
      <c r="AH26" s="2"/>
      <c r="AI26" s="2"/>
    </row>
    <row r="27" spans="1:35" ht="21" x14ac:dyDescent="0.25">
      <c r="A27" s="117" t="s">
        <v>267</v>
      </c>
      <c r="B27" s="117" t="s">
        <v>29</v>
      </c>
      <c r="C27" s="117" t="s">
        <v>132</v>
      </c>
      <c r="D27" s="117" t="s">
        <v>118</v>
      </c>
      <c r="E27" s="118">
        <v>33280</v>
      </c>
      <c r="F27" s="117">
        <v>24</v>
      </c>
      <c r="G27" s="117">
        <v>2</v>
      </c>
      <c r="H27" s="117">
        <v>180</v>
      </c>
      <c r="I27" s="117">
        <v>21</v>
      </c>
      <c r="J27" s="2">
        <v>308</v>
      </c>
      <c r="K27" s="2">
        <v>19</v>
      </c>
      <c r="L27" s="117">
        <v>4</v>
      </c>
      <c r="M27" s="117">
        <v>16</v>
      </c>
      <c r="N27" s="2">
        <v>2</v>
      </c>
      <c r="O27" s="2">
        <v>0</v>
      </c>
      <c r="P27" s="2">
        <v>7</v>
      </c>
      <c r="Q27" s="2">
        <v>0</v>
      </c>
      <c r="R27" s="2">
        <v>0</v>
      </c>
      <c r="S27" s="2">
        <v>42</v>
      </c>
      <c r="T27" s="2">
        <v>12</v>
      </c>
      <c r="U27" s="117">
        <v>1</v>
      </c>
      <c r="V27" s="117">
        <v>20</v>
      </c>
      <c r="W27" s="2">
        <v>98</v>
      </c>
      <c r="X27" s="2"/>
      <c r="Y27" s="2"/>
      <c r="Z27" s="2"/>
      <c r="AA27" s="2"/>
      <c r="AB27" s="8">
        <f>('Controles Generales'!$D$9*(I27*(90/H27))+'Controles Generales'!$G$9*(L27*(90/H27))+'Controles Generales'!$H$9*(M27*(90/H27))+'Controles Generales'!$P$9*(U27*(90/H27))+'Controles Generales'!$Q$9*(V27*(90/H27)))/100</f>
        <v>5.7</v>
      </c>
      <c r="AC27" s="2"/>
      <c r="AD27" s="2"/>
      <c r="AE27" s="2"/>
      <c r="AF27" s="2"/>
      <c r="AG27" s="2"/>
      <c r="AH27" s="2"/>
      <c r="AI27" s="2"/>
    </row>
    <row r="28" spans="1:35" ht="31.5" x14ac:dyDescent="0.25">
      <c r="A28" s="117" t="s">
        <v>701</v>
      </c>
      <c r="B28" s="117" t="s">
        <v>29</v>
      </c>
      <c r="C28" s="117" t="s">
        <v>158</v>
      </c>
      <c r="D28" s="117" t="s">
        <v>118</v>
      </c>
      <c r="E28" s="118">
        <v>33434</v>
      </c>
      <c r="F28" s="117">
        <v>24</v>
      </c>
      <c r="G28" s="117">
        <v>4</v>
      </c>
      <c r="H28" s="117">
        <v>208</v>
      </c>
      <c r="I28" s="117">
        <v>17</v>
      </c>
      <c r="J28" s="2">
        <v>290</v>
      </c>
      <c r="K28" s="2">
        <v>13</v>
      </c>
      <c r="L28" s="117">
        <v>4</v>
      </c>
      <c r="M28" s="117">
        <v>19</v>
      </c>
      <c r="N28" s="2">
        <v>12</v>
      </c>
      <c r="O28" s="2">
        <v>0</v>
      </c>
      <c r="P28" s="2">
        <v>2</v>
      </c>
      <c r="Q28" s="2">
        <v>0</v>
      </c>
      <c r="R28" s="2">
        <v>0</v>
      </c>
      <c r="S28" s="2">
        <v>42</v>
      </c>
      <c r="T28" s="2">
        <v>5</v>
      </c>
      <c r="U28" s="117">
        <v>6</v>
      </c>
      <c r="V28" s="117">
        <v>22</v>
      </c>
      <c r="W28" s="2">
        <v>115</v>
      </c>
      <c r="X28" s="2" t="s">
        <v>42</v>
      </c>
      <c r="Y28" s="2">
        <v>46.327306643002949</v>
      </c>
      <c r="Z28" s="2">
        <v>45.492285117716968</v>
      </c>
      <c r="AA28" s="2">
        <v>44.837433727987992</v>
      </c>
      <c r="AB28" s="8">
        <f>('Controles Generales'!$D$9*(I28*(90/H28))+'Controles Generales'!$G$9*(L28*(90/H28))+'Controles Generales'!$H$9*(M28*(90/H28))+'Controles Generales'!$P$9*(U28*(90/H28))+'Controles Generales'!$Q$9*(V28*(90/H28)))/100</f>
        <v>5.4475961538461544</v>
      </c>
      <c r="AC28" s="2">
        <v>48.269534282053655</v>
      </c>
      <c r="AD28" s="2">
        <v>28.949459938635901</v>
      </c>
      <c r="AE28" s="2">
        <v>42.446486715872794</v>
      </c>
      <c r="AF28" s="2">
        <v>24.814898793314359</v>
      </c>
      <c r="AG28" s="2">
        <v>30.371560751778965</v>
      </c>
      <c r="AH28" s="2">
        <v>29.235388985092499</v>
      </c>
      <c r="AI28" s="2">
        <v>39.636959938635897</v>
      </c>
    </row>
    <row r="29" spans="1:35" ht="21" x14ac:dyDescent="0.25">
      <c r="A29" s="117" t="s">
        <v>702</v>
      </c>
      <c r="B29" s="117" t="s">
        <v>29</v>
      </c>
      <c r="C29" s="117" t="s">
        <v>585</v>
      </c>
      <c r="D29" s="117" t="s">
        <v>118</v>
      </c>
      <c r="E29" s="118">
        <v>29900</v>
      </c>
      <c r="F29" s="117">
        <v>34</v>
      </c>
      <c r="G29" s="117">
        <v>26</v>
      </c>
      <c r="H29" s="117">
        <v>2191</v>
      </c>
      <c r="I29" s="117">
        <v>300</v>
      </c>
      <c r="J29" s="2">
        <v>263</v>
      </c>
      <c r="K29" s="2">
        <v>22</v>
      </c>
      <c r="L29" s="117">
        <v>43</v>
      </c>
      <c r="M29" s="117">
        <v>201</v>
      </c>
      <c r="N29" s="2">
        <v>3</v>
      </c>
      <c r="O29" s="2">
        <v>1</v>
      </c>
      <c r="P29" s="2">
        <v>8</v>
      </c>
      <c r="Q29" s="2">
        <v>3</v>
      </c>
      <c r="R29" s="2">
        <v>0</v>
      </c>
      <c r="S29" s="2">
        <v>36</v>
      </c>
      <c r="T29" s="2">
        <v>14</v>
      </c>
      <c r="U29" s="117">
        <v>21</v>
      </c>
      <c r="V29" s="117">
        <v>168</v>
      </c>
      <c r="W29" s="2">
        <v>85</v>
      </c>
      <c r="X29" s="2" t="s">
        <v>42</v>
      </c>
      <c r="Y29" s="2">
        <v>36.731740182560046</v>
      </c>
      <c r="Z29" s="2">
        <v>32.133507485348133</v>
      </c>
      <c r="AA29" s="2">
        <v>33.848190816142569</v>
      </c>
      <c r="AB29" s="8">
        <f>('Controles Generales'!$D$9*(I29*(90/H29))+'Controles Generales'!$G$9*(L29*(90/H29))+'Controles Generales'!$H$9*(M29*(90/H29))+'Controles Generales'!$P$9*(U29*(90/H29))+'Controles Generales'!$Q$9*(V29*(90/H29)))/100</f>
        <v>5.3913738019169326</v>
      </c>
      <c r="AC29" s="2">
        <v>31.754392673388384</v>
      </c>
      <c r="AD29" s="2">
        <v>25.178784248659621</v>
      </c>
      <c r="AE29" s="2">
        <v>28.301128550874008</v>
      </c>
      <c r="AF29" s="2">
        <v>11.552233459491525</v>
      </c>
      <c r="AG29" s="2">
        <v>16.601841100122432</v>
      </c>
      <c r="AH29" s="2">
        <v>14.154843804764482</v>
      </c>
      <c r="AI29" s="2">
        <v>17.309931789643226</v>
      </c>
    </row>
    <row r="30" spans="1:35" ht="21" x14ac:dyDescent="0.25">
      <c r="A30" s="117" t="s">
        <v>247</v>
      </c>
      <c r="B30" s="117" t="s">
        <v>29</v>
      </c>
      <c r="C30" s="117" t="s">
        <v>155</v>
      </c>
      <c r="D30" s="117" t="s">
        <v>118</v>
      </c>
      <c r="E30" s="118">
        <v>34494</v>
      </c>
      <c r="F30" s="117">
        <v>21</v>
      </c>
      <c r="G30" s="117">
        <v>5</v>
      </c>
      <c r="H30" s="117">
        <v>419</v>
      </c>
      <c r="I30" s="117">
        <v>55</v>
      </c>
      <c r="J30" s="2">
        <v>91</v>
      </c>
      <c r="K30" s="2">
        <v>5</v>
      </c>
      <c r="L30" s="117">
        <v>12</v>
      </c>
      <c r="M30" s="117">
        <v>30</v>
      </c>
      <c r="N30" s="2">
        <v>0</v>
      </c>
      <c r="O30" s="2">
        <v>0</v>
      </c>
      <c r="P30" s="2">
        <v>2</v>
      </c>
      <c r="Q30" s="2">
        <v>0</v>
      </c>
      <c r="R30" s="2">
        <v>2</v>
      </c>
      <c r="S30" s="2">
        <v>16</v>
      </c>
      <c r="T30" s="2">
        <v>5</v>
      </c>
      <c r="U30" s="117">
        <v>6</v>
      </c>
      <c r="V30" s="117">
        <v>48</v>
      </c>
      <c r="W30" s="2">
        <v>62</v>
      </c>
      <c r="X30" s="2"/>
      <c r="Y30" s="2"/>
      <c r="Z30" s="2"/>
      <c r="AA30" s="2"/>
      <c r="AB30" s="8">
        <f>('Controles Generales'!$D$9*(I30*(90/H30))+'Controles Generales'!$G$9*(L30*(90/H30))+'Controles Generales'!$H$9*(M30*(90/H30))+'Controles Generales'!$P$9*(U30*(90/H30))+'Controles Generales'!$Q$9*(V30*(90/H30)))/100</f>
        <v>5.9863961813842481</v>
      </c>
      <c r="AC30" s="2"/>
      <c r="AD30" s="2"/>
      <c r="AE30" s="2"/>
      <c r="AF30" s="2"/>
      <c r="AG30" s="2"/>
      <c r="AH30" s="2"/>
      <c r="AI30" s="2"/>
    </row>
    <row r="31" spans="1:35" ht="21" x14ac:dyDescent="0.25">
      <c r="A31" s="117" t="s">
        <v>703</v>
      </c>
      <c r="B31" s="117" t="s">
        <v>29</v>
      </c>
      <c r="C31" s="117" t="s">
        <v>165</v>
      </c>
      <c r="D31" s="117" t="s">
        <v>118</v>
      </c>
      <c r="E31" s="118">
        <v>32411</v>
      </c>
      <c r="F31" s="117">
        <v>27</v>
      </c>
      <c r="G31" s="117">
        <v>6</v>
      </c>
      <c r="H31" s="117">
        <v>522</v>
      </c>
      <c r="I31" s="117">
        <v>70</v>
      </c>
      <c r="J31" s="2">
        <v>13</v>
      </c>
      <c r="K31" s="2">
        <v>2</v>
      </c>
      <c r="L31" s="117">
        <v>16</v>
      </c>
      <c r="M31" s="117">
        <v>35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5</v>
      </c>
      <c r="T31" s="2">
        <v>4</v>
      </c>
      <c r="U31" s="117">
        <v>9</v>
      </c>
      <c r="V31" s="117">
        <v>54</v>
      </c>
      <c r="W31" s="2">
        <v>22</v>
      </c>
      <c r="X31" s="2" t="s">
        <v>42</v>
      </c>
      <c r="Y31" s="2">
        <v>41.427062651330253</v>
      </c>
      <c r="Z31" s="2">
        <v>48.269737620536944</v>
      </c>
      <c r="AA31" s="2">
        <v>46.166269770300104</v>
      </c>
      <c r="AB31" s="8">
        <f>('Controles Generales'!$D$9*(I31*(90/H31))+'Controles Generales'!$G$9*(L31*(90/H31))+'Controles Generales'!$H$9*(M31*(90/H31))+'Controles Generales'!$P$9*(U31*(90/H31))+'Controles Generales'!$Q$9*(V31*(90/H31)))/100</f>
        <v>5.8500000000000014</v>
      </c>
      <c r="AC31" s="2">
        <v>43.130617650182622</v>
      </c>
      <c r="AD31" s="2">
        <v>18.751291781964714</v>
      </c>
      <c r="AE31" s="2">
        <v>34.683088885089404</v>
      </c>
      <c r="AF31" s="2">
        <v>18.746456561921459</v>
      </c>
      <c r="AG31" s="2">
        <v>14.852247785596933</v>
      </c>
      <c r="AH31" s="2">
        <v>16.373198716474334</v>
      </c>
      <c r="AI31" s="2">
        <v>24.563791781964714</v>
      </c>
    </row>
    <row r="32" spans="1:35" ht="21" x14ac:dyDescent="0.25">
      <c r="A32" s="117" t="s">
        <v>704</v>
      </c>
      <c r="B32" s="117" t="s">
        <v>29</v>
      </c>
      <c r="C32" s="117" t="s">
        <v>168</v>
      </c>
      <c r="D32" s="117" t="s">
        <v>169</v>
      </c>
      <c r="E32" s="118">
        <v>31060</v>
      </c>
      <c r="F32" s="117">
        <v>30</v>
      </c>
      <c r="G32" s="117">
        <v>22</v>
      </c>
      <c r="H32" s="117">
        <v>1920</v>
      </c>
      <c r="I32" s="117">
        <v>242</v>
      </c>
      <c r="J32" s="2">
        <v>44</v>
      </c>
      <c r="K32" s="2">
        <v>0</v>
      </c>
      <c r="L32" s="117">
        <v>37</v>
      </c>
      <c r="M32" s="117">
        <v>154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4</v>
      </c>
      <c r="T32" s="2">
        <v>0</v>
      </c>
      <c r="U32" s="117">
        <v>28</v>
      </c>
      <c r="V32" s="117">
        <v>180</v>
      </c>
      <c r="W32" s="2">
        <v>8</v>
      </c>
      <c r="X32" s="2" t="s">
        <v>42</v>
      </c>
      <c r="Y32" s="2">
        <v>24.481027788798418</v>
      </c>
      <c r="Z32" s="2">
        <v>24.294464669843268</v>
      </c>
      <c r="AA32" s="2">
        <v>23.344132002980658</v>
      </c>
      <c r="AB32" s="8">
        <f>('Controles Generales'!$D$9*(I32*(90/H32))+'Controles Generales'!$G$9*(L32*(90/H32))+'Controles Generales'!$H$9*(M32*(90/H32))+'Controles Generales'!$P$9*(U32*(90/H32))+'Controles Generales'!$Q$9*(V32*(90/H32)))/100</f>
        <v>5.4318749999999998</v>
      </c>
      <c r="AC32" s="2">
        <v>24.181071261679673</v>
      </c>
      <c r="AD32" s="2">
        <v>11.878920993386213</v>
      </c>
      <c r="AE32" s="2">
        <v>20.933820104164205</v>
      </c>
      <c r="AF32" s="2">
        <v>8.7142786056448305</v>
      </c>
      <c r="AG32" s="2">
        <v>9.5163269684142548</v>
      </c>
      <c r="AH32" s="2">
        <v>8.9264205513019554</v>
      </c>
      <c r="AI32" s="2">
        <v>14.503920993386213</v>
      </c>
    </row>
    <row r="33" spans="1:35" ht="21" x14ac:dyDescent="0.25">
      <c r="A33" s="117" t="s">
        <v>414</v>
      </c>
      <c r="B33" s="117" t="s">
        <v>29</v>
      </c>
      <c r="C33" s="117" t="s">
        <v>175</v>
      </c>
      <c r="D33" s="117" t="s">
        <v>118</v>
      </c>
      <c r="E33" s="118">
        <v>34020</v>
      </c>
      <c r="F33" s="117">
        <v>22</v>
      </c>
      <c r="G33" s="117">
        <v>14</v>
      </c>
      <c r="H33" s="117">
        <v>1111</v>
      </c>
      <c r="I33" s="117">
        <v>121</v>
      </c>
      <c r="J33" s="2">
        <v>73</v>
      </c>
      <c r="K33" s="2">
        <v>8</v>
      </c>
      <c r="L33" s="117">
        <v>35</v>
      </c>
      <c r="M33" s="117">
        <v>103</v>
      </c>
      <c r="N33" s="2">
        <v>3</v>
      </c>
      <c r="O33" s="2">
        <v>0</v>
      </c>
      <c r="P33" s="2">
        <v>1</v>
      </c>
      <c r="Q33" s="2">
        <v>1</v>
      </c>
      <c r="R33" s="2">
        <v>0</v>
      </c>
      <c r="S33" s="2">
        <v>17</v>
      </c>
      <c r="T33" s="2">
        <v>4</v>
      </c>
      <c r="U33" s="117">
        <v>5</v>
      </c>
      <c r="V33" s="117">
        <v>137</v>
      </c>
      <c r="W33" s="2">
        <v>23</v>
      </c>
      <c r="X33" s="2" t="s">
        <v>42</v>
      </c>
      <c r="Y33" s="2">
        <v>35.074664428043761</v>
      </c>
      <c r="Z33" s="2">
        <v>32.561186395319353</v>
      </c>
      <c r="AA33" s="2">
        <v>32.86297425197948</v>
      </c>
      <c r="AB33" s="8">
        <f>('Controles Generales'!$D$9*(I33*(90/H33))+'Controles Generales'!$G$9*(L33*(90/H33))+'Controles Generales'!$H$9*(M33*(90/H33))+'Controles Generales'!$P$9*(U33*(90/H33))+'Controles Generales'!$Q$9*(V33*(90/H33)))/100</f>
        <v>6.1112511251125117</v>
      </c>
      <c r="AC33" s="2">
        <v>32.321661814946957</v>
      </c>
      <c r="AD33" s="2">
        <v>24.227796615915089</v>
      </c>
      <c r="AE33" s="2">
        <v>29.086891697417222</v>
      </c>
      <c r="AF33" s="2">
        <v>17.485995494771586</v>
      </c>
      <c r="AG33" s="2">
        <v>17.398015769745633</v>
      </c>
      <c r="AH33" s="2">
        <v>17.910531435889556</v>
      </c>
      <c r="AI33" s="2">
        <v>20.422468747062627</v>
      </c>
    </row>
    <row r="34" spans="1:35" ht="21" x14ac:dyDescent="0.25">
      <c r="A34" s="117" t="s">
        <v>705</v>
      </c>
      <c r="B34" s="117" t="s">
        <v>29</v>
      </c>
      <c r="C34" s="117" t="s">
        <v>152</v>
      </c>
      <c r="D34" s="117" t="s">
        <v>118</v>
      </c>
      <c r="E34" s="118">
        <v>31087</v>
      </c>
      <c r="F34" s="117">
        <v>30</v>
      </c>
      <c r="G34" s="117">
        <v>21</v>
      </c>
      <c r="H34" s="117">
        <v>1655</v>
      </c>
      <c r="I34" s="117">
        <v>314</v>
      </c>
      <c r="J34" s="2">
        <v>65</v>
      </c>
      <c r="K34" s="2">
        <v>0</v>
      </c>
      <c r="L34" s="117">
        <v>38</v>
      </c>
      <c r="M34" s="117">
        <v>116</v>
      </c>
      <c r="N34" s="2">
        <v>2</v>
      </c>
      <c r="O34" s="2">
        <v>0</v>
      </c>
      <c r="P34" s="2">
        <v>3</v>
      </c>
      <c r="Q34" s="2">
        <v>0</v>
      </c>
      <c r="R34" s="2">
        <v>0</v>
      </c>
      <c r="S34" s="2">
        <v>11</v>
      </c>
      <c r="T34" s="2">
        <v>3</v>
      </c>
      <c r="U34" s="117">
        <v>23</v>
      </c>
      <c r="V34" s="117">
        <v>191</v>
      </c>
      <c r="W34" s="2">
        <v>46</v>
      </c>
      <c r="X34" s="2"/>
      <c r="Y34" s="2"/>
      <c r="Z34" s="2"/>
      <c r="AA34" s="2"/>
      <c r="AB34" s="8">
        <f>('Controles Generales'!$D$9*(I34*(90/H34))+'Controles Generales'!$G$9*(L34*(90/H34))+'Controles Generales'!$H$9*(M34*(90/H34))+'Controles Generales'!$P$9*(U34*(90/H34))+'Controles Generales'!$Q$9*(V34*(90/H34)))/100</f>
        <v>6.6067069486404826</v>
      </c>
      <c r="AC34" s="2"/>
      <c r="AD34" s="2"/>
      <c r="AE34" s="2"/>
      <c r="AF34" s="2"/>
      <c r="AG34" s="2"/>
      <c r="AH34" s="2"/>
      <c r="AI34" s="2"/>
    </row>
    <row r="35" spans="1:35" ht="21" x14ac:dyDescent="0.25">
      <c r="A35" s="117" t="s">
        <v>244</v>
      </c>
      <c r="B35" s="117" t="s">
        <v>29</v>
      </c>
      <c r="C35" s="117" t="s">
        <v>158</v>
      </c>
      <c r="D35" s="117" t="s">
        <v>118</v>
      </c>
      <c r="E35" s="118">
        <v>32867</v>
      </c>
      <c r="F35" s="117">
        <v>25</v>
      </c>
      <c r="G35" s="117">
        <v>25</v>
      </c>
      <c r="H35" s="117">
        <v>1966</v>
      </c>
      <c r="I35" s="117">
        <v>210</v>
      </c>
      <c r="J35" s="2">
        <v>54</v>
      </c>
      <c r="K35" s="2">
        <v>2</v>
      </c>
      <c r="L35" s="117">
        <v>33</v>
      </c>
      <c r="M35" s="117">
        <v>155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8</v>
      </c>
      <c r="T35" s="2">
        <v>4</v>
      </c>
      <c r="U35" s="117">
        <v>25</v>
      </c>
      <c r="V35" s="117">
        <v>182</v>
      </c>
      <c r="W35" s="2">
        <v>29</v>
      </c>
      <c r="X35" s="2" t="s">
        <v>42</v>
      </c>
      <c r="Y35" s="2">
        <v>30.728022915608406</v>
      </c>
      <c r="Z35" s="2">
        <v>30.844062545662858</v>
      </c>
      <c r="AA35" s="2">
        <v>32.523653800383123</v>
      </c>
      <c r="AB35" s="8">
        <f>('Controles Generales'!$D$9*(I35*(90/H35))+'Controles Generales'!$G$9*(L35*(90/H35))+'Controles Generales'!$H$9*(M35*(90/H35))+'Controles Generales'!$P$9*(U35*(90/H35))+'Controles Generales'!$Q$9*(V35*(90/H35)))/100</f>
        <v>5.0333163784333665</v>
      </c>
      <c r="AC35" s="2">
        <v>31.66698952411496</v>
      </c>
      <c r="AD35" s="2">
        <v>17.249728952145517</v>
      </c>
      <c r="AE35" s="2">
        <v>27.119114033788673</v>
      </c>
      <c r="AF35" s="2">
        <v>15.92758510026062</v>
      </c>
      <c r="AG35" s="2">
        <v>13.727384697934047</v>
      </c>
      <c r="AH35" s="2">
        <v>15.348376234969463</v>
      </c>
      <c r="AI35" s="2">
        <v>19.628827312801253</v>
      </c>
    </row>
    <row r="36" spans="1:35" ht="21" x14ac:dyDescent="0.25">
      <c r="A36" s="117" t="s">
        <v>706</v>
      </c>
      <c r="B36" s="117" t="s">
        <v>29</v>
      </c>
      <c r="C36" s="117" t="s">
        <v>175</v>
      </c>
      <c r="D36" s="117" t="s">
        <v>118</v>
      </c>
      <c r="E36" s="118">
        <v>34566</v>
      </c>
      <c r="F36" s="117">
        <v>21</v>
      </c>
      <c r="G36" s="117">
        <v>3</v>
      </c>
      <c r="H36" s="117">
        <v>270</v>
      </c>
      <c r="I36" s="117">
        <v>48</v>
      </c>
      <c r="J36" s="2">
        <v>272</v>
      </c>
      <c r="K36" s="2">
        <v>13</v>
      </c>
      <c r="L36" s="117">
        <v>7</v>
      </c>
      <c r="M36" s="117">
        <v>20</v>
      </c>
      <c r="N36" s="2">
        <v>3</v>
      </c>
      <c r="O36" s="2">
        <v>0</v>
      </c>
      <c r="P36" s="2">
        <v>7</v>
      </c>
      <c r="Q36" s="2">
        <v>1</v>
      </c>
      <c r="R36" s="2">
        <v>0</v>
      </c>
      <c r="S36" s="2">
        <v>18</v>
      </c>
      <c r="T36" s="2">
        <v>7</v>
      </c>
      <c r="U36" s="117">
        <v>1</v>
      </c>
      <c r="V36" s="117">
        <v>22</v>
      </c>
      <c r="W36" s="2">
        <v>107</v>
      </c>
      <c r="X36" s="2"/>
      <c r="Y36" s="2"/>
      <c r="Z36" s="2"/>
      <c r="AA36" s="2"/>
      <c r="AB36" s="8">
        <f>('Controles Generales'!$D$9*(I36*(90/H36))+'Controles Generales'!$G$9*(L36*(90/H36))+'Controles Generales'!$H$9*(M36*(90/H36))+'Controles Generales'!$P$9*(U36*(90/H36))+'Controles Generales'!$Q$9*(V36*(90/H36)))/100</f>
        <v>5.8233333333333341</v>
      </c>
      <c r="AC36" s="2"/>
      <c r="AD36" s="2"/>
      <c r="AE36" s="2"/>
      <c r="AF36" s="2"/>
      <c r="AG36" s="2"/>
      <c r="AH36" s="2"/>
      <c r="AI36" s="2"/>
    </row>
    <row r="37" spans="1:35" ht="21" x14ac:dyDescent="0.25">
      <c r="A37" s="117" t="s">
        <v>269</v>
      </c>
      <c r="B37" s="117" t="s">
        <v>29</v>
      </c>
      <c r="C37" s="117" t="s">
        <v>124</v>
      </c>
      <c r="D37" s="117" t="s">
        <v>118</v>
      </c>
      <c r="E37" s="118">
        <v>33700</v>
      </c>
      <c r="F37" s="117">
        <v>23</v>
      </c>
      <c r="G37" s="117">
        <v>12</v>
      </c>
      <c r="H37" s="117">
        <v>943</v>
      </c>
      <c r="I37" s="117">
        <v>128</v>
      </c>
      <c r="J37" s="2">
        <v>18</v>
      </c>
      <c r="K37" s="2">
        <v>0</v>
      </c>
      <c r="L37" s="117">
        <v>21</v>
      </c>
      <c r="M37" s="117">
        <v>72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2">
        <v>0</v>
      </c>
      <c r="U37" s="117">
        <v>11</v>
      </c>
      <c r="V37" s="117">
        <v>82</v>
      </c>
      <c r="W37" s="2">
        <v>6</v>
      </c>
      <c r="X37" s="2"/>
      <c r="Y37" s="2"/>
      <c r="Z37" s="2"/>
      <c r="AA37" s="2"/>
      <c r="AB37" s="8">
        <f>('Controles Generales'!$D$9*(I37*(90/H37))+'Controles Generales'!$G$9*(L37*(90/H37))+'Controles Generales'!$H$9*(M37*(90/H37))+'Controles Generales'!$P$9*(U37*(90/H37))+'Controles Generales'!$Q$9*(V37*(90/H37)))/100</f>
        <v>5.4143160127253438</v>
      </c>
      <c r="AC37" s="2"/>
      <c r="AD37" s="2"/>
      <c r="AE37" s="2"/>
      <c r="AF37" s="2"/>
      <c r="AG37" s="2"/>
      <c r="AH37" s="2"/>
      <c r="AI37" s="2"/>
    </row>
    <row r="38" spans="1:35" ht="21" x14ac:dyDescent="0.25">
      <c r="A38" s="117" t="s">
        <v>248</v>
      </c>
      <c r="B38" s="117" t="s">
        <v>29</v>
      </c>
      <c r="C38" s="117" t="s">
        <v>138</v>
      </c>
      <c r="D38" s="117" t="s">
        <v>118</v>
      </c>
      <c r="E38" s="118">
        <v>29682</v>
      </c>
      <c r="F38" s="117">
        <v>34</v>
      </c>
      <c r="G38" s="117">
        <v>8</v>
      </c>
      <c r="H38" s="117">
        <v>579</v>
      </c>
      <c r="I38" s="117">
        <v>54</v>
      </c>
      <c r="J38" s="2">
        <v>329</v>
      </c>
      <c r="K38" s="2">
        <v>24</v>
      </c>
      <c r="L38" s="117">
        <v>8</v>
      </c>
      <c r="M38" s="117">
        <v>48</v>
      </c>
      <c r="N38" s="2">
        <v>1</v>
      </c>
      <c r="O38" s="2">
        <v>2</v>
      </c>
      <c r="P38" s="2">
        <v>7</v>
      </c>
      <c r="Q38" s="2">
        <v>4</v>
      </c>
      <c r="R38" s="2">
        <v>0</v>
      </c>
      <c r="S38" s="2">
        <v>57</v>
      </c>
      <c r="T38" s="2">
        <v>14</v>
      </c>
      <c r="U38" s="117">
        <v>10</v>
      </c>
      <c r="V38" s="117">
        <v>58</v>
      </c>
      <c r="W38" s="2">
        <v>92</v>
      </c>
      <c r="X38" s="2" t="s">
        <v>42</v>
      </c>
      <c r="Y38" s="2">
        <v>25.192734522847449</v>
      </c>
      <c r="Z38" s="2">
        <v>32.092825707971173</v>
      </c>
      <c r="AA38" s="2">
        <v>32.071430323449839</v>
      </c>
      <c r="AB38" s="8">
        <f>('Controles Generales'!$D$9*(I38*(90/H38))+'Controles Generales'!$G$9*(L38*(90/H38))+'Controles Generales'!$H$9*(M38*(90/H38))+'Controles Generales'!$P$9*(U38*(90/H38))+'Controles Generales'!$Q$9*(V38*(90/H38)))/100</f>
        <v>5.0424870466321243</v>
      </c>
      <c r="AC38" s="2">
        <v>30.248555424606753</v>
      </c>
      <c r="AD38" s="2">
        <v>10.635597145715394</v>
      </c>
      <c r="AE38" s="2">
        <v>20.803297703515224</v>
      </c>
      <c r="AF38" s="2">
        <v>10.557026930129396</v>
      </c>
      <c r="AG38" s="2">
        <v>6.764425442081988</v>
      </c>
      <c r="AH38" s="2">
        <v>7.6757011897547951</v>
      </c>
      <c r="AI38" s="2">
        <v>11.948097145715394</v>
      </c>
    </row>
    <row r="39" spans="1:35" ht="21" x14ac:dyDescent="0.25">
      <c r="A39" s="117" t="s">
        <v>707</v>
      </c>
      <c r="B39" s="117" t="s">
        <v>29</v>
      </c>
      <c r="C39" s="117" t="s">
        <v>172</v>
      </c>
      <c r="D39" s="117" t="s">
        <v>118</v>
      </c>
      <c r="E39" s="118">
        <v>33066</v>
      </c>
      <c r="F39" s="117">
        <v>25</v>
      </c>
      <c r="G39" s="117">
        <v>5</v>
      </c>
      <c r="H39" s="117">
        <v>321</v>
      </c>
      <c r="I39" s="117">
        <v>32</v>
      </c>
      <c r="J39" s="2">
        <v>291</v>
      </c>
      <c r="K39" s="2">
        <v>6</v>
      </c>
      <c r="L39" s="117">
        <v>7</v>
      </c>
      <c r="M39" s="117">
        <v>19</v>
      </c>
      <c r="N39" s="2">
        <v>4</v>
      </c>
      <c r="O39" s="2">
        <v>2</v>
      </c>
      <c r="P39" s="2">
        <v>1</v>
      </c>
      <c r="Q39" s="2">
        <v>0</v>
      </c>
      <c r="R39" s="2">
        <v>2</v>
      </c>
      <c r="S39" s="2">
        <v>50</v>
      </c>
      <c r="T39" s="2">
        <v>5</v>
      </c>
      <c r="U39" s="117">
        <v>4</v>
      </c>
      <c r="V39" s="117">
        <v>43</v>
      </c>
      <c r="W39" s="2">
        <v>121</v>
      </c>
      <c r="X39" s="2"/>
      <c r="Y39" s="2"/>
      <c r="Z39" s="2"/>
      <c r="AA39" s="2"/>
      <c r="AB39" s="8">
        <f>('Controles Generales'!$D$9*(I39*(90/H39))+'Controles Generales'!$G$9*(L39*(90/H39))+'Controles Generales'!$H$9*(M39*(90/H39))+'Controles Generales'!$P$9*(U39*(90/H39))+'Controles Generales'!$Q$9*(V39*(90/H39)))/100</f>
        <v>5.4953271028037376</v>
      </c>
      <c r="AC39" s="2"/>
      <c r="AD39" s="2"/>
      <c r="AE39" s="2"/>
      <c r="AF39" s="2"/>
      <c r="AG39" s="2"/>
      <c r="AH39" s="2"/>
      <c r="AI39" s="2"/>
    </row>
    <row r="40" spans="1:35" ht="21" x14ac:dyDescent="0.25">
      <c r="A40" s="117" t="s">
        <v>265</v>
      </c>
      <c r="B40" s="117" t="s">
        <v>29</v>
      </c>
      <c r="C40" s="117" t="s">
        <v>157</v>
      </c>
      <c r="D40" s="117" t="s">
        <v>118</v>
      </c>
      <c r="E40" s="118">
        <v>32523</v>
      </c>
      <c r="F40" s="117">
        <v>26</v>
      </c>
      <c r="G40" s="117">
        <v>29</v>
      </c>
      <c r="H40" s="117">
        <v>2602</v>
      </c>
      <c r="I40" s="117">
        <v>398</v>
      </c>
      <c r="J40" s="2">
        <v>132</v>
      </c>
      <c r="K40" s="2">
        <v>5</v>
      </c>
      <c r="L40" s="117">
        <v>68</v>
      </c>
      <c r="M40" s="117">
        <v>239</v>
      </c>
      <c r="N40" s="2">
        <v>4</v>
      </c>
      <c r="O40" s="2">
        <v>1</v>
      </c>
      <c r="P40" s="2">
        <v>4</v>
      </c>
      <c r="Q40" s="2">
        <v>1</v>
      </c>
      <c r="R40" s="2">
        <v>0</v>
      </c>
      <c r="S40" s="2">
        <v>19</v>
      </c>
      <c r="T40" s="2">
        <v>6</v>
      </c>
      <c r="U40" s="117">
        <v>27</v>
      </c>
      <c r="V40" s="117">
        <v>185</v>
      </c>
      <c r="W40" s="2">
        <v>41</v>
      </c>
      <c r="X40" s="2"/>
      <c r="Y40" s="2"/>
      <c r="Z40" s="2"/>
      <c r="AA40" s="2"/>
      <c r="AB40" s="8">
        <f>('Controles Generales'!$D$9*(I40*(90/H40))+'Controles Generales'!$G$9*(L40*(90/H40))+'Controles Generales'!$H$9*(M40*(90/H40))+'Controles Generales'!$P$9*(U40*(90/H40))+'Controles Generales'!$Q$9*(V40*(90/H40)))/100</f>
        <v>5.6971176018447345</v>
      </c>
      <c r="AC40" s="2"/>
      <c r="AD40" s="2"/>
      <c r="AE40" s="2"/>
      <c r="AF40" s="2"/>
      <c r="AG40" s="2"/>
      <c r="AH40" s="2"/>
      <c r="AI40" s="2"/>
    </row>
    <row r="41" spans="1:35" ht="31.5" x14ac:dyDescent="0.25">
      <c r="A41" s="117" t="s">
        <v>708</v>
      </c>
      <c r="B41" s="117" t="s">
        <v>29</v>
      </c>
      <c r="C41" s="117" t="s">
        <v>130</v>
      </c>
      <c r="D41" s="117" t="s">
        <v>118</v>
      </c>
      <c r="E41" s="118">
        <v>31880</v>
      </c>
      <c r="F41" s="117">
        <v>28</v>
      </c>
      <c r="G41" s="117">
        <v>17</v>
      </c>
      <c r="H41" s="117">
        <v>1429</v>
      </c>
      <c r="I41" s="117">
        <v>250</v>
      </c>
      <c r="J41" s="2">
        <v>239</v>
      </c>
      <c r="K41" s="2">
        <v>13</v>
      </c>
      <c r="L41" s="117">
        <v>26</v>
      </c>
      <c r="M41" s="117">
        <v>108</v>
      </c>
      <c r="N41" s="2">
        <v>3</v>
      </c>
      <c r="O41" s="2">
        <v>1</v>
      </c>
      <c r="P41" s="2">
        <v>3</v>
      </c>
      <c r="Q41" s="2">
        <v>0</v>
      </c>
      <c r="R41" s="2">
        <v>15</v>
      </c>
      <c r="S41" s="2">
        <v>10</v>
      </c>
      <c r="T41" s="2">
        <v>8</v>
      </c>
      <c r="U41" s="117">
        <v>18</v>
      </c>
      <c r="V41" s="117">
        <v>117</v>
      </c>
      <c r="W41" s="2">
        <v>49</v>
      </c>
      <c r="X41" s="2"/>
      <c r="Y41" s="2"/>
      <c r="Z41" s="2"/>
      <c r="AA41" s="2"/>
      <c r="AB41" s="8">
        <f>('Controles Generales'!$D$9*(I41*(90/H41))+'Controles Generales'!$G$9*(L41*(90/H41))+'Controles Generales'!$H$9*(M41*(90/H41))+'Controles Generales'!$P$9*(U41*(90/H41))+'Controles Generales'!$Q$9*(V41*(90/H41)))/100</f>
        <v>5.7438768369489148</v>
      </c>
      <c r="AC41" s="2"/>
      <c r="AD41" s="2"/>
      <c r="AE41" s="2"/>
      <c r="AF41" s="2"/>
      <c r="AG41" s="2"/>
      <c r="AH41" s="2"/>
      <c r="AI41" s="2"/>
    </row>
    <row r="42" spans="1:35" ht="31.5" x14ac:dyDescent="0.25">
      <c r="A42" s="117" t="s">
        <v>251</v>
      </c>
      <c r="B42" s="117" t="s">
        <v>29</v>
      </c>
      <c r="C42" s="117" t="s">
        <v>148</v>
      </c>
      <c r="D42" s="117" t="s">
        <v>118</v>
      </c>
      <c r="E42" s="118">
        <v>31905</v>
      </c>
      <c r="F42" s="117">
        <v>28</v>
      </c>
      <c r="G42" s="117">
        <v>15</v>
      </c>
      <c r="H42" s="117">
        <v>1346</v>
      </c>
      <c r="I42" s="117">
        <v>133</v>
      </c>
      <c r="J42" s="2">
        <v>23</v>
      </c>
      <c r="K42" s="2">
        <v>2</v>
      </c>
      <c r="L42" s="117">
        <v>21</v>
      </c>
      <c r="M42" s="117">
        <v>85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7</v>
      </c>
      <c r="T42" s="2">
        <v>2</v>
      </c>
      <c r="U42" s="117">
        <v>15</v>
      </c>
      <c r="V42" s="117">
        <v>118</v>
      </c>
      <c r="W42" s="2">
        <v>11</v>
      </c>
      <c r="X42" s="2"/>
      <c r="Y42" s="2"/>
      <c r="Z42" s="2"/>
      <c r="AA42" s="2"/>
      <c r="AB42" s="8">
        <f>('Controles Generales'!$D$9*(I42*(90/H42))+'Controles Generales'!$G$9*(L42*(90/H42))+'Controles Generales'!$H$9*(M42*(90/H42))+'Controles Generales'!$P$9*(U42*(90/H42))+'Controles Generales'!$Q$9*(V42*(90/H42)))/100</f>
        <v>4.526745913818722</v>
      </c>
      <c r="AC42" s="2"/>
      <c r="AD42" s="2"/>
      <c r="AE42" s="2"/>
      <c r="AF42" s="2"/>
      <c r="AG42" s="2"/>
      <c r="AH42" s="2"/>
      <c r="AI42" s="2"/>
    </row>
    <row r="43" spans="1:35" ht="21" x14ac:dyDescent="0.25">
      <c r="A43" s="117" t="s">
        <v>709</v>
      </c>
      <c r="B43" s="117" t="s">
        <v>29</v>
      </c>
      <c r="C43" s="117" t="s">
        <v>605</v>
      </c>
      <c r="D43" s="117" t="s">
        <v>118</v>
      </c>
      <c r="E43" s="118">
        <v>32956</v>
      </c>
      <c r="F43" s="117">
        <v>25</v>
      </c>
      <c r="G43" s="117">
        <v>12</v>
      </c>
      <c r="H43" s="117">
        <v>858</v>
      </c>
      <c r="I43" s="117">
        <v>95</v>
      </c>
      <c r="J43" s="2">
        <v>8</v>
      </c>
      <c r="K43" s="2">
        <v>1</v>
      </c>
      <c r="L43" s="117">
        <v>18</v>
      </c>
      <c r="M43" s="117">
        <v>74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117">
        <v>12</v>
      </c>
      <c r="V43" s="117">
        <v>75</v>
      </c>
      <c r="W43" s="2">
        <v>6</v>
      </c>
      <c r="X43" s="2" t="s">
        <v>42</v>
      </c>
      <c r="Y43" s="2">
        <v>46.173614832786271</v>
      </c>
      <c r="Z43" s="2">
        <v>49.029622115409019</v>
      </c>
      <c r="AA43" s="2">
        <v>47.00333302627282</v>
      </c>
      <c r="AB43" s="8">
        <f>('Controles Generales'!$D$9*(I43*(90/H43))+'Controles Generales'!$G$9*(L43*(90/H43))+'Controles Generales'!$H$9*(M43*(90/H43))+'Controles Generales'!$P$9*(U43*(90/H43))+'Controles Generales'!$Q$9*(V43*(90/H43)))/100</f>
        <v>5.2458041958041965</v>
      </c>
      <c r="AC43" s="2">
        <v>41.47931258848589</v>
      </c>
      <c r="AD43" s="2">
        <v>23.536083153970917</v>
      </c>
      <c r="AE43" s="2">
        <v>35.431391021853614</v>
      </c>
      <c r="AF43" s="2">
        <v>14.724910148534439</v>
      </c>
      <c r="AG43" s="2">
        <v>14.016701532643925</v>
      </c>
      <c r="AH43" s="2">
        <v>14.580873467355877</v>
      </c>
      <c r="AI43" s="2">
        <v>19.355755285118455</v>
      </c>
    </row>
    <row r="44" spans="1:35" ht="21" x14ac:dyDescent="0.25">
      <c r="A44" s="117" t="s">
        <v>258</v>
      </c>
      <c r="B44" s="117" t="s">
        <v>29</v>
      </c>
      <c r="C44" s="117" t="s">
        <v>168</v>
      </c>
      <c r="D44" s="117" t="s">
        <v>118</v>
      </c>
      <c r="E44" s="118">
        <v>34018</v>
      </c>
      <c r="F44" s="117">
        <v>22</v>
      </c>
      <c r="G44" s="117">
        <v>2</v>
      </c>
      <c r="H44" s="117">
        <v>147</v>
      </c>
      <c r="I44" s="117">
        <v>14</v>
      </c>
      <c r="J44" s="2">
        <v>29</v>
      </c>
      <c r="K44" s="2">
        <v>2</v>
      </c>
      <c r="L44" s="117">
        <v>3</v>
      </c>
      <c r="M44" s="117">
        <v>7</v>
      </c>
      <c r="N44" s="2">
        <v>0</v>
      </c>
      <c r="O44" s="2">
        <v>0</v>
      </c>
      <c r="P44" s="2">
        <v>1</v>
      </c>
      <c r="Q44" s="2">
        <v>1</v>
      </c>
      <c r="R44" s="2">
        <v>0</v>
      </c>
      <c r="S44" s="2">
        <v>5</v>
      </c>
      <c r="T44" s="2">
        <v>0</v>
      </c>
      <c r="U44" s="117">
        <v>2</v>
      </c>
      <c r="V44" s="117">
        <v>9</v>
      </c>
      <c r="W44" s="2">
        <v>10</v>
      </c>
      <c r="X44" s="2"/>
      <c r="Y44" s="2"/>
      <c r="Z44" s="2"/>
      <c r="AA44" s="2"/>
      <c r="AB44" s="8">
        <f>('Controles Generales'!$D$9*(I44*(90/H44))+'Controles Generales'!$G$9*(L44*(90/H44))+'Controles Generales'!$H$9*(M44*(90/H44))+'Controles Generales'!$P$9*(U44*(90/H44))+'Controles Generales'!$Q$9*(V44*(90/H44)))/100</f>
        <v>3.9183673469387754</v>
      </c>
      <c r="AC44" s="2"/>
      <c r="AD44" s="2"/>
      <c r="AE44" s="2"/>
      <c r="AF44" s="2"/>
      <c r="AG44" s="2"/>
      <c r="AH44" s="2"/>
      <c r="AI44" s="2"/>
    </row>
    <row r="45" spans="1:35" ht="21" x14ac:dyDescent="0.25">
      <c r="A45" s="117" t="s">
        <v>409</v>
      </c>
      <c r="B45" s="117" t="s">
        <v>29</v>
      </c>
      <c r="C45" s="117" t="s">
        <v>138</v>
      </c>
      <c r="D45" s="117" t="s">
        <v>118</v>
      </c>
      <c r="E45" s="118">
        <v>33426</v>
      </c>
      <c r="F45" s="117">
        <v>24</v>
      </c>
      <c r="G45" s="117">
        <v>23</v>
      </c>
      <c r="H45" s="117">
        <v>1881</v>
      </c>
      <c r="I45" s="117">
        <v>261</v>
      </c>
      <c r="J45" s="2">
        <v>8</v>
      </c>
      <c r="K45" s="2">
        <v>0</v>
      </c>
      <c r="L45" s="117">
        <v>46</v>
      </c>
      <c r="M45" s="117">
        <v>179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2">
        <v>2</v>
      </c>
      <c r="U45" s="117">
        <v>39</v>
      </c>
      <c r="V45" s="117">
        <v>215</v>
      </c>
      <c r="W45" s="2">
        <v>6</v>
      </c>
      <c r="X45" s="2" t="s">
        <v>42</v>
      </c>
      <c r="Y45" s="2">
        <v>22.80058932340221</v>
      </c>
      <c r="Z45" s="2">
        <v>24.634732727671398</v>
      </c>
      <c r="AA45" s="2">
        <v>24.248785009409499</v>
      </c>
      <c r="AB45" s="8">
        <f>('Controles Generales'!$D$9*(I45*(90/H45))+'Controles Generales'!$G$9*(L45*(90/H45))+'Controles Generales'!$H$9*(M45*(90/H45))+'Controles Generales'!$P$9*(U45*(90/H45))+'Controles Generales'!$Q$9*(V45*(90/H45)))/100</f>
        <v>6.4497607655502387</v>
      </c>
      <c r="AC45" s="2">
        <v>26.865713385019443</v>
      </c>
      <c r="AD45" s="2">
        <v>11.439592250041505</v>
      </c>
      <c r="AE45" s="2">
        <v>17.191538231056676</v>
      </c>
      <c r="AF45" s="2">
        <v>9.1590477833362076</v>
      </c>
      <c r="AG45" s="2">
        <v>7.2960613695985579</v>
      </c>
      <c r="AH45" s="2">
        <v>8.443295524065114</v>
      </c>
      <c r="AI45" s="2">
        <v>8.4887725779103569</v>
      </c>
    </row>
    <row r="46" spans="1:35" ht="21" x14ac:dyDescent="0.25">
      <c r="A46" s="117" t="s">
        <v>710</v>
      </c>
      <c r="B46" s="117" t="s">
        <v>29</v>
      </c>
      <c r="C46" s="117" t="s">
        <v>135</v>
      </c>
      <c r="D46" s="117" t="s">
        <v>169</v>
      </c>
      <c r="E46" s="118">
        <v>31379</v>
      </c>
      <c r="F46" s="117">
        <v>29</v>
      </c>
      <c r="G46" s="117">
        <v>21</v>
      </c>
      <c r="H46" s="117">
        <v>1751</v>
      </c>
      <c r="I46" s="117">
        <v>251</v>
      </c>
      <c r="J46" s="2">
        <v>71</v>
      </c>
      <c r="K46" s="2">
        <v>2</v>
      </c>
      <c r="L46" s="117">
        <v>44</v>
      </c>
      <c r="M46" s="117">
        <v>142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11</v>
      </c>
      <c r="T46" s="2">
        <v>1</v>
      </c>
      <c r="U46" s="117">
        <v>17</v>
      </c>
      <c r="V46" s="117">
        <v>200</v>
      </c>
      <c r="W46" s="2">
        <v>23</v>
      </c>
      <c r="X46" s="2"/>
      <c r="Y46" s="2"/>
      <c r="Z46" s="2"/>
      <c r="AA46" s="2"/>
      <c r="AB46" s="8">
        <f>('Controles Generales'!$D$9*(I46*(90/H46))+'Controles Generales'!$G$9*(L46*(90/H46))+'Controles Generales'!$H$9*(M46*(90/H46))+'Controles Generales'!$P$9*(U46*(90/H46))+'Controles Generales'!$Q$9*(V46*(90/H46)))/100</f>
        <v>6.131924614505996</v>
      </c>
      <c r="AC46" s="2"/>
      <c r="AD46" s="2"/>
      <c r="AE46" s="2"/>
      <c r="AF46" s="2"/>
      <c r="AG46" s="2"/>
      <c r="AH46" s="2"/>
      <c r="AI46" s="2"/>
    </row>
    <row r="47" spans="1:35" ht="21" x14ac:dyDescent="0.25">
      <c r="A47" s="117" t="s">
        <v>711</v>
      </c>
      <c r="B47" s="117" t="s">
        <v>29</v>
      </c>
      <c r="C47" s="117" t="s">
        <v>121</v>
      </c>
      <c r="D47" s="117" t="s">
        <v>118</v>
      </c>
      <c r="E47" s="118">
        <v>32469</v>
      </c>
      <c r="F47" s="117">
        <v>26</v>
      </c>
      <c r="G47" s="117">
        <v>22</v>
      </c>
      <c r="H47" s="117">
        <v>1836</v>
      </c>
      <c r="I47" s="117">
        <v>219</v>
      </c>
      <c r="J47" s="2">
        <v>239</v>
      </c>
      <c r="K47" s="2">
        <v>25</v>
      </c>
      <c r="L47" s="117">
        <v>42</v>
      </c>
      <c r="M47" s="117">
        <v>135</v>
      </c>
      <c r="N47" s="2">
        <v>5</v>
      </c>
      <c r="O47" s="2">
        <v>1</v>
      </c>
      <c r="P47" s="2">
        <v>3</v>
      </c>
      <c r="Q47" s="2">
        <v>2</v>
      </c>
      <c r="R47" s="2">
        <v>1</v>
      </c>
      <c r="S47" s="2">
        <v>60</v>
      </c>
      <c r="T47" s="2">
        <v>14</v>
      </c>
      <c r="U47" s="117">
        <v>10</v>
      </c>
      <c r="V47" s="117">
        <v>166</v>
      </c>
      <c r="W47" s="2">
        <v>92</v>
      </c>
      <c r="X47" s="2"/>
      <c r="Y47" s="2"/>
      <c r="Z47" s="2"/>
      <c r="AA47" s="2"/>
      <c r="AB47" s="8">
        <f>('Controles Generales'!$D$9*(I47*(90/H47))+'Controles Generales'!$G$9*(L47*(90/H47))+'Controles Generales'!$H$9*(M47*(90/H47))+'Controles Generales'!$P$9*(U47*(90/H47))+'Controles Generales'!$Q$9*(V47*(90/H47)))/100</f>
        <v>5.1299019607843137</v>
      </c>
      <c r="AC47" s="2"/>
      <c r="AD47" s="2"/>
      <c r="AE47" s="2"/>
      <c r="AF47" s="2"/>
      <c r="AG47" s="2"/>
      <c r="AH47" s="2"/>
      <c r="AI47" s="2"/>
    </row>
    <row r="48" spans="1:35" ht="21" x14ac:dyDescent="0.25">
      <c r="A48" s="117" t="s">
        <v>253</v>
      </c>
      <c r="B48" s="117" t="s">
        <v>29</v>
      </c>
      <c r="C48" s="117" t="s">
        <v>158</v>
      </c>
      <c r="D48" s="117" t="s">
        <v>118</v>
      </c>
      <c r="E48" s="118">
        <v>34359</v>
      </c>
      <c r="F48" s="117">
        <v>21</v>
      </c>
      <c r="G48" s="117">
        <v>7</v>
      </c>
      <c r="H48" s="117">
        <v>553</v>
      </c>
      <c r="I48" s="117">
        <v>92</v>
      </c>
      <c r="J48" s="2">
        <v>111</v>
      </c>
      <c r="K48" s="2">
        <v>6</v>
      </c>
      <c r="L48" s="117">
        <v>8</v>
      </c>
      <c r="M48" s="117">
        <v>34</v>
      </c>
      <c r="N48" s="2">
        <v>4</v>
      </c>
      <c r="O48" s="2">
        <v>1</v>
      </c>
      <c r="P48" s="2">
        <v>5</v>
      </c>
      <c r="Q48" s="2">
        <v>1</v>
      </c>
      <c r="R48" s="2">
        <v>0</v>
      </c>
      <c r="S48" s="2">
        <v>27</v>
      </c>
      <c r="T48" s="2">
        <v>7</v>
      </c>
      <c r="U48" s="117">
        <v>5</v>
      </c>
      <c r="V48" s="117">
        <v>46</v>
      </c>
      <c r="W48" s="2">
        <v>69</v>
      </c>
      <c r="X48" s="2"/>
      <c r="Y48" s="2"/>
      <c r="Z48" s="2"/>
      <c r="AA48" s="2"/>
      <c r="AB48" s="8">
        <f>('Controles Generales'!$D$9*(I48*(90/H48))+'Controles Generales'!$G$9*(L48*(90/H48))+'Controles Generales'!$H$9*(M48*(90/H48))+'Controles Generales'!$P$9*(U48*(90/H48))+'Controles Generales'!$Q$9*(V48*(90/H48)))/100</f>
        <v>5.2681735985533455</v>
      </c>
      <c r="AC48" s="2"/>
      <c r="AD48" s="2"/>
      <c r="AE48" s="2"/>
      <c r="AF48" s="2"/>
      <c r="AG48" s="2"/>
      <c r="AH48" s="2"/>
      <c r="AI48" s="2"/>
    </row>
    <row r="49" spans="1:35" ht="31.5" x14ac:dyDescent="0.25">
      <c r="A49" s="117" t="s">
        <v>231</v>
      </c>
      <c r="B49" s="117" t="s">
        <v>29</v>
      </c>
      <c r="C49" s="117" t="s">
        <v>172</v>
      </c>
      <c r="D49" s="117" t="s">
        <v>118</v>
      </c>
      <c r="E49" s="118">
        <v>34554</v>
      </c>
      <c r="F49" s="117">
        <v>21</v>
      </c>
      <c r="G49" s="117">
        <v>1</v>
      </c>
      <c r="H49" s="117">
        <v>4</v>
      </c>
      <c r="I49" s="117">
        <v>0</v>
      </c>
      <c r="J49" s="2">
        <v>42</v>
      </c>
      <c r="K49" s="2">
        <v>1</v>
      </c>
      <c r="L49" s="117">
        <v>0</v>
      </c>
      <c r="M49" s="117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0</v>
      </c>
      <c r="U49" s="117">
        <v>0</v>
      </c>
      <c r="V49" s="117">
        <v>1</v>
      </c>
      <c r="W49" s="2">
        <v>12</v>
      </c>
      <c r="X49" s="2"/>
      <c r="Y49" s="2"/>
      <c r="Z49" s="2"/>
      <c r="AA49" s="2"/>
      <c r="AB49" s="8">
        <f>('Controles Generales'!$D$9*(I49*(90/H49))+'Controles Generales'!$G$9*(L49*(90/H49))+'Controles Generales'!$H$9*(M49*(90/H49))+'Controles Generales'!$P$9*(U49*(90/H49))+'Controles Generales'!$Q$9*(V49*(90/H49)))/100</f>
        <v>8.5500000000000007</v>
      </c>
      <c r="AC49" s="2"/>
      <c r="AD49" s="2"/>
      <c r="AE49" s="2"/>
      <c r="AF49" s="2"/>
      <c r="AG49" s="2"/>
      <c r="AH49" s="2"/>
      <c r="AI49" s="2"/>
    </row>
    <row r="50" spans="1:35" ht="21" x14ac:dyDescent="0.25">
      <c r="A50" s="117" t="s">
        <v>712</v>
      </c>
      <c r="B50" s="117" t="s">
        <v>29</v>
      </c>
      <c r="C50" s="117" t="s">
        <v>146</v>
      </c>
      <c r="D50" s="117" t="s">
        <v>118</v>
      </c>
      <c r="E50" s="118">
        <v>30061</v>
      </c>
      <c r="F50" s="117">
        <v>33</v>
      </c>
      <c r="G50" s="117">
        <v>22</v>
      </c>
      <c r="H50" s="117">
        <v>1860</v>
      </c>
      <c r="I50" s="117">
        <v>193</v>
      </c>
      <c r="J50" s="2">
        <v>504</v>
      </c>
      <c r="K50" s="2">
        <v>5</v>
      </c>
      <c r="L50" s="117">
        <v>23</v>
      </c>
      <c r="M50" s="117">
        <v>129</v>
      </c>
      <c r="N50" s="2">
        <v>4</v>
      </c>
      <c r="O50" s="2">
        <v>0</v>
      </c>
      <c r="P50" s="2">
        <v>11</v>
      </c>
      <c r="Q50" s="2">
        <v>3</v>
      </c>
      <c r="R50" s="2">
        <v>1</v>
      </c>
      <c r="S50" s="2">
        <v>26</v>
      </c>
      <c r="T50" s="2">
        <v>9</v>
      </c>
      <c r="U50" s="117">
        <v>22</v>
      </c>
      <c r="V50" s="117">
        <v>163</v>
      </c>
      <c r="W50" s="2">
        <v>67</v>
      </c>
      <c r="X50" s="2"/>
      <c r="Y50" s="2"/>
      <c r="Z50" s="2"/>
      <c r="AA50" s="2"/>
      <c r="AB50" s="8">
        <f>('Controles Generales'!$D$9*(I50*(90/H50))+'Controles Generales'!$G$9*(L50*(90/H50))+'Controles Generales'!$H$9*(M50*(90/H50))+'Controles Generales'!$P$9*(U50*(90/H50))+'Controles Generales'!$Q$9*(V50*(90/H50)))/100</f>
        <v>4.6166129032258061</v>
      </c>
      <c r="AC50" s="2"/>
      <c r="AD50" s="2"/>
      <c r="AE50" s="2"/>
      <c r="AF50" s="2"/>
      <c r="AG50" s="2"/>
      <c r="AH50" s="2"/>
      <c r="AI50" s="2"/>
    </row>
    <row r="51" spans="1:35" ht="21" x14ac:dyDescent="0.25">
      <c r="A51" s="117" t="s">
        <v>713</v>
      </c>
      <c r="B51" s="117" t="s">
        <v>29</v>
      </c>
      <c r="C51" s="117" t="s">
        <v>160</v>
      </c>
      <c r="D51" s="117" t="s">
        <v>118</v>
      </c>
      <c r="E51" s="118">
        <v>33455</v>
      </c>
      <c r="F51" s="117">
        <v>24</v>
      </c>
      <c r="G51" s="117">
        <v>7</v>
      </c>
      <c r="H51" s="117">
        <v>293</v>
      </c>
      <c r="I51" s="117">
        <v>20</v>
      </c>
      <c r="J51" s="2">
        <v>230</v>
      </c>
      <c r="K51" s="2">
        <v>14</v>
      </c>
      <c r="L51" s="117">
        <v>9</v>
      </c>
      <c r="M51" s="117">
        <v>21</v>
      </c>
      <c r="N51" s="2">
        <v>11</v>
      </c>
      <c r="O51" s="2">
        <v>0</v>
      </c>
      <c r="P51" s="2">
        <v>2</v>
      </c>
      <c r="Q51" s="2">
        <v>1</v>
      </c>
      <c r="R51" s="2">
        <v>0</v>
      </c>
      <c r="S51" s="2">
        <v>9</v>
      </c>
      <c r="T51" s="2">
        <v>5</v>
      </c>
      <c r="U51" s="117">
        <v>2</v>
      </c>
      <c r="V51" s="117">
        <v>28</v>
      </c>
      <c r="W51" s="2">
        <v>128</v>
      </c>
      <c r="X51" s="2"/>
      <c r="Y51" s="2"/>
      <c r="Z51" s="2"/>
      <c r="AA51" s="2"/>
      <c r="AB51" s="8">
        <f>('Controles Generales'!$D$9*(I51*(90/H51))+'Controles Generales'!$G$9*(L51*(90/H51))+'Controles Generales'!$H$9*(M51*(90/H51))+'Controles Generales'!$P$9*(U51*(90/H51))+'Controles Generales'!$Q$9*(V51*(90/H51)))/100</f>
        <v>4.7365187713310588</v>
      </c>
      <c r="AC51" s="2"/>
      <c r="AD51" s="2"/>
      <c r="AE51" s="2"/>
      <c r="AF51" s="2"/>
      <c r="AG51" s="2"/>
      <c r="AH51" s="2"/>
      <c r="AI51" s="2"/>
    </row>
    <row r="52" spans="1:35" ht="31.5" x14ac:dyDescent="0.25">
      <c r="A52" s="117" t="s">
        <v>714</v>
      </c>
      <c r="B52" s="117" t="s">
        <v>29</v>
      </c>
      <c r="C52" s="117" t="s">
        <v>585</v>
      </c>
      <c r="D52" s="117" t="s">
        <v>118</v>
      </c>
      <c r="E52" s="118">
        <v>34147</v>
      </c>
      <c r="F52" s="117">
        <v>22</v>
      </c>
      <c r="G52" s="117">
        <v>5</v>
      </c>
      <c r="H52" s="117">
        <v>228</v>
      </c>
      <c r="I52" s="117">
        <v>21</v>
      </c>
      <c r="J52" s="2">
        <v>24</v>
      </c>
      <c r="K52" s="2">
        <v>0</v>
      </c>
      <c r="L52" s="117">
        <v>4</v>
      </c>
      <c r="M52" s="117">
        <v>11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117">
        <v>2</v>
      </c>
      <c r="V52" s="117">
        <v>6</v>
      </c>
      <c r="W52" s="2">
        <v>4</v>
      </c>
      <c r="X52" s="2"/>
      <c r="Y52" s="2"/>
      <c r="Z52" s="2"/>
      <c r="AA52" s="2"/>
      <c r="AB52" s="8">
        <f>('Controles Generales'!$D$9*(I52*(90/H52))+'Controles Generales'!$G$9*(L52*(90/H52))+'Controles Generales'!$H$9*(M52*(90/H52))+'Controles Generales'!$P$9*(U52*(90/H52))+'Controles Generales'!$Q$9*(V52*(90/H52)))/100</f>
        <v>3.1065789473684209</v>
      </c>
      <c r="AC52" s="2"/>
      <c r="AD52" s="2"/>
      <c r="AE52" s="2"/>
      <c r="AF52" s="2"/>
      <c r="AG52" s="2"/>
      <c r="AH52" s="2"/>
      <c r="AI52" s="2"/>
    </row>
    <row r="53" spans="1:35" ht="21" x14ac:dyDescent="0.25">
      <c r="A53" s="117" t="s">
        <v>271</v>
      </c>
      <c r="B53" s="117" t="s">
        <v>29</v>
      </c>
      <c r="C53" s="117" t="s">
        <v>165</v>
      </c>
      <c r="D53" s="117" t="s">
        <v>118</v>
      </c>
      <c r="E53" s="118">
        <v>34052</v>
      </c>
      <c r="F53" s="117">
        <v>22</v>
      </c>
      <c r="G53" s="117">
        <v>10</v>
      </c>
      <c r="H53" s="117">
        <v>830</v>
      </c>
      <c r="I53" s="117">
        <v>75</v>
      </c>
      <c r="J53" s="2">
        <v>161</v>
      </c>
      <c r="K53" s="2">
        <v>7</v>
      </c>
      <c r="L53" s="117">
        <v>23</v>
      </c>
      <c r="M53" s="117">
        <v>68</v>
      </c>
      <c r="N53" s="2">
        <v>4</v>
      </c>
      <c r="O53" s="2">
        <v>1</v>
      </c>
      <c r="P53" s="2">
        <v>2</v>
      </c>
      <c r="Q53" s="2">
        <v>2</v>
      </c>
      <c r="R53" s="2">
        <v>1</v>
      </c>
      <c r="S53" s="2">
        <v>39</v>
      </c>
      <c r="T53" s="2">
        <v>8</v>
      </c>
      <c r="U53" s="117">
        <v>12</v>
      </c>
      <c r="V53" s="117">
        <v>70</v>
      </c>
      <c r="W53" s="2">
        <v>63</v>
      </c>
      <c r="X53" s="2"/>
      <c r="Y53" s="2"/>
      <c r="Z53" s="2"/>
      <c r="AA53" s="2"/>
      <c r="AB53" s="8">
        <f>('Controles Generales'!$D$9*(I53*(90/H53))+'Controles Generales'!$G$9*(L53*(90/H53))+'Controles Generales'!$H$9*(M53*(90/H53))+'Controles Generales'!$P$9*(U53*(90/H53))+'Controles Generales'!$Q$9*(V53*(90/H53)))/100</f>
        <v>5.0345783132530117</v>
      </c>
      <c r="AC53" s="2"/>
      <c r="AD53" s="2"/>
      <c r="AE53" s="2"/>
      <c r="AF53" s="2"/>
      <c r="AG53" s="2"/>
      <c r="AH53" s="2"/>
      <c r="AI53" s="2"/>
    </row>
    <row r="54" spans="1:35" ht="21" x14ac:dyDescent="0.25">
      <c r="A54" s="117" t="s">
        <v>715</v>
      </c>
      <c r="B54" s="117" t="s">
        <v>29</v>
      </c>
      <c r="C54" s="117" t="s">
        <v>135</v>
      </c>
      <c r="D54" s="117" t="s">
        <v>118</v>
      </c>
      <c r="E54" s="118">
        <v>32874</v>
      </c>
      <c r="F54" s="117">
        <v>25</v>
      </c>
      <c r="G54" s="117">
        <v>23</v>
      </c>
      <c r="H54" s="117">
        <v>1691</v>
      </c>
      <c r="I54" s="117">
        <v>247</v>
      </c>
      <c r="J54" s="2">
        <v>19</v>
      </c>
      <c r="K54" s="2">
        <v>1</v>
      </c>
      <c r="L54" s="117">
        <v>22</v>
      </c>
      <c r="M54" s="117">
        <v>93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2</v>
      </c>
      <c r="T54" s="2">
        <v>0</v>
      </c>
      <c r="U54" s="117">
        <v>10</v>
      </c>
      <c r="V54" s="117">
        <v>74</v>
      </c>
      <c r="W54" s="2">
        <v>10</v>
      </c>
      <c r="X54" s="2"/>
      <c r="Y54" s="2"/>
      <c r="Z54" s="2"/>
      <c r="AA54" s="2"/>
      <c r="AB54" s="8">
        <f>('Controles Generales'!$D$9*(I54*(90/H54))+'Controles Generales'!$G$9*(L54*(90/H54))+'Controles Generales'!$H$9*(M54*(90/H54))+'Controles Generales'!$P$9*(U54*(90/H54))+'Controles Generales'!$Q$9*(V54*(90/H54)))/100</f>
        <v>4.0923122412773498</v>
      </c>
      <c r="AC54" s="2"/>
      <c r="AD54" s="2"/>
      <c r="AE54" s="2"/>
      <c r="AF54" s="2"/>
      <c r="AG54" s="2"/>
      <c r="AH54" s="2"/>
      <c r="AI54" s="2"/>
    </row>
    <row r="55" spans="1:35" ht="21" x14ac:dyDescent="0.25">
      <c r="A55" s="117" t="s">
        <v>716</v>
      </c>
      <c r="B55" s="117" t="s">
        <v>29</v>
      </c>
      <c r="C55" s="117" t="s">
        <v>141</v>
      </c>
      <c r="D55" s="117" t="s">
        <v>118</v>
      </c>
      <c r="E55" s="118">
        <v>33239</v>
      </c>
      <c r="F55" s="117">
        <v>24</v>
      </c>
      <c r="G55" s="117">
        <v>6</v>
      </c>
      <c r="H55" s="117">
        <v>449</v>
      </c>
      <c r="I55" s="117">
        <v>57</v>
      </c>
      <c r="J55" s="2">
        <v>155</v>
      </c>
      <c r="K55" s="2">
        <v>9</v>
      </c>
      <c r="L55" s="117">
        <v>10</v>
      </c>
      <c r="M55" s="117">
        <v>45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34</v>
      </c>
      <c r="T55" s="2">
        <v>2</v>
      </c>
      <c r="U55" s="117">
        <v>1</v>
      </c>
      <c r="V55" s="117">
        <v>33</v>
      </c>
      <c r="W55" s="2">
        <v>37</v>
      </c>
      <c r="X55" s="2"/>
      <c r="Y55" s="2"/>
      <c r="Z55" s="2"/>
      <c r="AA55" s="2"/>
      <c r="AB55" s="8">
        <f>('Controles Generales'!$D$9*(I55*(90/H55))+'Controles Generales'!$G$9*(L55*(90/H55))+'Controles Generales'!$H$9*(M55*(90/H55))+'Controles Generales'!$P$9*(U55*(90/H55))+'Controles Generales'!$Q$9*(V55*(90/H55)))/100</f>
        <v>5.2957683741648109</v>
      </c>
      <c r="AC55" s="2"/>
      <c r="AD55" s="2"/>
      <c r="AE55" s="2"/>
      <c r="AF55" s="2"/>
      <c r="AG55" s="2"/>
      <c r="AH55" s="2"/>
      <c r="AI55" s="2"/>
    </row>
    <row r="56" spans="1:35" ht="21" x14ac:dyDescent="0.25">
      <c r="A56" s="117" t="s">
        <v>403</v>
      </c>
      <c r="B56" s="117" t="s">
        <v>29</v>
      </c>
      <c r="C56" s="117" t="s">
        <v>148</v>
      </c>
      <c r="D56" s="117" t="s">
        <v>118</v>
      </c>
      <c r="E56" s="118">
        <v>34775</v>
      </c>
      <c r="F56" s="117">
        <v>20</v>
      </c>
      <c r="G56" s="117">
        <v>7</v>
      </c>
      <c r="H56" s="117">
        <v>445</v>
      </c>
      <c r="I56" s="117">
        <v>46</v>
      </c>
      <c r="J56" s="2">
        <v>13</v>
      </c>
      <c r="K56" s="2">
        <v>0</v>
      </c>
      <c r="L56" s="117">
        <v>21</v>
      </c>
      <c r="M56" s="117">
        <v>42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117">
        <v>3</v>
      </c>
      <c r="V56" s="117">
        <v>38</v>
      </c>
      <c r="W56" s="2">
        <v>4</v>
      </c>
      <c r="X56" s="2"/>
      <c r="Y56" s="2"/>
      <c r="Z56" s="2"/>
      <c r="AA56" s="2"/>
      <c r="AB56" s="8">
        <f>('Controles Generales'!$D$9*(I56*(90/H56))+'Controles Generales'!$G$9*(L56*(90/H56))+'Controles Generales'!$H$9*(M56*(90/H56))+'Controles Generales'!$P$9*(U56*(90/H56))+'Controles Generales'!$Q$9*(V56*(90/H56)))/100</f>
        <v>5.8388764044943819</v>
      </c>
      <c r="AC56" s="2"/>
      <c r="AD56" s="2"/>
      <c r="AE56" s="2"/>
      <c r="AF56" s="2"/>
      <c r="AG56" s="2"/>
      <c r="AH56" s="2"/>
      <c r="AI56" s="2"/>
    </row>
    <row r="57" spans="1:35" ht="21" x14ac:dyDescent="0.25">
      <c r="A57" s="117" t="s">
        <v>717</v>
      </c>
      <c r="B57" s="117" t="s">
        <v>29</v>
      </c>
      <c r="C57" s="117" t="s">
        <v>142</v>
      </c>
      <c r="D57" s="117" t="s">
        <v>118</v>
      </c>
      <c r="E57" s="118">
        <v>33847</v>
      </c>
      <c r="F57" s="117">
        <v>23</v>
      </c>
      <c r="G57" s="117">
        <v>28</v>
      </c>
      <c r="H57" s="117">
        <v>2520</v>
      </c>
      <c r="I57" s="117">
        <v>477</v>
      </c>
      <c r="J57" s="2">
        <v>212</v>
      </c>
      <c r="K57" s="2">
        <v>12</v>
      </c>
      <c r="L57" s="117">
        <v>67</v>
      </c>
      <c r="M57" s="117">
        <v>228</v>
      </c>
      <c r="N57" s="2">
        <v>2</v>
      </c>
      <c r="O57" s="2">
        <v>0</v>
      </c>
      <c r="P57" s="2">
        <v>2</v>
      </c>
      <c r="Q57" s="2">
        <v>0</v>
      </c>
      <c r="R57" s="2">
        <v>6</v>
      </c>
      <c r="S57" s="2">
        <v>26</v>
      </c>
      <c r="T57" s="2">
        <v>11</v>
      </c>
      <c r="U57" s="117">
        <v>43</v>
      </c>
      <c r="V57" s="117">
        <v>228</v>
      </c>
      <c r="W57" s="2">
        <v>56</v>
      </c>
      <c r="X57" s="2" t="s">
        <v>42</v>
      </c>
      <c r="Y57" s="2">
        <v>28.985794180231014</v>
      </c>
      <c r="Z57" s="2">
        <v>34.508107394461632</v>
      </c>
      <c r="AA57" s="2">
        <v>33.622034382497702</v>
      </c>
      <c r="AB57" s="8">
        <f>('Controles Generales'!$D$9*(I57*(90/H57))+'Controles Generales'!$G$9*(L57*(90/H57))+'Controles Generales'!$H$9*(M57*(90/H57))+'Controles Generales'!$P$9*(U57*(90/H57))+'Controles Generales'!$Q$9*(V57*(90/H57)))/100</f>
        <v>6.6285714285714281</v>
      </c>
      <c r="AC57" s="2">
        <v>30.577999970381775</v>
      </c>
      <c r="AD57" s="2">
        <v>15.969629429239514</v>
      </c>
      <c r="AE57" s="2">
        <v>21.263378608556099</v>
      </c>
      <c r="AF57" s="2">
        <v>12.375601241825152</v>
      </c>
      <c r="AG57" s="2">
        <v>9.9426162758044434</v>
      </c>
      <c r="AH57" s="2">
        <v>11.540601106431511</v>
      </c>
      <c r="AI57" s="2">
        <v>11.051596642354268</v>
      </c>
    </row>
    <row r="58" spans="1:35" ht="21" x14ac:dyDescent="0.25">
      <c r="A58" s="117" t="s">
        <v>718</v>
      </c>
      <c r="B58" s="117" t="s">
        <v>29</v>
      </c>
      <c r="C58" s="117" t="s">
        <v>190</v>
      </c>
      <c r="D58" s="117" t="s">
        <v>118</v>
      </c>
      <c r="E58" s="118">
        <v>32482</v>
      </c>
      <c r="F58" s="117">
        <v>26</v>
      </c>
      <c r="G58" s="117">
        <v>4</v>
      </c>
      <c r="H58" s="117">
        <v>258</v>
      </c>
      <c r="I58" s="117">
        <v>55</v>
      </c>
      <c r="J58" s="2">
        <v>76</v>
      </c>
      <c r="K58" s="2">
        <v>2</v>
      </c>
      <c r="L58" s="117">
        <v>4</v>
      </c>
      <c r="M58" s="117">
        <v>19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12</v>
      </c>
      <c r="T58" s="2">
        <v>2</v>
      </c>
      <c r="U58" s="117">
        <v>3</v>
      </c>
      <c r="V58" s="117">
        <v>19</v>
      </c>
      <c r="W58" s="2">
        <v>43</v>
      </c>
      <c r="X58" s="2" t="s">
        <v>42</v>
      </c>
      <c r="Y58" s="2">
        <v>47.034618599935548</v>
      </c>
      <c r="Z58" s="2">
        <v>40.278169587098112</v>
      </c>
      <c r="AA58" s="2">
        <v>40.651825029414745</v>
      </c>
      <c r="AB58" s="8">
        <f>('Controles Generales'!$D$9*(I58*(90/H58))+'Controles Generales'!$G$9*(L58*(90/H58))+'Controles Generales'!$H$9*(M58*(90/H58))+'Controles Generales'!$P$9*(U58*(90/H58))+'Controles Generales'!$Q$9*(V58*(90/H58)))/100</f>
        <v>5.9930232558139531</v>
      </c>
      <c r="AC58" s="2">
        <v>41.754786814151537</v>
      </c>
      <c r="AD58" s="2">
        <v>40.098533193043302</v>
      </c>
      <c r="AE58" s="2">
        <v>39.200655560018269</v>
      </c>
      <c r="AF58" s="2">
        <v>28.343199731956851</v>
      </c>
      <c r="AG58" s="2">
        <v>32.544813979652382</v>
      </c>
      <c r="AH58" s="2">
        <v>34.666328059700689</v>
      </c>
      <c r="AI58" s="2">
        <v>30.016565979928551</v>
      </c>
    </row>
    <row r="59" spans="1:35" ht="21" x14ac:dyDescent="0.25">
      <c r="A59" s="117" t="s">
        <v>274</v>
      </c>
      <c r="B59" s="117" t="s">
        <v>29</v>
      </c>
      <c r="C59" s="117" t="s">
        <v>124</v>
      </c>
      <c r="D59" s="117" t="s">
        <v>118</v>
      </c>
      <c r="E59" s="118">
        <v>31722</v>
      </c>
      <c r="F59" s="117">
        <v>29</v>
      </c>
      <c r="G59" s="117">
        <v>7</v>
      </c>
      <c r="H59" s="117">
        <v>352</v>
      </c>
      <c r="I59" s="117">
        <v>37</v>
      </c>
      <c r="J59" s="2">
        <v>172</v>
      </c>
      <c r="K59" s="2">
        <v>8</v>
      </c>
      <c r="L59" s="117">
        <v>6</v>
      </c>
      <c r="M59" s="117">
        <v>25</v>
      </c>
      <c r="N59" s="2">
        <v>4</v>
      </c>
      <c r="O59" s="2">
        <v>0</v>
      </c>
      <c r="P59" s="2">
        <v>1</v>
      </c>
      <c r="Q59" s="2">
        <v>0</v>
      </c>
      <c r="R59" s="2">
        <v>0</v>
      </c>
      <c r="S59" s="2">
        <v>23</v>
      </c>
      <c r="T59" s="2">
        <v>1</v>
      </c>
      <c r="U59" s="117">
        <v>1</v>
      </c>
      <c r="V59" s="117">
        <v>18</v>
      </c>
      <c r="W59" s="2">
        <v>41</v>
      </c>
      <c r="X59" s="2"/>
      <c r="Y59" s="2"/>
      <c r="Z59" s="2"/>
      <c r="AA59" s="2"/>
      <c r="AB59" s="8">
        <f>('Controles Generales'!$D$9*(I59*(90/H59))+'Controles Generales'!$G$9*(L59*(90/H59))+'Controles Generales'!$H$9*(M59*(90/H59))+'Controles Generales'!$P$9*(U59*(90/H59))+'Controles Generales'!$Q$9*(V59*(90/H59)))/100</f>
        <v>3.9937500000000004</v>
      </c>
      <c r="AC59" s="2"/>
      <c r="AD59" s="2"/>
      <c r="AE59" s="2"/>
      <c r="AF59" s="2"/>
      <c r="AG59" s="2"/>
      <c r="AH59" s="2"/>
      <c r="AI59" s="2"/>
    </row>
    <row r="60" spans="1:35" ht="21" x14ac:dyDescent="0.25">
      <c r="A60" s="117" t="s">
        <v>719</v>
      </c>
      <c r="B60" s="117" t="s">
        <v>29</v>
      </c>
      <c r="C60" s="117" t="s">
        <v>154</v>
      </c>
      <c r="D60" s="117" t="s">
        <v>118</v>
      </c>
      <c r="E60" s="118">
        <v>31902</v>
      </c>
      <c r="F60" s="117">
        <v>28</v>
      </c>
      <c r="G60" s="117">
        <v>13</v>
      </c>
      <c r="H60" s="117">
        <v>1156</v>
      </c>
      <c r="I60" s="117">
        <v>195</v>
      </c>
      <c r="J60" s="2">
        <v>28</v>
      </c>
      <c r="K60" s="2">
        <v>4</v>
      </c>
      <c r="L60" s="117">
        <v>30</v>
      </c>
      <c r="M60" s="117">
        <v>98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1</v>
      </c>
      <c r="T60" s="2">
        <v>0</v>
      </c>
      <c r="U60" s="117">
        <v>6</v>
      </c>
      <c r="V60" s="117">
        <v>93</v>
      </c>
      <c r="W60" s="2">
        <v>19</v>
      </c>
      <c r="X60" s="2"/>
      <c r="Y60" s="2"/>
      <c r="Z60" s="2"/>
      <c r="AA60" s="2"/>
      <c r="AB60" s="8">
        <f>('Controles Generales'!$D$9*(I60*(90/H60))+'Controles Generales'!$G$9*(L60*(90/H60))+'Controles Generales'!$H$9*(M60*(90/H60))+'Controles Generales'!$P$9*(U60*(90/H60))+'Controles Generales'!$Q$9*(V60*(90/H60)))/100</f>
        <v>5.8788062283737021</v>
      </c>
      <c r="AC60" s="2"/>
      <c r="AD60" s="2"/>
      <c r="AE60" s="2"/>
      <c r="AF60" s="2"/>
      <c r="AG60" s="2"/>
      <c r="AH60" s="2"/>
      <c r="AI60" s="2"/>
    </row>
    <row r="61" spans="1:35" ht="21" x14ac:dyDescent="0.25">
      <c r="A61" s="117" t="s">
        <v>720</v>
      </c>
      <c r="B61" s="117" t="s">
        <v>29</v>
      </c>
      <c r="C61" s="117" t="s">
        <v>154</v>
      </c>
      <c r="D61" s="117" t="s">
        <v>118</v>
      </c>
      <c r="E61" s="118">
        <v>35212</v>
      </c>
      <c r="F61" s="117">
        <v>19</v>
      </c>
      <c r="G61" s="117">
        <v>10</v>
      </c>
      <c r="H61" s="117">
        <v>900</v>
      </c>
      <c r="I61" s="117">
        <v>193</v>
      </c>
      <c r="J61" s="2">
        <v>52</v>
      </c>
      <c r="K61" s="2">
        <v>8</v>
      </c>
      <c r="L61" s="117">
        <v>27</v>
      </c>
      <c r="M61" s="117">
        <v>91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4</v>
      </c>
      <c r="T61" s="2">
        <v>4</v>
      </c>
      <c r="U61" s="117">
        <v>8</v>
      </c>
      <c r="V61" s="117">
        <v>96</v>
      </c>
      <c r="W61" s="2">
        <v>15</v>
      </c>
      <c r="X61" s="2"/>
      <c r="Y61" s="2"/>
      <c r="Z61" s="2"/>
      <c r="AA61" s="2"/>
      <c r="AB61" s="8">
        <f>('Controles Generales'!$D$9*(I61*(90/H61))+'Controles Generales'!$G$9*(L61*(90/H61))+'Controles Generales'!$H$9*(M61*(90/H61))+'Controles Generales'!$P$9*(U61*(90/H61))+'Controles Generales'!$Q$9*(V61*(90/H61)))/100</f>
        <v>7.399</v>
      </c>
      <c r="AC61" s="2"/>
      <c r="AD61" s="2"/>
      <c r="AE61" s="2"/>
      <c r="AF61" s="2"/>
      <c r="AG61" s="2"/>
      <c r="AH61" s="2"/>
      <c r="AI61" s="2"/>
    </row>
    <row r="62" spans="1:35" ht="21" x14ac:dyDescent="0.25">
      <c r="A62" s="117" t="s">
        <v>254</v>
      </c>
      <c r="B62" s="117" t="s">
        <v>29</v>
      </c>
      <c r="C62" s="117" t="s">
        <v>143</v>
      </c>
      <c r="D62" s="117" t="s">
        <v>118</v>
      </c>
      <c r="E62" s="118">
        <v>29476</v>
      </c>
      <c r="F62" s="117">
        <v>35</v>
      </c>
      <c r="G62" s="117">
        <v>24</v>
      </c>
      <c r="H62" s="117">
        <v>2016</v>
      </c>
      <c r="I62" s="117">
        <v>366</v>
      </c>
      <c r="J62" s="2">
        <v>415</v>
      </c>
      <c r="K62" s="2">
        <v>27</v>
      </c>
      <c r="L62" s="117">
        <v>40</v>
      </c>
      <c r="M62" s="117">
        <v>172</v>
      </c>
      <c r="N62" s="2">
        <v>5</v>
      </c>
      <c r="O62" s="2">
        <v>1</v>
      </c>
      <c r="P62" s="2">
        <v>9</v>
      </c>
      <c r="Q62" s="2">
        <v>2</v>
      </c>
      <c r="R62" s="2">
        <v>5</v>
      </c>
      <c r="S62" s="2">
        <v>51</v>
      </c>
      <c r="T62" s="2">
        <v>12</v>
      </c>
      <c r="U62" s="117">
        <v>23</v>
      </c>
      <c r="V62" s="117">
        <v>212</v>
      </c>
      <c r="W62" s="2">
        <v>59</v>
      </c>
      <c r="X62" s="2"/>
      <c r="Y62" s="2"/>
      <c r="Z62" s="2"/>
      <c r="AA62" s="2"/>
      <c r="AB62" s="8">
        <f>('Controles Generales'!$D$9*(I62*(90/H62))+'Controles Generales'!$G$9*(L62*(90/H62))+'Controles Generales'!$H$9*(M62*(90/H62))+'Controles Generales'!$P$9*(U62*(90/H62))+'Controles Generales'!$Q$9*(V62*(90/H62)))/100</f>
        <v>6.4361607142857142</v>
      </c>
      <c r="AC62" s="2"/>
      <c r="AD62" s="2"/>
      <c r="AE62" s="2"/>
      <c r="AF62" s="2"/>
      <c r="AG62" s="2"/>
      <c r="AH62" s="2"/>
      <c r="AI62" s="2"/>
    </row>
    <row r="63" spans="1:35" ht="21" x14ac:dyDescent="0.25">
      <c r="A63" s="117" t="s">
        <v>264</v>
      </c>
      <c r="B63" s="117" t="s">
        <v>29</v>
      </c>
      <c r="C63" s="117" t="s">
        <v>155</v>
      </c>
      <c r="D63" s="117" t="s">
        <v>118</v>
      </c>
      <c r="E63" s="118">
        <v>31408</v>
      </c>
      <c r="F63" s="117">
        <v>29</v>
      </c>
      <c r="G63" s="117">
        <v>22</v>
      </c>
      <c r="H63" s="117">
        <v>1942</v>
      </c>
      <c r="I63" s="117">
        <v>246</v>
      </c>
      <c r="J63" s="2">
        <v>12</v>
      </c>
      <c r="K63" s="2">
        <v>0</v>
      </c>
      <c r="L63" s="117">
        <v>47</v>
      </c>
      <c r="M63" s="117">
        <v>136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2</v>
      </c>
      <c r="T63" s="2">
        <v>0</v>
      </c>
      <c r="U63" s="117">
        <v>10</v>
      </c>
      <c r="V63" s="117">
        <v>173</v>
      </c>
      <c r="W63" s="2">
        <v>9</v>
      </c>
      <c r="X63" s="2" t="s">
        <v>42</v>
      </c>
      <c r="Y63" s="2">
        <v>49.151442552234414</v>
      </c>
      <c r="Z63" s="2">
        <v>47.110333667911355</v>
      </c>
      <c r="AA63" s="2">
        <v>51.700814768123102</v>
      </c>
      <c r="AB63" s="8">
        <f>('Controles Generales'!$D$9*(I63*(90/H63))+'Controles Generales'!$G$9*(L63*(90/H63))+'Controles Generales'!$H$9*(M63*(90/H63))+'Controles Generales'!$P$9*(U63*(90/H63))+'Controles Generales'!$Q$9*(V63*(90/H63)))/100</f>
        <v>5.1803295571575703</v>
      </c>
      <c r="AC63" s="2">
        <v>56.553437799472356</v>
      </c>
      <c r="AD63" s="2">
        <v>34.202602693878191</v>
      </c>
      <c r="AE63" s="2">
        <v>46.985077350335139</v>
      </c>
      <c r="AF63" s="2">
        <v>27.967839552042587</v>
      </c>
      <c r="AG63" s="2">
        <v>30.023210542621374</v>
      </c>
      <c r="AH63" s="2">
        <v>28.976223271972099</v>
      </c>
      <c r="AI63" s="2">
        <v>38.83170105453393</v>
      </c>
    </row>
    <row r="64" spans="1:35" ht="21" x14ac:dyDescent="0.25">
      <c r="A64" s="117" t="s">
        <v>259</v>
      </c>
      <c r="B64" s="117" t="s">
        <v>29</v>
      </c>
      <c r="C64" s="117" t="s">
        <v>146</v>
      </c>
      <c r="D64" s="117" t="s">
        <v>118</v>
      </c>
      <c r="E64" s="118">
        <v>30675</v>
      </c>
      <c r="F64" s="117">
        <v>31</v>
      </c>
      <c r="G64" s="117">
        <v>12</v>
      </c>
      <c r="H64" s="117">
        <v>882</v>
      </c>
      <c r="I64" s="117">
        <v>112</v>
      </c>
      <c r="J64" s="2">
        <v>199</v>
      </c>
      <c r="K64" s="2">
        <v>8</v>
      </c>
      <c r="L64" s="117">
        <v>25</v>
      </c>
      <c r="M64" s="117">
        <v>77</v>
      </c>
      <c r="N64" s="2">
        <v>0</v>
      </c>
      <c r="O64" s="2">
        <v>1</v>
      </c>
      <c r="P64" s="2">
        <v>6</v>
      </c>
      <c r="Q64" s="2">
        <v>3</v>
      </c>
      <c r="R64" s="2">
        <v>0</v>
      </c>
      <c r="S64" s="2">
        <v>35</v>
      </c>
      <c r="T64" s="2">
        <v>16</v>
      </c>
      <c r="U64" s="117">
        <v>11</v>
      </c>
      <c r="V64" s="117">
        <v>104</v>
      </c>
      <c r="W64" s="2">
        <v>39</v>
      </c>
      <c r="X64" s="2" t="s">
        <v>42</v>
      </c>
      <c r="Y64" s="2">
        <v>34.698408396951749</v>
      </c>
      <c r="Z64" s="2">
        <v>37.60060724178264</v>
      </c>
      <c r="AA64" s="2">
        <v>35.330097135952961</v>
      </c>
      <c r="AB64" s="8">
        <f>('Controles Generales'!$D$9*(I64*(90/H64))+'Controles Generales'!$G$9*(L64*(90/H64))+'Controles Generales'!$H$9*(M64*(90/H64))+'Controles Generales'!$P$9*(U64*(90/H64))+'Controles Generales'!$Q$9*(V64*(90/H64)))/100</f>
        <v>6.2071428571428582</v>
      </c>
      <c r="AC64" s="2">
        <v>35.006966458054869</v>
      </c>
      <c r="AD64" s="2">
        <v>19.395525471878706</v>
      </c>
      <c r="AE64" s="2">
        <v>25.739283330868233</v>
      </c>
      <c r="AF64" s="2">
        <v>15.24411284302176</v>
      </c>
      <c r="AG64" s="2">
        <v>12.722912792227191</v>
      </c>
      <c r="AH64" s="2">
        <v>14.821089999854737</v>
      </c>
      <c r="AI64" s="2">
        <v>13.739787766960671</v>
      </c>
    </row>
    <row r="65" spans="1:35" ht="31.5" x14ac:dyDescent="0.25">
      <c r="A65" s="117" t="s">
        <v>257</v>
      </c>
      <c r="B65" s="117" t="s">
        <v>29</v>
      </c>
      <c r="C65" s="117" t="s">
        <v>152</v>
      </c>
      <c r="D65" s="117" t="s">
        <v>118</v>
      </c>
      <c r="E65" s="118">
        <v>31902</v>
      </c>
      <c r="F65" s="117">
        <v>28</v>
      </c>
      <c r="G65" s="117">
        <v>13</v>
      </c>
      <c r="H65" s="117">
        <v>914</v>
      </c>
      <c r="I65" s="117">
        <v>157</v>
      </c>
      <c r="J65" s="2">
        <v>266</v>
      </c>
      <c r="K65" s="2">
        <v>15</v>
      </c>
      <c r="L65" s="117">
        <v>31</v>
      </c>
      <c r="M65" s="117">
        <v>85</v>
      </c>
      <c r="N65" s="2">
        <v>6</v>
      </c>
      <c r="O65" s="2">
        <v>1</v>
      </c>
      <c r="P65" s="2">
        <v>3</v>
      </c>
      <c r="Q65" s="2">
        <v>2</v>
      </c>
      <c r="R65" s="2">
        <v>0</v>
      </c>
      <c r="S65" s="2">
        <v>64</v>
      </c>
      <c r="T65" s="2">
        <v>29</v>
      </c>
      <c r="U65" s="117">
        <v>18</v>
      </c>
      <c r="V65" s="117">
        <v>99</v>
      </c>
      <c r="W65" s="2">
        <v>73</v>
      </c>
      <c r="X65" s="2"/>
      <c r="Y65" s="2"/>
      <c r="Z65" s="2"/>
      <c r="AA65" s="2"/>
      <c r="AB65" s="8">
        <f>('Controles Generales'!$D$9*(I65*(90/H65))+'Controles Generales'!$G$9*(L65*(90/H65))+'Controles Generales'!$H$9*(M65*(90/H65))+'Controles Generales'!$P$9*(U65*(90/H65))+'Controles Generales'!$Q$9*(V65*(90/H65)))/100</f>
        <v>6.9922319474835888</v>
      </c>
      <c r="AC65" s="2"/>
      <c r="AD65" s="2"/>
      <c r="AE65" s="2"/>
      <c r="AF65" s="2"/>
      <c r="AG65" s="2"/>
      <c r="AH65" s="2"/>
      <c r="AI65" s="2"/>
    </row>
    <row r="66" spans="1:35" ht="31.5" x14ac:dyDescent="0.25">
      <c r="A66" s="117" t="s">
        <v>277</v>
      </c>
      <c r="B66" s="117" t="s">
        <v>29</v>
      </c>
      <c r="C66" s="117" t="s">
        <v>139</v>
      </c>
      <c r="D66" s="117" t="s">
        <v>118</v>
      </c>
      <c r="E66" s="118">
        <v>33996</v>
      </c>
      <c r="F66" s="117">
        <v>22</v>
      </c>
      <c r="G66" s="117">
        <v>23</v>
      </c>
      <c r="H66" s="117">
        <v>1860</v>
      </c>
      <c r="I66" s="117">
        <v>225</v>
      </c>
      <c r="J66" s="2">
        <v>122</v>
      </c>
      <c r="K66" s="2">
        <v>3</v>
      </c>
      <c r="L66" s="117">
        <v>39</v>
      </c>
      <c r="M66" s="117">
        <v>157</v>
      </c>
      <c r="N66" s="2">
        <v>2</v>
      </c>
      <c r="O66" s="2">
        <v>2</v>
      </c>
      <c r="P66" s="2">
        <v>2</v>
      </c>
      <c r="Q66" s="2">
        <v>0</v>
      </c>
      <c r="R66" s="2">
        <v>0</v>
      </c>
      <c r="S66" s="2">
        <v>13</v>
      </c>
      <c r="T66" s="2">
        <v>4</v>
      </c>
      <c r="U66" s="117">
        <v>25</v>
      </c>
      <c r="V66" s="117">
        <v>154</v>
      </c>
      <c r="W66" s="2">
        <v>54</v>
      </c>
      <c r="X66" s="2"/>
      <c r="Y66" s="2"/>
      <c r="Z66" s="2"/>
      <c r="AA66" s="2"/>
      <c r="AB66" s="8">
        <f>('Controles Generales'!$D$9*(I66*(90/H66))+'Controles Generales'!$G$9*(L66*(90/H66))+'Controles Generales'!$H$9*(M66*(90/H66))+'Controles Generales'!$P$9*(U66*(90/H66))+'Controles Generales'!$Q$9*(V66*(90/H66)))/100</f>
        <v>5.2625806451612904</v>
      </c>
      <c r="AC66" s="2"/>
      <c r="AD66" s="2"/>
      <c r="AE66" s="2"/>
      <c r="AF66" s="2"/>
      <c r="AG66" s="2"/>
      <c r="AH66" s="2"/>
      <c r="AI66" s="2"/>
    </row>
    <row r="67" spans="1:35" ht="21" x14ac:dyDescent="0.25">
      <c r="A67" s="117" t="s">
        <v>384</v>
      </c>
      <c r="B67" s="117" t="s">
        <v>29</v>
      </c>
      <c r="C67" s="117" t="s">
        <v>172</v>
      </c>
      <c r="D67" s="117" t="s">
        <v>118</v>
      </c>
      <c r="E67" s="118">
        <v>32931</v>
      </c>
      <c r="F67" s="117">
        <v>25</v>
      </c>
      <c r="G67" s="117">
        <v>29</v>
      </c>
      <c r="H67" s="117">
        <v>2488</v>
      </c>
      <c r="I67" s="117">
        <v>188</v>
      </c>
      <c r="J67" s="2">
        <v>240</v>
      </c>
      <c r="K67" s="2">
        <v>26</v>
      </c>
      <c r="L67" s="117">
        <v>54</v>
      </c>
      <c r="M67" s="117">
        <v>146</v>
      </c>
      <c r="N67" s="2">
        <v>2</v>
      </c>
      <c r="O67" s="2">
        <v>0</v>
      </c>
      <c r="P67" s="2">
        <v>6</v>
      </c>
      <c r="Q67" s="2">
        <v>2</v>
      </c>
      <c r="R67" s="2">
        <v>1</v>
      </c>
      <c r="S67" s="2">
        <v>46</v>
      </c>
      <c r="T67" s="2">
        <v>4</v>
      </c>
      <c r="U67" s="117">
        <v>40</v>
      </c>
      <c r="V67" s="117">
        <v>258</v>
      </c>
      <c r="W67" s="2">
        <v>83</v>
      </c>
      <c r="X67" s="2" t="s">
        <v>42</v>
      </c>
      <c r="Y67" s="2">
        <v>39.982343542358805</v>
      </c>
      <c r="Z67" s="2">
        <v>44.379995808912582</v>
      </c>
      <c r="AA67" s="2">
        <v>48.495036251453946</v>
      </c>
      <c r="AB67" s="8">
        <f>('Controles Generales'!$D$9*(I67*(90/H67))+'Controles Generales'!$G$9*(L67*(90/H67))+'Controles Generales'!$H$9*(M67*(90/H67))+'Controles Generales'!$P$9*(U67*(90/H67))+'Controles Generales'!$Q$9*(V67*(90/H67)))/100</f>
        <v>4.6692926045016074</v>
      </c>
      <c r="AC67" s="2">
        <v>50.156442818546601</v>
      </c>
      <c r="AD67" s="2">
        <v>18.757184460608119</v>
      </c>
      <c r="AE67" s="2">
        <v>34.437713603099823</v>
      </c>
      <c r="AF67" s="2">
        <v>15.919757898647843</v>
      </c>
      <c r="AG67" s="2">
        <v>13.077315631869713</v>
      </c>
      <c r="AH67" s="2">
        <v>13.31194130031891</v>
      </c>
      <c r="AI67" s="2">
        <v>21.007184460608119</v>
      </c>
    </row>
    <row r="68" spans="1:35" ht="21" x14ac:dyDescent="0.25">
      <c r="A68" s="2" t="s">
        <v>241</v>
      </c>
      <c r="B68" s="2" t="s">
        <v>29</v>
      </c>
      <c r="C68" s="2" t="s">
        <v>128</v>
      </c>
      <c r="D68" s="2" t="s">
        <v>118</v>
      </c>
      <c r="E68" s="3">
        <v>34893</v>
      </c>
      <c r="F68" s="2">
        <v>21</v>
      </c>
      <c r="G68" s="2">
        <v>18</v>
      </c>
      <c r="H68" s="2">
        <v>692</v>
      </c>
      <c r="I68" s="2">
        <v>80</v>
      </c>
      <c r="J68" s="2">
        <v>61</v>
      </c>
      <c r="K68" s="2">
        <v>7</v>
      </c>
      <c r="L68" s="2">
        <v>10</v>
      </c>
      <c r="M68" s="2">
        <v>69</v>
      </c>
      <c r="N68" s="2">
        <v>1</v>
      </c>
      <c r="O68" s="2">
        <v>1</v>
      </c>
      <c r="P68" s="2">
        <v>1</v>
      </c>
      <c r="Q68" s="2">
        <v>0</v>
      </c>
      <c r="R68" s="2">
        <v>0</v>
      </c>
      <c r="S68" s="2">
        <v>11</v>
      </c>
      <c r="T68" s="2">
        <v>5</v>
      </c>
      <c r="U68" s="2">
        <v>8</v>
      </c>
      <c r="V68" s="2">
        <v>60</v>
      </c>
      <c r="W68" s="2">
        <v>28</v>
      </c>
      <c r="X68" s="2" t="s">
        <v>42</v>
      </c>
      <c r="Y68" s="2">
        <v>40.451495723996594</v>
      </c>
      <c r="Z68" s="2">
        <v>39.59868215650021</v>
      </c>
      <c r="AA68" s="2">
        <v>40.495534578575942</v>
      </c>
      <c r="AB68" s="8">
        <f>('Controles Generales'!$D$9*(I68*(90/H68))+'Controles Generales'!$G$9*(L68*(90/H68))+'Controles Generales'!$H$9*(M68*(90/H68))+'Controles Generales'!$P$9*(U68*(90/H68))+'Controles Generales'!$Q$9*(V68*(90/H68)))/100</f>
        <v>5.3037572254335261</v>
      </c>
      <c r="AC68" s="2">
        <v>39.410020658133149</v>
      </c>
      <c r="AD68" s="2">
        <v>23.47603229786154</v>
      </c>
      <c r="AE68" s="2">
        <v>31.314039154640586</v>
      </c>
      <c r="AF68" s="2">
        <v>17.131243036603568</v>
      </c>
      <c r="AG68" s="2">
        <v>14.601003041285185</v>
      </c>
      <c r="AH68" s="2">
        <v>16.197496747229227</v>
      </c>
      <c r="AI68" s="2">
        <v>17.820294592943501</v>
      </c>
    </row>
    <row r="69" spans="1:35" ht="21" x14ac:dyDescent="0.25">
      <c r="A69" s="2" t="s">
        <v>279</v>
      </c>
      <c r="B69" s="2" t="s">
        <v>29</v>
      </c>
      <c r="C69" s="2" t="s">
        <v>175</v>
      </c>
      <c r="D69" s="2" t="s">
        <v>118</v>
      </c>
      <c r="E69" s="3">
        <v>35863</v>
      </c>
      <c r="F69" s="2">
        <v>19</v>
      </c>
      <c r="G69" s="2">
        <v>1</v>
      </c>
      <c r="H69" s="2">
        <v>21</v>
      </c>
      <c r="I69" s="2">
        <v>1</v>
      </c>
      <c r="J69" s="2">
        <v>4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1</v>
      </c>
      <c r="W69" s="2">
        <v>1</v>
      </c>
      <c r="X69" s="2"/>
      <c r="Y69" s="2"/>
      <c r="Z69" s="2"/>
      <c r="AA69" s="2"/>
      <c r="AB69" s="8">
        <f>('Controles Generales'!$D$9*(I69*(90/H69))+'Controles Generales'!$G$9*(L69*(90/H69))+'Controles Generales'!$H$9*(M69*(90/H69))+'Controles Generales'!$P$9*(U69*(90/H69))+'Controles Generales'!$Q$9*(V69*(90/H69)))/100</f>
        <v>1.5</v>
      </c>
      <c r="AC69" s="2"/>
      <c r="AD69" s="2"/>
      <c r="AE69" s="2"/>
      <c r="AF69" s="2"/>
      <c r="AG69" s="2"/>
      <c r="AH69" s="2"/>
      <c r="AI69" s="2"/>
    </row>
    <row r="70" spans="1:35" ht="21" x14ac:dyDescent="0.25">
      <c r="A70" s="2" t="s">
        <v>260</v>
      </c>
      <c r="B70" s="2" t="s">
        <v>29</v>
      </c>
      <c r="C70" s="2" t="s">
        <v>148</v>
      </c>
      <c r="D70" s="2" t="s">
        <v>118</v>
      </c>
      <c r="E70" s="3">
        <v>31700</v>
      </c>
      <c r="F70" s="2">
        <v>30</v>
      </c>
      <c r="G70" s="2">
        <v>8</v>
      </c>
      <c r="H70" s="2">
        <v>624</v>
      </c>
      <c r="I70" s="2">
        <v>78</v>
      </c>
      <c r="J70" s="2">
        <v>46</v>
      </c>
      <c r="K70" s="2">
        <v>5</v>
      </c>
      <c r="L70" s="2">
        <v>4</v>
      </c>
      <c r="M70" s="2">
        <v>44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11</v>
      </c>
      <c r="T70" s="2">
        <v>4</v>
      </c>
      <c r="U70" s="2">
        <v>19</v>
      </c>
      <c r="V70" s="2">
        <v>56</v>
      </c>
      <c r="W70" s="2">
        <v>32</v>
      </c>
      <c r="X70" s="2"/>
      <c r="Y70" s="2"/>
      <c r="Z70" s="2"/>
      <c r="AA70" s="2"/>
      <c r="AB70" s="8">
        <f>('Controles Generales'!$D$9*(I70*(90/H70))+'Controles Generales'!$G$9*(L70*(90/H70))+'Controles Generales'!$H$9*(M70*(90/H70))+'Controles Generales'!$P$9*(U70*(90/H70))+'Controles Generales'!$Q$9*(V70*(90/H70)))/100</f>
        <v>5.084134615384615</v>
      </c>
      <c r="AC70" s="2"/>
      <c r="AD70" s="2"/>
      <c r="AE70" s="2"/>
      <c r="AF70" s="2"/>
      <c r="AG70" s="2"/>
      <c r="AH70" s="2"/>
      <c r="AI70" s="2"/>
    </row>
    <row r="71" spans="1:35" ht="21" x14ac:dyDescent="0.25">
      <c r="A71" s="2" t="s">
        <v>274</v>
      </c>
      <c r="B71" s="2" t="s">
        <v>29</v>
      </c>
      <c r="C71" s="2" t="s">
        <v>168</v>
      </c>
      <c r="D71" s="2" t="s">
        <v>118</v>
      </c>
      <c r="E71" s="3">
        <v>31722</v>
      </c>
      <c r="F71" s="2">
        <v>30</v>
      </c>
      <c r="G71" s="2">
        <v>10</v>
      </c>
      <c r="H71" s="2">
        <v>729</v>
      </c>
      <c r="I71" s="2">
        <v>83</v>
      </c>
      <c r="J71" s="2">
        <v>83</v>
      </c>
      <c r="K71" s="2">
        <v>3</v>
      </c>
      <c r="L71" s="2">
        <v>8</v>
      </c>
      <c r="M71" s="2">
        <v>63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10</v>
      </c>
      <c r="T71" s="2">
        <v>3</v>
      </c>
      <c r="U71" s="2">
        <v>14</v>
      </c>
      <c r="V71" s="2">
        <v>84</v>
      </c>
      <c r="W71" s="2">
        <v>35</v>
      </c>
      <c r="X71" s="2"/>
      <c r="Y71" s="2"/>
      <c r="Z71" s="2"/>
      <c r="AA71" s="2"/>
      <c r="AB71" s="8">
        <f>('Controles Generales'!$D$9*(I71*(90/H71))+'Controles Generales'!$G$9*(L71*(90/H71))+'Controles Generales'!$H$9*(M71*(90/H71))+'Controles Generales'!$P$9*(U71*(90/H71))+'Controles Generales'!$Q$9*(V71*(90/H71)))/100</f>
        <v>5.6012345679012343</v>
      </c>
      <c r="AC71" s="2"/>
      <c r="AD71" s="2"/>
      <c r="AE71" s="2"/>
      <c r="AF71" s="2"/>
      <c r="AG71" s="2"/>
      <c r="AH71" s="2"/>
      <c r="AI71" s="2"/>
    </row>
    <row r="72" spans="1:35" ht="42" x14ac:dyDescent="0.25">
      <c r="A72" s="2" t="s">
        <v>261</v>
      </c>
      <c r="B72" s="2" t="s">
        <v>29</v>
      </c>
      <c r="C72" s="2" t="s">
        <v>152</v>
      </c>
      <c r="D72" s="2" t="s">
        <v>118</v>
      </c>
      <c r="E72" s="3">
        <v>30789</v>
      </c>
      <c r="F72" s="2">
        <v>33</v>
      </c>
      <c r="G72" s="2">
        <v>8</v>
      </c>
      <c r="H72" s="2">
        <v>612</v>
      </c>
      <c r="I72" s="2">
        <v>122</v>
      </c>
      <c r="J72" s="2">
        <v>123</v>
      </c>
      <c r="K72" s="2">
        <v>2</v>
      </c>
      <c r="L72" s="2">
        <v>6</v>
      </c>
      <c r="M72" s="2">
        <v>44</v>
      </c>
      <c r="N72" s="2">
        <v>1</v>
      </c>
      <c r="O72" s="2">
        <v>0</v>
      </c>
      <c r="P72" s="2">
        <v>0</v>
      </c>
      <c r="Q72" s="2">
        <v>0</v>
      </c>
      <c r="R72" s="2">
        <v>1</v>
      </c>
      <c r="S72" s="2">
        <v>9</v>
      </c>
      <c r="T72" s="2">
        <v>2</v>
      </c>
      <c r="U72" s="2">
        <v>9</v>
      </c>
      <c r="V72" s="2">
        <v>55</v>
      </c>
      <c r="W72" s="2">
        <v>57</v>
      </c>
      <c r="X72" s="2"/>
      <c r="Y72" s="2"/>
      <c r="Z72" s="2"/>
      <c r="AA72" s="2"/>
      <c r="AB72" s="8">
        <f>('Controles Generales'!$D$9*(I72*(90/H72))+'Controles Generales'!$G$9*(L72*(90/H72))+'Controles Generales'!$H$9*(M72*(90/H72))+'Controles Generales'!$P$9*(U72*(90/H72))+'Controles Generales'!$Q$9*(V72*(90/H72)))/100</f>
        <v>5.9632352941176476</v>
      </c>
      <c r="AC72" s="2"/>
      <c r="AD72" s="2"/>
      <c r="AE72" s="2"/>
      <c r="AF72" s="2"/>
      <c r="AG72" s="2"/>
      <c r="AH72" s="2"/>
      <c r="AI72" s="2"/>
    </row>
    <row r="73" spans="1:35" ht="21" x14ac:dyDescent="0.25">
      <c r="A73" s="2" t="s">
        <v>256</v>
      </c>
      <c r="B73" s="2" t="s">
        <v>29</v>
      </c>
      <c r="C73" s="2" t="s">
        <v>144</v>
      </c>
      <c r="D73" s="2" t="s">
        <v>118</v>
      </c>
      <c r="E73" s="3">
        <v>36020</v>
      </c>
      <c r="F73" s="2">
        <v>18</v>
      </c>
      <c r="G73" s="2">
        <v>3</v>
      </c>
      <c r="H73" s="2">
        <v>270</v>
      </c>
      <c r="I73" s="2">
        <v>35</v>
      </c>
      <c r="J73" s="2">
        <v>67</v>
      </c>
      <c r="K73" s="2">
        <v>3</v>
      </c>
      <c r="L73" s="2">
        <v>10</v>
      </c>
      <c r="M73" s="2">
        <v>18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6</v>
      </c>
      <c r="T73" s="2">
        <v>3</v>
      </c>
      <c r="U73" s="2">
        <v>1</v>
      </c>
      <c r="V73" s="2">
        <v>22</v>
      </c>
      <c r="W73" s="2">
        <v>8</v>
      </c>
      <c r="X73" s="2"/>
      <c r="Y73" s="2"/>
      <c r="Z73" s="2"/>
      <c r="AA73" s="2"/>
      <c r="AB73" s="8">
        <f>('Controles Generales'!$D$9*(I73*(90/H73))+'Controles Generales'!$G$9*(L73*(90/H73))+'Controles Generales'!$H$9*(M73*(90/H73))+'Controles Generales'!$P$9*(U73*(90/H73))+'Controles Generales'!$Q$9*(V73*(90/H73)))/100</f>
        <v>5.3533333333333335</v>
      </c>
      <c r="AC73" s="2"/>
      <c r="AD73" s="2"/>
      <c r="AE73" s="2"/>
      <c r="AF73" s="2"/>
      <c r="AG73" s="2"/>
      <c r="AH73" s="2"/>
      <c r="AI73" s="2"/>
    </row>
    <row r="74" spans="1:35" ht="21" x14ac:dyDescent="0.25">
      <c r="A74" s="2" t="s">
        <v>254</v>
      </c>
      <c r="B74" s="2" t="s">
        <v>29</v>
      </c>
      <c r="C74" s="2" t="s">
        <v>143</v>
      </c>
      <c r="D74" s="2" t="s">
        <v>118</v>
      </c>
      <c r="E74" s="3">
        <v>29476</v>
      </c>
      <c r="F74" s="2">
        <v>36</v>
      </c>
      <c r="G74" s="2">
        <v>19</v>
      </c>
      <c r="H74" s="2">
        <v>1549</v>
      </c>
      <c r="I74" s="2">
        <v>560</v>
      </c>
      <c r="J74" s="2">
        <v>436</v>
      </c>
      <c r="K74" s="2">
        <v>2</v>
      </c>
      <c r="L74" s="2">
        <v>12</v>
      </c>
      <c r="M74" s="2">
        <v>124</v>
      </c>
      <c r="N74" s="2">
        <v>6</v>
      </c>
      <c r="O74" s="2">
        <v>2</v>
      </c>
      <c r="P74" s="2">
        <v>6</v>
      </c>
      <c r="Q74" s="2">
        <v>2</v>
      </c>
      <c r="R74" s="2">
        <v>0</v>
      </c>
      <c r="S74" s="2">
        <v>21</v>
      </c>
      <c r="T74" s="2">
        <v>7</v>
      </c>
      <c r="U74" s="2">
        <v>36</v>
      </c>
      <c r="V74" s="2">
        <v>103</v>
      </c>
      <c r="W74" s="2">
        <v>81</v>
      </c>
      <c r="X74" s="2"/>
      <c r="Y74" s="2"/>
      <c r="Z74" s="2"/>
      <c r="AA74" s="2"/>
      <c r="AB74" s="8">
        <f>('Controles Generales'!$D$9*(I74*(90/H74))+'Controles Generales'!$G$9*(L74*(90/H74))+'Controles Generales'!$H$9*(M74*(90/H74))+'Controles Generales'!$P$9*(U74*(90/H74))+'Controles Generales'!$Q$9*(V74*(90/H74)))/100</f>
        <v>7.9390574564235008</v>
      </c>
      <c r="AC74" s="2"/>
      <c r="AD74" s="2"/>
      <c r="AE74" s="2"/>
      <c r="AF74" s="2"/>
      <c r="AG74" s="2"/>
      <c r="AH74" s="2"/>
      <c r="AI74" s="2"/>
    </row>
    <row r="75" spans="1:35" ht="21" x14ac:dyDescent="0.25">
      <c r="A75" s="2" t="s">
        <v>264</v>
      </c>
      <c r="B75" s="2" t="s">
        <v>29</v>
      </c>
      <c r="C75" s="2" t="s">
        <v>155</v>
      </c>
      <c r="D75" s="2" t="s">
        <v>118</v>
      </c>
      <c r="E75" s="3">
        <v>31408</v>
      </c>
      <c r="F75" s="2">
        <v>31</v>
      </c>
      <c r="G75" s="2">
        <v>17</v>
      </c>
      <c r="H75" s="2">
        <v>1214</v>
      </c>
      <c r="I75" s="2">
        <v>187</v>
      </c>
      <c r="J75" s="2">
        <v>248</v>
      </c>
      <c r="K75" s="2">
        <v>6</v>
      </c>
      <c r="L75" s="2">
        <v>8</v>
      </c>
      <c r="M75" s="2">
        <v>70</v>
      </c>
      <c r="N75" s="2">
        <v>3</v>
      </c>
      <c r="O75" s="2">
        <v>0</v>
      </c>
      <c r="P75" s="2">
        <v>2</v>
      </c>
      <c r="Q75" s="2">
        <v>1</v>
      </c>
      <c r="R75" s="2">
        <v>0</v>
      </c>
      <c r="S75" s="2">
        <v>15</v>
      </c>
      <c r="T75" s="2">
        <v>11</v>
      </c>
      <c r="U75" s="2">
        <v>14</v>
      </c>
      <c r="V75" s="2">
        <v>118</v>
      </c>
      <c r="W75" s="2">
        <v>74</v>
      </c>
      <c r="X75" s="2"/>
      <c r="Y75" s="2"/>
      <c r="Z75" s="2"/>
      <c r="AA75" s="2"/>
      <c r="AB75" s="8">
        <f>('Controles Generales'!$D$9*(I75*(90/H75))+'Controles Generales'!$G$9*(L75*(90/H75))+'Controles Generales'!$H$9*(M75*(90/H75))+'Controles Generales'!$P$9*(U75*(90/H75))+'Controles Generales'!$Q$9*(V75*(90/H75)))/100</f>
        <v>5.1175453047775941</v>
      </c>
      <c r="AC75" s="2"/>
      <c r="AD75" s="2"/>
      <c r="AE75" s="2"/>
      <c r="AF75" s="2"/>
      <c r="AG75" s="2"/>
      <c r="AH75" s="2"/>
      <c r="AI75" s="2"/>
    </row>
    <row r="76" spans="1:35" ht="21" x14ac:dyDescent="0.25">
      <c r="A76" s="2" t="s">
        <v>238</v>
      </c>
      <c r="B76" s="2" t="s">
        <v>29</v>
      </c>
      <c r="C76" s="2" t="s">
        <v>126</v>
      </c>
      <c r="D76" s="2" t="s">
        <v>118</v>
      </c>
      <c r="E76" s="3">
        <v>34565</v>
      </c>
      <c r="F76" s="2">
        <v>22</v>
      </c>
      <c r="G76" s="2">
        <v>25</v>
      </c>
      <c r="H76" s="2">
        <v>1929</v>
      </c>
      <c r="I76" s="2">
        <v>280</v>
      </c>
      <c r="J76" s="2">
        <v>364</v>
      </c>
      <c r="K76" s="2">
        <v>33</v>
      </c>
      <c r="L76" s="2">
        <v>18</v>
      </c>
      <c r="M76" s="2">
        <v>145</v>
      </c>
      <c r="N76" s="2">
        <v>2</v>
      </c>
      <c r="O76" s="2">
        <v>0</v>
      </c>
      <c r="P76" s="2">
        <v>2</v>
      </c>
      <c r="Q76" s="2">
        <v>2</v>
      </c>
      <c r="R76" s="2">
        <v>4</v>
      </c>
      <c r="S76" s="2">
        <v>58</v>
      </c>
      <c r="T76" s="2">
        <v>32</v>
      </c>
      <c r="U76" s="2">
        <v>24</v>
      </c>
      <c r="V76" s="2">
        <v>163</v>
      </c>
      <c r="W76" s="2">
        <v>88</v>
      </c>
      <c r="X76" s="2" t="s">
        <v>42</v>
      </c>
      <c r="Y76" s="2">
        <v>35.167439077329391</v>
      </c>
      <c r="Z76" s="2">
        <v>39.069056994934364</v>
      </c>
      <c r="AA76" s="2">
        <v>38.837514232195119</v>
      </c>
      <c r="AB76" s="8">
        <f>('Controles Generales'!$D$9*(I76*(90/H76))+'Controles Generales'!$G$9*(L76*(90/H76))+'Controles Generales'!$H$9*(M76*(90/H76))+'Controles Generales'!$P$9*(U76*(90/H76))+'Controles Generales'!$Q$9*(V76*(90/H76)))/100</f>
        <v>5.1405909797822709</v>
      </c>
      <c r="AC76" s="2">
        <v>38.966302544726119</v>
      </c>
      <c r="AD76" s="2">
        <v>19.859124512477589</v>
      </c>
      <c r="AE76" s="2">
        <v>31.535747176181989</v>
      </c>
      <c r="AF76" s="2">
        <v>18.253108125973398</v>
      </c>
      <c r="AG76" s="2">
        <v>16.919593197581811</v>
      </c>
      <c r="AH76" s="2">
        <v>17.900257685599239</v>
      </c>
      <c r="AI76" s="2">
        <v>23.609124512477589</v>
      </c>
    </row>
    <row r="77" spans="1:35" ht="21" x14ac:dyDescent="0.25">
      <c r="A77" s="2" t="s">
        <v>259</v>
      </c>
      <c r="B77" s="2" t="s">
        <v>29</v>
      </c>
      <c r="C77" s="2" t="s">
        <v>146</v>
      </c>
      <c r="D77" s="2" t="s">
        <v>118</v>
      </c>
      <c r="E77" s="3">
        <v>30675</v>
      </c>
      <c r="F77" s="2">
        <v>33</v>
      </c>
      <c r="G77" s="2">
        <v>22</v>
      </c>
      <c r="H77" s="2">
        <v>1869</v>
      </c>
      <c r="I77" s="2">
        <v>164</v>
      </c>
      <c r="J77" s="2">
        <v>199</v>
      </c>
      <c r="K77" s="2">
        <v>10</v>
      </c>
      <c r="L77" s="2">
        <v>31</v>
      </c>
      <c r="M77" s="2">
        <v>144</v>
      </c>
      <c r="N77" s="2">
        <v>7</v>
      </c>
      <c r="O77" s="2">
        <v>0</v>
      </c>
      <c r="P77" s="2">
        <v>4</v>
      </c>
      <c r="Q77" s="2">
        <v>0</v>
      </c>
      <c r="R77" s="2">
        <v>10</v>
      </c>
      <c r="S77" s="2">
        <v>24</v>
      </c>
      <c r="T77" s="2">
        <v>5</v>
      </c>
      <c r="U77" s="2">
        <v>42</v>
      </c>
      <c r="V77" s="2">
        <v>286</v>
      </c>
      <c r="W77" s="2">
        <v>135</v>
      </c>
      <c r="X77" s="2"/>
      <c r="Y77" s="2"/>
      <c r="Z77" s="2"/>
      <c r="AA77" s="2"/>
      <c r="AB77" s="8">
        <f>('Controles Generales'!$D$9*(I77*(90/H77))+'Controles Generales'!$G$9*(L77*(90/H77))+'Controles Generales'!$H$9*(M77*(90/H77))+'Controles Generales'!$P$9*(U77*(90/H77))+'Controles Generales'!$Q$9*(V77*(90/H77)))/100</f>
        <v>5.9788121990369181</v>
      </c>
      <c r="AC77" s="2"/>
      <c r="AD77" s="2"/>
      <c r="AE77" s="2"/>
      <c r="AF77" s="2"/>
      <c r="AG77" s="2"/>
      <c r="AH77" s="2"/>
      <c r="AI77" s="2"/>
    </row>
    <row r="78" spans="1:35" ht="31.5" x14ac:dyDescent="0.25">
      <c r="A78" s="2" t="s">
        <v>257</v>
      </c>
      <c r="B78" s="2" t="s">
        <v>29</v>
      </c>
      <c r="C78" s="2" t="s">
        <v>144</v>
      </c>
      <c r="D78" s="2" t="s">
        <v>118</v>
      </c>
      <c r="E78" s="3">
        <v>31902</v>
      </c>
      <c r="F78" s="2">
        <v>30</v>
      </c>
      <c r="G78" s="2">
        <v>8</v>
      </c>
      <c r="H78" s="2">
        <v>720</v>
      </c>
      <c r="I78" s="2">
        <v>129</v>
      </c>
      <c r="J78" s="2">
        <v>124</v>
      </c>
      <c r="K78" s="2">
        <v>9</v>
      </c>
      <c r="L78" s="2">
        <v>9</v>
      </c>
      <c r="M78" s="2">
        <v>52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2">
        <v>3</v>
      </c>
      <c r="U78" s="2">
        <v>11</v>
      </c>
      <c r="V78" s="2">
        <v>90</v>
      </c>
      <c r="W78" s="2">
        <v>42</v>
      </c>
      <c r="X78" s="2"/>
      <c r="Y78" s="2"/>
      <c r="Z78" s="2"/>
      <c r="AA78" s="2"/>
      <c r="AB78" s="8">
        <f>('Controles Generales'!$D$9*(I78*(90/H78))+'Controles Generales'!$G$9*(L78*(90/H78))+'Controles Generales'!$H$9*(M78*(90/H78))+'Controles Generales'!$P$9*(U78*(90/H78))+'Controles Generales'!$Q$9*(V78*(90/H78)))/100</f>
        <v>6.41</v>
      </c>
      <c r="AC78" s="2"/>
      <c r="AD78" s="2"/>
      <c r="AE78" s="2"/>
      <c r="AF78" s="2"/>
      <c r="AG78" s="2"/>
      <c r="AH78" s="2"/>
      <c r="AI78" s="2"/>
    </row>
    <row r="79" spans="1:35" ht="31.5" x14ac:dyDescent="0.25">
      <c r="A79" s="2" t="s">
        <v>277</v>
      </c>
      <c r="B79" s="2" t="s">
        <v>29</v>
      </c>
      <c r="C79" s="2" t="s">
        <v>172</v>
      </c>
      <c r="D79" s="2" t="s">
        <v>118</v>
      </c>
      <c r="E79" s="3">
        <v>33996</v>
      </c>
      <c r="F79" s="2">
        <v>24</v>
      </c>
      <c r="G79" s="2">
        <v>18</v>
      </c>
      <c r="H79" s="2">
        <v>1434</v>
      </c>
      <c r="I79" s="2">
        <v>167</v>
      </c>
      <c r="J79" s="2">
        <v>165</v>
      </c>
      <c r="K79" s="2">
        <v>10</v>
      </c>
      <c r="L79" s="2">
        <v>24</v>
      </c>
      <c r="M79" s="2">
        <v>108</v>
      </c>
      <c r="N79" s="2">
        <v>2</v>
      </c>
      <c r="O79" s="2">
        <v>0</v>
      </c>
      <c r="P79" s="2">
        <v>1</v>
      </c>
      <c r="Q79" s="2">
        <v>1</v>
      </c>
      <c r="R79" s="2">
        <v>0</v>
      </c>
      <c r="S79" s="2">
        <v>23</v>
      </c>
      <c r="T79" s="2">
        <v>5</v>
      </c>
      <c r="U79" s="2">
        <v>19</v>
      </c>
      <c r="V79" s="2">
        <v>117</v>
      </c>
      <c r="W79" s="2">
        <v>65</v>
      </c>
      <c r="X79" s="2"/>
      <c r="Y79" s="2"/>
      <c r="Z79" s="2"/>
      <c r="AA79" s="2"/>
      <c r="AB79" s="8">
        <f>('Controles Generales'!$D$9*(I79*(90/H79))+'Controles Generales'!$G$9*(L79*(90/H79))+'Controles Generales'!$H$9*(M79*(90/H79))+'Controles Generales'!$P$9*(U79*(90/H79))+'Controles Generales'!$Q$9*(V79*(90/H79)))/100</f>
        <v>4.9154811715481177</v>
      </c>
      <c r="AC79" s="2"/>
      <c r="AD79" s="2"/>
      <c r="AE79" s="2"/>
      <c r="AF79" s="2"/>
      <c r="AG79" s="2"/>
      <c r="AH79" s="2"/>
      <c r="AI79" s="2"/>
    </row>
  </sheetData>
  <autoFilter ref="A1:AI34" xr:uid="{00000000-0009-0000-0000-000009000000}">
    <sortState xmlns:xlrd2="http://schemas.microsoft.com/office/spreadsheetml/2017/richdata2" ref="A2:AI79">
      <sortCondition ref="A1:A34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9"/>
  <sheetViews>
    <sheetView topLeftCell="A64" workbookViewId="0">
      <selection activeCell="K2" sqref="K2:L79"/>
    </sheetView>
  </sheetViews>
  <sheetFormatPr baseColWidth="10" defaultColWidth="11.140625" defaultRowHeight="22.5" customHeight="1" x14ac:dyDescent="0.25"/>
  <cols>
    <col min="9" max="9" width="11.5703125" bestFit="1" customWidth="1"/>
    <col min="11" max="11" width="11.5703125" bestFit="1" customWidth="1"/>
    <col min="12" max="12" width="11.5703125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557</v>
      </c>
      <c r="J1" s="8" t="s">
        <v>558</v>
      </c>
      <c r="K1" s="9" t="s">
        <v>555</v>
      </c>
      <c r="L1" s="9" t="s">
        <v>556</v>
      </c>
    </row>
    <row r="2" spans="1:12" ht="22.5" customHeight="1" x14ac:dyDescent="0.25">
      <c r="A2" s="117" t="s">
        <v>684</v>
      </c>
      <c r="B2" s="117" t="s">
        <v>29</v>
      </c>
      <c r="C2" s="117" t="s">
        <v>139</v>
      </c>
      <c r="D2" s="117" t="s">
        <v>118</v>
      </c>
      <c r="E2" s="118">
        <v>33250</v>
      </c>
      <c r="F2" s="117">
        <v>24</v>
      </c>
      <c r="G2" s="117">
        <v>11</v>
      </c>
      <c r="H2" s="117">
        <v>805</v>
      </c>
      <c r="I2" s="2">
        <f>'Lateral izq. ofensivo'!Z2</f>
        <v>2.864347826086957</v>
      </c>
      <c r="J2" s="2">
        <f>'Lateral izq. defensivo'!AB2</f>
        <v>5.2557763975155289</v>
      </c>
      <c r="K2" s="2">
        <f>'Controles Generales'!$C$8*'Condensado LPI'!I2+'Controles Generales'!$C$9*'Condensado LPI'!J2</f>
        <v>3.5817763975155286</v>
      </c>
      <c r="L2" s="2">
        <f>IF($H2&lt;'Criterios de Restricción'!$E$19,0,K2)</f>
        <v>3.5817763975155286</v>
      </c>
    </row>
    <row r="3" spans="1:12" ht="22.5" customHeight="1" x14ac:dyDescent="0.25">
      <c r="A3" s="117" t="s">
        <v>685</v>
      </c>
      <c r="B3" s="117" t="s">
        <v>29</v>
      </c>
      <c r="C3" s="117" t="s">
        <v>129</v>
      </c>
      <c r="D3" s="117" t="s">
        <v>118</v>
      </c>
      <c r="E3" s="118">
        <v>34553</v>
      </c>
      <c r="F3" s="117">
        <v>21</v>
      </c>
      <c r="G3" s="117">
        <v>14</v>
      </c>
      <c r="H3" s="117">
        <v>1248</v>
      </c>
      <c r="I3" s="2">
        <f>'Lateral izq. ofensivo'!Z3</f>
        <v>2.9480769230769228</v>
      </c>
      <c r="J3" s="2">
        <f>'Lateral izq. defensivo'!AB3</f>
        <v>6.3396634615384606</v>
      </c>
      <c r="K3" s="2">
        <f>'Controles Generales'!$C$8*'Condensado LPI'!I3+'Controles Generales'!$C$9*'Condensado LPI'!J3</f>
        <v>3.9655528846153842</v>
      </c>
      <c r="L3" s="2">
        <f>IF($H3&lt;'Criterios de Restricción'!$E$19,0,K3)</f>
        <v>3.9655528846153842</v>
      </c>
    </row>
    <row r="4" spans="1:12" ht="22.5" customHeight="1" x14ac:dyDescent="0.25">
      <c r="A4" s="117" t="s">
        <v>686</v>
      </c>
      <c r="B4" s="117" t="s">
        <v>29</v>
      </c>
      <c r="C4" s="117" t="s">
        <v>141</v>
      </c>
      <c r="D4" s="117" t="s">
        <v>118</v>
      </c>
      <c r="E4" s="118">
        <v>29347</v>
      </c>
      <c r="F4" s="117">
        <v>35</v>
      </c>
      <c r="G4" s="117">
        <v>10</v>
      </c>
      <c r="H4" s="117">
        <v>734</v>
      </c>
      <c r="I4" s="2">
        <f>'Lateral izq. ofensivo'!Z4</f>
        <v>2.5062670299727525</v>
      </c>
      <c r="J4" s="2">
        <f>'Lateral izq. defensivo'!AB4</f>
        <v>6.0216621253406002</v>
      </c>
      <c r="K4" s="2">
        <f>'Controles Generales'!$C$8*'Condensado LPI'!I4+'Controles Generales'!$C$9*'Condensado LPI'!J4</f>
        <v>3.5608855585831067</v>
      </c>
      <c r="L4" s="2">
        <f>IF($H4&lt;'Criterios de Restricción'!$E$19,0,K4)</f>
        <v>3.5608855585831067</v>
      </c>
    </row>
    <row r="5" spans="1:12" ht="22.5" customHeight="1" x14ac:dyDescent="0.25">
      <c r="A5" s="117" t="s">
        <v>687</v>
      </c>
      <c r="B5" s="117" t="s">
        <v>29</v>
      </c>
      <c r="C5" s="117" t="s">
        <v>598</v>
      </c>
      <c r="D5" s="117" t="s">
        <v>136</v>
      </c>
      <c r="E5" s="118">
        <v>30982</v>
      </c>
      <c r="F5" s="117">
        <v>31</v>
      </c>
      <c r="G5" s="117">
        <v>23</v>
      </c>
      <c r="H5" s="117">
        <v>1935</v>
      </c>
      <c r="I5" s="2">
        <f>'Lateral izq. ofensivo'!Z5</f>
        <v>2.9832558139534888</v>
      </c>
      <c r="J5" s="2">
        <f>'Lateral izq. defensivo'!AB5</f>
        <v>5.2069767441860471</v>
      </c>
      <c r="K5" s="2">
        <f>'Controles Generales'!$C$8*'Condensado LPI'!I5+'Controles Generales'!$C$9*'Condensado LPI'!J5</f>
        <v>3.6503720930232566</v>
      </c>
      <c r="L5" s="2">
        <f>IF($H5&lt;'Criterios de Restricción'!$E$19,0,K5)</f>
        <v>3.6503720930232566</v>
      </c>
    </row>
    <row r="6" spans="1:12" ht="22.5" customHeight="1" x14ac:dyDescent="0.25">
      <c r="A6" s="117" t="s">
        <v>243</v>
      </c>
      <c r="B6" s="117" t="s">
        <v>29</v>
      </c>
      <c r="C6" s="117" t="s">
        <v>132</v>
      </c>
      <c r="D6" s="117" t="s">
        <v>118</v>
      </c>
      <c r="E6" s="118">
        <v>34757</v>
      </c>
      <c r="F6" s="117">
        <v>20</v>
      </c>
      <c r="G6" s="117">
        <v>5</v>
      </c>
      <c r="H6" s="117">
        <v>444</v>
      </c>
      <c r="I6" s="2">
        <f>'Lateral izq. ofensivo'!Z6</f>
        <v>3.8513513513513518</v>
      </c>
      <c r="J6" s="2">
        <f>'Lateral izq. defensivo'!AB6</f>
        <v>5.4932432432432439</v>
      </c>
      <c r="K6" s="2">
        <f>'Controles Generales'!$C$8*'Condensado LPI'!I6+'Controles Generales'!$C$9*'Condensado LPI'!J6</f>
        <v>4.3439189189189191</v>
      </c>
      <c r="L6" s="2">
        <f>IF($H6&lt;'Criterios de Restricción'!$E$19,0,K6)</f>
        <v>0</v>
      </c>
    </row>
    <row r="7" spans="1:12" ht="22.5" customHeight="1" x14ac:dyDescent="0.25">
      <c r="A7" s="117" t="s">
        <v>688</v>
      </c>
      <c r="B7" s="117" t="s">
        <v>29</v>
      </c>
      <c r="C7" s="117" t="s">
        <v>144</v>
      </c>
      <c r="D7" s="117" t="s">
        <v>118</v>
      </c>
      <c r="E7" s="118">
        <v>35065</v>
      </c>
      <c r="F7" s="117">
        <v>19</v>
      </c>
      <c r="G7" s="117">
        <v>14</v>
      </c>
      <c r="H7" s="117">
        <v>1236</v>
      </c>
      <c r="I7" s="2">
        <f>'Lateral izq. ofensivo'!Z7</f>
        <v>3.0902912621359229</v>
      </c>
      <c r="J7" s="2">
        <f>'Lateral izq. defensivo'!AB7</f>
        <v>4.4300970873786403</v>
      </c>
      <c r="K7" s="2">
        <f>'Controles Generales'!$C$8*'Condensado LPI'!I7+'Controles Generales'!$C$9*'Condensado LPI'!J7</f>
        <v>3.492233009708738</v>
      </c>
      <c r="L7" s="2">
        <f>IF($H7&lt;'Criterios de Restricción'!$E$19,0,K7)</f>
        <v>3.492233009708738</v>
      </c>
    </row>
    <row r="8" spans="1:12" ht="22.5" customHeight="1" x14ac:dyDescent="0.25">
      <c r="A8" s="117" t="s">
        <v>689</v>
      </c>
      <c r="B8" s="117" t="s">
        <v>29</v>
      </c>
      <c r="C8" s="117" t="s">
        <v>141</v>
      </c>
      <c r="D8" s="117" t="s">
        <v>118</v>
      </c>
      <c r="E8" s="118">
        <v>32602</v>
      </c>
      <c r="F8" s="117">
        <v>26</v>
      </c>
      <c r="G8" s="117">
        <v>17</v>
      </c>
      <c r="H8" s="117">
        <v>1390</v>
      </c>
      <c r="I8" s="2">
        <f>'Lateral izq. ofensivo'!Z8</f>
        <v>2.38273381294964</v>
      </c>
      <c r="J8" s="2">
        <f>'Lateral izq. defensivo'!AB8</f>
        <v>6.6994964028776982</v>
      </c>
      <c r="K8" s="2">
        <f>'Controles Generales'!$C$8*'Condensado LPI'!I8+'Controles Generales'!$C$9*'Condensado LPI'!J8</f>
        <v>3.6777625899280579</v>
      </c>
      <c r="L8" s="2">
        <f>IF($H8&lt;'Criterios de Restricción'!$E$19,0,K8)</f>
        <v>3.6777625899280579</v>
      </c>
    </row>
    <row r="9" spans="1:12" ht="22.5" customHeight="1" x14ac:dyDescent="0.25">
      <c r="A9" s="117" t="s">
        <v>690</v>
      </c>
      <c r="B9" s="117" t="s">
        <v>29</v>
      </c>
      <c r="C9" s="117" t="s">
        <v>132</v>
      </c>
      <c r="D9" s="117" t="s">
        <v>118</v>
      </c>
      <c r="E9" s="118">
        <v>32987</v>
      </c>
      <c r="F9" s="117">
        <v>25</v>
      </c>
      <c r="G9" s="117">
        <v>14</v>
      </c>
      <c r="H9" s="117">
        <v>1168</v>
      </c>
      <c r="I9" s="2">
        <f>'Lateral izq. ofensivo'!Z9</f>
        <v>3.5984589041095894</v>
      </c>
      <c r="J9" s="2">
        <f>'Lateral izq. defensivo'!AB9</f>
        <v>5.7444349315068495</v>
      </c>
      <c r="K9" s="2">
        <f>'Controles Generales'!$C$8*'Condensado LPI'!I9+'Controles Generales'!$C$9*'Condensado LPI'!J9</f>
        <v>4.242251712328768</v>
      </c>
      <c r="L9" s="2">
        <f>IF($H9&lt;'Criterios de Restricción'!$E$19,0,K9)</f>
        <v>4.242251712328768</v>
      </c>
    </row>
    <row r="10" spans="1:12" ht="22.5" customHeight="1" x14ac:dyDescent="0.25">
      <c r="A10" s="117" t="s">
        <v>691</v>
      </c>
      <c r="B10" s="117" t="s">
        <v>29</v>
      </c>
      <c r="C10" s="117" t="s">
        <v>165</v>
      </c>
      <c r="D10" s="117" t="s">
        <v>118</v>
      </c>
      <c r="E10" s="118">
        <v>31160</v>
      </c>
      <c r="F10" s="117">
        <v>30</v>
      </c>
      <c r="G10" s="117">
        <v>27</v>
      </c>
      <c r="H10" s="117">
        <v>2312</v>
      </c>
      <c r="I10" s="2">
        <f>'Lateral izq. ofensivo'!Z10</f>
        <v>1.8358131487889275</v>
      </c>
      <c r="J10" s="2">
        <f>'Lateral izq. defensivo'!AB10</f>
        <v>5.5810121107266442</v>
      </c>
      <c r="K10" s="2">
        <f>'Controles Generales'!$C$8*'Condensado LPI'!I10+'Controles Generales'!$C$9*'Condensado LPI'!J10</f>
        <v>2.9593728373702426</v>
      </c>
      <c r="L10" s="2">
        <f>IF($H10&lt;'Criterios de Restricción'!$E$19,0,K10)</f>
        <v>2.9593728373702426</v>
      </c>
    </row>
    <row r="11" spans="1:12" ht="22.5" customHeight="1" x14ac:dyDescent="0.25">
      <c r="A11" s="117" t="s">
        <v>692</v>
      </c>
      <c r="B11" s="117" t="s">
        <v>29</v>
      </c>
      <c r="C11" s="117" t="s">
        <v>148</v>
      </c>
      <c r="D11" s="117" t="s">
        <v>118</v>
      </c>
      <c r="E11" s="118">
        <v>33909</v>
      </c>
      <c r="F11" s="117">
        <v>23</v>
      </c>
      <c r="G11" s="117">
        <v>11</v>
      </c>
      <c r="H11" s="117">
        <v>862</v>
      </c>
      <c r="I11" s="2">
        <f>'Lateral izq. ofensivo'!Z11</f>
        <v>2.6895591647331787</v>
      </c>
      <c r="J11" s="2">
        <f>'Lateral izq. defensivo'!AB11</f>
        <v>5.811368909512761</v>
      </c>
      <c r="K11" s="2">
        <f>'Controles Generales'!$C$8*'Condensado LPI'!I11+'Controles Generales'!$C$9*'Condensado LPI'!J11</f>
        <v>3.6261020881670536</v>
      </c>
      <c r="L11" s="2">
        <f>IF($H11&lt;'Criterios de Restricción'!$E$19,0,K11)</f>
        <v>3.6261020881670536</v>
      </c>
    </row>
    <row r="12" spans="1:12" ht="22.5" customHeight="1" x14ac:dyDescent="0.25">
      <c r="A12" s="117" t="s">
        <v>693</v>
      </c>
      <c r="B12" s="117" t="s">
        <v>29</v>
      </c>
      <c r="C12" s="117" t="s">
        <v>598</v>
      </c>
      <c r="D12" s="117" t="s">
        <v>169</v>
      </c>
      <c r="E12" s="118">
        <v>33405</v>
      </c>
      <c r="F12" s="117">
        <v>24</v>
      </c>
      <c r="G12" s="117">
        <v>6</v>
      </c>
      <c r="H12" s="117">
        <v>391</v>
      </c>
      <c r="I12" s="2">
        <f>'Lateral izq. ofensivo'!Z12</f>
        <v>3.867007672634271</v>
      </c>
      <c r="J12" s="2">
        <f>'Lateral izq. defensivo'!AB12</f>
        <v>6.852429667519182</v>
      </c>
      <c r="K12" s="2">
        <f>'Controles Generales'!$C$8*'Condensado LPI'!I12+'Controles Generales'!$C$9*'Condensado LPI'!J12</f>
        <v>4.7626342710997447</v>
      </c>
      <c r="L12" s="2">
        <f>IF($H12&lt;'Criterios de Restricción'!$E$19,0,K12)</f>
        <v>0</v>
      </c>
    </row>
    <row r="13" spans="1:12" ht="22.5" customHeight="1" x14ac:dyDescent="0.25">
      <c r="A13" s="117" t="s">
        <v>694</v>
      </c>
      <c r="B13" s="117" t="s">
        <v>29</v>
      </c>
      <c r="C13" s="117" t="s">
        <v>605</v>
      </c>
      <c r="D13" s="117" t="s">
        <v>118</v>
      </c>
      <c r="E13" s="118">
        <v>30971</v>
      </c>
      <c r="F13" s="117">
        <v>31</v>
      </c>
      <c r="G13" s="117">
        <v>4</v>
      </c>
      <c r="H13" s="117">
        <v>278</v>
      </c>
      <c r="I13" s="2">
        <f>'Lateral izq. ofensivo'!Z13</f>
        <v>2.5446043165467627</v>
      </c>
      <c r="J13" s="2">
        <f>'Lateral izq. defensivo'!AB13</f>
        <v>5.0341726618705032</v>
      </c>
      <c r="K13" s="2">
        <f>'Controles Generales'!$C$8*'Condensado LPI'!I13+'Controles Generales'!$C$9*'Condensado LPI'!J13</f>
        <v>3.2914748201438853</v>
      </c>
      <c r="L13" s="2">
        <f>IF($H13&lt;'Criterios de Restricción'!$E$19,0,K13)</f>
        <v>0</v>
      </c>
    </row>
    <row r="14" spans="1:12" ht="22.5" customHeight="1" x14ac:dyDescent="0.25">
      <c r="A14" s="117" t="s">
        <v>235</v>
      </c>
      <c r="B14" s="117" t="s">
        <v>29</v>
      </c>
      <c r="C14" s="117" t="s">
        <v>117</v>
      </c>
      <c r="D14" s="117" t="s">
        <v>118</v>
      </c>
      <c r="E14" s="118">
        <v>32556</v>
      </c>
      <c r="F14" s="117">
        <v>26</v>
      </c>
      <c r="G14" s="117">
        <v>21</v>
      </c>
      <c r="H14" s="117">
        <v>1804</v>
      </c>
      <c r="I14" s="2">
        <f>'Lateral izq. ofensivo'!Z14</f>
        <v>3.424390243902439</v>
      </c>
      <c r="J14" s="2">
        <f>'Lateral izq. defensivo'!AB14</f>
        <v>4.2515521064301547</v>
      </c>
      <c r="K14" s="2">
        <f>'Controles Generales'!$C$8*'Condensado LPI'!I14+'Controles Generales'!$C$9*'Condensado LPI'!J14</f>
        <v>3.6725388026607537</v>
      </c>
      <c r="L14" s="2">
        <f>IF($H14&lt;'Criterios de Restricción'!$E$19,0,K14)</f>
        <v>3.6725388026607537</v>
      </c>
    </row>
    <row r="15" spans="1:12" ht="22.5" customHeight="1" x14ac:dyDescent="0.25">
      <c r="A15" s="117" t="s">
        <v>695</v>
      </c>
      <c r="B15" s="117" t="s">
        <v>29</v>
      </c>
      <c r="C15" s="117" t="s">
        <v>172</v>
      </c>
      <c r="D15" s="117" t="s">
        <v>118</v>
      </c>
      <c r="E15" s="118">
        <v>32119</v>
      </c>
      <c r="F15" s="117">
        <v>27</v>
      </c>
      <c r="G15" s="117">
        <v>12</v>
      </c>
      <c r="H15" s="117">
        <v>831</v>
      </c>
      <c r="I15" s="2">
        <f>'Lateral izq. ofensivo'!Z15</f>
        <v>3.1256317689530686</v>
      </c>
      <c r="J15" s="2">
        <f>'Lateral izq. defensivo'!AB15</f>
        <v>5.3989169675090247</v>
      </c>
      <c r="K15" s="2">
        <f>'Controles Generales'!$C$8*'Condensado LPI'!I15+'Controles Generales'!$C$9*'Condensado LPI'!J15</f>
        <v>3.8076173285198553</v>
      </c>
      <c r="L15" s="2">
        <f>IF($H15&lt;'Criterios de Restricción'!$E$19,0,K15)</f>
        <v>3.8076173285198553</v>
      </c>
    </row>
    <row r="16" spans="1:12" ht="22.5" customHeight="1" x14ac:dyDescent="0.25">
      <c r="A16" s="117" t="s">
        <v>262</v>
      </c>
      <c r="B16" s="117" t="s">
        <v>29</v>
      </c>
      <c r="C16" s="117" t="s">
        <v>144</v>
      </c>
      <c r="D16" s="117" t="s">
        <v>118</v>
      </c>
      <c r="E16" s="118">
        <v>32244</v>
      </c>
      <c r="F16" s="117">
        <v>27</v>
      </c>
      <c r="G16" s="117">
        <v>22</v>
      </c>
      <c r="H16" s="117">
        <v>1790</v>
      </c>
      <c r="I16" s="2">
        <f>'Lateral izq. ofensivo'!Z16</f>
        <v>4.7151955307262572</v>
      </c>
      <c r="J16" s="2">
        <f>'Lateral izq. defensivo'!AB16</f>
        <v>5.965139664804469</v>
      </c>
      <c r="K16" s="2">
        <f>'Controles Generales'!$C$8*'Condensado LPI'!I16+'Controles Generales'!$C$9*'Condensado LPI'!J16</f>
        <v>5.0901787709497208</v>
      </c>
      <c r="L16" s="2">
        <f>IF($H16&lt;'Criterios de Restricción'!$E$19,0,K16)</f>
        <v>5.0901787709497208</v>
      </c>
    </row>
    <row r="17" spans="1:12" ht="22.5" customHeight="1" x14ac:dyDescent="0.25">
      <c r="A17" s="117" t="s">
        <v>266</v>
      </c>
      <c r="B17" s="117" t="s">
        <v>29</v>
      </c>
      <c r="C17" s="117" t="s">
        <v>160</v>
      </c>
      <c r="D17" s="117" t="s">
        <v>215</v>
      </c>
      <c r="E17" s="118">
        <v>31389</v>
      </c>
      <c r="F17" s="117">
        <v>29</v>
      </c>
      <c r="G17" s="117">
        <v>25</v>
      </c>
      <c r="H17" s="117">
        <v>2202</v>
      </c>
      <c r="I17" s="2">
        <f>'Lateral izq. ofensivo'!Z17</f>
        <v>3.4291553133514987</v>
      </c>
      <c r="J17" s="2">
        <f>'Lateral izq. defensivo'!AB17</f>
        <v>5.5998637602179837</v>
      </c>
      <c r="K17" s="2">
        <f>'Controles Generales'!$C$8*'Condensado LPI'!I17+'Controles Generales'!$C$9*'Condensado LPI'!J17</f>
        <v>4.0803678474114449</v>
      </c>
      <c r="L17" s="2">
        <f>IF($H17&lt;'Criterios de Restricción'!$E$19,0,K17)</f>
        <v>4.0803678474114449</v>
      </c>
    </row>
    <row r="18" spans="1:12" ht="22.5" customHeight="1" x14ac:dyDescent="0.25">
      <c r="A18" s="117" t="s">
        <v>239</v>
      </c>
      <c r="B18" s="117" t="s">
        <v>29</v>
      </c>
      <c r="C18" s="117" t="s">
        <v>128</v>
      </c>
      <c r="D18" s="117" t="s">
        <v>118</v>
      </c>
      <c r="E18" s="118">
        <v>31691</v>
      </c>
      <c r="F18" s="117">
        <v>29</v>
      </c>
      <c r="G18" s="117">
        <v>27</v>
      </c>
      <c r="H18" s="117">
        <v>2301</v>
      </c>
      <c r="I18" s="2">
        <f>'Lateral izq. ofensivo'!Z18</f>
        <v>3.8362451108213822</v>
      </c>
      <c r="J18" s="2">
        <f>'Lateral izq. defensivo'!AB18</f>
        <v>6.4666232073011738</v>
      </c>
      <c r="K18" s="2">
        <f>'Controles Generales'!$C$8*'Condensado LPI'!I18+'Controles Generales'!$C$9*'Condensado LPI'!J18</f>
        <v>4.6253585397653199</v>
      </c>
      <c r="L18" s="2">
        <f>IF($H18&lt;'Criterios de Restricción'!$E$19,0,K18)</f>
        <v>4.6253585397653199</v>
      </c>
    </row>
    <row r="19" spans="1:12" ht="22.5" customHeight="1" x14ac:dyDescent="0.25">
      <c r="A19" s="117" t="s">
        <v>696</v>
      </c>
      <c r="B19" s="117" t="s">
        <v>29</v>
      </c>
      <c r="C19" s="117" t="s">
        <v>130</v>
      </c>
      <c r="D19" s="117" t="s">
        <v>118</v>
      </c>
      <c r="E19" s="118">
        <v>33062</v>
      </c>
      <c r="F19" s="117">
        <v>25</v>
      </c>
      <c r="G19" s="117">
        <v>22</v>
      </c>
      <c r="H19" s="117">
        <v>1588</v>
      </c>
      <c r="I19" s="2">
        <f>'Lateral izq. ofensivo'!Z19</f>
        <v>4.7935768261964729</v>
      </c>
      <c r="J19" s="2">
        <f>'Lateral izq. defensivo'!AB19</f>
        <v>4.7499370277078086</v>
      </c>
      <c r="K19" s="2">
        <f>'Controles Generales'!$C$8*'Condensado LPI'!I19+'Controles Generales'!$C$9*'Condensado LPI'!J19</f>
        <v>4.7804848866498739</v>
      </c>
      <c r="L19" s="2">
        <f>IF($H19&lt;'Criterios de Restricción'!$E$19,0,K19)</f>
        <v>4.7804848866498739</v>
      </c>
    </row>
    <row r="20" spans="1:12" ht="22.5" customHeight="1" x14ac:dyDescent="0.25">
      <c r="A20" s="117" t="s">
        <v>236</v>
      </c>
      <c r="B20" s="117" t="s">
        <v>29</v>
      </c>
      <c r="C20" s="117" t="s">
        <v>121</v>
      </c>
      <c r="D20" s="117" t="s">
        <v>118</v>
      </c>
      <c r="E20" s="118">
        <v>32590</v>
      </c>
      <c r="F20" s="117">
        <v>26</v>
      </c>
      <c r="G20" s="117">
        <v>4</v>
      </c>
      <c r="H20" s="117">
        <v>192</v>
      </c>
      <c r="I20" s="2">
        <f>'Lateral izq. ofensivo'!Z20</f>
        <v>1.3031250000000001</v>
      </c>
      <c r="J20" s="2">
        <f>'Lateral izq. defensivo'!AB20</f>
        <v>4.9781250000000004</v>
      </c>
      <c r="K20" s="2">
        <f>'Controles Generales'!$C$8*'Condensado LPI'!I20+'Controles Generales'!$C$9*'Condensado LPI'!J20</f>
        <v>2.4056250000000006</v>
      </c>
      <c r="L20" s="2">
        <f>IF($H20&lt;'Criterios de Restricción'!$E$19,0,K20)</f>
        <v>0</v>
      </c>
    </row>
    <row r="21" spans="1:12" ht="22.5" customHeight="1" x14ac:dyDescent="0.25">
      <c r="A21" s="117" t="s">
        <v>246</v>
      </c>
      <c r="B21" s="117" t="s">
        <v>29</v>
      </c>
      <c r="C21" s="117" t="s">
        <v>135</v>
      </c>
      <c r="D21" s="117" t="s">
        <v>118</v>
      </c>
      <c r="E21" s="118">
        <v>32886</v>
      </c>
      <c r="F21" s="117">
        <v>25</v>
      </c>
      <c r="G21" s="117">
        <v>18</v>
      </c>
      <c r="H21" s="117">
        <v>1564</v>
      </c>
      <c r="I21" s="2">
        <f>'Lateral izq. ofensivo'!Z21</f>
        <v>3.2202046035805627</v>
      </c>
      <c r="J21" s="2">
        <f>'Lateral izq. defensivo'!AB21</f>
        <v>7.1441815856777486</v>
      </c>
      <c r="K21" s="2">
        <f>'Controles Generales'!$C$8*'Condensado LPI'!I21+'Controles Generales'!$C$9*'Condensado LPI'!J21</f>
        <v>4.3973976982097192</v>
      </c>
      <c r="L21" s="2">
        <f>IF($H21&lt;'Criterios de Restricción'!$E$19,0,K21)</f>
        <v>4.3973976982097192</v>
      </c>
    </row>
    <row r="22" spans="1:12" ht="22.5" customHeight="1" x14ac:dyDescent="0.25">
      <c r="A22" s="117" t="s">
        <v>697</v>
      </c>
      <c r="B22" s="117" t="s">
        <v>29</v>
      </c>
      <c r="C22" s="117" t="s">
        <v>605</v>
      </c>
      <c r="D22" s="117" t="s">
        <v>118</v>
      </c>
      <c r="E22" s="118">
        <v>32100</v>
      </c>
      <c r="F22" s="117">
        <v>28</v>
      </c>
      <c r="G22" s="117">
        <v>22</v>
      </c>
      <c r="H22" s="117">
        <v>1913</v>
      </c>
      <c r="I22" s="2">
        <f>'Lateral izq. ofensivo'!Z22</f>
        <v>2.3099843178254051</v>
      </c>
      <c r="J22" s="2">
        <f>'Lateral izq. defensivo'!AB22</f>
        <v>4.6778358599059073</v>
      </c>
      <c r="K22" s="2">
        <f>'Controles Generales'!$C$8*'Condensado LPI'!I22+'Controles Generales'!$C$9*'Condensado LPI'!J22</f>
        <v>3.0203397804495555</v>
      </c>
      <c r="L22" s="2">
        <f>IF($H22&lt;'Criterios de Restricción'!$E$19,0,K22)</f>
        <v>3.0203397804495555</v>
      </c>
    </row>
    <row r="23" spans="1:12" ht="22.5" customHeight="1" x14ac:dyDescent="0.25">
      <c r="A23" s="117" t="s">
        <v>698</v>
      </c>
      <c r="B23" s="117" t="s">
        <v>29</v>
      </c>
      <c r="C23" s="117" t="s">
        <v>141</v>
      </c>
      <c r="D23" s="117" t="s">
        <v>118</v>
      </c>
      <c r="E23" s="118">
        <v>31968</v>
      </c>
      <c r="F23" s="117">
        <v>28</v>
      </c>
      <c r="G23" s="117">
        <v>12</v>
      </c>
      <c r="H23" s="117">
        <v>562</v>
      </c>
      <c r="I23" s="2">
        <f>'Lateral izq. ofensivo'!Z23</f>
        <v>3.5007117437722424</v>
      </c>
      <c r="J23" s="2">
        <f>'Lateral izq. defensivo'!AB23</f>
        <v>2.5206405693950185</v>
      </c>
      <c r="K23" s="2">
        <f>'Controles Generales'!$C$8*'Condensado LPI'!I23+'Controles Generales'!$C$9*'Condensado LPI'!J23</f>
        <v>3.206690391459075</v>
      </c>
      <c r="L23" s="2">
        <f>IF($H23&lt;'Criterios de Restricción'!$E$19,0,K23)</f>
        <v>0</v>
      </c>
    </row>
    <row r="24" spans="1:12" s="7" customFormat="1" ht="22.5" customHeight="1" x14ac:dyDescent="0.25">
      <c r="A24" s="117" t="s">
        <v>699</v>
      </c>
      <c r="B24" s="117" t="s">
        <v>29</v>
      </c>
      <c r="C24" s="117" t="s">
        <v>124</v>
      </c>
      <c r="D24" s="117" t="s">
        <v>118</v>
      </c>
      <c r="E24" s="118">
        <v>29325</v>
      </c>
      <c r="F24" s="117">
        <v>35</v>
      </c>
      <c r="G24" s="117">
        <v>12</v>
      </c>
      <c r="H24" s="117">
        <v>1065</v>
      </c>
      <c r="I24" s="2">
        <f>'Lateral izq. ofensivo'!Z24</f>
        <v>4.3723943661971836</v>
      </c>
      <c r="J24" s="2">
        <f>'Lateral izq. defensivo'!AB24</f>
        <v>5.0433802816901405</v>
      </c>
      <c r="K24" s="2">
        <f>'Controles Generales'!$C$8*'Condensado LPI'!I24+'Controles Generales'!$C$9*'Condensado LPI'!J24</f>
        <v>4.5736901408450708</v>
      </c>
      <c r="L24" s="2">
        <f>IF($H24&lt;'Criterios de Restricción'!$E$19,0,K24)</f>
        <v>4.5736901408450708</v>
      </c>
    </row>
    <row r="25" spans="1:12" ht="22.5" customHeight="1" x14ac:dyDescent="0.25">
      <c r="A25" s="117" t="s">
        <v>391</v>
      </c>
      <c r="B25" s="117" t="s">
        <v>29</v>
      </c>
      <c r="C25" s="117" t="s">
        <v>129</v>
      </c>
      <c r="D25" s="117" t="s">
        <v>118</v>
      </c>
      <c r="E25" s="118">
        <v>30418</v>
      </c>
      <c r="F25" s="117">
        <v>32</v>
      </c>
      <c r="G25" s="117">
        <v>13</v>
      </c>
      <c r="H25" s="117">
        <v>1162</v>
      </c>
      <c r="I25" s="2">
        <f>'Lateral izq. ofensivo'!Z25</f>
        <v>2.5652323580034424</v>
      </c>
      <c r="J25" s="2">
        <f>'Lateral izq. defensivo'!AB25</f>
        <v>5.9739242685025822</v>
      </c>
      <c r="K25" s="2">
        <f>'Controles Generales'!$C$8*'Condensado LPI'!I25+'Controles Generales'!$C$9*'Condensado LPI'!J25</f>
        <v>3.5878399311531846</v>
      </c>
      <c r="L25" s="2">
        <f>IF($H25&lt;'Criterios de Restricción'!$E$19,0,K25)</f>
        <v>3.5878399311531846</v>
      </c>
    </row>
    <row r="26" spans="1:12" ht="22.5" customHeight="1" x14ac:dyDescent="0.25">
      <c r="A26" s="117" t="s">
        <v>700</v>
      </c>
      <c r="B26" s="117" t="s">
        <v>29</v>
      </c>
      <c r="C26" s="117" t="s">
        <v>598</v>
      </c>
      <c r="D26" s="117" t="s">
        <v>118</v>
      </c>
      <c r="E26" s="118">
        <v>33554</v>
      </c>
      <c r="F26" s="117">
        <v>24</v>
      </c>
      <c r="G26" s="117">
        <v>6</v>
      </c>
      <c r="H26" s="117">
        <v>495</v>
      </c>
      <c r="I26" s="2">
        <f>'Lateral izq. ofensivo'!Z26</f>
        <v>1.5963636363636362</v>
      </c>
      <c r="J26" s="2">
        <f>'Lateral izq. defensivo'!AB26</f>
        <v>6.4054545454545462</v>
      </c>
      <c r="K26" s="2">
        <f>'Controles Generales'!$C$8*'Condensado LPI'!I26+'Controles Generales'!$C$9*'Condensado LPI'!J26</f>
        <v>3.0390909090909091</v>
      </c>
      <c r="L26" s="2">
        <f>IF($H26&lt;'Criterios de Restricción'!$E$19,0,K26)</f>
        <v>0</v>
      </c>
    </row>
    <row r="27" spans="1:12" ht="22.5" customHeight="1" x14ac:dyDescent="0.25">
      <c r="A27" s="117" t="s">
        <v>267</v>
      </c>
      <c r="B27" s="117" t="s">
        <v>29</v>
      </c>
      <c r="C27" s="117" t="s">
        <v>132</v>
      </c>
      <c r="D27" s="117" t="s">
        <v>118</v>
      </c>
      <c r="E27" s="118">
        <v>33280</v>
      </c>
      <c r="F27" s="117">
        <v>24</v>
      </c>
      <c r="G27" s="117">
        <v>2</v>
      </c>
      <c r="H27" s="117">
        <v>180</v>
      </c>
      <c r="I27" s="2">
        <f>'Lateral izq. ofensivo'!Z27</f>
        <v>3.83</v>
      </c>
      <c r="J27" s="2">
        <f>'Lateral izq. defensivo'!AB27</f>
        <v>5.7</v>
      </c>
      <c r="K27" s="2">
        <f>'Controles Generales'!$C$8*'Condensado LPI'!I27+'Controles Generales'!$C$9*'Condensado LPI'!J27</f>
        <v>4.391</v>
      </c>
      <c r="L27" s="2">
        <f>IF($H27&lt;'Criterios de Restricción'!$E$19,0,K27)</f>
        <v>0</v>
      </c>
    </row>
    <row r="28" spans="1:12" ht="22.5" customHeight="1" x14ac:dyDescent="0.25">
      <c r="A28" s="117" t="s">
        <v>701</v>
      </c>
      <c r="B28" s="117" t="s">
        <v>29</v>
      </c>
      <c r="C28" s="117" t="s">
        <v>158</v>
      </c>
      <c r="D28" s="117" t="s">
        <v>118</v>
      </c>
      <c r="E28" s="118">
        <v>33434</v>
      </c>
      <c r="F28" s="117">
        <v>24</v>
      </c>
      <c r="G28" s="117">
        <v>4</v>
      </c>
      <c r="H28" s="117">
        <v>208</v>
      </c>
      <c r="I28" s="2">
        <f>'Lateral izq. ofensivo'!Z28</f>
        <v>1.7480769230769233</v>
      </c>
      <c r="J28" s="2">
        <f>'Lateral izq. defensivo'!AB28</f>
        <v>5.4475961538461544</v>
      </c>
      <c r="K28" s="2">
        <f>'Controles Generales'!$C$8*'Condensado LPI'!I28+'Controles Generales'!$C$9*'Condensado LPI'!J28</f>
        <v>2.8579326923076929</v>
      </c>
      <c r="L28" s="2">
        <f>IF($H28&lt;'Criterios de Restricción'!$E$19,0,K28)</f>
        <v>0</v>
      </c>
    </row>
    <row r="29" spans="1:12" ht="22.5" customHeight="1" x14ac:dyDescent="0.25">
      <c r="A29" s="117" t="s">
        <v>702</v>
      </c>
      <c r="B29" s="117" t="s">
        <v>29</v>
      </c>
      <c r="C29" s="117" t="s">
        <v>585</v>
      </c>
      <c r="D29" s="117" t="s">
        <v>118</v>
      </c>
      <c r="E29" s="118">
        <v>29900</v>
      </c>
      <c r="F29" s="117">
        <v>34</v>
      </c>
      <c r="G29" s="117">
        <v>26</v>
      </c>
      <c r="H29" s="117">
        <v>2191</v>
      </c>
      <c r="I29" s="2">
        <f>'Lateral izq. ofensivo'!Z29</f>
        <v>3.193336376083979</v>
      </c>
      <c r="J29" s="2">
        <f>'Lateral izq. defensivo'!AB29</f>
        <v>5.3913738019169326</v>
      </c>
      <c r="K29" s="2">
        <f>'Controles Generales'!$C$8*'Condensado LPI'!I29+'Controles Generales'!$C$9*'Condensado LPI'!J29</f>
        <v>3.8527476038338655</v>
      </c>
      <c r="L29" s="2">
        <f>IF($H29&lt;'Criterios de Restricción'!$E$19,0,K29)</f>
        <v>3.8527476038338655</v>
      </c>
    </row>
    <row r="30" spans="1:12" ht="22.5" customHeight="1" x14ac:dyDescent="0.25">
      <c r="A30" s="117" t="s">
        <v>247</v>
      </c>
      <c r="B30" s="117" t="s">
        <v>29</v>
      </c>
      <c r="C30" s="117" t="s">
        <v>155</v>
      </c>
      <c r="D30" s="117" t="s">
        <v>118</v>
      </c>
      <c r="E30" s="118">
        <v>34494</v>
      </c>
      <c r="F30" s="117">
        <v>21</v>
      </c>
      <c r="G30" s="117">
        <v>5</v>
      </c>
      <c r="H30" s="117">
        <v>419</v>
      </c>
      <c r="I30" s="2">
        <f>'Lateral izq. ofensivo'!Z30</f>
        <v>3.1360381861575179</v>
      </c>
      <c r="J30" s="2">
        <f>'Lateral izq. defensivo'!AB30</f>
        <v>5.9863961813842481</v>
      </c>
      <c r="K30" s="2">
        <f>'Controles Generales'!$C$8*'Condensado LPI'!I30+'Controles Generales'!$C$9*'Condensado LPI'!J30</f>
        <v>3.9911455847255368</v>
      </c>
      <c r="L30" s="2">
        <f>IF($H30&lt;'Criterios de Restricción'!$E$19,0,K30)</f>
        <v>0</v>
      </c>
    </row>
    <row r="31" spans="1:12" ht="22.5" customHeight="1" x14ac:dyDescent="0.25">
      <c r="A31" s="117" t="s">
        <v>703</v>
      </c>
      <c r="B31" s="117" t="s">
        <v>29</v>
      </c>
      <c r="C31" s="117" t="s">
        <v>165</v>
      </c>
      <c r="D31" s="117" t="s">
        <v>118</v>
      </c>
      <c r="E31" s="118">
        <v>32411</v>
      </c>
      <c r="F31" s="117">
        <v>27</v>
      </c>
      <c r="G31" s="117">
        <v>6</v>
      </c>
      <c r="H31" s="117">
        <v>522</v>
      </c>
      <c r="I31" s="2">
        <f>'Lateral izq. ofensivo'!Z31</f>
        <v>3.3275862068965516</v>
      </c>
      <c r="J31" s="2">
        <f>'Lateral izq. defensivo'!AB31</f>
        <v>5.8500000000000014</v>
      </c>
      <c r="K31" s="2">
        <f>'Controles Generales'!$C$8*'Condensado LPI'!I31+'Controles Generales'!$C$9*'Condensado LPI'!J31</f>
        <v>4.0843103448275873</v>
      </c>
      <c r="L31" s="2">
        <f>IF($H31&lt;'Criterios de Restricción'!$E$19,0,K31)</f>
        <v>0</v>
      </c>
    </row>
    <row r="32" spans="1:12" ht="22.5" customHeight="1" x14ac:dyDescent="0.25">
      <c r="A32" s="117" t="s">
        <v>704</v>
      </c>
      <c r="B32" s="117" t="s">
        <v>29</v>
      </c>
      <c r="C32" s="117" t="s">
        <v>168</v>
      </c>
      <c r="D32" s="117" t="s">
        <v>169</v>
      </c>
      <c r="E32" s="118">
        <v>31060</v>
      </c>
      <c r="F32" s="117">
        <v>30</v>
      </c>
      <c r="G32" s="117">
        <v>22</v>
      </c>
      <c r="H32" s="117">
        <v>1920</v>
      </c>
      <c r="I32" s="2">
        <f>'Lateral izq. ofensivo'!Z32</f>
        <v>2.6090624999999998</v>
      </c>
      <c r="J32" s="2">
        <f>'Lateral izq. defensivo'!AB32</f>
        <v>5.4318749999999998</v>
      </c>
      <c r="K32" s="2">
        <f>'Controles Generales'!$C$8*'Condensado LPI'!I32+'Controles Generales'!$C$9*'Condensado LPI'!J32</f>
        <v>3.45590625</v>
      </c>
      <c r="L32" s="2">
        <f>IF($H32&lt;'Criterios de Restricción'!$E$19,0,K32)</f>
        <v>3.45590625</v>
      </c>
    </row>
    <row r="33" spans="1:12" ht="22.5" customHeight="1" x14ac:dyDescent="0.25">
      <c r="A33" s="117" t="s">
        <v>414</v>
      </c>
      <c r="B33" s="117" t="s">
        <v>29</v>
      </c>
      <c r="C33" s="117" t="s">
        <v>175</v>
      </c>
      <c r="D33" s="117" t="s">
        <v>118</v>
      </c>
      <c r="E33" s="118">
        <v>34020</v>
      </c>
      <c r="F33" s="117">
        <v>22</v>
      </c>
      <c r="G33" s="117">
        <v>14</v>
      </c>
      <c r="H33" s="117">
        <v>1111</v>
      </c>
      <c r="I33" s="2">
        <f>'Lateral izq. ofensivo'!Z33</f>
        <v>2.682988298829883</v>
      </c>
      <c r="J33" s="2">
        <f>'Lateral izq. defensivo'!AB33</f>
        <v>6.1112511251125117</v>
      </c>
      <c r="K33" s="2">
        <f>'Controles Generales'!$C$8*'Condensado LPI'!I33+'Controles Generales'!$C$9*'Condensado LPI'!J33</f>
        <v>3.7114671467146718</v>
      </c>
      <c r="L33" s="2">
        <f>IF($H33&lt;'Criterios de Restricción'!$E$19,0,K33)</f>
        <v>3.7114671467146718</v>
      </c>
    </row>
    <row r="34" spans="1:12" ht="22.5" customHeight="1" x14ac:dyDescent="0.25">
      <c r="A34" s="117" t="s">
        <v>705</v>
      </c>
      <c r="B34" s="117" t="s">
        <v>29</v>
      </c>
      <c r="C34" s="117" t="s">
        <v>152</v>
      </c>
      <c r="D34" s="117" t="s">
        <v>118</v>
      </c>
      <c r="E34" s="118">
        <v>31087</v>
      </c>
      <c r="F34" s="117">
        <v>30</v>
      </c>
      <c r="G34" s="117">
        <v>21</v>
      </c>
      <c r="H34" s="117">
        <v>1655</v>
      </c>
      <c r="I34" s="2">
        <f>'Lateral izq. ofensivo'!Z34</f>
        <v>2.1512990936555889</v>
      </c>
      <c r="J34" s="2">
        <f>'Lateral izq. defensivo'!AB34</f>
        <v>6.6067069486404826</v>
      </c>
      <c r="K34" s="2">
        <f>'Controles Generales'!$C$8*'Condensado LPI'!I34+'Controles Generales'!$C$9*'Condensado LPI'!J34</f>
        <v>3.4879214501510574</v>
      </c>
      <c r="L34" s="2">
        <f>IF($H34&lt;'Criterios de Restricción'!$E$19,0,K34)</f>
        <v>3.4879214501510574</v>
      </c>
    </row>
    <row r="35" spans="1:12" ht="22.5" customHeight="1" x14ac:dyDescent="0.25">
      <c r="A35" s="117" t="s">
        <v>244</v>
      </c>
      <c r="B35" s="117" t="s">
        <v>29</v>
      </c>
      <c r="C35" s="117" t="s">
        <v>158</v>
      </c>
      <c r="D35" s="117" t="s">
        <v>118</v>
      </c>
      <c r="E35" s="118">
        <v>32867</v>
      </c>
      <c r="F35" s="117">
        <v>25</v>
      </c>
      <c r="G35" s="117">
        <v>25</v>
      </c>
      <c r="H35" s="117">
        <v>1966</v>
      </c>
      <c r="I35" s="2">
        <f>'Lateral izq. ofensivo'!Z35</f>
        <v>3.4178026449643952</v>
      </c>
      <c r="J35" s="2">
        <f>'Lateral izq. defensivo'!AB35</f>
        <v>5.0333163784333665</v>
      </c>
      <c r="K35" s="2">
        <f>'Controles Generales'!$C$8*'Condensado LPI'!I35+'Controles Generales'!$C$9*'Condensado LPI'!J35</f>
        <v>3.9024567650050868</v>
      </c>
      <c r="L35" s="2">
        <f>IF($H35&lt;'Criterios de Restricción'!$E$19,0,K35)</f>
        <v>3.9024567650050868</v>
      </c>
    </row>
    <row r="36" spans="1:12" ht="22.5" customHeight="1" x14ac:dyDescent="0.25">
      <c r="A36" s="117" t="s">
        <v>706</v>
      </c>
      <c r="B36" s="117" t="s">
        <v>29</v>
      </c>
      <c r="C36" s="117" t="s">
        <v>175</v>
      </c>
      <c r="D36" s="117" t="s">
        <v>118</v>
      </c>
      <c r="E36" s="118">
        <v>34566</v>
      </c>
      <c r="F36" s="117">
        <v>21</v>
      </c>
      <c r="G36" s="117">
        <v>3</v>
      </c>
      <c r="H36" s="117">
        <v>270</v>
      </c>
      <c r="I36" s="2">
        <f>'Lateral izq. ofensivo'!Z36</f>
        <v>4.3199999999999994</v>
      </c>
      <c r="J36" s="2">
        <f>'Lateral izq. defensivo'!AB36</f>
        <v>5.8233333333333341</v>
      </c>
      <c r="K36" s="2">
        <f>'Controles Generales'!$C$8*'Condensado LPI'!I36+'Controles Generales'!$C$9*'Condensado LPI'!J36</f>
        <v>4.7709999999999999</v>
      </c>
      <c r="L36" s="2">
        <f>IF($H36&lt;'Criterios de Restricción'!$E$19,0,K36)</f>
        <v>0</v>
      </c>
    </row>
    <row r="37" spans="1:12" ht="22.5" customHeight="1" x14ac:dyDescent="0.25">
      <c r="A37" s="117" t="s">
        <v>269</v>
      </c>
      <c r="B37" s="117" t="s">
        <v>29</v>
      </c>
      <c r="C37" s="117" t="s">
        <v>124</v>
      </c>
      <c r="D37" s="117" t="s">
        <v>118</v>
      </c>
      <c r="E37" s="118">
        <v>33700</v>
      </c>
      <c r="F37" s="117">
        <v>23</v>
      </c>
      <c r="G37" s="117">
        <v>12</v>
      </c>
      <c r="H37" s="117">
        <v>943</v>
      </c>
      <c r="I37" s="2">
        <f>'Lateral izq. ofensivo'!Z37</f>
        <v>2.5062566277836691</v>
      </c>
      <c r="J37" s="2">
        <f>'Lateral izq. defensivo'!AB37</f>
        <v>5.4143160127253438</v>
      </c>
      <c r="K37" s="2">
        <f>'Controles Generales'!$C$8*'Condensado LPI'!I37+'Controles Generales'!$C$9*'Condensado LPI'!J37</f>
        <v>3.3786744432661715</v>
      </c>
      <c r="L37" s="2">
        <f>IF($H37&lt;'Criterios de Restricción'!$E$19,0,K37)</f>
        <v>3.3786744432661715</v>
      </c>
    </row>
    <row r="38" spans="1:12" ht="22.5" customHeight="1" x14ac:dyDescent="0.25">
      <c r="A38" s="117" t="s">
        <v>248</v>
      </c>
      <c r="B38" s="117" t="s">
        <v>29</v>
      </c>
      <c r="C38" s="117" t="s">
        <v>138</v>
      </c>
      <c r="D38" s="117" t="s">
        <v>118</v>
      </c>
      <c r="E38" s="118">
        <v>29682</v>
      </c>
      <c r="F38" s="117">
        <v>34</v>
      </c>
      <c r="G38" s="117">
        <v>8</v>
      </c>
      <c r="H38" s="117">
        <v>579</v>
      </c>
      <c r="I38" s="2">
        <f>'Lateral izq. ofensivo'!Z38</f>
        <v>4.3958549222797929</v>
      </c>
      <c r="J38" s="2">
        <f>'Lateral izq. defensivo'!AB38</f>
        <v>5.0424870466321243</v>
      </c>
      <c r="K38" s="2">
        <f>'Controles Generales'!$C$8*'Condensado LPI'!I38+'Controles Generales'!$C$9*'Condensado LPI'!J38</f>
        <v>4.589844559585492</v>
      </c>
      <c r="L38" s="2">
        <f>IF($H38&lt;'Criterios de Restricción'!$E$19,0,K38)</f>
        <v>0</v>
      </c>
    </row>
    <row r="39" spans="1:12" ht="22.5" customHeight="1" x14ac:dyDescent="0.25">
      <c r="A39" s="117" t="s">
        <v>707</v>
      </c>
      <c r="B39" s="117" t="s">
        <v>29</v>
      </c>
      <c r="C39" s="117" t="s">
        <v>172</v>
      </c>
      <c r="D39" s="117" t="s">
        <v>118</v>
      </c>
      <c r="E39" s="118">
        <v>33066</v>
      </c>
      <c r="F39" s="117">
        <v>25</v>
      </c>
      <c r="G39" s="117">
        <v>5</v>
      </c>
      <c r="H39" s="117">
        <v>321</v>
      </c>
      <c r="I39" s="2">
        <f>'Lateral izq. ofensivo'!Z39</f>
        <v>2.4224299065420558</v>
      </c>
      <c r="J39" s="2">
        <f>'Lateral izq. defensivo'!AB39</f>
        <v>5.4953271028037376</v>
      </c>
      <c r="K39" s="2">
        <f>'Controles Generales'!$C$8*'Condensado LPI'!I39+'Controles Generales'!$C$9*'Condensado LPI'!J39</f>
        <v>3.3442990654205604</v>
      </c>
      <c r="L39" s="2">
        <f>IF($H39&lt;'Criterios de Restricción'!$E$19,0,K39)</f>
        <v>0</v>
      </c>
    </row>
    <row r="40" spans="1:12" ht="22.5" customHeight="1" x14ac:dyDescent="0.25">
      <c r="A40" s="117" t="s">
        <v>265</v>
      </c>
      <c r="B40" s="117" t="s">
        <v>29</v>
      </c>
      <c r="C40" s="117" t="s">
        <v>157</v>
      </c>
      <c r="D40" s="117" t="s">
        <v>118</v>
      </c>
      <c r="E40" s="118">
        <v>32523</v>
      </c>
      <c r="F40" s="117">
        <v>26</v>
      </c>
      <c r="G40" s="117">
        <v>29</v>
      </c>
      <c r="H40" s="117">
        <v>2602</v>
      </c>
      <c r="I40" s="2">
        <f>'Lateral izq. ofensivo'!Z40</f>
        <v>3.0244427363566486</v>
      </c>
      <c r="J40" s="2">
        <f>'Lateral izq. defensivo'!AB40</f>
        <v>5.6971176018447345</v>
      </c>
      <c r="K40" s="2">
        <f>'Controles Generales'!$C$8*'Condensado LPI'!I40+'Controles Generales'!$C$9*'Condensado LPI'!J40</f>
        <v>3.8262451960030743</v>
      </c>
      <c r="L40" s="2">
        <f>IF($H40&lt;'Criterios de Restricción'!$E$19,0,K40)</f>
        <v>3.8262451960030743</v>
      </c>
    </row>
    <row r="41" spans="1:12" ht="22.5" customHeight="1" x14ac:dyDescent="0.25">
      <c r="A41" s="117" t="s">
        <v>708</v>
      </c>
      <c r="B41" s="117" t="s">
        <v>29</v>
      </c>
      <c r="C41" s="117" t="s">
        <v>130</v>
      </c>
      <c r="D41" s="117" t="s">
        <v>118</v>
      </c>
      <c r="E41" s="118">
        <v>31880</v>
      </c>
      <c r="F41" s="117">
        <v>28</v>
      </c>
      <c r="G41" s="117">
        <v>17</v>
      </c>
      <c r="H41" s="117">
        <v>1429</v>
      </c>
      <c r="I41" s="2">
        <f>'Lateral izq. ofensivo'!Z41</f>
        <v>4.5182645206438075</v>
      </c>
      <c r="J41" s="2">
        <f>'Lateral izq. defensivo'!AB41</f>
        <v>5.7438768369489148</v>
      </c>
      <c r="K41" s="2">
        <f>'Controles Generales'!$C$8*'Condensado LPI'!I41+'Controles Generales'!$C$9*'Condensado LPI'!J41</f>
        <v>4.8859482155353398</v>
      </c>
      <c r="L41" s="2">
        <f>IF($H41&lt;'Criterios de Restricción'!$E$19,0,K41)</f>
        <v>4.8859482155353398</v>
      </c>
    </row>
    <row r="42" spans="1:12" ht="22.5" customHeight="1" x14ac:dyDescent="0.25">
      <c r="A42" s="117" t="s">
        <v>251</v>
      </c>
      <c r="B42" s="117" t="s">
        <v>29</v>
      </c>
      <c r="C42" s="117" t="s">
        <v>148</v>
      </c>
      <c r="D42" s="117" t="s">
        <v>118</v>
      </c>
      <c r="E42" s="118">
        <v>31905</v>
      </c>
      <c r="F42" s="117">
        <v>28</v>
      </c>
      <c r="G42" s="117">
        <v>15</v>
      </c>
      <c r="H42" s="117">
        <v>1346</v>
      </c>
      <c r="I42" s="2">
        <f>'Lateral izq. ofensivo'!Z42</f>
        <v>2.5863298662704306</v>
      </c>
      <c r="J42" s="2">
        <f>'Lateral izq. defensivo'!AB42</f>
        <v>4.526745913818722</v>
      </c>
      <c r="K42" s="2">
        <f>'Controles Generales'!$C$8*'Condensado LPI'!I42+'Controles Generales'!$C$9*'Condensado LPI'!J42</f>
        <v>3.1684546805349183</v>
      </c>
      <c r="L42" s="2">
        <f>IF($H42&lt;'Criterios de Restricción'!$E$19,0,K42)</f>
        <v>3.1684546805349183</v>
      </c>
    </row>
    <row r="43" spans="1:12" ht="22.5" customHeight="1" x14ac:dyDescent="0.25">
      <c r="A43" s="117" t="s">
        <v>709</v>
      </c>
      <c r="B43" s="117" t="s">
        <v>29</v>
      </c>
      <c r="C43" s="117" t="s">
        <v>605</v>
      </c>
      <c r="D43" s="117" t="s">
        <v>118</v>
      </c>
      <c r="E43" s="118">
        <v>32956</v>
      </c>
      <c r="F43" s="117">
        <v>25</v>
      </c>
      <c r="G43" s="117">
        <v>12</v>
      </c>
      <c r="H43" s="117">
        <v>858</v>
      </c>
      <c r="I43" s="2">
        <f>'Lateral izq. ofensivo'!Z43</f>
        <v>1.9132867132867135</v>
      </c>
      <c r="J43" s="2">
        <f>'Lateral izq. defensivo'!AB43</f>
        <v>5.2458041958041965</v>
      </c>
      <c r="K43" s="2">
        <f>'Controles Generales'!$C$8*'Condensado LPI'!I43+'Controles Generales'!$C$9*'Condensado LPI'!J43</f>
        <v>2.9130419580419584</v>
      </c>
      <c r="L43" s="2">
        <f>IF($H43&lt;'Criterios de Restricción'!$E$19,0,K43)</f>
        <v>2.9130419580419584</v>
      </c>
    </row>
    <row r="44" spans="1:12" ht="22.5" customHeight="1" x14ac:dyDescent="0.25">
      <c r="A44" s="117" t="s">
        <v>258</v>
      </c>
      <c r="B44" s="117" t="s">
        <v>29</v>
      </c>
      <c r="C44" s="117" t="s">
        <v>168</v>
      </c>
      <c r="D44" s="117" t="s">
        <v>118</v>
      </c>
      <c r="E44" s="118">
        <v>34018</v>
      </c>
      <c r="F44" s="117">
        <v>22</v>
      </c>
      <c r="G44" s="117">
        <v>2</v>
      </c>
      <c r="H44" s="117">
        <v>147</v>
      </c>
      <c r="I44" s="2">
        <f>'Lateral izq. ofensivo'!Z44</f>
        <v>2.3265306122448979</v>
      </c>
      <c r="J44" s="2">
        <f>'Lateral izq. defensivo'!AB44</f>
        <v>3.9183673469387754</v>
      </c>
      <c r="K44" s="2">
        <f>'Controles Generales'!$C$8*'Condensado LPI'!I44+'Controles Generales'!$C$9*'Condensado LPI'!J44</f>
        <v>2.8040816326530611</v>
      </c>
      <c r="L44" s="2">
        <f>IF($H44&lt;'Criterios de Restricción'!$E$19,0,K44)</f>
        <v>0</v>
      </c>
    </row>
    <row r="45" spans="1:12" ht="22.5" customHeight="1" x14ac:dyDescent="0.25">
      <c r="A45" s="117" t="s">
        <v>409</v>
      </c>
      <c r="B45" s="117" t="s">
        <v>29</v>
      </c>
      <c r="C45" s="117" t="s">
        <v>138</v>
      </c>
      <c r="D45" s="117" t="s">
        <v>118</v>
      </c>
      <c r="E45" s="118">
        <v>33426</v>
      </c>
      <c r="F45" s="117">
        <v>24</v>
      </c>
      <c r="G45" s="117">
        <v>23</v>
      </c>
      <c r="H45" s="117">
        <v>1881</v>
      </c>
      <c r="I45" s="2">
        <f>'Lateral izq. ofensivo'!Z45</f>
        <v>1.631578947368421</v>
      </c>
      <c r="J45" s="2">
        <f>'Lateral izq. defensivo'!AB45</f>
        <v>6.4497607655502387</v>
      </c>
      <c r="K45" s="2">
        <f>'Controles Generales'!$C$8*'Condensado LPI'!I45+'Controles Generales'!$C$9*'Condensado LPI'!J45</f>
        <v>3.0770334928229666</v>
      </c>
      <c r="L45" s="2">
        <f>IF($H45&lt;'Criterios de Restricción'!$E$19,0,K45)</f>
        <v>3.0770334928229666</v>
      </c>
    </row>
    <row r="46" spans="1:12" ht="22.5" customHeight="1" x14ac:dyDescent="0.25">
      <c r="A46" s="117" t="s">
        <v>710</v>
      </c>
      <c r="B46" s="117" t="s">
        <v>29</v>
      </c>
      <c r="C46" s="117" t="s">
        <v>135</v>
      </c>
      <c r="D46" s="117" t="s">
        <v>169</v>
      </c>
      <c r="E46" s="118">
        <v>31379</v>
      </c>
      <c r="F46" s="117">
        <v>29</v>
      </c>
      <c r="G46" s="117">
        <v>21</v>
      </c>
      <c r="H46" s="117">
        <v>1751</v>
      </c>
      <c r="I46" s="2">
        <f>'Lateral izq. ofensivo'!Z46</f>
        <v>3.8045688178183887</v>
      </c>
      <c r="J46" s="2">
        <f>'Lateral izq. defensivo'!AB46</f>
        <v>6.131924614505996</v>
      </c>
      <c r="K46" s="2">
        <f>'Controles Generales'!$C$8*'Condensado LPI'!I46+'Controles Generales'!$C$9*'Condensado LPI'!J46</f>
        <v>4.5027755568246715</v>
      </c>
      <c r="L46" s="2">
        <f>IF($H46&lt;'Criterios de Restricción'!$E$19,0,K46)</f>
        <v>4.5027755568246715</v>
      </c>
    </row>
    <row r="47" spans="1:12" ht="22.5" customHeight="1" x14ac:dyDescent="0.25">
      <c r="A47" s="117" t="s">
        <v>711</v>
      </c>
      <c r="B47" s="117" t="s">
        <v>29</v>
      </c>
      <c r="C47" s="117" t="s">
        <v>121</v>
      </c>
      <c r="D47" s="117" t="s">
        <v>118</v>
      </c>
      <c r="E47" s="118">
        <v>32469</v>
      </c>
      <c r="F47" s="117">
        <v>26</v>
      </c>
      <c r="G47" s="117">
        <v>22</v>
      </c>
      <c r="H47" s="117">
        <v>1836</v>
      </c>
      <c r="I47" s="2">
        <f>'Lateral izq. ofensivo'!Z47</f>
        <v>2.6823529411764708</v>
      </c>
      <c r="J47" s="2">
        <f>'Lateral izq. defensivo'!AB47</f>
        <v>5.1299019607843137</v>
      </c>
      <c r="K47" s="2">
        <f>'Controles Generales'!$C$8*'Condensado LPI'!I47+'Controles Generales'!$C$9*'Condensado LPI'!J47</f>
        <v>3.4166176470588239</v>
      </c>
      <c r="L47" s="2">
        <f>IF($H47&lt;'Criterios de Restricción'!$E$19,0,K47)</f>
        <v>3.4166176470588239</v>
      </c>
    </row>
    <row r="48" spans="1:12" ht="22.5" customHeight="1" x14ac:dyDescent="0.25">
      <c r="A48" s="117" t="s">
        <v>253</v>
      </c>
      <c r="B48" s="117" t="s">
        <v>29</v>
      </c>
      <c r="C48" s="117" t="s">
        <v>158</v>
      </c>
      <c r="D48" s="117" t="s">
        <v>118</v>
      </c>
      <c r="E48" s="118">
        <v>34359</v>
      </c>
      <c r="F48" s="117">
        <v>21</v>
      </c>
      <c r="G48" s="117">
        <v>7</v>
      </c>
      <c r="H48" s="117">
        <v>553</v>
      </c>
      <c r="I48" s="2">
        <f>'Lateral izq. ofensivo'!Z48</f>
        <v>3.8278481012658223</v>
      </c>
      <c r="J48" s="2">
        <f>'Lateral izq. defensivo'!AB48</f>
        <v>5.2681735985533455</v>
      </c>
      <c r="K48" s="2">
        <f>'Controles Generales'!$C$8*'Condensado LPI'!I48+'Controles Generales'!$C$9*'Condensado LPI'!J48</f>
        <v>4.2599457504520792</v>
      </c>
      <c r="L48" s="2">
        <f>IF($H48&lt;'Criterios de Restricción'!$E$19,0,K48)</f>
        <v>0</v>
      </c>
    </row>
    <row r="49" spans="1:12" ht="22.5" customHeight="1" x14ac:dyDescent="0.25">
      <c r="A49" s="117" t="s">
        <v>231</v>
      </c>
      <c r="B49" s="117" t="s">
        <v>29</v>
      </c>
      <c r="C49" s="117" t="s">
        <v>172</v>
      </c>
      <c r="D49" s="117" t="s">
        <v>118</v>
      </c>
      <c r="E49" s="118">
        <v>34554</v>
      </c>
      <c r="F49" s="117">
        <v>21</v>
      </c>
      <c r="G49" s="117">
        <v>1</v>
      </c>
      <c r="H49" s="117">
        <v>4</v>
      </c>
      <c r="I49" s="2">
        <f>'Lateral izq. ofensivo'!Z49</f>
        <v>0</v>
      </c>
      <c r="J49" s="2">
        <f>'Lateral izq. defensivo'!AB49</f>
        <v>8.5500000000000007</v>
      </c>
      <c r="K49" s="2">
        <f>'Controles Generales'!$C$8*'Condensado LPI'!I49+'Controles Generales'!$C$9*'Condensado LPI'!J49</f>
        <v>2.5650000000000004</v>
      </c>
      <c r="L49" s="2">
        <f>IF($H49&lt;'Criterios de Restricción'!$E$19,0,K49)</f>
        <v>0</v>
      </c>
    </row>
    <row r="50" spans="1:12" ht="22.5" customHeight="1" x14ac:dyDescent="0.25">
      <c r="A50" s="117" t="s">
        <v>712</v>
      </c>
      <c r="B50" s="117" t="s">
        <v>29</v>
      </c>
      <c r="C50" s="117" t="s">
        <v>146</v>
      </c>
      <c r="D50" s="117" t="s">
        <v>118</v>
      </c>
      <c r="E50" s="118">
        <v>30061</v>
      </c>
      <c r="F50" s="117">
        <v>33</v>
      </c>
      <c r="G50" s="117">
        <v>22</v>
      </c>
      <c r="H50" s="117">
        <v>1860</v>
      </c>
      <c r="I50" s="2">
        <f>'Lateral izq. ofensivo'!Z50</f>
        <v>2.8306451612903225</v>
      </c>
      <c r="J50" s="2">
        <f>'Lateral izq. defensivo'!AB50</f>
        <v>4.6166129032258061</v>
      </c>
      <c r="K50" s="2">
        <f>'Controles Generales'!$C$8*'Condensado LPI'!I50+'Controles Generales'!$C$9*'Condensado LPI'!J50</f>
        <v>3.3664354838709674</v>
      </c>
      <c r="L50" s="2">
        <f>IF($H50&lt;'Criterios de Restricción'!$E$19,0,K50)</f>
        <v>3.3664354838709674</v>
      </c>
    </row>
    <row r="51" spans="1:12" ht="22.5" customHeight="1" x14ac:dyDescent="0.25">
      <c r="A51" s="117" t="s">
        <v>713</v>
      </c>
      <c r="B51" s="117" t="s">
        <v>29</v>
      </c>
      <c r="C51" s="117" t="s">
        <v>160</v>
      </c>
      <c r="D51" s="117" t="s">
        <v>118</v>
      </c>
      <c r="E51" s="118">
        <v>33455</v>
      </c>
      <c r="F51" s="117">
        <v>24</v>
      </c>
      <c r="G51" s="117">
        <v>7</v>
      </c>
      <c r="H51" s="117">
        <v>293</v>
      </c>
      <c r="I51" s="2">
        <f>'Lateral izq. ofensivo'!Z51</f>
        <v>3.31740614334471</v>
      </c>
      <c r="J51" s="2">
        <f>'Lateral izq. defensivo'!AB51</f>
        <v>4.7365187713310588</v>
      </c>
      <c r="K51" s="2">
        <f>'Controles Generales'!$C$8*'Condensado LPI'!I51+'Controles Generales'!$C$9*'Condensado LPI'!J51</f>
        <v>3.7431399317406147</v>
      </c>
      <c r="L51" s="2">
        <f>IF($H51&lt;'Criterios de Restricción'!$E$19,0,K51)</f>
        <v>0</v>
      </c>
    </row>
    <row r="52" spans="1:12" ht="22.5" customHeight="1" x14ac:dyDescent="0.25">
      <c r="A52" s="117" t="s">
        <v>714</v>
      </c>
      <c r="B52" s="117" t="s">
        <v>29</v>
      </c>
      <c r="C52" s="117" t="s">
        <v>585</v>
      </c>
      <c r="D52" s="117" t="s">
        <v>118</v>
      </c>
      <c r="E52" s="118">
        <v>34147</v>
      </c>
      <c r="F52" s="117">
        <v>22</v>
      </c>
      <c r="G52" s="117">
        <v>5</v>
      </c>
      <c r="H52" s="117">
        <v>228</v>
      </c>
      <c r="I52" s="2">
        <f>'Lateral izq. ofensivo'!Z52</f>
        <v>4.2868421052631582</v>
      </c>
      <c r="J52" s="2">
        <f>'Lateral izq. defensivo'!AB52</f>
        <v>3.1065789473684209</v>
      </c>
      <c r="K52" s="2">
        <f>'Controles Generales'!$C$8*'Condensado LPI'!I52+'Controles Generales'!$C$9*'Condensado LPI'!J52</f>
        <v>3.9327631578947368</v>
      </c>
      <c r="L52" s="2">
        <f>IF($H52&lt;'Criterios de Restricción'!$E$19,0,K52)</f>
        <v>0</v>
      </c>
    </row>
    <row r="53" spans="1:12" ht="22.5" customHeight="1" x14ac:dyDescent="0.25">
      <c r="A53" s="117" t="s">
        <v>271</v>
      </c>
      <c r="B53" s="117" t="s">
        <v>29</v>
      </c>
      <c r="C53" s="117" t="s">
        <v>165</v>
      </c>
      <c r="D53" s="117" t="s">
        <v>118</v>
      </c>
      <c r="E53" s="118">
        <v>34052</v>
      </c>
      <c r="F53" s="117">
        <v>22</v>
      </c>
      <c r="G53" s="117">
        <v>10</v>
      </c>
      <c r="H53" s="117">
        <v>830</v>
      </c>
      <c r="I53" s="2">
        <f>'Lateral izq. ofensivo'!Z53</f>
        <v>2.6067469879518073</v>
      </c>
      <c r="J53" s="2">
        <f>'Lateral izq. defensivo'!AB53</f>
        <v>5.0345783132530117</v>
      </c>
      <c r="K53" s="2">
        <f>'Controles Generales'!$C$8*'Condensado LPI'!I53+'Controles Generales'!$C$9*'Condensado LPI'!J53</f>
        <v>3.3350963855421689</v>
      </c>
      <c r="L53" s="2">
        <f>IF($H53&lt;'Criterios de Restricción'!$E$19,0,K53)</f>
        <v>3.3350963855421689</v>
      </c>
    </row>
    <row r="54" spans="1:12" ht="22.5" customHeight="1" x14ac:dyDescent="0.25">
      <c r="A54" s="117" t="s">
        <v>715</v>
      </c>
      <c r="B54" s="117" t="s">
        <v>29</v>
      </c>
      <c r="C54" s="117" t="s">
        <v>135</v>
      </c>
      <c r="D54" s="117" t="s">
        <v>118</v>
      </c>
      <c r="E54" s="118">
        <v>32874</v>
      </c>
      <c r="F54" s="117">
        <v>25</v>
      </c>
      <c r="G54" s="117">
        <v>23</v>
      </c>
      <c r="H54" s="117">
        <v>1691</v>
      </c>
      <c r="I54" s="2">
        <f>'Lateral izq. ofensivo'!Z54</f>
        <v>5.6799526907155533</v>
      </c>
      <c r="J54" s="2">
        <f>'Lateral izq. defensivo'!AB54</f>
        <v>4.0923122412773498</v>
      </c>
      <c r="K54" s="2">
        <f>'Controles Generales'!$C$8*'Condensado LPI'!I54+'Controles Generales'!$C$9*'Condensado LPI'!J54</f>
        <v>5.2036605558840918</v>
      </c>
      <c r="L54" s="2">
        <f>IF($H54&lt;'Criterios de Restricción'!$E$19,0,K54)</f>
        <v>5.2036605558840918</v>
      </c>
    </row>
    <row r="55" spans="1:12" ht="22.5" customHeight="1" x14ac:dyDescent="0.25">
      <c r="A55" s="117" t="s">
        <v>716</v>
      </c>
      <c r="B55" s="117" t="s">
        <v>29</v>
      </c>
      <c r="C55" s="117" t="s">
        <v>141</v>
      </c>
      <c r="D55" s="117" t="s">
        <v>118</v>
      </c>
      <c r="E55" s="118">
        <v>33239</v>
      </c>
      <c r="F55" s="117">
        <v>24</v>
      </c>
      <c r="G55" s="117">
        <v>6</v>
      </c>
      <c r="H55" s="117">
        <v>449</v>
      </c>
      <c r="I55" s="2">
        <f>'Lateral izq. ofensivo'!Z55</f>
        <v>3.1910913140311798</v>
      </c>
      <c r="J55" s="2">
        <f>'Lateral izq. defensivo'!AB55</f>
        <v>5.2957683741648109</v>
      </c>
      <c r="K55" s="2">
        <f>'Controles Generales'!$C$8*'Condensado LPI'!I55+'Controles Generales'!$C$9*'Condensado LPI'!J55</f>
        <v>3.8224944320712693</v>
      </c>
      <c r="L55" s="2">
        <f>IF($H55&lt;'Criterios de Restricción'!$E$19,0,K55)</f>
        <v>0</v>
      </c>
    </row>
    <row r="56" spans="1:12" ht="22.5" customHeight="1" x14ac:dyDescent="0.25">
      <c r="A56" s="117" t="s">
        <v>403</v>
      </c>
      <c r="B56" s="117" t="s">
        <v>29</v>
      </c>
      <c r="C56" s="117" t="s">
        <v>148</v>
      </c>
      <c r="D56" s="117" t="s">
        <v>118</v>
      </c>
      <c r="E56" s="118">
        <v>34775</v>
      </c>
      <c r="F56" s="117">
        <v>20</v>
      </c>
      <c r="G56" s="117">
        <v>7</v>
      </c>
      <c r="H56" s="117">
        <v>445</v>
      </c>
      <c r="I56" s="2">
        <f>'Lateral izq. ofensivo'!Z56</f>
        <v>1.3065168539325844</v>
      </c>
      <c r="J56" s="2">
        <f>'Lateral izq. defensivo'!AB56</f>
        <v>5.8388764044943819</v>
      </c>
      <c r="K56" s="2">
        <f>'Controles Generales'!$C$8*'Condensado LPI'!I56+'Controles Generales'!$C$9*'Condensado LPI'!J56</f>
        <v>2.6662247191011237</v>
      </c>
      <c r="L56" s="2">
        <f>IF($H56&lt;'Criterios de Restricción'!$E$19,0,K56)</f>
        <v>0</v>
      </c>
    </row>
    <row r="57" spans="1:12" ht="22.5" customHeight="1" x14ac:dyDescent="0.25">
      <c r="A57" s="117" t="s">
        <v>717</v>
      </c>
      <c r="B57" s="117" t="s">
        <v>29</v>
      </c>
      <c r="C57" s="117" t="s">
        <v>142</v>
      </c>
      <c r="D57" s="117" t="s">
        <v>118</v>
      </c>
      <c r="E57" s="118">
        <v>33847</v>
      </c>
      <c r="F57" s="117">
        <v>23</v>
      </c>
      <c r="G57" s="117">
        <v>28</v>
      </c>
      <c r="H57" s="117">
        <v>2520</v>
      </c>
      <c r="I57" s="2">
        <f>'Lateral izq. ofensivo'!Z57</f>
        <v>3.5285714285714276</v>
      </c>
      <c r="J57" s="2">
        <f>'Lateral izq. defensivo'!AB57</f>
        <v>6.6285714285714281</v>
      </c>
      <c r="K57" s="2">
        <f>'Controles Generales'!$C$8*'Condensado LPI'!I57+'Controles Generales'!$C$9*'Condensado LPI'!J57</f>
        <v>4.4585714285714282</v>
      </c>
      <c r="L57" s="2">
        <f>IF($H57&lt;'Criterios de Restricción'!$E$19,0,K57)</f>
        <v>4.4585714285714282</v>
      </c>
    </row>
    <row r="58" spans="1:12" ht="22.5" customHeight="1" x14ac:dyDescent="0.25">
      <c r="A58" s="117" t="s">
        <v>718</v>
      </c>
      <c r="B58" s="117" t="s">
        <v>29</v>
      </c>
      <c r="C58" s="117" t="s">
        <v>190</v>
      </c>
      <c r="D58" s="117" t="s">
        <v>118</v>
      </c>
      <c r="E58" s="118">
        <v>32482</v>
      </c>
      <c r="F58" s="117">
        <v>26</v>
      </c>
      <c r="G58" s="117">
        <v>4</v>
      </c>
      <c r="H58" s="117">
        <v>258</v>
      </c>
      <c r="I58" s="2">
        <f>'Lateral izq. ofensivo'!Z58</f>
        <v>3.0069767441860464</v>
      </c>
      <c r="J58" s="2">
        <f>'Lateral izq. defensivo'!AB58</f>
        <v>5.9930232558139531</v>
      </c>
      <c r="K58" s="2">
        <f>'Controles Generales'!$C$8*'Condensado LPI'!I58+'Controles Generales'!$C$9*'Condensado LPI'!J58</f>
        <v>3.9027906976744187</v>
      </c>
      <c r="L58" s="2">
        <f>IF($H58&lt;'Criterios de Restricción'!$E$19,0,K58)</f>
        <v>0</v>
      </c>
    </row>
    <row r="59" spans="1:12" ht="22.5" customHeight="1" x14ac:dyDescent="0.25">
      <c r="A59" s="117" t="s">
        <v>274</v>
      </c>
      <c r="B59" s="117" t="s">
        <v>29</v>
      </c>
      <c r="C59" s="117" t="s">
        <v>124</v>
      </c>
      <c r="D59" s="117" t="s">
        <v>118</v>
      </c>
      <c r="E59" s="118">
        <v>31722</v>
      </c>
      <c r="F59" s="117">
        <v>29</v>
      </c>
      <c r="G59" s="117">
        <v>7</v>
      </c>
      <c r="H59" s="117">
        <v>352</v>
      </c>
      <c r="I59" s="2">
        <f>'Lateral izq. ofensivo'!Z59</f>
        <v>5.8448863636363635</v>
      </c>
      <c r="J59" s="2">
        <f>'Lateral izq. defensivo'!AB59</f>
        <v>3.9937500000000004</v>
      </c>
      <c r="K59" s="2">
        <f>'Controles Generales'!$C$8*'Condensado LPI'!I59+'Controles Generales'!$C$9*'Condensado LPI'!J59</f>
        <v>5.2895454545454541</v>
      </c>
      <c r="L59" s="2">
        <f>IF($H59&lt;'Criterios de Restricción'!$E$19,0,K59)</f>
        <v>0</v>
      </c>
    </row>
    <row r="60" spans="1:12" ht="22.5" customHeight="1" x14ac:dyDescent="0.25">
      <c r="A60" s="117" t="s">
        <v>719</v>
      </c>
      <c r="B60" s="117" t="s">
        <v>29</v>
      </c>
      <c r="C60" s="117" t="s">
        <v>154</v>
      </c>
      <c r="D60" s="117" t="s">
        <v>118</v>
      </c>
      <c r="E60" s="118">
        <v>31902</v>
      </c>
      <c r="F60" s="117">
        <v>28</v>
      </c>
      <c r="G60" s="117">
        <v>13</v>
      </c>
      <c r="H60" s="117">
        <v>1156</v>
      </c>
      <c r="I60" s="2">
        <f>'Lateral izq. ofensivo'!Z60</f>
        <v>4.605882352941177</v>
      </c>
      <c r="J60" s="2">
        <f>'Lateral izq. defensivo'!AB60</f>
        <v>5.8788062283737021</v>
      </c>
      <c r="K60" s="2">
        <f>'Controles Generales'!$C$8*'Condensado LPI'!I60+'Controles Generales'!$C$9*'Condensado LPI'!J60</f>
        <v>4.987759515570934</v>
      </c>
      <c r="L60" s="2">
        <f>IF($H60&lt;'Criterios de Restricción'!$E$19,0,K60)</f>
        <v>4.987759515570934</v>
      </c>
    </row>
    <row r="61" spans="1:12" ht="22.5" customHeight="1" x14ac:dyDescent="0.25">
      <c r="A61" s="117" t="s">
        <v>720</v>
      </c>
      <c r="B61" s="117" t="s">
        <v>29</v>
      </c>
      <c r="C61" s="117" t="s">
        <v>154</v>
      </c>
      <c r="D61" s="117" t="s">
        <v>118</v>
      </c>
      <c r="E61" s="118">
        <v>35212</v>
      </c>
      <c r="F61" s="117">
        <v>19</v>
      </c>
      <c r="G61" s="117">
        <v>10</v>
      </c>
      <c r="H61" s="117">
        <v>900</v>
      </c>
      <c r="I61" s="2">
        <f>'Lateral izq. ofensivo'!Z61</f>
        <v>4.5100000000000016</v>
      </c>
      <c r="J61" s="2">
        <f>'Lateral izq. defensivo'!AB61</f>
        <v>7.399</v>
      </c>
      <c r="K61" s="2">
        <f>'Controles Generales'!$C$8*'Condensado LPI'!I61+'Controles Generales'!$C$9*'Condensado LPI'!J61</f>
        <v>5.3767000000000014</v>
      </c>
      <c r="L61" s="2">
        <f>IF($H61&lt;'Criterios de Restricción'!$E$19,0,K61)</f>
        <v>5.3767000000000014</v>
      </c>
    </row>
    <row r="62" spans="1:12" ht="22.5" customHeight="1" x14ac:dyDescent="0.25">
      <c r="A62" s="117" t="s">
        <v>254</v>
      </c>
      <c r="B62" s="117" t="s">
        <v>29</v>
      </c>
      <c r="C62" s="117" t="s">
        <v>143</v>
      </c>
      <c r="D62" s="117" t="s">
        <v>118</v>
      </c>
      <c r="E62" s="118">
        <v>29476</v>
      </c>
      <c r="F62" s="117">
        <v>35</v>
      </c>
      <c r="G62" s="117">
        <v>24</v>
      </c>
      <c r="H62" s="117">
        <v>2016</v>
      </c>
      <c r="I62" s="2">
        <f>'Lateral izq. ofensivo'!Z62</f>
        <v>3.7750000000000004</v>
      </c>
      <c r="J62" s="2">
        <f>'Lateral izq. defensivo'!AB62</f>
        <v>6.4361607142857142</v>
      </c>
      <c r="K62" s="2">
        <f>'Controles Generales'!$C$8*'Condensado LPI'!I62+'Controles Generales'!$C$9*'Condensado LPI'!J62</f>
        <v>4.5733482142857147</v>
      </c>
      <c r="L62" s="2">
        <f>IF($H62&lt;'Criterios de Restricción'!$E$19,0,K62)</f>
        <v>4.5733482142857147</v>
      </c>
    </row>
    <row r="63" spans="1:12" ht="22.5" customHeight="1" x14ac:dyDescent="0.25">
      <c r="A63" s="117" t="s">
        <v>264</v>
      </c>
      <c r="B63" s="117" t="s">
        <v>29</v>
      </c>
      <c r="C63" s="117" t="s">
        <v>155</v>
      </c>
      <c r="D63" s="117" t="s">
        <v>118</v>
      </c>
      <c r="E63" s="118">
        <v>31408</v>
      </c>
      <c r="F63" s="117">
        <v>29</v>
      </c>
      <c r="G63" s="117">
        <v>22</v>
      </c>
      <c r="H63" s="117">
        <v>1942</v>
      </c>
      <c r="I63" s="2">
        <f>'Lateral izq. ofensivo'!Z63</f>
        <v>3.6769309989701342</v>
      </c>
      <c r="J63" s="2">
        <f>'Lateral izq. defensivo'!AB63</f>
        <v>5.1803295571575703</v>
      </c>
      <c r="K63" s="2">
        <f>'Controles Generales'!$C$8*'Condensado LPI'!I63+'Controles Generales'!$C$9*'Condensado LPI'!J63</f>
        <v>4.1279505664263647</v>
      </c>
      <c r="L63" s="2">
        <f>IF($H63&lt;'Criterios de Restricción'!$E$19,0,K63)</f>
        <v>4.1279505664263647</v>
      </c>
    </row>
    <row r="64" spans="1:12" ht="22.5" customHeight="1" x14ac:dyDescent="0.25">
      <c r="A64" s="117" t="s">
        <v>259</v>
      </c>
      <c r="B64" s="117" t="s">
        <v>29</v>
      </c>
      <c r="C64" s="117" t="s">
        <v>146</v>
      </c>
      <c r="D64" s="117" t="s">
        <v>118</v>
      </c>
      <c r="E64" s="118">
        <v>30675</v>
      </c>
      <c r="F64" s="117">
        <v>31</v>
      </c>
      <c r="G64" s="117">
        <v>12</v>
      </c>
      <c r="H64" s="117">
        <v>882</v>
      </c>
      <c r="I64" s="2">
        <f>'Lateral izq. ofensivo'!Z64</f>
        <v>2.4306122448979592</v>
      </c>
      <c r="J64" s="2">
        <f>'Lateral izq. defensivo'!AB64</f>
        <v>6.2071428571428582</v>
      </c>
      <c r="K64" s="2">
        <f>'Controles Generales'!$C$8*'Condensado LPI'!I64+'Controles Generales'!$C$9*'Condensado LPI'!J64</f>
        <v>3.5635714285714291</v>
      </c>
      <c r="L64" s="2">
        <f>IF($H64&lt;'Criterios de Restricción'!$E$19,0,K64)</f>
        <v>3.5635714285714291</v>
      </c>
    </row>
    <row r="65" spans="1:12" ht="22.5" customHeight="1" x14ac:dyDescent="0.25">
      <c r="A65" s="117" t="s">
        <v>257</v>
      </c>
      <c r="B65" s="117" t="s">
        <v>29</v>
      </c>
      <c r="C65" s="117" t="s">
        <v>152</v>
      </c>
      <c r="D65" s="117" t="s">
        <v>118</v>
      </c>
      <c r="E65" s="118">
        <v>31902</v>
      </c>
      <c r="F65" s="117">
        <v>28</v>
      </c>
      <c r="G65" s="117">
        <v>13</v>
      </c>
      <c r="H65" s="117">
        <v>914</v>
      </c>
      <c r="I65" s="2">
        <f>'Lateral izq. ofensivo'!Z65</f>
        <v>3.4306345733041574</v>
      </c>
      <c r="J65" s="2">
        <f>'Lateral izq. defensivo'!AB65</f>
        <v>6.9922319474835888</v>
      </c>
      <c r="K65" s="2">
        <f>'Controles Generales'!$C$8*'Condensado LPI'!I65+'Controles Generales'!$C$9*'Condensado LPI'!J65</f>
        <v>4.499113785557987</v>
      </c>
      <c r="L65" s="2">
        <f>IF($H65&lt;'Criterios de Restricción'!$E$19,0,K65)</f>
        <v>4.499113785557987</v>
      </c>
    </row>
    <row r="66" spans="1:12" ht="22.5" customHeight="1" x14ac:dyDescent="0.25">
      <c r="A66" s="117" t="s">
        <v>277</v>
      </c>
      <c r="B66" s="117" t="s">
        <v>29</v>
      </c>
      <c r="C66" s="117" t="s">
        <v>139</v>
      </c>
      <c r="D66" s="117" t="s">
        <v>118</v>
      </c>
      <c r="E66" s="118">
        <v>33996</v>
      </c>
      <c r="F66" s="117">
        <v>22</v>
      </c>
      <c r="G66" s="117">
        <v>23</v>
      </c>
      <c r="H66" s="117">
        <v>1860</v>
      </c>
      <c r="I66" s="2">
        <f>'Lateral izq. ofensivo'!Z66</f>
        <v>3.2341935483870969</v>
      </c>
      <c r="J66" s="2">
        <f>'Lateral izq. defensivo'!AB66</f>
        <v>5.2625806451612904</v>
      </c>
      <c r="K66" s="2">
        <f>'Controles Generales'!$C$8*'Condensado LPI'!I66+'Controles Generales'!$C$9*'Condensado LPI'!J66</f>
        <v>3.8427096774193554</v>
      </c>
      <c r="L66" s="2">
        <f>IF($H66&lt;'Criterios de Restricción'!$E$19,0,K66)</f>
        <v>3.8427096774193554</v>
      </c>
    </row>
    <row r="67" spans="1:12" ht="22.5" customHeight="1" x14ac:dyDescent="0.25">
      <c r="A67" s="117" t="s">
        <v>384</v>
      </c>
      <c r="B67" s="117" t="s">
        <v>29</v>
      </c>
      <c r="C67" s="117" t="s">
        <v>172</v>
      </c>
      <c r="D67" s="117" t="s">
        <v>118</v>
      </c>
      <c r="E67" s="118">
        <v>32931</v>
      </c>
      <c r="F67" s="117">
        <v>25</v>
      </c>
      <c r="G67" s="117">
        <v>29</v>
      </c>
      <c r="H67" s="117">
        <v>2488</v>
      </c>
      <c r="I67" s="2">
        <f>'Lateral izq. ofensivo'!Z67</f>
        <v>2.2355305466237945</v>
      </c>
      <c r="J67" s="2">
        <f>'Lateral izq. defensivo'!AB67</f>
        <v>4.6692926045016074</v>
      </c>
      <c r="K67" s="2">
        <f>'Controles Generales'!$C$8*'Condensado LPI'!I67+'Controles Generales'!$C$9*'Condensado LPI'!J67</f>
        <v>2.9656591639871386</v>
      </c>
      <c r="L67" s="2">
        <f>IF($H67&lt;'Criterios de Restricción'!$E$19,0,K67)</f>
        <v>2.9656591639871386</v>
      </c>
    </row>
    <row r="68" spans="1:12" ht="22.5" customHeight="1" x14ac:dyDescent="0.25">
      <c r="A68" s="2" t="s">
        <v>268</v>
      </c>
      <c r="B68" s="2" t="s">
        <v>29</v>
      </c>
      <c r="C68" s="2" t="s">
        <v>163</v>
      </c>
      <c r="D68" s="2" t="s">
        <v>118</v>
      </c>
      <c r="E68" s="3">
        <v>35214</v>
      </c>
      <c r="F68" s="2">
        <v>21</v>
      </c>
      <c r="G68" s="2">
        <v>22</v>
      </c>
      <c r="H68" s="2">
        <v>1933</v>
      </c>
      <c r="I68" s="2">
        <f>'Lateral izq. ofensivo'!Z68</f>
        <v>2.127745664739884</v>
      </c>
      <c r="J68" s="2">
        <f>'Lateral izq. defensivo'!AB68</f>
        <v>5.3037572254335261</v>
      </c>
      <c r="K68" s="2">
        <f>'Controles Generales'!$C$8*'Condensado LPI'!I68+'Controles Generales'!$C$9*'Condensado LPI'!J68</f>
        <v>3.0805491329479766</v>
      </c>
      <c r="L68" s="2">
        <f>IF($H68&lt;'Criterios de Restricción'!$E$19,0,K68)</f>
        <v>3.0805491329479766</v>
      </c>
    </row>
    <row r="69" spans="1:12" ht="22.5" customHeight="1" x14ac:dyDescent="0.25">
      <c r="A69" s="2" t="s">
        <v>269</v>
      </c>
      <c r="B69" s="2" t="s">
        <v>29</v>
      </c>
      <c r="C69" s="2" t="s">
        <v>163</v>
      </c>
      <c r="D69" s="2" t="s">
        <v>118</v>
      </c>
      <c r="E69" s="3">
        <v>33700</v>
      </c>
      <c r="F69" s="2">
        <v>25</v>
      </c>
      <c r="G69" s="2">
        <v>3</v>
      </c>
      <c r="H69" s="2">
        <v>241</v>
      </c>
      <c r="I69" s="2">
        <f>'Lateral izq. ofensivo'!Z69</f>
        <v>3.8571428571428568</v>
      </c>
      <c r="J69" s="2">
        <f>'Lateral izq. defensivo'!AB69</f>
        <v>1.5</v>
      </c>
      <c r="K69" s="2">
        <f>'Controles Generales'!$C$8*'Condensado LPI'!I69+'Controles Generales'!$C$9*'Condensado LPI'!J69</f>
        <v>3.15</v>
      </c>
      <c r="L69" s="2">
        <f>IF($H69&lt;'Criterios de Restricción'!$E$19,0,K69)</f>
        <v>0</v>
      </c>
    </row>
    <row r="70" spans="1:12" ht="22.5" customHeight="1" x14ac:dyDescent="0.25">
      <c r="A70" s="2" t="s">
        <v>270</v>
      </c>
      <c r="B70" s="2" t="s">
        <v>29</v>
      </c>
      <c r="C70" s="2" t="s">
        <v>165</v>
      </c>
      <c r="D70" s="2" t="s">
        <v>118</v>
      </c>
      <c r="E70" s="3">
        <v>35505</v>
      </c>
      <c r="F70" s="2">
        <v>20</v>
      </c>
      <c r="G70" s="2">
        <v>26</v>
      </c>
      <c r="H70" s="2">
        <v>2290</v>
      </c>
      <c r="I70" s="2">
        <f>'Lateral izq. ofensivo'!Z70</f>
        <v>1.8576923076923078</v>
      </c>
      <c r="J70" s="2">
        <f>'Lateral izq. defensivo'!AB70</f>
        <v>5.084134615384615</v>
      </c>
      <c r="K70" s="2">
        <f>'Controles Generales'!$C$8*'Condensado LPI'!I70+'Controles Generales'!$C$9*'Condensado LPI'!J70</f>
        <v>2.8256250000000001</v>
      </c>
      <c r="L70" s="2">
        <f>IF($H70&lt;'Criterios de Restricción'!$E$19,0,K70)</f>
        <v>2.8256250000000001</v>
      </c>
    </row>
    <row r="71" spans="1:12" ht="22.5" customHeight="1" x14ac:dyDescent="0.25">
      <c r="A71" s="2" t="s">
        <v>271</v>
      </c>
      <c r="B71" s="2" t="s">
        <v>29</v>
      </c>
      <c r="C71" s="2" t="s">
        <v>165</v>
      </c>
      <c r="D71" s="2" t="s">
        <v>118</v>
      </c>
      <c r="E71" s="3">
        <v>34052</v>
      </c>
      <c r="F71" s="2">
        <v>24</v>
      </c>
      <c r="G71" s="2">
        <v>5</v>
      </c>
      <c r="H71" s="2">
        <v>242</v>
      </c>
      <c r="I71" s="2">
        <f>'Lateral izq. ofensivo'!Z71</f>
        <v>2.3283950617283948</v>
      </c>
      <c r="J71" s="2">
        <f>'Lateral izq. defensivo'!AB71</f>
        <v>5.6012345679012343</v>
      </c>
      <c r="K71" s="2">
        <f>'Controles Generales'!$C$8*'Condensado LPI'!I71+'Controles Generales'!$C$9*'Condensado LPI'!J71</f>
        <v>3.3102469135802468</v>
      </c>
      <c r="L71" s="2">
        <f>IF($H71&lt;'Criterios de Restricción'!$E$19,0,K71)</f>
        <v>0</v>
      </c>
    </row>
    <row r="72" spans="1:12" ht="22.5" customHeight="1" x14ac:dyDescent="0.25">
      <c r="A72" s="2" t="s">
        <v>272</v>
      </c>
      <c r="B72" s="2" t="s">
        <v>29</v>
      </c>
      <c r="C72" s="2" t="s">
        <v>168</v>
      </c>
      <c r="D72" s="2" t="s">
        <v>118</v>
      </c>
      <c r="E72" s="3">
        <v>30060</v>
      </c>
      <c r="F72" s="2">
        <v>35</v>
      </c>
      <c r="G72" s="2">
        <v>4</v>
      </c>
      <c r="H72" s="2">
        <v>252</v>
      </c>
      <c r="I72" s="2">
        <f>'Lateral izq. ofensivo'!Z72</f>
        <v>3.7117647058823535</v>
      </c>
      <c r="J72" s="2">
        <f>'Lateral izq. defensivo'!AB72</f>
        <v>5.9632352941176476</v>
      </c>
      <c r="K72" s="2">
        <f>'Controles Generales'!$C$8*'Condensado LPI'!I72+'Controles Generales'!$C$9*'Condensado LPI'!J72</f>
        <v>4.3872058823529425</v>
      </c>
      <c r="L72" s="2">
        <f>IF($H72&lt;'Criterios de Restricción'!$E$19,0,K72)</f>
        <v>0</v>
      </c>
    </row>
    <row r="73" spans="1:12" ht="22.5" customHeight="1" x14ac:dyDescent="0.25">
      <c r="A73" s="2" t="s">
        <v>273</v>
      </c>
      <c r="B73" s="2" t="s">
        <v>29</v>
      </c>
      <c r="C73" s="2" t="s">
        <v>168</v>
      </c>
      <c r="D73" s="2" t="s">
        <v>118</v>
      </c>
      <c r="E73" s="3">
        <v>35639</v>
      </c>
      <c r="F73" s="2">
        <v>19</v>
      </c>
      <c r="G73" s="2">
        <v>26</v>
      </c>
      <c r="H73" s="2">
        <v>2103</v>
      </c>
      <c r="I73" s="2">
        <f>'Lateral izq. ofensivo'!Z73</f>
        <v>4.92</v>
      </c>
      <c r="J73" s="2">
        <f>'Lateral izq. defensivo'!AB73</f>
        <v>5.3533333333333335</v>
      </c>
      <c r="K73" s="2">
        <f>'Controles Generales'!$C$8*'Condensado LPI'!I73+'Controles Generales'!$C$9*'Condensado LPI'!J73</f>
        <v>5.0500000000000007</v>
      </c>
      <c r="L73" s="2">
        <f>IF($H73&lt;'Criterios de Restricción'!$E$19,0,K73)</f>
        <v>5.0500000000000007</v>
      </c>
    </row>
    <row r="74" spans="1:12" ht="22.5" customHeight="1" x14ac:dyDescent="0.25">
      <c r="A74" s="2" t="s">
        <v>274</v>
      </c>
      <c r="B74" s="2" t="s">
        <v>29</v>
      </c>
      <c r="C74" s="2" t="s">
        <v>168</v>
      </c>
      <c r="D74" s="2" t="s">
        <v>118</v>
      </c>
      <c r="E74" s="3">
        <v>31722</v>
      </c>
      <c r="F74" s="2">
        <v>30</v>
      </c>
      <c r="G74" s="2">
        <v>10</v>
      </c>
      <c r="H74" s="2">
        <v>729</v>
      </c>
      <c r="I74" s="2">
        <f>'Lateral izq. ofensivo'!Z74</f>
        <v>5.0304712717882509</v>
      </c>
      <c r="J74" s="2">
        <f>'Lateral izq. defensivo'!AB74</f>
        <v>7.9390574564235008</v>
      </c>
      <c r="K74" s="2">
        <f>'Controles Generales'!$C$8*'Condensado LPI'!I74+'Controles Generales'!$C$9*'Condensado LPI'!J74</f>
        <v>5.9030471271788265</v>
      </c>
      <c r="L74" s="2">
        <f>IF($H74&lt;'Criterios de Restricción'!$E$19,0,K74)</f>
        <v>5.9030471271788265</v>
      </c>
    </row>
    <row r="75" spans="1:12" ht="22.5" customHeight="1" x14ac:dyDescent="0.25">
      <c r="A75" s="2" t="s">
        <v>275</v>
      </c>
      <c r="B75" s="2" t="s">
        <v>29</v>
      </c>
      <c r="C75" s="2" t="s">
        <v>172</v>
      </c>
      <c r="D75" s="2" t="s">
        <v>118</v>
      </c>
      <c r="E75" s="3">
        <v>34001</v>
      </c>
      <c r="F75" s="2">
        <v>24</v>
      </c>
      <c r="G75" s="2">
        <v>17</v>
      </c>
      <c r="H75" s="2">
        <v>1266</v>
      </c>
      <c r="I75" s="2">
        <f>'Lateral izq. ofensivo'!Z75</f>
        <v>3.8535420098846789</v>
      </c>
      <c r="J75" s="2">
        <f>'Lateral izq. defensivo'!AB75</f>
        <v>5.1175453047775941</v>
      </c>
      <c r="K75" s="2">
        <f>'Controles Generales'!$C$8*'Condensado LPI'!I75+'Controles Generales'!$C$9*'Condensado LPI'!J75</f>
        <v>4.2327429983525535</v>
      </c>
      <c r="L75" s="2">
        <f>IF($H75&lt;'Criterios de Restricción'!$E$19,0,K75)</f>
        <v>4.2327429983525535</v>
      </c>
    </row>
    <row r="76" spans="1:12" ht="22.5" customHeight="1" x14ac:dyDescent="0.25">
      <c r="A76" s="2" t="s">
        <v>276</v>
      </c>
      <c r="B76" s="2" t="s">
        <v>29</v>
      </c>
      <c r="C76" s="2" t="s">
        <v>172</v>
      </c>
      <c r="D76" s="2" t="s">
        <v>118</v>
      </c>
      <c r="E76" s="3">
        <v>34521</v>
      </c>
      <c r="F76" s="2">
        <v>23</v>
      </c>
      <c r="G76" s="2">
        <v>2</v>
      </c>
      <c r="H76" s="2">
        <v>180</v>
      </c>
      <c r="I76" s="2">
        <f>'Lateral izq. ofensivo'!Z76</f>
        <v>4.3548989113530325</v>
      </c>
      <c r="J76" s="2">
        <f>'Lateral izq. defensivo'!AB76</f>
        <v>5.1405909797822709</v>
      </c>
      <c r="K76" s="2">
        <f>'Controles Generales'!$C$8*'Condensado LPI'!I76+'Controles Generales'!$C$9*'Condensado LPI'!J76</f>
        <v>4.5906065318818037</v>
      </c>
      <c r="L76" s="2">
        <f>IF($H76&lt;'Criterios de Restricción'!$E$19,0,K76)</f>
        <v>0</v>
      </c>
    </row>
    <row r="77" spans="1:12" ht="22.5" customHeight="1" x14ac:dyDescent="0.25">
      <c r="A77" s="2" t="s">
        <v>277</v>
      </c>
      <c r="B77" s="2" t="s">
        <v>29</v>
      </c>
      <c r="C77" s="2" t="s">
        <v>172</v>
      </c>
      <c r="D77" s="2" t="s">
        <v>118</v>
      </c>
      <c r="E77" s="3">
        <v>33996</v>
      </c>
      <c r="F77" s="2">
        <v>24</v>
      </c>
      <c r="G77" s="2">
        <v>18</v>
      </c>
      <c r="H77" s="2">
        <v>1434</v>
      </c>
      <c r="I77" s="2">
        <f>'Lateral izq. ofensivo'!Z77</f>
        <v>2.2044943820224718</v>
      </c>
      <c r="J77" s="2">
        <f>'Lateral izq. defensivo'!AB77</f>
        <v>5.9788121990369181</v>
      </c>
      <c r="K77" s="2">
        <f>'Controles Generales'!$C$8*'Condensado LPI'!I77+'Controles Generales'!$C$9*'Condensado LPI'!J77</f>
        <v>3.3367897271268059</v>
      </c>
      <c r="L77" s="2">
        <f>IF($H77&lt;'Criterios de Restricción'!$E$19,0,K77)</f>
        <v>3.3367897271268059</v>
      </c>
    </row>
    <row r="78" spans="1:12" ht="22.5" customHeight="1" x14ac:dyDescent="0.25">
      <c r="A78" s="2" t="s">
        <v>278</v>
      </c>
      <c r="B78" s="2" t="s">
        <v>29</v>
      </c>
      <c r="C78" s="2" t="s">
        <v>175</v>
      </c>
      <c r="D78" s="2" t="s">
        <v>118</v>
      </c>
      <c r="E78" s="3">
        <v>35414</v>
      </c>
      <c r="F78" s="2">
        <v>20</v>
      </c>
      <c r="G78" s="2">
        <v>19</v>
      </c>
      <c r="H78" s="2">
        <v>1689</v>
      </c>
      <c r="I78" s="2">
        <f>'Lateral izq. ofensivo'!Z78</f>
        <v>3.13</v>
      </c>
      <c r="J78" s="2">
        <f>'Lateral izq. defensivo'!AB78</f>
        <v>6.41</v>
      </c>
      <c r="K78" s="2">
        <f>'Controles Generales'!$C$8*'Condensado LPI'!I78+'Controles Generales'!$C$9*'Condensado LPI'!J78</f>
        <v>4.1139999999999999</v>
      </c>
      <c r="L78" s="2">
        <f>IF($H78&lt;'Criterios de Restricción'!$E$19,0,K78)</f>
        <v>4.1139999999999999</v>
      </c>
    </row>
    <row r="79" spans="1:12" ht="22.5" customHeight="1" x14ac:dyDescent="0.25">
      <c r="A79" s="2" t="s">
        <v>279</v>
      </c>
      <c r="B79" s="2" t="s">
        <v>29</v>
      </c>
      <c r="C79" s="2" t="s">
        <v>175</v>
      </c>
      <c r="D79" s="2" t="s">
        <v>118</v>
      </c>
      <c r="E79" s="3">
        <v>35863</v>
      </c>
      <c r="F79" s="2">
        <v>19</v>
      </c>
      <c r="G79" s="2">
        <v>1</v>
      </c>
      <c r="H79" s="2">
        <v>21</v>
      </c>
      <c r="I79" s="2">
        <f>'Lateral izq. ofensivo'!Z79</f>
        <v>2.4389121338912134</v>
      </c>
      <c r="J79" s="2">
        <f>'Lateral izq. defensivo'!AB79</f>
        <v>4.9154811715481177</v>
      </c>
      <c r="K79" s="2">
        <f>'Controles Generales'!$C$8*'Condensado LPI'!I79+'Controles Generales'!$C$9*'Condensado LPI'!J79</f>
        <v>3.181882845188285</v>
      </c>
      <c r="L79" s="2">
        <f>IF($H79&lt;'Criterios de Restricción'!$E$19,0,K79)</f>
        <v>0</v>
      </c>
    </row>
  </sheetData>
  <autoFilter ref="A1:L43" xr:uid="{00000000-0009-0000-0000-00000A000000}">
    <sortState xmlns:xlrd2="http://schemas.microsoft.com/office/spreadsheetml/2017/richdata2" ref="A2:L35">
      <sortCondition descending="1" ref="K1:K43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69"/>
  <sheetViews>
    <sheetView topLeftCell="A58" zoomScale="86" zoomScaleNormal="86" workbookViewId="0">
      <selection activeCell="Y2" sqref="Y2:Y69"/>
    </sheetView>
  </sheetViews>
  <sheetFormatPr baseColWidth="10" defaultRowHeight="15" x14ac:dyDescent="0.25"/>
  <cols>
    <col min="9" max="9" width="11.42578125" hidden="1" customWidth="1"/>
    <col min="12" max="14" width="11.42578125" hidden="1" customWidth="1"/>
    <col min="15" max="15" width="11.42578125" customWidth="1"/>
    <col min="17" max="17" width="11.42578125" customWidth="1"/>
    <col min="19" max="19" width="11.42578125" hidden="1" customWidth="1"/>
    <col min="21" max="24" width="11.42578125" hidden="1" customWidth="1"/>
    <col min="25" max="25" width="11.42578125" style="11"/>
    <col min="26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77</v>
      </c>
      <c r="K1" s="1" t="s">
        <v>78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79</v>
      </c>
      <c r="Q1" s="1" t="s">
        <v>49</v>
      </c>
      <c r="R1" s="1" t="s">
        <v>80</v>
      </c>
      <c r="S1" s="1" t="s">
        <v>20</v>
      </c>
      <c r="T1" s="1" t="s">
        <v>81</v>
      </c>
      <c r="U1" s="1" t="s">
        <v>3</v>
      </c>
      <c r="V1" s="1" t="s">
        <v>21</v>
      </c>
      <c r="W1" s="1" t="s">
        <v>22</v>
      </c>
      <c r="X1" s="1" t="s">
        <v>31</v>
      </c>
      <c r="Y1" s="6" t="s">
        <v>642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31.5" x14ac:dyDescent="0.25">
      <c r="A2" s="117" t="s">
        <v>302</v>
      </c>
      <c r="B2" s="117" t="s">
        <v>30</v>
      </c>
      <c r="C2" s="117" t="s">
        <v>160</v>
      </c>
      <c r="D2" s="117" t="s">
        <v>118</v>
      </c>
      <c r="E2" s="118">
        <v>30938</v>
      </c>
      <c r="F2" s="117">
        <v>31</v>
      </c>
      <c r="G2" s="117">
        <v>22</v>
      </c>
      <c r="H2" s="117">
        <v>1817</v>
      </c>
      <c r="I2" s="2">
        <v>340</v>
      </c>
      <c r="J2" s="117">
        <v>221</v>
      </c>
      <c r="K2" s="117">
        <v>5</v>
      </c>
      <c r="L2" s="2">
        <v>31</v>
      </c>
      <c r="M2" s="2">
        <v>194</v>
      </c>
      <c r="N2" s="2">
        <v>0</v>
      </c>
      <c r="O2" s="117">
        <v>0</v>
      </c>
      <c r="P2" s="117">
        <v>0</v>
      </c>
      <c r="Q2" s="117">
        <v>0</v>
      </c>
      <c r="R2" s="117">
        <v>30</v>
      </c>
      <c r="S2" s="2">
        <v>2</v>
      </c>
      <c r="T2" s="117">
        <v>6</v>
      </c>
      <c r="U2" s="2">
        <v>44</v>
      </c>
      <c r="V2" s="2">
        <v>186</v>
      </c>
      <c r="W2" s="2">
        <v>65</v>
      </c>
      <c r="X2" s="2" t="s">
        <v>42</v>
      </c>
      <c r="Y2" s="69">
        <f>('Controles Generales'!$E$10*(J2*(90/H2))+'Controles Generales'!$F$10*(K2*(90/H2))+'Controles Generales'!$K$10*(P2*(90/H2))+'Controles Generales'!$M$10*(R2*(90/H2))+'Controles Generales'!$O$10*(T2*(90/H2)))/100</f>
        <v>2.4587782058337919</v>
      </c>
      <c r="Z2" s="2">
        <v>14.341282978646642</v>
      </c>
      <c r="AA2" s="2">
        <v>14.161877734005017</v>
      </c>
      <c r="AB2" s="2">
        <v>12.432724678015557</v>
      </c>
      <c r="AC2" s="2">
        <v>11.747816248881941</v>
      </c>
      <c r="AD2" s="2">
        <v>7.7611335575224016</v>
      </c>
      <c r="AE2" s="2">
        <v>10.646993591635376</v>
      </c>
      <c r="AF2" s="2">
        <v>6.5868152158474729</v>
      </c>
      <c r="AG2" s="2">
        <v>5.3437925746228236</v>
      </c>
      <c r="AH2" s="2">
        <v>6.9132853162467116</v>
      </c>
      <c r="AI2" s="2">
        <v>6.5316253608010904</v>
      </c>
    </row>
    <row r="3" spans="1:35" ht="21" x14ac:dyDescent="0.25">
      <c r="A3" s="117" t="s">
        <v>293</v>
      </c>
      <c r="B3" s="117" t="s">
        <v>30</v>
      </c>
      <c r="C3" s="117" t="s">
        <v>135</v>
      </c>
      <c r="D3" s="117" t="s">
        <v>169</v>
      </c>
      <c r="E3" s="118">
        <v>32599</v>
      </c>
      <c r="F3" s="117">
        <v>26</v>
      </c>
      <c r="G3" s="117">
        <v>8</v>
      </c>
      <c r="H3" s="117">
        <v>662</v>
      </c>
      <c r="I3" s="2">
        <v>162</v>
      </c>
      <c r="J3" s="117">
        <v>113</v>
      </c>
      <c r="K3" s="117">
        <v>20</v>
      </c>
      <c r="L3" s="2">
        <v>16</v>
      </c>
      <c r="M3" s="2">
        <v>85</v>
      </c>
      <c r="N3" s="2">
        <v>0</v>
      </c>
      <c r="O3" s="117">
        <v>0</v>
      </c>
      <c r="P3" s="117">
        <v>2</v>
      </c>
      <c r="Q3" s="117">
        <v>0</v>
      </c>
      <c r="R3" s="117">
        <v>12</v>
      </c>
      <c r="S3" s="2">
        <v>1</v>
      </c>
      <c r="T3" s="117">
        <v>5</v>
      </c>
      <c r="U3" s="2">
        <v>20</v>
      </c>
      <c r="V3" s="2">
        <v>107</v>
      </c>
      <c r="W3" s="2">
        <v>44</v>
      </c>
      <c r="X3" s="2" t="s">
        <v>42</v>
      </c>
      <c r="Y3" s="69">
        <f>('Controles Generales'!$E$10*(J3*(90/H3))+'Controles Generales'!$F$10*(K3*(90/H3))+'Controles Generales'!$K$10*(P3*(90/H3))+'Controles Generales'!$M$10*(R3*(90/H3))+'Controles Generales'!$O$10*(T3*(90/H3)))/100</f>
        <v>3.9453172205438074</v>
      </c>
      <c r="Z3" s="2">
        <v>5.2262286885608038</v>
      </c>
      <c r="AA3" s="2">
        <v>5.1787924996513661</v>
      </c>
      <c r="AB3" s="2">
        <v>4.009999769441154</v>
      </c>
      <c r="AC3" s="2">
        <v>4.036756339601637</v>
      </c>
      <c r="AD3" s="2">
        <v>1.7688047786911469</v>
      </c>
      <c r="AE3" s="2">
        <v>3.2089724136340969</v>
      </c>
      <c r="AF3" s="2">
        <v>1.2193773967967514</v>
      </c>
      <c r="AG3" s="2">
        <v>0.80785502176300694</v>
      </c>
      <c r="AH3" s="2">
        <v>0.90323505156926631</v>
      </c>
      <c r="AI3" s="2">
        <v>1.5229031393468844</v>
      </c>
    </row>
    <row r="4" spans="1:35" ht="21" x14ac:dyDescent="0.25">
      <c r="A4" s="117" t="s">
        <v>721</v>
      </c>
      <c r="B4" s="117" t="s">
        <v>30</v>
      </c>
      <c r="C4" s="117" t="s">
        <v>585</v>
      </c>
      <c r="D4" s="117" t="s">
        <v>118</v>
      </c>
      <c r="E4" s="118">
        <v>34344</v>
      </c>
      <c r="F4" s="117">
        <v>21</v>
      </c>
      <c r="G4" s="117">
        <v>4</v>
      </c>
      <c r="H4" s="117">
        <v>335</v>
      </c>
      <c r="I4" s="2">
        <v>218</v>
      </c>
      <c r="J4" s="117">
        <v>51</v>
      </c>
      <c r="K4" s="117">
        <v>2</v>
      </c>
      <c r="L4" s="2">
        <v>16</v>
      </c>
      <c r="M4" s="2">
        <v>117</v>
      </c>
      <c r="N4" s="2">
        <v>0</v>
      </c>
      <c r="O4" s="117">
        <v>0</v>
      </c>
      <c r="P4" s="117">
        <v>0</v>
      </c>
      <c r="Q4" s="117">
        <v>0</v>
      </c>
      <c r="R4" s="117">
        <v>9</v>
      </c>
      <c r="S4" s="2">
        <v>0</v>
      </c>
      <c r="T4" s="117">
        <v>0</v>
      </c>
      <c r="U4" s="2">
        <v>22</v>
      </c>
      <c r="V4" s="2">
        <v>118</v>
      </c>
      <c r="W4" s="2">
        <v>68</v>
      </c>
      <c r="X4" s="2"/>
      <c r="Y4" s="69">
        <f>('Controles Generales'!$E$10*(J4*(90/H4))+'Controles Generales'!$F$10*(K4*(90/H4))+'Controles Generales'!$K$10*(P4*(90/H4))+'Controles Generales'!$M$10*(R4*(90/H4))+'Controles Generales'!$O$10*(T4*(90/H4)))/100</f>
        <v>3.2131343283582088</v>
      </c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31.5" x14ac:dyDescent="0.25">
      <c r="A5" s="117" t="s">
        <v>722</v>
      </c>
      <c r="B5" s="117" t="s">
        <v>30</v>
      </c>
      <c r="C5" s="117" t="s">
        <v>585</v>
      </c>
      <c r="D5" s="117" t="s">
        <v>118</v>
      </c>
      <c r="E5" s="118">
        <v>28499</v>
      </c>
      <c r="F5" s="117">
        <v>37</v>
      </c>
      <c r="G5" s="117">
        <v>12</v>
      </c>
      <c r="H5" s="117">
        <v>547</v>
      </c>
      <c r="I5" s="2">
        <v>92</v>
      </c>
      <c r="J5" s="117">
        <v>123</v>
      </c>
      <c r="K5" s="117">
        <v>7</v>
      </c>
      <c r="L5" s="2">
        <v>14</v>
      </c>
      <c r="M5" s="2">
        <v>79</v>
      </c>
      <c r="N5" s="2">
        <v>1</v>
      </c>
      <c r="O5" s="117">
        <v>1</v>
      </c>
      <c r="P5" s="117">
        <v>3</v>
      </c>
      <c r="Q5" s="117">
        <v>1</v>
      </c>
      <c r="R5" s="117">
        <v>22</v>
      </c>
      <c r="S5" s="2">
        <v>1</v>
      </c>
      <c r="T5" s="117">
        <v>1</v>
      </c>
      <c r="U5" s="2">
        <v>25</v>
      </c>
      <c r="V5" s="2">
        <v>107</v>
      </c>
      <c r="W5" s="2">
        <v>31</v>
      </c>
      <c r="X5" s="2"/>
      <c r="Y5" s="69">
        <f>('Controles Generales'!$E$10*(J5*(90/H5))+'Controles Generales'!$F$10*(K5*(90/H5))+'Controles Generales'!$K$10*(P5*(90/H5))+'Controles Generales'!$M$10*(R5*(90/H5))+'Controles Generales'!$O$10*(T5*(90/H5)))/100</f>
        <v>4.9524680073126151</v>
      </c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1" x14ac:dyDescent="0.25">
      <c r="A6" s="117" t="s">
        <v>297</v>
      </c>
      <c r="B6" s="117" t="s">
        <v>30</v>
      </c>
      <c r="C6" s="117" t="s">
        <v>143</v>
      </c>
      <c r="D6" s="117" t="s">
        <v>118</v>
      </c>
      <c r="E6" s="118">
        <v>29909</v>
      </c>
      <c r="F6" s="117">
        <v>34</v>
      </c>
      <c r="G6" s="117">
        <v>23</v>
      </c>
      <c r="H6" s="117">
        <v>2003</v>
      </c>
      <c r="I6" s="2">
        <v>255</v>
      </c>
      <c r="J6" s="117">
        <v>283</v>
      </c>
      <c r="K6" s="117">
        <v>30</v>
      </c>
      <c r="L6" s="2">
        <v>19</v>
      </c>
      <c r="M6" s="2">
        <v>111</v>
      </c>
      <c r="N6" s="2">
        <v>7</v>
      </c>
      <c r="O6" s="117">
        <v>0</v>
      </c>
      <c r="P6" s="117">
        <v>1</v>
      </c>
      <c r="Q6" s="117">
        <v>1</v>
      </c>
      <c r="R6" s="117">
        <v>41</v>
      </c>
      <c r="S6" s="2">
        <v>24</v>
      </c>
      <c r="T6" s="117">
        <v>8</v>
      </c>
      <c r="U6" s="2">
        <v>27</v>
      </c>
      <c r="V6" s="2">
        <v>116</v>
      </c>
      <c r="W6" s="2">
        <v>49</v>
      </c>
      <c r="X6" s="2" t="s">
        <v>42</v>
      </c>
      <c r="Y6" s="69">
        <f>('Controles Generales'!$E$10*(J6*(90/H6))+'Controles Generales'!$F$10*(K6*(90/H6))+'Controles Generales'!$K$10*(P6*(90/H6))+'Controles Generales'!$M$10*(R6*(90/H6))+'Controles Generales'!$O$10*(T6*(90/H6)))/100</f>
        <v>3.1300049925112337</v>
      </c>
      <c r="Z6" s="2">
        <v>23.004648894142601</v>
      </c>
      <c r="AA6" s="2">
        <v>23.599502344268643</v>
      </c>
      <c r="AB6" s="2">
        <v>19.663146036173295</v>
      </c>
      <c r="AC6" s="2">
        <v>21.473775361617115</v>
      </c>
      <c r="AD6" s="2">
        <v>10.569796809489169</v>
      </c>
      <c r="AE6" s="2">
        <v>16.320340467757973</v>
      </c>
      <c r="AF6" s="2">
        <v>8.3635068635068635</v>
      </c>
      <c r="AG6" s="2">
        <v>6.4875828482385858</v>
      </c>
      <c r="AH6" s="2">
        <v>8.3922994127912176</v>
      </c>
      <c r="AI6" s="2">
        <v>8.3566820553908077</v>
      </c>
    </row>
    <row r="7" spans="1:35" ht="21" x14ac:dyDescent="0.25">
      <c r="A7" s="117" t="s">
        <v>723</v>
      </c>
      <c r="B7" s="117" t="s">
        <v>30</v>
      </c>
      <c r="C7" s="117" t="s">
        <v>160</v>
      </c>
      <c r="D7" s="117" t="s">
        <v>118</v>
      </c>
      <c r="E7" s="118">
        <v>32272</v>
      </c>
      <c r="F7" s="117">
        <v>27</v>
      </c>
      <c r="G7" s="117">
        <v>2</v>
      </c>
      <c r="H7" s="117">
        <v>104</v>
      </c>
      <c r="I7" s="2">
        <v>151</v>
      </c>
      <c r="J7" s="117">
        <v>16</v>
      </c>
      <c r="K7" s="117">
        <v>1</v>
      </c>
      <c r="L7" s="2">
        <v>20</v>
      </c>
      <c r="M7" s="2">
        <v>92</v>
      </c>
      <c r="N7" s="2">
        <v>3</v>
      </c>
      <c r="O7" s="117">
        <v>0</v>
      </c>
      <c r="P7" s="117">
        <v>0</v>
      </c>
      <c r="Q7" s="117">
        <v>0</v>
      </c>
      <c r="R7" s="117">
        <v>2</v>
      </c>
      <c r="S7" s="2">
        <v>5</v>
      </c>
      <c r="T7" s="117">
        <v>0</v>
      </c>
      <c r="U7" s="2">
        <v>25</v>
      </c>
      <c r="V7" s="2">
        <v>165</v>
      </c>
      <c r="W7" s="2">
        <v>71</v>
      </c>
      <c r="X7" s="2" t="s">
        <v>42</v>
      </c>
      <c r="Y7" s="69">
        <f>('Controles Generales'!$E$10*(J7*(90/H7))+'Controles Generales'!$F$10*(K7*(90/H7))+'Controles Generales'!$K$10*(P7*(90/H7))+'Controles Generales'!$M$10*(R7*(90/H7))+'Controles Generales'!$O$10*(T7*(90/H7)))/100</f>
        <v>3.1326923076923077</v>
      </c>
      <c r="Z7" s="2">
        <v>11.123772640851907</v>
      </c>
      <c r="AA7" s="2">
        <v>10.886932933221482</v>
      </c>
      <c r="AB7" s="2">
        <v>10.642982466847421</v>
      </c>
      <c r="AC7" s="2">
        <v>9.621731069239889</v>
      </c>
      <c r="AD7" s="2">
        <v>6.744938627130626</v>
      </c>
      <c r="AE7" s="2">
        <v>8.7615986568930051</v>
      </c>
      <c r="AF7" s="2">
        <v>2.430672031952867</v>
      </c>
      <c r="AG7" s="2">
        <v>3.6442705504282009</v>
      </c>
      <c r="AH7" s="2">
        <v>3.0659852869934681</v>
      </c>
      <c r="AI7" s="2">
        <v>4.2859222336880043</v>
      </c>
    </row>
    <row r="8" spans="1:35" ht="21" x14ac:dyDescent="0.25">
      <c r="A8" s="117" t="s">
        <v>285</v>
      </c>
      <c r="B8" s="117" t="s">
        <v>30</v>
      </c>
      <c r="C8" s="117" t="s">
        <v>128</v>
      </c>
      <c r="D8" s="117" t="s">
        <v>118</v>
      </c>
      <c r="E8" s="118">
        <v>33873</v>
      </c>
      <c r="F8" s="117">
        <v>23</v>
      </c>
      <c r="G8" s="117">
        <v>17</v>
      </c>
      <c r="H8" s="117">
        <v>1089</v>
      </c>
      <c r="I8" s="2">
        <v>49</v>
      </c>
      <c r="J8" s="117">
        <v>175</v>
      </c>
      <c r="K8" s="117">
        <v>11</v>
      </c>
      <c r="L8" s="2">
        <v>1</v>
      </c>
      <c r="M8" s="2">
        <v>24</v>
      </c>
      <c r="N8" s="2">
        <v>0</v>
      </c>
      <c r="O8" s="117">
        <v>0</v>
      </c>
      <c r="P8" s="117">
        <v>0</v>
      </c>
      <c r="Q8" s="117">
        <v>0</v>
      </c>
      <c r="R8" s="117">
        <v>33</v>
      </c>
      <c r="S8" s="2">
        <v>0</v>
      </c>
      <c r="T8" s="117">
        <v>8</v>
      </c>
      <c r="U8" s="2">
        <v>7</v>
      </c>
      <c r="V8" s="2">
        <v>29</v>
      </c>
      <c r="W8" s="2">
        <v>12</v>
      </c>
      <c r="X8" s="2" t="s">
        <v>42</v>
      </c>
      <c r="Y8" s="69">
        <f>('Controles Generales'!$E$10*(J8*(90/H8))+'Controles Generales'!$F$10*(K8*(90/H8))+'Controles Generales'!$K$10*(P8*(90/H8))+'Controles Generales'!$M$10*(R8*(90/H8))+'Controles Generales'!$O$10*(T8*(90/H8)))/100</f>
        <v>3.6181818181818186</v>
      </c>
      <c r="Z8" s="2">
        <v>24.634732727671398</v>
      </c>
      <c r="AA8" s="2">
        <v>24.248785009409499</v>
      </c>
      <c r="AB8" s="2">
        <v>20.833376208648112</v>
      </c>
      <c r="AC8" s="2">
        <v>26.865713385019443</v>
      </c>
      <c r="AD8" s="2">
        <v>11.439592250041505</v>
      </c>
      <c r="AE8" s="2">
        <v>17.191538231056676</v>
      </c>
      <c r="AF8" s="2">
        <v>9.1590477833362076</v>
      </c>
      <c r="AG8" s="2">
        <v>7.2960613695985579</v>
      </c>
      <c r="AH8" s="2">
        <v>8.443295524065114</v>
      </c>
      <c r="AI8" s="2">
        <v>8.4887725779103569</v>
      </c>
    </row>
    <row r="9" spans="1:35" ht="21" x14ac:dyDescent="0.25">
      <c r="A9" s="117" t="s">
        <v>198</v>
      </c>
      <c r="B9" s="117" t="s">
        <v>30</v>
      </c>
      <c r="C9" s="117" t="s">
        <v>138</v>
      </c>
      <c r="D9" s="117" t="s">
        <v>118</v>
      </c>
      <c r="E9" s="118">
        <v>34463</v>
      </c>
      <c r="F9" s="117">
        <v>21</v>
      </c>
      <c r="G9" s="117">
        <v>20</v>
      </c>
      <c r="H9" s="117">
        <v>1369</v>
      </c>
      <c r="I9" s="2">
        <v>215</v>
      </c>
      <c r="J9" s="117">
        <v>134</v>
      </c>
      <c r="K9" s="117">
        <v>23</v>
      </c>
      <c r="L9" s="2">
        <v>30</v>
      </c>
      <c r="M9" s="2">
        <v>156</v>
      </c>
      <c r="N9" s="2">
        <v>10</v>
      </c>
      <c r="O9" s="117">
        <v>1</v>
      </c>
      <c r="P9" s="117">
        <v>5</v>
      </c>
      <c r="Q9" s="117">
        <v>1</v>
      </c>
      <c r="R9" s="117">
        <v>26</v>
      </c>
      <c r="S9" s="2">
        <v>0</v>
      </c>
      <c r="T9" s="117">
        <v>9</v>
      </c>
      <c r="U9" s="2">
        <v>31</v>
      </c>
      <c r="V9" s="2">
        <v>199</v>
      </c>
      <c r="W9" s="2">
        <v>114</v>
      </c>
      <c r="X9" s="2" t="s">
        <v>42</v>
      </c>
      <c r="Y9" s="69">
        <f>('Controles Generales'!$E$10*(J9*(90/H9))+'Controles Generales'!$F$10*(K9*(90/H9))+'Controles Generales'!$K$10*(P9*(90/H9))+'Controles Generales'!$M$10*(R9*(90/H9))+'Controles Generales'!$O$10*(T9*(90/H9)))/100</f>
        <v>2.516581446311176</v>
      </c>
      <c r="Z9" s="2">
        <v>49.029622115409019</v>
      </c>
      <c r="AA9" s="2">
        <v>47.00333302627282</v>
      </c>
      <c r="AB9" s="2">
        <v>43.386729586884627</v>
      </c>
      <c r="AC9" s="2">
        <v>41.47931258848589</v>
      </c>
      <c r="AD9" s="2">
        <v>23.536083153970917</v>
      </c>
      <c r="AE9" s="2">
        <v>35.431391021853614</v>
      </c>
      <c r="AF9" s="2">
        <v>14.724910148534439</v>
      </c>
      <c r="AG9" s="2">
        <v>14.016701532643925</v>
      </c>
      <c r="AH9" s="2">
        <v>14.580873467355877</v>
      </c>
      <c r="AI9" s="2">
        <v>19.355755285118455</v>
      </c>
    </row>
    <row r="10" spans="1:35" ht="21" x14ac:dyDescent="0.25">
      <c r="A10" s="117" t="s">
        <v>308</v>
      </c>
      <c r="B10" s="117" t="s">
        <v>30</v>
      </c>
      <c r="C10" s="117" t="s">
        <v>172</v>
      </c>
      <c r="D10" s="117" t="s">
        <v>118</v>
      </c>
      <c r="E10" s="118">
        <v>33689</v>
      </c>
      <c r="F10" s="117">
        <v>23</v>
      </c>
      <c r="G10" s="117">
        <v>20</v>
      </c>
      <c r="H10" s="117">
        <v>1720</v>
      </c>
      <c r="I10" s="2">
        <v>74</v>
      </c>
      <c r="J10" s="117">
        <v>219</v>
      </c>
      <c r="K10" s="117">
        <v>23</v>
      </c>
      <c r="L10" s="2">
        <v>5</v>
      </c>
      <c r="M10" s="2">
        <v>30</v>
      </c>
      <c r="N10" s="2">
        <v>3</v>
      </c>
      <c r="O10" s="117">
        <v>2</v>
      </c>
      <c r="P10" s="117">
        <v>2</v>
      </c>
      <c r="Q10" s="117">
        <v>0</v>
      </c>
      <c r="R10" s="117">
        <v>21</v>
      </c>
      <c r="S10" s="2">
        <v>0</v>
      </c>
      <c r="T10" s="117">
        <v>7</v>
      </c>
      <c r="U10" s="2">
        <v>7</v>
      </c>
      <c r="V10" s="2">
        <v>26</v>
      </c>
      <c r="W10" s="2">
        <v>17</v>
      </c>
      <c r="X10" s="2"/>
      <c r="Y10" s="69">
        <f>('Controles Generales'!$E$10*(J10*(90/H10))+'Controles Generales'!$F$10*(K10*(90/H10))+'Controles Generales'!$K$10*(P10*(90/H10))+'Controles Generales'!$M$10*(R10*(90/H10))+'Controles Generales'!$O$10*(T10*(90/H10)))/100</f>
        <v>2.6905813953488371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1" x14ac:dyDescent="0.25">
      <c r="A11" s="117" t="s">
        <v>724</v>
      </c>
      <c r="B11" s="117" t="s">
        <v>30</v>
      </c>
      <c r="C11" s="117" t="s">
        <v>157</v>
      </c>
      <c r="D11" s="117" t="s">
        <v>118</v>
      </c>
      <c r="E11" s="118">
        <v>32373</v>
      </c>
      <c r="F11" s="117">
        <v>27</v>
      </c>
      <c r="G11" s="117">
        <v>26</v>
      </c>
      <c r="H11" s="117">
        <v>2325</v>
      </c>
      <c r="I11" s="2">
        <v>52</v>
      </c>
      <c r="J11" s="117">
        <v>412</v>
      </c>
      <c r="K11" s="117">
        <v>90</v>
      </c>
      <c r="L11" s="2">
        <v>10</v>
      </c>
      <c r="M11" s="2">
        <v>49</v>
      </c>
      <c r="N11" s="2">
        <v>1</v>
      </c>
      <c r="O11" s="117">
        <v>2</v>
      </c>
      <c r="P11" s="117">
        <v>7</v>
      </c>
      <c r="Q11" s="117">
        <v>1</v>
      </c>
      <c r="R11" s="117">
        <v>68</v>
      </c>
      <c r="S11" s="2">
        <v>0</v>
      </c>
      <c r="T11" s="117">
        <v>17</v>
      </c>
      <c r="U11" s="2">
        <v>11</v>
      </c>
      <c r="V11" s="2">
        <v>78</v>
      </c>
      <c r="W11" s="2">
        <v>40</v>
      </c>
      <c r="X11" s="2" t="s">
        <v>42</v>
      </c>
      <c r="Y11" s="69">
        <f>('Controles Generales'!$E$10*(J11*(90/H11))+'Controles Generales'!$F$10*(K11*(90/H11))+'Controles Generales'!$K$10*(P11*(90/H11))+'Controles Generales'!$M$10*(R11*(90/H11))+'Controles Generales'!$O$10*(T11*(90/H11)))/100</f>
        <v>4.4756129032258061</v>
      </c>
      <c r="Z11" s="2">
        <v>51.074085439010339</v>
      </c>
      <c r="AA11" s="2">
        <v>48.854857856338612</v>
      </c>
      <c r="AB11" s="2">
        <v>49.971786359149249</v>
      </c>
      <c r="AC11" s="2">
        <v>49.120899647496842</v>
      </c>
      <c r="AD11" s="2">
        <v>33.642447446482095</v>
      </c>
      <c r="AE11" s="2">
        <v>43.107020530725812</v>
      </c>
      <c r="AF11" s="2">
        <v>19.052877151311687</v>
      </c>
      <c r="AG11" s="2">
        <v>22.996653901878339</v>
      </c>
      <c r="AH11" s="2">
        <v>22.445457268232335</v>
      </c>
      <c r="AI11" s="2">
        <v>25.281791708777178</v>
      </c>
    </row>
    <row r="12" spans="1:35" ht="21" x14ac:dyDescent="0.25">
      <c r="A12" s="117" t="s">
        <v>309</v>
      </c>
      <c r="B12" s="117" t="s">
        <v>30</v>
      </c>
      <c r="C12" s="117" t="s">
        <v>160</v>
      </c>
      <c r="D12" s="117" t="s">
        <v>118</v>
      </c>
      <c r="E12" s="118">
        <v>32336</v>
      </c>
      <c r="F12" s="117">
        <v>27</v>
      </c>
      <c r="G12" s="117">
        <v>4</v>
      </c>
      <c r="H12" s="117">
        <v>226</v>
      </c>
      <c r="I12" s="2">
        <v>43</v>
      </c>
      <c r="J12" s="117">
        <v>31</v>
      </c>
      <c r="K12" s="117">
        <v>2</v>
      </c>
      <c r="L12" s="2">
        <v>8</v>
      </c>
      <c r="M12" s="2">
        <v>33</v>
      </c>
      <c r="N12" s="2">
        <v>0</v>
      </c>
      <c r="O12" s="117">
        <v>0</v>
      </c>
      <c r="P12" s="117">
        <v>2</v>
      </c>
      <c r="Q12" s="117">
        <v>2</v>
      </c>
      <c r="R12" s="117">
        <v>4</v>
      </c>
      <c r="S12" s="2">
        <v>0</v>
      </c>
      <c r="T12" s="117">
        <v>2</v>
      </c>
      <c r="U12" s="2">
        <v>5</v>
      </c>
      <c r="V12" s="2">
        <v>15</v>
      </c>
      <c r="W12" s="2">
        <v>10</v>
      </c>
      <c r="X12" s="2" t="s">
        <v>42</v>
      </c>
      <c r="Y12" s="69">
        <f>('Controles Generales'!$E$10*(J12*(90/H12))+'Controles Generales'!$F$10*(K12*(90/H12))+'Controles Generales'!$K$10*(P12*(90/H12))+'Controles Generales'!$M$10*(R12*(90/H12))+'Controles Generales'!$O$10*(T12*(90/H12)))/100</f>
        <v>3.0823008849557523</v>
      </c>
      <c r="Z12" s="2">
        <v>12.015296963604014</v>
      </c>
      <c r="AA12" s="2">
        <v>11.679113999609461</v>
      </c>
      <c r="AB12" s="2">
        <v>12.727303585324135</v>
      </c>
      <c r="AC12" s="2">
        <v>11.846601408520122</v>
      </c>
      <c r="AD12" s="2">
        <v>6.9771482433457495</v>
      </c>
      <c r="AE12" s="2">
        <v>10.955376021211165</v>
      </c>
      <c r="AF12" s="2">
        <v>4.888689109751728</v>
      </c>
      <c r="AG12" s="2">
        <v>4.5802075953100934</v>
      </c>
      <c r="AH12" s="2">
        <v>4.8190959971686009</v>
      </c>
      <c r="AI12" s="2">
        <v>6.4853449646572248</v>
      </c>
    </row>
    <row r="13" spans="1:35" ht="21" x14ac:dyDescent="0.25">
      <c r="A13" s="117" t="s">
        <v>303</v>
      </c>
      <c r="B13" s="117" t="s">
        <v>30</v>
      </c>
      <c r="C13" s="117" t="s">
        <v>158</v>
      </c>
      <c r="D13" s="117" t="s">
        <v>118</v>
      </c>
      <c r="E13" s="118">
        <v>31290</v>
      </c>
      <c r="F13" s="117">
        <v>30</v>
      </c>
      <c r="G13" s="117">
        <v>16</v>
      </c>
      <c r="H13" s="117">
        <v>1086</v>
      </c>
      <c r="I13" s="2">
        <v>169</v>
      </c>
      <c r="J13" s="117">
        <v>139</v>
      </c>
      <c r="K13" s="117">
        <v>12</v>
      </c>
      <c r="L13" s="2">
        <v>24</v>
      </c>
      <c r="M13" s="2">
        <v>180</v>
      </c>
      <c r="N13" s="2">
        <v>12</v>
      </c>
      <c r="O13" s="117">
        <v>0</v>
      </c>
      <c r="P13" s="117">
        <v>1</v>
      </c>
      <c r="Q13" s="117">
        <v>0</v>
      </c>
      <c r="R13" s="117">
        <v>20</v>
      </c>
      <c r="S13" s="2">
        <v>0</v>
      </c>
      <c r="T13" s="117">
        <v>5</v>
      </c>
      <c r="U13" s="2">
        <v>30</v>
      </c>
      <c r="V13" s="2">
        <v>159</v>
      </c>
      <c r="W13" s="2">
        <v>107</v>
      </c>
      <c r="X13" s="2"/>
      <c r="Y13" s="69">
        <f>('Controles Generales'!$E$10*(J13*(90/H13))+'Controles Generales'!$F$10*(K13*(90/H13))+'Controles Generales'!$K$10*(P13*(90/H13))+'Controles Generales'!$M$10*(R13*(90/H13))+'Controles Generales'!$O$10*(T13*(90/H13)))/100</f>
        <v>2.8044198895027623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31.5" x14ac:dyDescent="0.25">
      <c r="A14" s="117" t="s">
        <v>725</v>
      </c>
      <c r="B14" s="117" t="s">
        <v>30</v>
      </c>
      <c r="C14" s="117" t="s">
        <v>154</v>
      </c>
      <c r="D14" s="117" t="s">
        <v>118</v>
      </c>
      <c r="E14" s="118">
        <v>34761</v>
      </c>
      <c r="F14" s="117">
        <v>20</v>
      </c>
      <c r="G14" s="117">
        <v>2</v>
      </c>
      <c r="H14" s="117">
        <v>148</v>
      </c>
      <c r="I14" s="2">
        <v>279</v>
      </c>
      <c r="J14" s="117">
        <v>20</v>
      </c>
      <c r="K14" s="117">
        <v>4</v>
      </c>
      <c r="L14" s="2">
        <v>35</v>
      </c>
      <c r="M14" s="2">
        <v>149</v>
      </c>
      <c r="N14" s="2">
        <v>5</v>
      </c>
      <c r="O14" s="117">
        <v>0</v>
      </c>
      <c r="P14" s="117">
        <v>3</v>
      </c>
      <c r="Q14" s="117">
        <v>0</v>
      </c>
      <c r="R14" s="117">
        <v>4</v>
      </c>
      <c r="S14" s="2">
        <v>2</v>
      </c>
      <c r="T14" s="117">
        <v>3</v>
      </c>
      <c r="U14" s="2">
        <v>19</v>
      </c>
      <c r="V14" s="2">
        <v>155</v>
      </c>
      <c r="W14" s="2">
        <v>63</v>
      </c>
      <c r="X14" s="2" t="s">
        <v>42</v>
      </c>
      <c r="Y14" s="69">
        <f>('Controles Generales'!$E$10*(J14*(90/H14))+'Controles Generales'!$F$10*(K14*(90/H14))+'Controles Generales'!$K$10*(P14*(90/H14))+'Controles Generales'!$M$10*(R14*(90/H14))+'Controles Generales'!$O$10*(T14*(90/H14)))/100</f>
        <v>3.977027027027026</v>
      </c>
      <c r="Z14" s="2">
        <v>25.65496732017208</v>
      </c>
      <c r="AA14" s="2">
        <v>23.729708285151165</v>
      </c>
      <c r="AB14" s="2">
        <v>20.832840768093234</v>
      </c>
      <c r="AC14" s="2">
        <v>22.226309845734171</v>
      </c>
      <c r="AD14" s="2">
        <v>7.2131758437855549</v>
      </c>
      <c r="AE14" s="2">
        <v>15.902269050814661</v>
      </c>
      <c r="AF14" s="2">
        <v>5.6090434707607395</v>
      </c>
      <c r="AG14" s="2">
        <v>2.700804118580272</v>
      </c>
      <c r="AH14" s="2">
        <v>3.8443563233668065</v>
      </c>
      <c r="AI14" s="2">
        <v>6.2295692864085046</v>
      </c>
    </row>
    <row r="15" spans="1:35" ht="21" x14ac:dyDescent="0.25">
      <c r="A15" s="117" t="s">
        <v>726</v>
      </c>
      <c r="B15" s="117" t="s">
        <v>30</v>
      </c>
      <c r="C15" s="117" t="s">
        <v>132</v>
      </c>
      <c r="D15" s="117" t="s">
        <v>118</v>
      </c>
      <c r="E15" s="118">
        <v>33281</v>
      </c>
      <c r="F15" s="117">
        <v>24</v>
      </c>
      <c r="G15" s="117">
        <v>4</v>
      </c>
      <c r="H15" s="117">
        <v>242</v>
      </c>
      <c r="I15" s="2">
        <v>287</v>
      </c>
      <c r="J15" s="117">
        <v>32</v>
      </c>
      <c r="K15" s="117">
        <v>5</v>
      </c>
      <c r="L15" s="2">
        <v>34</v>
      </c>
      <c r="M15" s="2">
        <v>162</v>
      </c>
      <c r="N15" s="2">
        <v>10</v>
      </c>
      <c r="O15" s="117">
        <v>0</v>
      </c>
      <c r="P15" s="117">
        <v>0</v>
      </c>
      <c r="Q15" s="117">
        <v>0</v>
      </c>
      <c r="R15" s="117">
        <v>0</v>
      </c>
      <c r="S15" s="2">
        <v>7</v>
      </c>
      <c r="T15" s="117">
        <v>0</v>
      </c>
      <c r="U15" s="2">
        <v>27</v>
      </c>
      <c r="V15" s="2">
        <v>195</v>
      </c>
      <c r="W15" s="2">
        <v>102</v>
      </c>
      <c r="X15" s="2"/>
      <c r="Y15" s="69">
        <f>('Controles Generales'!$E$10*(J15*(90/H15))+'Controles Generales'!$F$10*(K15*(90/H15))+'Controles Generales'!$K$10*(P15*(90/H15))+'Controles Generales'!$M$10*(R15*(90/H15))+'Controles Generales'!$O$10*(T15*(90/H15)))/100</f>
        <v>2.5512396694214874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x14ac:dyDescent="0.25">
      <c r="A16" s="117" t="s">
        <v>291</v>
      </c>
      <c r="B16" s="117" t="s">
        <v>30</v>
      </c>
      <c r="C16" s="117" t="s">
        <v>139</v>
      </c>
      <c r="D16" s="117" t="s">
        <v>118</v>
      </c>
      <c r="E16" s="118">
        <v>31780</v>
      </c>
      <c r="F16" s="117">
        <v>28</v>
      </c>
      <c r="G16" s="117">
        <v>25</v>
      </c>
      <c r="H16" s="117">
        <v>2124</v>
      </c>
      <c r="I16" s="2">
        <v>157</v>
      </c>
      <c r="J16" s="117">
        <v>341</v>
      </c>
      <c r="K16" s="117">
        <v>15</v>
      </c>
      <c r="L16" s="2">
        <v>19</v>
      </c>
      <c r="M16" s="2">
        <v>95</v>
      </c>
      <c r="N16" s="2">
        <v>9</v>
      </c>
      <c r="O16" s="117">
        <v>1</v>
      </c>
      <c r="P16" s="117">
        <v>9</v>
      </c>
      <c r="Q16" s="117">
        <v>3</v>
      </c>
      <c r="R16" s="117">
        <v>60</v>
      </c>
      <c r="S16" s="2">
        <v>1</v>
      </c>
      <c r="T16" s="117">
        <v>7</v>
      </c>
      <c r="U16" s="2">
        <v>35</v>
      </c>
      <c r="V16" s="2">
        <v>124</v>
      </c>
      <c r="W16" s="2">
        <v>64</v>
      </c>
      <c r="X16" s="2"/>
      <c r="Y16" s="69">
        <f>('Controles Generales'!$E$10*(J16*(90/H16))+'Controles Generales'!$F$10*(K16*(90/H16))+'Controles Generales'!$K$10*(P16*(90/H16))+'Controles Generales'!$M$10*(R16*(90/H16))+'Controles Generales'!$O$10*(T16*(90/H16)))/100</f>
        <v>3.5177966101694911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1" x14ac:dyDescent="0.25">
      <c r="A17" s="117" t="s">
        <v>306</v>
      </c>
      <c r="B17" s="117" t="s">
        <v>30</v>
      </c>
      <c r="C17" s="117" t="s">
        <v>165</v>
      </c>
      <c r="D17" s="117" t="s">
        <v>118</v>
      </c>
      <c r="E17" s="118">
        <v>32182</v>
      </c>
      <c r="F17" s="117">
        <v>27</v>
      </c>
      <c r="G17" s="117">
        <v>30</v>
      </c>
      <c r="H17" s="117">
        <v>2700</v>
      </c>
      <c r="I17" s="2">
        <v>248</v>
      </c>
      <c r="J17" s="117">
        <v>281</v>
      </c>
      <c r="K17" s="117">
        <v>39</v>
      </c>
      <c r="L17" s="2">
        <v>24</v>
      </c>
      <c r="M17" s="2">
        <v>178</v>
      </c>
      <c r="N17" s="2">
        <v>17</v>
      </c>
      <c r="O17" s="117">
        <v>1</v>
      </c>
      <c r="P17" s="117">
        <v>2</v>
      </c>
      <c r="Q17" s="117">
        <v>0</v>
      </c>
      <c r="R17" s="117">
        <v>72</v>
      </c>
      <c r="S17" s="2">
        <v>1</v>
      </c>
      <c r="T17" s="117">
        <v>12</v>
      </c>
      <c r="U17" s="2">
        <v>46</v>
      </c>
      <c r="V17" s="2">
        <v>203</v>
      </c>
      <c r="W17" s="2">
        <v>142</v>
      </c>
      <c r="X17" s="2" t="s">
        <v>42</v>
      </c>
      <c r="Y17" s="69">
        <f>('Controles Generales'!$E$10*(J17*(90/H17))+'Controles Generales'!$F$10*(K17*(90/H17))+'Controles Generales'!$K$10*(P17*(90/H17))+'Controles Generales'!$M$10*(R17*(90/H17))+'Controles Generales'!$O$10*(T17*(90/H17)))/100</f>
        <v>2.6719999999999997</v>
      </c>
      <c r="Z17" s="2">
        <v>30.65143756693195</v>
      </c>
      <c r="AA17" s="2">
        <v>30.497538047870101</v>
      </c>
      <c r="AB17" s="2">
        <v>31.594663023528675</v>
      </c>
      <c r="AC17" s="2">
        <v>30.585608195200763</v>
      </c>
      <c r="AD17" s="2">
        <v>30.26740143773122</v>
      </c>
      <c r="AE17" s="2">
        <v>33.272566492223319</v>
      </c>
      <c r="AF17" s="2">
        <v>26.980277523446407</v>
      </c>
      <c r="AG17" s="2">
        <v>24.98942570030075</v>
      </c>
      <c r="AH17" s="2">
        <v>24.2612276153042</v>
      </c>
      <c r="AI17" s="2">
        <v>25.841171929534497</v>
      </c>
    </row>
    <row r="18" spans="1:35" ht="31.5" x14ac:dyDescent="0.25">
      <c r="A18" s="117" t="s">
        <v>727</v>
      </c>
      <c r="B18" s="117" t="s">
        <v>30</v>
      </c>
      <c r="C18" s="117" t="s">
        <v>132</v>
      </c>
      <c r="D18" s="117" t="s">
        <v>118</v>
      </c>
      <c r="E18" s="118">
        <v>34341</v>
      </c>
      <c r="F18" s="117">
        <v>21</v>
      </c>
      <c r="G18" s="117">
        <v>15</v>
      </c>
      <c r="H18" s="117">
        <v>1160</v>
      </c>
      <c r="I18" s="2">
        <v>57</v>
      </c>
      <c r="J18" s="117">
        <v>172</v>
      </c>
      <c r="K18" s="117">
        <v>19</v>
      </c>
      <c r="L18" s="2">
        <v>6</v>
      </c>
      <c r="M18" s="2">
        <v>20</v>
      </c>
      <c r="N18" s="2">
        <v>0</v>
      </c>
      <c r="O18" s="117">
        <v>0</v>
      </c>
      <c r="P18" s="117">
        <v>4</v>
      </c>
      <c r="Q18" s="117">
        <v>1</v>
      </c>
      <c r="R18" s="117">
        <v>22</v>
      </c>
      <c r="S18" s="2">
        <v>0</v>
      </c>
      <c r="T18" s="117">
        <v>9</v>
      </c>
      <c r="U18" s="2">
        <v>6</v>
      </c>
      <c r="V18" s="2">
        <v>28</v>
      </c>
      <c r="W18" s="2">
        <v>14</v>
      </c>
      <c r="X18" s="2" t="s">
        <v>42</v>
      </c>
      <c r="Y18" s="69">
        <f>('Controles Generales'!$E$10*(J18*(90/H18))+'Controles Generales'!$F$10*(K18*(90/H18))+'Controles Generales'!$K$10*(P18*(90/H18))+'Controles Generales'!$M$10*(R18*(90/H18))+'Controles Generales'!$O$10*(T18*(90/H18)))/100</f>
        <v>3.3377586206896552</v>
      </c>
      <c r="Z18" s="2">
        <v>3.6414727524101225</v>
      </c>
      <c r="AA18" s="2">
        <v>4.2392898654508908</v>
      </c>
      <c r="AB18" s="2">
        <v>3.2522674869136665</v>
      </c>
      <c r="AC18" s="2">
        <v>4.2338141609128055</v>
      </c>
      <c r="AD18" s="2">
        <v>2.4471059846386947</v>
      </c>
      <c r="AE18" s="2">
        <v>2.945989683169763</v>
      </c>
      <c r="AF18" s="2">
        <v>1.5322331842730323</v>
      </c>
      <c r="AG18" s="2">
        <v>1.5893924384218969</v>
      </c>
      <c r="AH18" s="2">
        <v>1.4557464315839901</v>
      </c>
      <c r="AI18" s="2">
        <v>1.7094010666059074</v>
      </c>
    </row>
    <row r="19" spans="1:35" ht="21" x14ac:dyDescent="0.25">
      <c r="A19" s="117" t="s">
        <v>359</v>
      </c>
      <c r="B19" s="117" t="s">
        <v>30</v>
      </c>
      <c r="C19" s="117" t="s">
        <v>121</v>
      </c>
      <c r="D19" s="117" t="s">
        <v>118</v>
      </c>
      <c r="E19" s="118">
        <v>34828</v>
      </c>
      <c r="F19" s="117">
        <v>20</v>
      </c>
      <c r="G19" s="117">
        <v>17</v>
      </c>
      <c r="H19" s="117">
        <v>1519</v>
      </c>
      <c r="I19" s="2">
        <v>231</v>
      </c>
      <c r="J19" s="117">
        <v>111</v>
      </c>
      <c r="K19" s="117">
        <v>5</v>
      </c>
      <c r="L19" s="2">
        <v>28</v>
      </c>
      <c r="M19" s="2">
        <v>133</v>
      </c>
      <c r="N19" s="2">
        <v>1</v>
      </c>
      <c r="O19" s="117">
        <v>0</v>
      </c>
      <c r="P19" s="117">
        <v>0</v>
      </c>
      <c r="Q19" s="117">
        <v>0</v>
      </c>
      <c r="R19" s="117">
        <v>25</v>
      </c>
      <c r="S19" s="2">
        <v>3</v>
      </c>
      <c r="T19" s="117">
        <v>2</v>
      </c>
      <c r="U19" s="2">
        <v>36</v>
      </c>
      <c r="V19" s="2">
        <v>236</v>
      </c>
      <c r="W19" s="2">
        <v>106</v>
      </c>
      <c r="X19" s="2" t="s">
        <v>42</v>
      </c>
      <c r="Y19" s="69">
        <f>('Controles Generales'!$E$10*(J19*(90/H19))+'Controles Generales'!$F$10*(K19*(90/H19))+'Controles Generales'!$K$10*(P19*(90/H19))+'Controles Generales'!$M$10*(R19*(90/H19))+'Controles Generales'!$O$10*(T19*(90/H19)))/100</f>
        <v>1.6530612244897958</v>
      </c>
      <c r="Z19" s="2">
        <v>27.06796722379574</v>
      </c>
      <c r="AA19" s="2">
        <v>28.680440056072918</v>
      </c>
      <c r="AB19" s="2">
        <v>23.097540998209766</v>
      </c>
      <c r="AC19" s="2">
        <v>25.627879114142043</v>
      </c>
      <c r="AD19" s="2">
        <v>13.524637658239342</v>
      </c>
      <c r="AE19" s="2">
        <v>19.037405722276368</v>
      </c>
      <c r="AF19" s="2">
        <v>8.9759507570228632</v>
      </c>
      <c r="AG19" s="2">
        <v>7.9513033549335539</v>
      </c>
      <c r="AH19" s="2">
        <v>8.7134285850554107</v>
      </c>
      <c r="AI19" s="2">
        <v>10.457014707419669</v>
      </c>
    </row>
    <row r="20" spans="1:35" ht="21" x14ac:dyDescent="0.25">
      <c r="A20" s="117" t="s">
        <v>728</v>
      </c>
      <c r="B20" s="117" t="s">
        <v>30</v>
      </c>
      <c r="C20" s="117" t="s">
        <v>128</v>
      </c>
      <c r="D20" s="117" t="s">
        <v>118</v>
      </c>
      <c r="E20" s="118">
        <v>32654</v>
      </c>
      <c r="F20" s="117">
        <v>26</v>
      </c>
      <c r="G20" s="117">
        <v>1</v>
      </c>
      <c r="H20" s="117">
        <v>45</v>
      </c>
      <c r="I20" s="2">
        <v>3</v>
      </c>
      <c r="J20" s="117">
        <v>8</v>
      </c>
      <c r="K20" s="117">
        <v>0</v>
      </c>
      <c r="L20" s="2">
        <v>0</v>
      </c>
      <c r="M20" s="2">
        <v>3</v>
      </c>
      <c r="N20" s="2">
        <v>0</v>
      </c>
      <c r="O20" s="117">
        <v>0</v>
      </c>
      <c r="P20" s="117">
        <v>0</v>
      </c>
      <c r="Q20" s="117">
        <v>0</v>
      </c>
      <c r="R20" s="117">
        <v>1</v>
      </c>
      <c r="S20" s="2">
        <v>0</v>
      </c>
      <c r="T20" s="117">
        <v>0</v>
      </c>
      <c r="U20" s="2">
        <v>0</v>
      </c>
      <c r="V20" s="2">
        <v>4</v>
      </c>
      <c r="W20" s="2">
        <v>4</v>
      </c>
      <c r="X20" s="2"/>
      <c r="Y20" s="69">
        <f>('Controles Generales'!$E$10*(J20*(90/H20))+'Controles Generales'!$F$10*(K20*(90/H20))+'Controles Generales'!$K$10*(P20*(90/H20))+'Controles Generales'!$M$10*(R20*(90/H20))+'Controles Generales'!$O$10*(T20*(90/H20)))/100</f>
        <v>3.4</v>
      </c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1" x14ac:dyDescent="0.25">
      <c r="A21" s="117" t="s">
        <v>729</v>
      </c>
      <c r="B21" s="117" t="s">
        <v>30</v>
      </c>
      <c r="C21" s="117" t="s">
        <v>117</v>
      </c>
      <c r="D21" s="117" t="s">
        <v>118</v>
      </c>
      <c r="E21" s="118">
        <v>29671</v>
      </c>
      <c r="F21" s="117">
        <v>34</v>
      </c>
      <c r="G21" s="117">
        <v>22</v>
      </c>
      <c r="H21" s="117">
        <v>1856</v>
      </c>
      <c r="I21" s="2">
        <v>169</v>
      </c>
      <c r="J21" s="117">
        <v>239</v>
      </c>
      <c r="K21" s="117">
        <v>16</v>
      </c>
      <c r="L21" s="2">
        <v>25</v>
      </c>
      <c r="M21" s="2">
        <v>96</v>
      </c>
      <c r="N21" s="2">
        <v>3</v>
      </c>
      <c r="O21" s="117">
        <v>5</v>
      </c>
      <c r="P21" s="117">
        <v>4</v>
      </c>
      <c r="Q21" s="117">
        <v>2</v>
      </c>
      <c r="R21" s="117">
        <v>44</v>
      </c>
      <c r="S21" s="2">
        <v>0</v>
      </c>
      <c r="T21" s="117">
        <v>10</v>
      </c>
      <c r="U21" s="2">
        <v>34</v>
      </c>
      <c r="V21" s="2">
        <v>142</v>
      </c>
      <c r="W21" s="2">
        <v>52</v>
      </c>
      <c r="X21" s="2"/>
      <c r="Y21" s="69">
        <f>('Controles Generales'!$E$10*(J21*(90/H21))+'Controles Generales'!$F$10*(K21*(90/H21))+'Controles Generales'!$K$10*(P21*(90/H21))+'Controles Generales'!$M$10*(R21*(90/H21))+'Controles Generales'!$O$10*(T21*(90/H21)))/100</f>
        <v>2.9240301724137931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31.5" x14ac:dyDescent="0.25">
      <c r="A22" s="117" t="s">
        <v>214</v>
      </c>
      <c r="B22" s="117" t="s">
        <v>30</v>
      </c>
      <c r="C22" s="117" t="s">
        <v>152</v>
      </c>
      <c r="D22" s="117" t="s">
        <v>118</v>
      </c>
      <c r="E22" s="118">
        <v>32215</v>
      </c>
      <c r="F22" s="117">
        <v>27</v>
      </c>
      <c r="G22" s="117">
        <v>23</v>
      </c>
      <c r="H22" s="117">
        <v>1440</v>
      </c>
      <c r="I22" s="2">
        <v>120</v>
      </c>
      <c r="J22" s="117">
        <v>230</v>
      </c>
      <c r="K22" s="117">
        <v>10</v>
      </c>
      <c r="L22" s="2">
        <v>10</v>
      </c>
      <c r="M22" s="2">
        <v>44</v>
      </c>
      <c r="N22" s="2">
        <v>0</v>
      </c>
      <c r="O22" s="117">
        <v>0</v>
      </c>
      <c r="P22" s="117">
        <v>1</v>
      </c>
      <c r="Q22" s="117">
        <v>1</v>
      </c>
      <c r="R22" s="117">
        <v>35</v>
      </c>
      <c r="S22" s="2">
        <v>0</v>
      </c>
      <c r="T22" s="117">
        <v>9</v>
      </c>
      <c r="U22" s="2">
        <v>22</v>
      </c>
      <c r="V22" s="2">
        <v>97</v>
      </c>
      <c r="W22" s="2">
        <v>51</v>
      </c>
      <c r="X22" s="2"/>
      <c r="Y22" s="69">
        <f>('Controles Generales'!$E$10*(J22*(90/H22))+'Controles Generales'!$F$10*(K22*(90/H22))+'Controles Generales'!$K$10*(P22*(90/H22))+'Controles Generales'!$M$10*(R22*(90/H22))+'Controles Generales'!$O$10*(T22*(90/H22)))/100</f>
        <v>3.395</v>
      </c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31.5" x14ac:dyDescent="0.25">
      <c r="A23" s="117" t="s">
        <v>386</v>
      </c>
      <c r="B23" s="117" t="s">
        <v>30</v>
      </c>
      <c r="C23" s="117" t="s">
        <v>144</v>
      </c>
      <c r="D23" s="117" t="s">
        <v>118</v>
      </c>
      <c r="E23" s="118">
        <v>34751</v>
      </c>
      <c r="F23" s="117">
        <v>20</v>
      </c>
      <c r="G23" s="117">
        <v>15</v>
      </c>
      <c r="H23" s="117">
        <v>1332</v>
      </c>
      <c r="I23" s="2">
        <v>319</v>
      </c>
      <c r="J23" s="117">
        <v>170</v>
      </c>
      <c r="K23" s="117">
        <v>28</v>
      </c>
      <c r="L23" s="2">
        <v>26</v>
      </c>
      <c r="M23" s="2">
        <v>146</v>
      </c>
      <c r="N23" s="2">
        <v>11</v>
      </c>
      <c r="O23" s="117">
        <v>0</v>
      </c>
      <c r="P23" s="117">
        <v>0</v>
      </c>
      <c r="Q23" s="117">
        <v>0</v>
      </c>
      <c r="R23" s="117">
        <v>18</v>
      </c>
      <c r="S23" s="2">
        <v>0</v>
      </c>
      <c r="T23" s="117">
        <v>7</v>
      </c>
      <c r="U23" s="2">
        <v>46</v>
      </c>
      <c r="V23" s="2">
        <v>204</v>
      </c>
      <c r="W23" s="2">
        <v>107</v>
      </c>
      <c r="X23" s="2"/>
      <c r="Y23" s="69">
        <f>('Controles Generales'!$E$10*(J23*(90/H23))+'Controles Generales'!$F$10*(K23*(90/H23))+'Controles Generales'!$K$10*(P23*(90/H23))+'Controles Generales'!$M$10*(R23*(90/H23))+'Controles Generales'!$O$10*(T23*(90/H23)))/100</f>
        <v>2.8756756756756756</v>
      </c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1" x14ac:dyDescent="0.25">
      <c r="A24" s="117" t="s">
        <v>730</v>
      </c>
      <c r="B24" s="117" t="s">
        <v>30</v>
      </c>
      <c r="C24" s="117" t="s">
        <v>142</v>
      </c>
      <c r="D24" s="117" t="s">
        <v>118</v>
      </c>
      <c r="E24" s="118">
        <v>34427</v>
      </c>
      <c r="F24" s="117">
        <v>21</v>
      </c>
      <c r="G24" s="117">
        <v>5</v>
      </c>
      <c r="H24" s="117">
        <v>337</v>
      </c>
      <c r="I24" s="2">
        <v>285</v>
      </c>
      <c r="J24" s="117">
        <v>50</v>
      </c>
      <c r="K24" s="117">
        <v>13</v>
      </c>
      <c r="L24" s="2">
        <v>56</v>
      </c>
      <c r="M24" s="2">
        <v>190</v>
      </c>
      <c r="N24" s="2">
        <v>3</v>
      </c>
      <c r="O24" s="117">
        <v>0</v>
      </c>
      <c r="P24" s="117">
        <v>1</v>
      </c>
      <c r="Q24" s="117">
        <v>0</v>
      </c>
      <c r="R24" s="117">
        <v>5</v>
      </c>
      <c r="S24" s="2">
        <v>1</v>
      </c>
      <c r="T24" s="117">
        <v>1</v>
      </c>
      <c r="U24" s="2">
        <v>38</v>
      </c>
      <c r="V24" s="2">
        <v>234</v>
      </c>
      <c r="W24" s="2">
        <v>98</v>
      </c>
      <c r="X24" s="2" t="s">
        <v>42</v>
      </c>
      <c r="Y24" s="69">
        <f>('Controles Generales'!$E$10*(J24*(90/H24))+'Controles Generales'!$F$10*(K24*(90/H24))+'Controles Generales'!$K$10*(P24*(90/H24))+'Controles Generales'!$M$10*(R24*(90/H24))+'Controles Generales'!$O$10*(T24*(90/H24)))/100</f>
        <v>3.6053412462908012</v>
      </c>
      <c r="Z24" s="2">
        <v>36.428923362388701</v>
      </c>
      <c r="AA24" s="2">
        <v>35.389509628223266</v>
      </c>
      <c r="AB24" s="2">
        <v>31.407208987923568</v>
      </c>
      <c r="AC24" s="2">
        <v>34.465296226499362</v>
      </c>
      <c r="AD24" s="2">
        <v>25.423579616343307</v>
      </c>
      <c r="AE24" s="2">
        <v>29.452571957130669</v>
      </c>
      <c r="AF24" s="2">
        <v>22.476528900153188</v>
      </c>
      <c r="AG24" s="2">
        <v>20.313412866240501</v>
      </c>
      <c r="AH24" s="2">
        <v>22.379844418990764</v>
      </c>
      <c r="AI24" s="2">
        <v>20.880546829458062</v>
      </c>
    </row>
    <row r="25" spans="1:35" ht="21" x14ac:dyDescent="0.25">
      <c r="A25" s="117" t="s">
        <v>731</v>
      </c>
      <c r="B25" s="117" t="s">
        <v>30</v>
      </c>
      <c r="C25" s="117" t="s">
        <v>130</v>
      </c>
      <c r="D25" s="117" t="s">
        <v>136</v>
      </c>
      <c r="E25" s="118">
        <v>31100</v>
      </c>
      <c r="F25" s="117">
        <v>30</v>
      </c>
      <c r="G25" s="117">
        <v>13</v>
      </c>
      <c r="H25" s="117">
        <v>544</v>
      </c>
      <c r="I25" s="2">
        <v>269</v>
      </c>
      <c r="J25" s="117">
        <v>139</v>
      </c>
      <c r="K25" s="117">
        <v>7</v>
      </c>
      <c r="L25" s="2">
        <v>22</v>
      </c>
      <c r="M25" s="2">
        <v>106</v>
      </c>
      <c r="N25" s="2">
        <v>4</v>
      </c>
      <c r="O25" s="117">
        <v>0</v>
      </c>
      <c r="P25" s="117">
        <v>1</v>
      </c>
      <c r="Q25" s="117">
        <v>0</v>
      </c>
      <c r="R25" s="117">
        <v>12</v>
      </c>
      <c r="S25" s="2">
        <v>9</v>
      </c>
      <c r="T25" s="117">
        <v>3</v>
      </c>
      <c r="U25" s="2">
        <v>14</v>
      </c>
      <c r="V25" s="2">
        <v>121</v>
      </c>
      <c r="W25" s="2">
        <v>67</v>
      </c>
      <c r="X25" s="2"/>
      <c r="Y25" s="69">
        <f>('Controles Generales'!$E$10*(J25*(90/H25))+'Controles Generales'!$F$10*(K25*(90/H25))+'Controles Generales'!$K$10*(P25*(90/H25))+'Controles Generales'!$M$10*(R25*(90/H25))+'Controles Generales'!$O$10*(T25*(90/H25)))/100</f>
        <v>5.0194852941176471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1" x14ac:dyDescent="0.25">
      <c r="A26" s="117" t="s">
        <v>732</v>
      </c>
      <c r="B26" s="117" t="s">
        <v>30</v>
      </c>
      <c r="C26" s="117" t="s">
        <v>598</v>
      </c>
      <c r="D26" s="117" t="s">
        <v>118</v>
      </c>
      <c r="E26" s="118">
        <v>30775</v>
      </c>
      <c r="F26" s="117">
        <v>31</v>
      </c>
      <c r="G26" s="117">
        <v>25</v>
      </c>
      <c r="H26" s="117">
        <v>2118</v>
      </c>
      <c r="I26" s="2">
        <v>298</v>
      </c>
      <c r="J26" s="117">
        <v>275</v>
      </c>
      <c r="K26" s="117">
        <v>26</v>
      </c>
      <c r="L26" s="2">
        <v>29</v>
      </c>
      <c r="M26" s="2">
        <v>171</v>
      </c>
      <c r="N26" s="2">
        <v>21</v>
      </c>
      <c r="O26" s="117">
        <v>0</v>
      </c>
      <c r="P26" s="117">
        <v>2</v>
      </c>
      <c r="Q26" s="117">
        <v>0</v>
      </c>
      <c r="R26" s="117">
        <v>42</v>
      </c>
      <c r="S26" s="2">
        <v>1</v>
      </c>
      <c r="T26" s="117">
        <v>7</v>
      </c>
      <c r="U26" s="2">
        <v>38</v>
      </c>
      <c r="V26" s="2">
        <v>193</v>
      </c>
      <c r="W26" s="2">
        <v>153</v>
      </c>
      <c r="X26" s="2"/>
      <c r="Y26" s="69">
        <f>('Controles Generales'!$E$10*(J26*(90/H26))+'Controles Generales'!$F$10*(K26*(90/H26))+'Controles Generales'!$K$10*(P26*(90/H26))+'Controles Generales'!$M$10*(R26*(90/H26))+'Controles Generales'!$O$10*(T26*(90/H26)))/100</f>
        <v>2.8733711048158637</v>
      </c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1" x14ac:dyDescent="0.25">
      <c r="A27" s="117" t="s">
        <v>307</v>
      </c>
      <c r="B27" s="117" t="s">
        <v>30</v>
      </c>
      <c r="C27" s="117" t="s">
        <v>168</v>
      </c>
      <c r="D27" s="117" t="s">
        <v>118</v>
      </c>
      <c r="E27" s="118">
        <v>30010</v>
      </c>
      <c r="F27" s="117">
        <v>33</v>
      </c>
      <c r="G27" s="117">
        <v>21</v>
      </c>
      <c r="H27" s="117">
        <v>1476</v>
      </c>
      <c r="I27" s="2">
        <v>35</v>
      </c>
      <c r="J27" s="117">
        <v>215</v>
      </c>
      <c r="K27" s="117">
        <v>13</v>
      </c>
      <c r="L27" s="2">
        <v>9</v>
      </c>
      <c r="M27" s="2">
        <v>34</v>
      </c>
      <c r="N27" s="2">
        <v>6</v>
      </c>
      <c r="O27" s="117">
        <v>1</v>
      </c>
      <c r="P27" s="117">
        <v>0</v>
      </c>
      <c r="Q27" s="117">
        <v>0</v>
      </c>
      <c r="R27" s="117">
        <v>53</v>
      </c>
      <c r="S27" s="2">
        <v>0</v>
      </c>
      <c r="T27" s="117">
        <v>12</v>
      </c>
      <c r="U27" s="2">
        <v>17</v>
      </c>
      <c r="V27" s="2">
        <v>79</v>
      </c>
      <c r="W27" s="2">
        <v>36</v>
      </c>
      <c r="X27" s="2" t="s">
        <v>42</v>
      </c>
      <c r="Y27" s="69">
        <f>('Controles Generales'!$E$10*(J27*(90/H27))+'Controles Generales'!$F$10*(K27*(90/H27))+'Controles Generales'!$K$10*(P27*(90/H27))+'Controles Generales'!$M$10*(R27*(90/H27))+'Controles Generales'!$O$10*(T27*(90/H27)))/100</f>
        <v>3.4914634146341461</v>
      </c>
      <c r="Z27" s="2">
        <v>16.556326966876462</v>
      </c>
      <c r="AA27" s="2">
        <v>16.664588558632985</v>
      </c>
      <c r="AB27" s="2">
        <v>14.697064421054334</v>
      </c>
      <c r="AC27" s="2">
        <v>17.517763783263085</v>
      </c>
      <c r="AD27" s="2">
        <v>12.592177998645013</v>
      </c>
      <c r="AE27" s="2">
        <v>14.115755050706685</v>
      </c>
      <c r="AF27" s="2">
        <v>12.579446977928951</v>
      </c>
      <c r="AG27" s="2">
        <v>10.253824056605032</v>
      </c>
      <c r="AH27" s="2">
        <v>11.760541017275704</v>
      </c>
      <c r="AI27" s="2">
        <v>10.379063244546654</v>
      </c>
    </row>
    <row r="28" spans="1:35" ht="21" x14ac:dyDescent="0.25">
      <c r="A28" s="117" t="s">
        <v>292</v>
      </c>
      <c r="B28" s="117" t="s">
        <v>30</v>
      </c>
      <c r="C28" s="117" t="s">
        <v>132</v>
      </c>
      <c r="D28" s="117" t="s">
        <v>118</v>
      </c>
      <c r="E28" s="118">
        <v>30307</v>
      </c>
      <c r="F28" s="117">
        <v>32</v>
      </c>
      <c r="G28" s="117">
        <v>21</v>
      </c>
      <c r="H28" s="117">
        <v>1713</v>
      </c>
      <c r="I28" s="2">
        <v>232</v>
      </c>
      <c r="J28" s="117">
        <v>212</v>
      </c>
      <c r="K28" s="117">
        <v>10</v>
      </c>
      <c r="L28" s="2">
        <v>40</v>
      </c>
      <c r="M28" s="2">
        <v>188</v>
      </c>
      <c r="N28" s="2">
        <v>3</v>
      </c>
      <c r="O28" s="117">
        <v>0</v>
      </c>
      <c r="P28" s="117">
        <v>5</v>
      </c>
      <c r="Q28" s="117">
        <v>2</v>
      </c>
      <c r="R28" s="117">
        <v>20</v>
      </c>
      <c r="S28" s="2">
        <v>8</v>
      </c>
      <c r="T28" s="117">
        <v>6</v>
      </c>
      <c r="U28" s="2">
        <v>20</v>
      </c>
      <c r="V28" s="2">
        <v>210</v>
      </c>
      <c r="W28" s="2">
        <v>65</v>
      </c>
      <c r="X28" s="2"/>
      <c r="Y28" s="69">
        <f>('Controles Generales'!$E$10*(J28*(90/H28))+'Controles Generales'!$F$10*(K28*(90/H28))+'Controles Generales'!$K$10*(P28*(90/H28))+'Controles Generales'!$M$10*(R28*(90/H28))+'Controles Generales'!$O$10*(T28*(90/H28)))/100</f>
        <v>2.491418563922942</v>
      </c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1" x14ac:dyDescent="0.25">
      <c r="A29" s="117" t="s">
        <v>408</v>
      </c>
      <c r="B29" s="117" t="s">
        <v>30</v>
      </c>
      <c r="C29" s="117" t="s">
        <v>168</v>
      </c>
      <c r="D29" s="117" t="s">
        <v>118</v>
      </c>
      <c r="E29" s="118">
        <v>34197</v>
      </c>
      <c r="F29" s="117">
        <v>22</v>
      </c>
      <c r="G29" s="117">
        <v>22</v>
      </c>
      <c r="H29" s="117">
        <v>1763</v>
      </c>
      <c r="I29" s="2">
        <v>108</v>
      </c>
      <c r="J29" s="117">
        <v>202</v>
      </c>
      <c r="K29" s="117">
        <v>13</v>
      </c>
      <c r="L29" s="2">
        <v>4</v>
      </c>
      <c r="M29" s="2">
        <v>39</v>
      </c>
      <c r="N29" s="2">
        <v>7</v>
      </c>
      <c r="O29" s="117">
        <v>0</v>
      </c>
      <c r="P29" s="117">
        <v>2</v>
      </c>
      <c r="Q29" s="117">
        <v>0</v>
      </c>
      <c r="R29" s="117">
        <v>33</v>
      </c>
      <c r="S29" s="2">
        <v>0</v>
      </c>
      <c r="T29" s="117">
        <v>14</v>
      </c>
      <c r="U29" s="2">
        <v>18</v>
      </c>
      <c r="V29" s="2">
        <v>41</v>
      </c>
      <c r="W29" s="2">
        <v>24</v>
      </c>
      <c r="X29" s="2"/>
      <c r="Y29" s="69">
        <f>('Controles Generales'!$E$10*(J29*(90/H29))+'Controles Generales'!$F$10*(K29*(90/H29))+'Controles Generales'!$K$10*(P29*(90/H29))+'Controles Generales'!$M$10*(R29*(90/H29))+'Controles Generales'!$O$10*(T29*(90/H29)))/100</f>
        <v>2.5728871242200793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1" x14ac:dyDescent="0.25">
      <c r="A30" s="117" t="s">
        <v>305</v>
      </c>
      <c r="B30" s="117" t="s">
        <v>30</v>
      </c>
      <c r="C30" s="117" t="s">
        <v>124</v>
      </c>
      <c r="D30" s="117" t="s">
        <v>118</v>
      </c>
      <c r="E30" s="118">
        <v>34817</v>
      </c>
      <c r="F30" s="117">
        <v>20</v>
      </c>
      <c r="G30" s="117">
        <v>13</v>
      </c>
      <c r="H30" s="117">
        <v>1157</v>
      </c>
      <c r="I30" s="2">
        <v>367</v>
      </c>
      <c r="J30" s="117">
        <v>163</v>
      </c>
      <c r="K30" s="117">
        <v>12</v>
      </c>
      <c r="L30" s="2">
        <v>25</v>
      </c>
      <c r="M30" s="2">
        <v>168</v>
      </c>
      <c r="N30" s="2">
        <v>2</v>
      </c>
      <c r="O30" s="117">
        <v>0</v>
      </c>
      <c r="P30" s="117">
        <v>2</v>
      </c>
      <c r="Q30" s="117">
        <v>1</v>
      </c>
      <c r="R30" s="117">
        <v>28</v>
      </c>
      <c r="S30" s="2">
        <v>0</v>
      </c>
      <c r="T30" s="117">
        <v>6</v>
      </c>
      <c r="U30" s="2">
        <v>48</v>
      </c>
      <c r="V30" s="2">
        <v>211</v>
      </c>
      <c r="W30" s="2">
        <v>111</v>
      </c>
      <c r="X30" s="2"/>
      <c r="Y30" s="69">
        <f>('Controles Generales'!$E$10*(J30*(90/H30))+'Controles Generales'!$F$10*(K30*(90/H30))+'Controles Generales'!$K$10*(P30*(90/H30))+'Controles Generales'!$M$10*(R30*(90/H30))+'Controles Generales'!$O$10*(T30*(90/H30)))/100</f>
        <v>3.1566119273984445</v>
      </c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31.5" x14ac:dyDescent="0.25">
      <c r="A31" s="117" t="s">
        <v>733</v>
      </c>
      <c r="B31" s="117" t="s">
        <v>30</v>
      </c>
      <c r="C31" s="117" t="s">
        <v>124</v>
      </c>
      <c r="D31" s="117" t="s">
        <v>169</v>
      </c>
      <c r="E31" s="118">
        <v>33710</v>
      </c>
      <c r="F31" s="117">
        <v>23</v>
      </c>
      <c r="G31" s="117">
        <v>1</v>
      </c>
      <c r="H31" s="117">
        <v>90</v>
      </c>
      <c r="I31" s="2">
        <v>593</v>
      </c>
      <c r="J31" s="117">
        <v>5</v>
      </c>
      <c r="K31" s="117">
        <v>1</v>
      </c>
      <c r="L31" s="2">
        <v>29</v>
      </c>
      <c r="M31" s="2">
        <v>175</v>
      </c>
      <c r="N31" s="2">
        <v>2</v>
      </c>
      <c r="O31" s="117">
        <v>0</v>
      </c>
      <c r="P31" s="117">
        <v>0</v>
      </c>
      <c r="Q31" s="117">
        <v>0</v>
      </c>
      <c r="R31" s="117">
        <v>2</v>
      </c>
      <c r="S31" s="2">
        <v>1</v>
      </c>
      <c r="T31" s="117">
        <v>1</v>
      </c>
      <c r="U31" s="2">
        <v>47</v>
      </c>
      <c r="V31" s="2">
        <v>204</v>
      </c>
      <c r="W31" s="2">
        <v>116</v>
      </c>
      <c r="X31" s="2" t="s">
        <v>42</v>
      </c>
      <c r="Y31" s="69">
        <f>('Controles Generales'!$E$10*(J31*(90/H31))+'Controles Generales'!$F$10*(K31*(90/H31))+'Controles Generales'!$K$10*(P31*(90/H31))+'Controles Generales'!$M$10*(R31*(90/H31))+'Controles Generales'!$O$10*(T31*(90/H31)))/100</f>
        <v>1.8</v>
      </c>
      <c r="Z31" s="2">
        <v>2.4149165979537117</v>
      </c>
      <c r="AA31" s="2">
        <v>2.8627076251721242</v>
      </c>
      <c r="AB31" s="2">
        <v>2.2765946661906304</v>
      </c>
      <c r="AC31" s="2">
        <v>1.9852532768921041</v>
      </c>
      <c r="AD31" s="2">
        <v>1.8153690543300163</v>
      </c>
      <c r="AE31" s="2">
        <v>2.0182913055072542</v>
      </c>
      <c r="AF31" s="2">
        <v>0.98826979472140752</v>
      </c>
      <c r="AG31" s="2">
        <v>0.86550326106116704</v>
      </c>
      <c r="AH31" s="2">
        <v>0.87444513885550379</v>
      </c>
      <c r="AI31" s="2">
        <v>1.3235657756414918</v>
      </c>
    </row>
    <row r="32" spans="1:35" ht="21" x14ac:dyDescent="0.25">
      <c r="A32" s="117" t="s">
        <v>734</v>
      </c>
      <c r="B32" s="117" t="s">
        <v>30</v>
      </c>
      <c r="C32" s="117" t="s">
        <v>158</v>
      </c>
      <c r="D32" s="117" t="s">
        <v>118</v>
      </c>
      <c r="E32" s="118">
        <v>34225</v>
      </c>
      <c r="F32" s="117">
        <v>22</v>
      </c>
      <c r="G32" s="117">
        <v>28</v>
      </c>
      <c r="H32" s="117">
        <v>2349</v>
      </c>
      <c r="I32" s="2">
        <v>24</v>
      </c>
      <c r="J32" s="117">
        <v>450</v>
      </c>
      <c r="K32" s="117">
        <v>67</v>
      </c>
      <c r="L32" s="2">
        <v>4</v>
      </c>
      <c r="M32" s="2">
        <v>16</v>
      </c>
      <c r="N32" s="2">
        <v>0</v>
      </c>
      <c r="O32" s="117">
        <v>3</v>
      </c>
      <c r="P32" s="117">
        <v>2</v>
      </c>
      <c r="Q32" s="117">
        <v>1</v>
      </c>
      <c r="R32" s="117">
        <v>48</v>
      </c>
      <c r="S32" s="2">
        <v>0</v>
      </c>
      <c r="T32" s="117">
        <v>15</v>
      </c>
      <c r="U32" s="2">
        <v>4</v>
      </c>
      <c r="V32" s="2">
        <v>27</v>
      </c>
      <c r="W32" s="2">
        <v>13</v>
      </c>
      <c r="X32" s="2" t="s">
        <v>42</v>
      </c>
      <c r="Y32" s="69">
        <f>('Controles Generales'!$E$10*(J32*(90/H32))+'Controles Generales'!$F$10*(K32*(90/H32))+'Controles Generales'!$K$10*(P32*(90/H32))+'Controles Generales'!$M$10*(R32*(90/H32))+'Controles Generales'!$O$10*(T32*(90/H32)))/100</f>
        <v>4.2521072796934858</v>
      </c>
      <c r="Z32" s="2">
        <v>22.038803691437622</v>
      </c>
      <c r="AA32" s="2">
        <v>25.020480020744341</v>
      </c>
      <c r="AB32" s="2">
        <v>25.943798098817307</v>
      </c>
      <c r="AC32" s="2">
        <v>21.864543725465897</v>
      </c>
      <c r="AD32" s="2">
        <v>21.332728682795207</v>
      </c>
      <c r="AE32" s="2">
        <v>24.557006057995316</v>
      </c>
      <c r="AF32" s="2">
        <v>16.431862966255757</v>
      </c>
      <c r="AG32" s="2">
        <v>14.812792524888524</v>
      </c>
      <c r="AH32" s="2">
        <v>15.859001967433546</v>
      </c>
      <c r="AI32" s="2">
        <v>18.627810650008318</v>
      </c>
    </row>
    <row r="33" spans="1:35" ht="21" x14ac:dyDescent="0.25">
      <c r="A33" s="117" t="s">
        <v>289</v>
      </c>
      <c r="B33" s="117" t="s">
        <v>30</v>
      </c>
      <c r="C33" s="117" t="s">
        <v>135</v>
      </c>
      <c r="D33" s="117" t="s">
        <v>118</v>
      </c>
      <c r="E33" s="118">
        <v>33378</v>
      </c>
      <c r="F33" s="117">
        <v>24</v>
      </c>
      <c r="G33" s="117">
        <v>23</v>
      </c>
      <c r="H33" s="117">
        <v>1846</v>
      </c>
      <c r="I33" s="2">
        <v>125</v>
      </c>
      <c r="J33" s="117">
        <v>366</v>
      </c>
      <c r="K33" s="117">
        <v>23</v>
      </c>
      <c r="L33" s="2">
        <v>14</v>
      </c>
      <c r="M33" s="2">
        <v>94</v>
      </c>
      <c r="N33" s="2">
        <v>4</v>
      </c>
      <c r="O33" s="117">
        <v>2</v>
      </c>
      <c r="P33" s="117">
        <v>1</v>
      </c>
      <c r="Q33" s="117">
        <v>0</v>
      </c>
      <c r="R33" s="117">
        <v>29</v>
      </c>
      <c r="S33" s="2">
        <v>6</v>
      </c>
      <c r="T33" s="117">
        <v>20</v>
      </c>
      <c r="U33" s="2">
        <v>21</v>
      </c>
      <c r="V33" s="2">
        <v>108</v>
      </c>
      <c r="W33" s="2">
        <v>95</v>
      </c>
      <c r="X33" s="2" t="s">
        <v>42</v>
      </c>
      <c r="Y33" s="69">
        <f>('Controles Generales'!$E$10*(J33*(90/H33))+'Controles Generales'!$F$10*(K33*(90/H33))+'Controles Generales'!$K$10*(P33*(90/H33))+'Controles Generales'!$M$10*(R33*(90/H33))+'Controles Generales'!$O$10*(T33*(90/H33)))/100</f>
        <v>3.9910075839653301</v>
      </c>
      <c r="Z33" s="2">
        <v>15.575256391229727</v>
      </c>
      <c r="AA33" s="2">
        <v>16.843116845459186</v>
      </c>
      <c r="AB33" s="2">
        <v>13.233741702212569</v>
      </c>
      <c r="AC33" s="2">
        <v>17.406995875257294</v>
      </c>
      <c r="AD33" s="2">
        <v>6.2607504113478578</v>
      </c>
      <c r="AE33" s="2">
        <v>11.294610636120332</v>
      </c>
      <c r="AF33" s="2">
        <v>4.5404883260670745</v>
      </c>
      <c r="AG33" s="2">
        <v>4.0646588140288946</v>
      </c>
      <c r="AH33" s="2">
        <v>3.8133308445234904</v>
      </c>
      <c r="AI33" s="2">
        <v>5.2771438539708084</v>
      </c>
    </row>
    <row r="34" spans="1:35" ht="21" x14ac:dyDescent="0.25">
      <c r="A34" s="117" t="s">
        <v>735</v>
      </c>
      <c r="B34" s="117" t="s">
        <v>30</v>
      </c>
      <c r="C34" s="117" t="s">
        <v>585</v>
      </c>
      <c r="D34" s="117" t="s">
        <v>215</v>
      </c>
      <c r="E34" s="118">
        <v>33074</v>
      </c>
      <c r="F34" s="117">
        <v>25</v>
      </c>
      <c r="G34" s="117">
        <v>25</v>
      </c>
      <c r="H34" s="117">
        <v>1965</v>
      </c>
      <c r="I34" s="2">
        <v>87</v>
      </c>
      <c r="J34" s="117">
        <v>256</v>
      </c>
      <c r="K34" s="117">
        <v>82</v>
      </c>
      <c r="L34" s="2">
        <v>8</v>
      </c>
      <c r="M34" s="2">
        <v>32</v>
      </c>
      <c r="N34" s="2">
        <v>2</v>
      </c>
      <c r="O34" s="117">
        <v>5</v>
      </c>
      <c r="P34" s="117">
        <v>4</v>
      </c>
      <c r="Q34" s="117">
        <v>0</v>
      </c>
      <c r="R34" s="117">
        <v>34</v>
      </c>
      <c r="S34" s="2">
        <v>2</v>
      </c>
      <c r="T34" s="117">
        <v>27</v>
      </c>
      <c r="U34" s="2">
        <v>8</v>
      </c>
      <c r="V34" s="2">
        <v>66</v>
      </c>
      <c r="W34" s="2">
        <v>33</v>
      </c>
      <c r="X34" s="2" t="s">
        <v>42</v>
      </c>
      <c r="Y34" s="69">
        <f>('Controles Generales'!$E$10*(J34*(90/H34))+'Controles Generales'!$F$10*(K34*(90/H34))+'Controles Generales'!$K$10*(P34*(90/H34))+'Controles Generales'!$M$10*(R34*(90/H34))+'Controles Generales'!$O$10*(T34*(90/H34)))/100</f>
        <v>3.5725190839694658</v>
      </c>
      <c r="Z34" s="2">
        <v>16.231289483517543</v>
      </c>
      <c r="AA34" s="2">
        <v>17.396037659329842</v>
      </c>
      <c r="AB34" s="2">
        <v>16.338504765548088</v>
      </c>
      <c r="AC34" s="2">
        <v>17.381178538079144</v>
      </c>
      <c r="AD34" s="2">
        <v>14.132616453084186</v>
      </c>
      <c r="AE34" s="2">
        <v>15.406273005314983</v>
      </c>
      <c r="AF34" s="2">
        <v>8.9558504693703931</v>
      </c>
      <c r="AG34" s="2">
        <v>10.623584089082426</v>
      </c>
      <c r="AH34" s="2">
        <v>9.7929394678459509</v>
      </c>
      <c r="AI34" s="2">
        <v>10.631591862920253</v>
      </c>
    </row>
    <row r="35" spans="1:35" ht="21" x14ac:dyDescent="0.25">
      <c r="A35" s="117" t="s">
        <v>287</v>
      </c>
      <c r="B35" s="117" t="s">
        <v>30</v>
      </c>
      <c r="C35" s="117" t="s">
        <v>160</v>
      </c>
      <c r="D35" s="117" t="s">
        <v>118</v>
      </c>
      <c r="E35" s="118">
        <v>32136</v>
      </c>
      <c r="F35" s="117">
        <v>27</v>
      </c>
      <c r="G35" s="117">
        <v>28</v>
      </c>
      <c r="H35" s="117">
        <v>2416</v>
      </c>
      <c r="I35" s="2">
        <v>4</v>
      </c>
      <c r="J35" s="117">
        <v>353</v>
      </c>
      <c r="K35" s="117">
        <v>46</v>
      </c>
      <c r="L35" s="2">
        <v>0</v>
      </c>
      <c r="M35" s="2">
        <v>3</v>
      </c>
      <c r="N35" s="2">
        <v>1</v>
      </c>
      <c r="O35" s="117">
        <v>3</v>
      </c>
      <c r="P35" s="117">
        <v>4</v>
      </c>
      <c r="Q35" s="117">
        <v>1</v>
      </c>
      <c r="R35" s="117">
        <v>99</v>
      </c>
      <c r="S35" s="2">
        <v>0</v>
      </c>
      <c r="T35" s="117">
        <v>39</v>
      </c>
      <c r="U35" s="2">
        <v>0</v>
      </c>
      <c r="V35" s="2">
        <v>4</v>
      </c>
      <c r="W35" s="2">
        <v>3</v>
      </c>
      <c r="X35" s="2"/>
      <c r="Y35" s="69">
        <f>('Controles Generales'!$E$10*(J35*(90/H35))+'Controles Generales'!$F$10*(K35*(90/H35))+'Controles Generales'!$K$10*(P35*(90/H35))+'Controles Generales'!$M$10*(R35*(90/H35))+'Controles Generales'!$O$10*(T35*(90/H35)))/100</f>
        <v>3.9620860927152326</v>
      </c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 x14ac:dyDescent="0.25">
      <c r="A36" s="117" t="s">
        <v>281</v>
      </c>
      <c r="B36" s="117" t="s">
        <v>30</v>
      </c>
      <c r="C36" s="117" t="s">
        <v>130</v>
      </c>
      <c r="D36" s="117" t="s">
        <v>118</v>
      </c>
      <c r="E36" s="118">
        <v>33625</v>
      </c>
      <c r="F36" s="117">
        <v>23</v>
      </c>
      <c r="G36" s="117">
        <v>5</v>
      </c>
      <c r="H36" s="117">
        <v>324</v>
      </c>
      <c r="I36" s="2">
        <v>129</v>
      </c>
      <c r="J36" s="117">
        <v>74</v>
      </c>
      <c r="K36" s="117">
        <v>2</v>
      </c>
      <c r="L36" s="2">
        <v>15</v>
      </c>
      <c r="M36" s="2">
        <v>80</v>
      </c>
      <c r="N36" s="2">
        <v>1</v>
      </c>
      <c r="O36" s="117">
        <v>0</v>
      </c>
      <c r="P36" s="117">
        <v>0</v>
      </c>
      <c r="Q36" s="117">
        <v>0</v>
      </c>
      <c r="R36" s="117">
        <v>7</v>
      </c>
      <c r="S36" s="2">
        <v>6</v>
      </c>
      <c r="T36" s="117">
        <v>0</v>
      </c>
      <c r="U36" s="2">
        <v>23</v>
      </c>
      <c r="V36" s="2">
        <v>155</v>
      </c>
      <c r="W36" s="2">
        <v>84</v>
      </c>
      <c r="X36" s="2" t="s">
        <v>42</v>
      </c>
      <c r="Y36" s="69">
        <f>('Controles Generales'!$E$10*(J36*(90/H36))+'Controles Generales'!$F$10*(K36*(90/H36))+'Controles Generales'!$K$10*(P36*(90/H36))+'Controles Generales'!$M$10*(R36*(90/H36))+'Controles Generales'!$O$10*(T36*(90/H36)))/100</f>
        <v>4.3277777777777775</v>
      </c>
      <c r="Z36" s="2">
        <v>37.60060724178264</v>
      </c>
      <c r="AA36" s="2">
        <v>35.330097135952961</v>
      </c>
      <c r="AB36" s="2">
        <v>30.927916593673061</v>
      </c>
      <c r="AC36" s="2">
        <v>35.006966458054869</v>
      </c>
      <c r="AD36" s="2">
        <v>19.395525471878706</v>
      </c>
      <c r="AE36" s="2">
        <v>25.739283330868233</v>
      </c>
      <c r="AF36" s="2">
        <v>15.24411284302176</v>
      </c>
      <c r="AG36" s="2">
        <v>12.722912792227191</v>
      </c>
      <c r="AH36" s="2">
        <v>14.821089999854737</v>
      </c>
      <c r="AI36" s="2">
        <v>13.739787766960671</v>
      </c>
    </row>
    <row r="37" spans="1:35" ht="21" x14ac:dyDescent="0.25">
      <c r="A37" s="117" t="s">
        <v>736</v>
      </c>
      <c r="B37" s="117" t="s">
        <v>30</v>
      </c>
      <c r="C37" s="117" t="s">
        <v>146</v>
      </c>
      <c r="D37" s="117" t="s">
        <v>118</v>
      </c>
      <c r="E37" s="118">
        <v>33647</v>
      </c>
      <c r="F37" s="117">
        <v>23</v>
      </c>
      <c r="G37" s="117">
        <v>16</v>
      </c>
      <c r="H37" s="117">
        <v>1167</v>
      </c>
      <c r="I37" s="2">
        <v>232</v>
      </c>
      <c r="J37" s="117">
        <v>181</v>
      </c>
      <c r="K37" s="117">
        <v>34</v>
      </c>
      <c r="L37" s="2">
        <v>35</v>
      </c>
      <c r="M37" s="2">
        <v>161</v>
      </c>
      <c r="N37" s="2">
        <v>6</v>
      </c>
      <c r="O37" s="117">
        <v>0</v>
      </c>
      <c r="P37" s="117">
        <v>0</v>
      </c>
      <c r="Q37" s="117">
        <v>0</v>
      </c>
      <c r="R37" s="117">
        <v>42</v>
      </c>
      <c r="S37" s="2">
        <v>1</v>
      </c>
      <c r="T37" s="117">
        <v>15</v>
      </c>
      <c r="U37" s="2">
        <v>45</v>
      </c>
      <c r="V37" s="2">
        <v>191</v>
      </c>
      <c r="W37" s="2">
        <v>93</v>
      </c>
      <c r="X37" s="2" t="s">
        <v>42</v>
      </c>
      <c r="Y37" s="69">
        <f>('Controles Generales'!$E$10*(J37*(90/H37))+'Controles Generales'!$F$10*(K37*(90/H37))+'Controles Generales'!$K$10*(P37*(90/H37))+'Controles Generales'!$M$10*(R37*(90/H37))+'Controles Generales'!$O$10*(T37*(90/H37)))/100</f>
        <v>4.1167095115681231</v>
      </c>
      <c r="Z37" s="2">
        <v>40.278169587098112</v>
      </c>
      <c r="AA37" s="2">
        <v>40.651825029414745</v>
      </c>
      <c r="AB37" s="2">
        <v>40.313307124525721</v>
      </c>
      <c r="AC37" s="2">
        <v>41.754786814151537</v>
      </c>
      <c r="AD37" s="2">
        <v>40.098533193043302</v>
      </c>
      <c r="AE37" s="2">
        <v>39.200655560018269</v>
      </c>
      <c r="AF37" s="2">
        <v>28.343199731956851</v>
      </c>
      <c r="AG37" s="2">
        <v>32.544813979652382</v>
      </c>
      <c r="AH37" s="2">
        <v>34.666328059700689</v>
      </c>
      <c r="AI37" s="2">
        <v>30.016565979928551</v>
      </c>
    </row>
    <row r="38" spans="1:35" ht="21" x14ac:dyDescent="0.25">
      <c r="A38" s="117" t="s">
        <v>737</v>
      </c>
      <c r="B38" s="117" t="s">
        <v>30</v>
      </c>
      <c r="C38" s="117" t="s">
        <v>190</v>
      </c>
      <c r="D38" s="117" t="s">
        <v>118</v>
      </c>
      <c r="E38" s="118">
        <v>32904</v>
      </c>
      <c r="F38" s="117">
        <v>25</v>
      </c>
      <c r="G38" s="117">
        <v>24</v>
      </c>
      <c r="H38" s="117">
        <v>2113</v>
      </c>
      <c r="I38" s="2">
        <v>32</v>
      </c>
      <c r="J38" s="117">
        <v>355</v>
      </c>
      <c r="K38" s="117">
        <v>40</v>
      </c>
      <c r="L38" s="2">
        <v>3</v>
      </c>
      <c r="M38" s="2">
        <v>5</v>
      </c>
      <c r="N38" s="2">
        <v>0</v>
      </c>
      <c r="O38" s="117">
        <v>0</v>
      </c>
      <c r="P38" s="117">
        <v>2</v>
      </c>
      <c r="Q38" s="117">
        <v>1</v>
      </c>
      <c r="R38" s="117">
        <v>44</v>
      </c>
      <c r="S38" s="2">
        <v>0</v>
      </c>
      <c r="T38" s="117">
        <v>20</v>
      </c>
      <c r="U38" s="2">
        <v>1</v>
      </c>
      <c r="V38" s="2">
        <v>12</v>
      </c>
      <c r="W38" s="2">
        <v>2</v>
      </c>
      <c r="X38" s="2" t="s">
        <v>42</v>
      </c>
      <c r="Y38" s="69">
        <f>('Controles Generales'!$E$10*(J38*(90/H38))+'Controles Generales'!$F$10*(K38*(90/H38))+'Controles Generales'!$K$10*(P38*(90/H38))+'Controles Generales'!$M$10*(R38*(90/H38))+'Controles Generales'!$O$10*(T38*(90/H38)))/100</f>
        <v>3.7354472314245157</v>
      </c>
      <c r="Z38" s="2">
        <v>2.7745626217012807</v>
      </c>
      <c r="AA38" s="2">
        <v>3.2467828487521175</v>
      </c>
      <c r="AB38" s="2">
        <v>3.4748243302646968</v>
      </c>
      <c r="AC38" s="2">
        <v>3.6183668482055573</v>
      </c>
      <c r="AD38" s="2">
        <v>3.1026880050156889</v>
      </c>
      <c r="AE38" s="2">
        <v>3.2838095475435223</v>
      </c>
      <c r="AF38" s="2">
        <v>1.7600449834795189</v>
      </c>
      <c r="AG38" s="2">
        <v>2.1075771316540282</v>
      </c>
      <c r="AH38" s="2">
        <v>1.735963210377619</v>
      </c>
      <c r="AI38" s="2">
        <v>2.3649830869829018</v>
      </c>
    </row>
    <row r="39" spans="1:35" ht="21" x14ac:dyDescent="0.25">
      <c r="A39" s="117" t="s">
        <v>738</v>
      </c>
      <c r="B39" s="117" t="s">
        <v>30</v>
      </c>
      <c r="C39" s="117" t="s">
        <v>154</v>
      </c>
      <c r="D39" s="117" t="s">
        <v>118</v>
      </c>
      <c r="E39" s="118">
        <v>31854</v>
      </c>
      <c r="F39" s="117">
        <v>28</v>
      </c>
      <c r="G39" s="117">
        <v>11</v>
      </c>
      <c r="H39" s="117">
        <v>913</v>
      </c>
      <c r="I39" s="2">
        <v>50</v>
      </c>
      <c r="J39" s="117">
        <v>201</v>
      </c>
      <c r="K39" s="117">
        <v>5</v>
      </c>
      <c r="L39" s="2">
        <v>11</v>
      </c>
      <c r="M39" s="2">
        <v>42</v>
      </c>
      <c r="N39" s="2">
        <v>1</v>
      </c>
      <c r="O39" s="117">
        <v>0</v>
      </c>
      <c r="P39" s="117">
        <v>4</v>
      </c>
      <c r="Q39" s="117">
        <v>0</v>
      </c>
      <c r="R39" s="117">
        <v>16</v>
      </c>
      <c r="S39" s="2">
        <v>0</v>
      </c>
      <c r="T39" s="117">
        <v>1</v>
      </c>
      <c r="U39" s="2">
        <v>11</v>
      </c>
      <c r="V39" s="2">
        <v>64</v>
      </c>
      <c r="W39" s="2">
        <v>51</v>
      </c>
      <c r="X39" s="2" t="s">
        <v>42</v>
      </c>
      <c r="Y39" s="69">
        <f>('Controles Generales'!$E$10*(J39*(90/H39))+'Controles Generales'!$F$10*(K39*(90/H39))+'Controles Generales'!$K$10*(P39*(90/H39))+'Controles Generales'!$M$10*(R39*(90/H39))+'Controles Generales'!$O$10*(T39*(90/H39)))/100</f>
        <v>4.1717415115005476</v>
      </c>
      <c r="Z39" s="2">
        <v>32.133507485348133</v>
      </c>
      <c r="AA39" s="2">
        <v>33.848190816142569</v>
      </c>
      <c r="AB39" s="2">
        <v>31.485838543215777</v>
      </c>
      <c r="AC39" s="2">
        <v>31.754392673388384</v>
      </c>
      <c r="AD39" s="2">
        <v>25.178784248659621</v>
      </c>
      <c r="AE39" s="2">
        <v>28.301128550874008</v>
      </c>
      <c r="AF39" s="2">
        <v>11.552233459491525</v>
      </c>
      <c r="AG39" s="2">
        <v>16.601841100122432</v>
      </c>
      <c r="AH39" s="2">
        <v>14.154843804764482</v>
      </c>
      <c r="AI39" s="2">
        <v>17.309931789643226</v>
      </c>
    </row>
    <row r="40" spans="1:35" ht="21" x14ac:dyDescent="0.25">
      <c r="A40" s="117" t="s">
        <v>739</v>
      </c>
      <c r="B40" s="117" t="s">
        <v>30</v>
      </c>
      <c r="C40" s="117" t="s">
        <v>148</v>
      </c>
      <c r="D40" s="117" t="s">
        <v>133</v>
      </c>
      <c r="E40" s="118">
        <v>32088</v>
      </c>
      <c r="F40" s="117">
        <v>28</v>
      </c>
      <c r="G40" s="117">
        <v>4</v>
      </c>
      <c r="H40" s="117">
        <v>320</v>
      </c>
      <c r="I40" s="2">
        <v>83</v>
      </c>
      <c r="J40" s="117">
        <v>21</v>
      </c>
      <c r="K40" s="117">
        <v>2</v>
      </c>
      <c r="L40" s="2">
        <v>16</v>
      </c>
      <c r="M40" s="2">
        <v>96</v>
      </c>
      <c r="N40" s="2">
        <v>0</v>
      </c>
      <c r="O40" s="117">
        <v>0</v>
      </c>
      <c r="P40" s="117">
        <v>0</v>
      </c>
      <c r="Q40" s="117">
        <v>0</v>
      </c>
      <c r="R40" s="117">
        <v>5</v>
      </c>
      <c r="S40" s="2">
        <v>0</v>
      </c>
      <c r="T40" s="117">
        <v>1</v>
      </c>
      <c r="U40" s="2">
        <v>11</v>
      </c>
      <c r="V40" s="2">
        <v>81</v>
      </c>
      <c r="W40" s="2">
        <v>24</v>
      </c>
      <c r="X40" s="2"/>
      <c r="Y40" s="69">
        <f>('Controles Generales'!$E$10*(J40*(90/H40))+'Controles Generales'!$F$10*(K40*(90/H40))+'Controles Generales'!$K$10*(P40*(90/H40))+'Controles Generales'!$M$10*(R40*(90/H40))+'Controles Generales'!$O$10*(T40*(90/H40)))/100</f>
        <v>1.5974999999999999</v>
      </c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1" x14ac:dyDescent="0.25">
      <c r="A41" s="117" t="s">
        <v>295</v>
      </c>
      <c r="B41" s="117" t="s">
        <v>30</v>
      </c>
      <c r="C41" s="117" t="s">
        <v>138</v>
      </c>
      <c r="D41" s="117" t="s">
        <v>118</v>
      </c>
      <c r="E41" s="118">
        <v>30116</v>
      </c>
      <c r="F41" s="117">
        <v>33</v>
      </c>
      <c r="G41" s="117">
        <v>28</v>
      </c>
      <c r="H41" s="117">
        <v>2421</v>
      </c>
      <c r="I41" s="2">
        <v>348</v>
      </c>
      <c r="J41" s="117">
        <v>327</v>
      </c>
      <c r="K41" s="117">
        <v>10</v>
      </c>
      <c r="L41" s="2">
        <v>24</v>
      </c>
      <c r="M41" s="2">
        <v>184</v>
      </c>
      <c r="N41" s="2">
        <v>4</v>
      </c>
      <c r="O41" s="117">
        <v>0</v>
      </c>
      <c r="P41" s="117">
        <v>6</v>
      </c>
      <c r="Q41" s="117">
        <v>0</v>
      </c>
      <c r="R41" s="117">
        <v>28</v>
      </c>
      <c r="S41" s="2">
        <v>6</v>
      </c>
      <c r="T41" s="117">
        <v>4</v>
      </c>
      <c r="U41" s="2">
        <v>21</v>
      </c>
      <c r="V41" s="2">
        <v>172</v>
      </c>
      <c r="W41" s="2">
        <v>130</v>
      </c>
      <c r="X41" s="2"/>
      <c r="Y41" s="69">
        <f>('Controles Generales'!$E$10*(J41*(90/H41))+'Controles Generales'!$F$10*(K41*(90/H41))+'Controles Generales'!$K$10*(P41*(90/H41))+'Controles Generales'!$M$10*(R41*(90/H41))+'Controles Generales'!$O$10*(T41*(90/H41)))/100</f>
        <v>2.6044609665427512</v>
      </c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1" x14ac:dyDescent="0.25">
      <c r="A42" s="117" t="s">
        <v>740</v>
      </c>
      <c r="B42" s="117" t="s">
        <v>30</v>
      </c>
      <c r="C42" s="117" t="s">
        <v>146</v>
      </c>
      <c r="D42" s="117" t="s">
        <v>118</v>
      </c>
      <c r="E42" s="118">
        <v>33025</v>
      </c>
      <c r="F42" s="117">
        <v>25</v>
      </c>
      <c r="G42" s="117">
        <v>24</v>
      </c>
      <c r="H42" s="117">
        <v>1945</v>
      </c>
      <c r="I42" s="2">
        <v>262</v>
      </c>
      <c r="J42" s="117">
        <v>129</v>
      </c>
      <c r="K42" s="117">
        <v>2</v>
      </c>
      <c r="L42" s="2">
        <v>31</v>
      </c>
      <c r="M42" s="2">
        <v>166</v>
      </c>
      <c r="N42" s="2">
        <v>0</v>
      </c>
      <c r="O42" s="117">
        <v>1</v>
      </c>
      <c r="P42" s="117">
        <v>0</v>
      </c>
      <c r="Q42" s="117">
        <v>0</v>
      </c>
      <c r="R42" s="117">
        <v>14</v>
      </c>
      <c r="S42" s="2">
        <v>3</v>
      </c>
      <c r="T42" s="117">
        <v>1</v>
      </c>
      <c r="U42" s="2">
        <v>30</v>
      </c>
      <c r="V42" s="2">
        <v>147</v>
      </c>
      <c r="W42" s="2">
        <v>77</v>
      </c>
      <c r="X42" s="2" t="s">
        <v>42</v>
      </c>
      <c r="Y42" s="69">
        <f>('Controles Generales'!$E$10*(J42*(90/H42))+'Controles Generales'!$F$10*(K42*(90/H42))+'Controles Generales'!$K$10*(P42*(90/H42))+'Controles Generales'!$M$10*(R42*(90/H42))+'Controles Generales'!$O$10*(T42*(90/H42)))/100</f>
        <v>1.270642673521851</v>
      </c>
      <c r="Z42" s="2">
        <v>10.185637104633305</v>
      </c>
      <c r="AA42" s="2">
        <v>10.678834960152976</v>
      </c>
      <c r="AB42" s="2">
        <v>7.8540232349067445</v>
      </c>
      <c r="AC42" s="2">
        <v>11.146915381947254</v>
      </c>
      <c r="AD42" s="2">
        <v>5.5700502677340982</v>
      </c>
      <c r="AE42" s="2">
        <v>7.4417582078525291</v>
      </c>
      <c r="AF42" s="2">
        <v>5.6553634800788499</v>
      </c>
      <c r="AG42" s="2">
        <v>4.2263467713354173</v>
      </c>
      <c r="AH42" s="2">
        <v>4.3207016021897662</v>
      </c>
      <c r="AI42" s="2">
        <v>5.0782469890455735</v>
      </c>
    </row>
    <row r="43" spans="1:35" ht="31.5" x14ac:dyDescent="0.25">
      <c r="A43" s="117" t="s">
        <v>741</v>
      </c>
      <c r="B43" s="117" t="s">
        <v>30</v>
      </c>
      <c r="C43" s="117" t="s">
        <v>175</v>
      </c>
      <c r="D43" s="117" t="s">
        <v>118</v>
      </c>
      <c r="E43" s="118">
        <v>34374</v>
      </c>
      <c r="F43" s="117">
        <v>21</v>
      </c>
      <c r="G43" s="117">
        <v>12</v>
      </c>
      <c r="H43" s="117">
        <v>1038</v>
      </c>
      <c r="I43" s="2">
        <v>52</v>
      </c>
      <c r="J43" s="117">
        <v>111</v>
      </c>
      <c r="K43" s="117">
        <v>6</v>
      </c>
      <c r="L43" s="2">
        <v>9</v>
      </c>
      <c r="M43" s="2">
        <v>49</v>
      </c>
      <c r="N43" s="2">
        <v>5</v>
      </c>
      <c r="O43" s="117">
        <v>1</v>
      </c>
      <c r="P43" s="117">
        <v>1</v>
      </c>
      <c r="Q43" s="117">
        <v>1</v>
      </c>
      <c r="R43" s="117">
        <v>30</v>
      </c>
      <c r="S43" s="2">
        <v>1</v>
      </c>
      <c r="T43" s="117">
        <v>7</v>
      </c>
      <c r="U43" s="2">
        <v>38</v>
      </c>
      <c r="V43" s="2">
        <v>115</v>
      </c>
      <c r="W43" s="2">
        <v>43</v>
      </c>
      <c r="X43" s="2"/>
      <c r="Y43" s="69">
        <f>('Controles Generales'!$E$10*(J43*(90/H43))+'Controles Generales'!$F$10*(K43*(90/H43))+'Controles Generales'!$K$10*(P43*(90/H43))+'Controles Generales'!$M$10*(R43*(90/H43))+'Controles Generales'!$O$10*(T43*(90/H43)))/100</f>
        <v>2.6358381502890169</v>
      </c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21" x14ac:dyDescent="0.25">
      <c r="A44" s="117" t="s">
        <v>742</v>
      </c>
      <c r="B44" s="117" t="s">
        <v>30</v>
      </c>
      <c r="C44" s="117" t="s">
        <v>605</v>
      </c>
      <c r="D44" s="117" t="s">
        <v>118</v>
      </c>
      <c r="E44" s="118">
        <v>31831</v>
      </c>
      <c r="F44" s="117">
        <v>28</v>
      </c>
      <c r="G44" s="117">
        <v>26</v>
      </c>
      <c r="H44" s="117">
        <v>2340</v>
      </c>
      <c r="I44" s="2">
        <v>129</v>
      </c>
      <c r="J44" s="117">
        <v>376</v>
      </c>
      <c r="K44" s="117">
        <v>40</v>
      </c>
      <c r="L44" s="2">
        <v>25</v>
      </c>
      <c r="M44" s="2">
        <v>124</v>
      </c>
      <c r="N44" s="2">
        <v>8</v>
      </c>
      <c r="O44" s="117">
        <v>0</v>
      </c>
      <c r="P44" s="117">
        <v>4</v>
      </c>
      <c r="Q44" s="117">
        <v>2</v>
      </c>
      <c r="R44" s="117">
        <v>51</v>
      </c>
      <c r="S44" s="2">
        <v>0</v>
      </c>
      <c r="T44" s="117">
        <v>15</v>
      </c>
      <c r="U44" s="2">
        <v>40</v>
      </c>
      <c r="V44" s="2">
        <v>211</v>
      </c>
      <c r="W44" s="2">
        <v>103</v>
      </c>
      <c r="X44" s="2"/>
      <c r="Y44" s="69">
        <f>('Controles Generales'!$E$10*(J44*(90/H44))+'Controles Generales'!$F$10*(K44*(90/H44))+'Controles Generales'!$K$10*(P44*(90/H44))+'Controles Generales'!$M$10*(R44*(90/H44))+'Controles Generales'!$O$10*(T44*(90/H44)))/100</f>
        <v>3.571538461538462</v>
      </c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1" x14ac:dyDescent="0.25">
      <c r="A45" s="117" t="s">
        <v>290</v>
      </c>
      <c r="B45" s="117" t="s">
        <v>30</v>
      </c>
      <c r="C45" s="117" t="s">
        <v>130</v>
      </c>
      <c r="D45" s="117" t="s">
        <v>118</v>
      </c>
      <c r="E45" s="118">
        <v>33764</v>
      </c>
      <c r="F45" s="117">
        <v>23</v>
      </c>
      <c r="G45" s="117">
        <v>22</v>
      </c>
      <c r="H45" s="117">
        <v>1837</v>
      </c>
      <c r="I45" s="2">
        <v>342</v>
      </c>
      <c r="J45" s="117">
        <v>456</v>
      </c>
      <c r="K45" s="117">
        <v>22</v>
      </c>
      <c r="L45" s="2">
        <v>28</v>
      </c>
      <c r="M45" s="2">
        <v>150</v>
      </c>
      <c r="N45" s="2">
        <v>5</v>
      </c>
      <c r="O45" s="117">
        <v>1</v>
      </c>
      <c r="P45" s="117">
        <v>4</v>
      </c>
      <c r="Q45" s="117">
        <v>0</v>
      </c>
      <c r="R45" s="117">
        <v>45</v>
      </c>
      <c r="S45" s="2">
        <v>0</v>
      </c>
      <c r="T45" s="117">
        <v>7</v>
      </c>
      <c r="U45" s="2">
        <v>40</v>
      </c>
      <c r="V45" s="2">
        <v>209</v>
      </c>
      <c r="W45" s="2">
        <v>92</v>
      </c>
      <c r="X45" s="2" t="s">
        <v>42</v>
      </c>
      <c r="Y45" s="69">
        <f>('Controles Generales'!$E$10*(J45*(90/H45))+'Controles Generales'!$F$10*(K45*(90/H45))+'Controles Generales'!$K$10*(P45*(90/H45))+'Controles Generales'!$M$10*(R45*(90/H45))+'Controles Generales'!$O$10*(T45*(90/H45)))/100</f>
        <v>4.9218290691344579</v>
      </c>
      <c r="Z45" s="2">
        <v>34.508107394461632</v>
      </c>
      <c r="AA45" s="2">
        <v>33.622034382497702</v>
      </c>
      <c r="AB45" s="2">
        <v>25.707105655640852</v>
      </c>
      <c r="AC45" s="2">
        <v>30.577999970381775</v>
      </c>
      <c r="AD45" s="2">
        <v>15.969629429239514</v>
      </c>
      <c r="AE45" s="2">
        <v>21.263378608556099</v>
      </c>
      <c r="AF45" s="2">
        <v>12.375601241825152</v>
      </c>
      <c r="AG45" s="2">
        <v>9.9426162758044434</v>
      </c>
      <c r="AH45" s="2">
        <v>11.540601106431511</v>
      </c>
      <c r="AI45" s="2">
        <v>11.051596642354268</v>
      </c>
    </row>
    <row r="46" spans="1:35" ht="21" x14ac:dyDescent="0.25">
      <c r="A46" s="117" t="s">
        <v>300</v>
      </c>
      <c r="B46" s="117" t="s">
        <v>30</v>
      </c>
      <c r="C46" s="117" t="s">
        <v>152</v>
      </c>
      <c r="D46" s="117" t="s">
        <v>118</v>
      </c>
      <c r="E46" s="118">
        <v>31526</v>
      </c>
      <c r="F46" s="117">
        <v>29</v>
      </c>
      <c r="G46" s="117">
        <v>22</v>
      </c>
      <c r="H46" s="117">
        <v>1537</v>
      </c>
      <c r="I46" s="2">
        <v>248</v>
      </c>
      <c r="J46" s="117">
        <v>237</v>
      </c>
      <c r="K46" s="117">
        <v>23</v>
      </c>
      <c r="L46" s="2">
        <v>25</v>
      </c>
      <c r="M46" s="2">
        <v>152</v>
      </c>
      <c r="N46" s="2">
        <v>2</v>
      </c>
      <c r="O46" s="117">
        <v>1</v>
      </c>
      <c r="P46" s="117">
        <v>5</v>
      </c>
      <c r="Q46" s="117">
        <v>1</v>
      </c>
      <c r="R46" s="117">
        <v>18</v>
      </c>
      <c r="S46" s="2">
        <v>0</v>
      </c>
      <c r="T46" s="117">
        <v>4</v>
      </c>
      <c r="U46" s="2">
        <v>39</v>
      </c>
      <c r="V46" s="2">
        <v>169</v>
      </c>
      <c r="W46" s="2">
        <v>104</v>
      </c>
      <c r="X46" s="2"/>
      <c r="Y46" s="69">
        <f>('Controles Generales'!$E$10*(J46*(90/H46))+'Controles Generales'!$F$10*(K46*(90/H46))+'Controles Generales'!$K$10*(P46*(90/H46))+'Controles Generales'!$M$10*(R46*(90/H46))+'Controles Generales'!$O$10*(T46*(90/H46)))/100</f>
        <v>3.1584905660377354</v>
      </c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1" x14ac:dyDescent="0.25">
      <c r="A47" s="117" t="s">
        <v>286</v>
      </c>
      <c r="B47" s="117" t="s">
        <v>30</v>
      </c>
      <c r="C47" s="117" t="s">
        <v>157</v>
      </c>
      <c r="D47" s="117" t="s">
        <v>118</v>
      </c>
      <c r="E47" s="118">
        <v>31201</v>
      </c>
      <c r="F47" s="117">
        <v>30</v>
      </c>
      <c r="G47" s="117">
        <v>2</v>
      </c>
      <c r="H47" s="117">
        <v>111</v>
      </c>
      <c r="I47" s="2">
        <v>101</v>
      </c>
      <c r="J47" s="117">
        <v>15</v>
      </c>
      <c r="K47" s="117">
        <v>0</v>
      </c>
      <c r="L47" s="2">
        <v>9</v>
      </c>
      <c r="M47" s="2">
        <v>56</v>
      </c>
      <c r="N47" s="2">
        <v>2</v>
      </c>
      <c r="O47" s="117">
        <v>0</v>
      </c>
      <c r="P47" s="117">
        <v>0</v>
      </c>
      <c r="Q47" s="117">
        <v>0</v>
      </c>
      <c r="R47" s="117">
        <v>1</v>
      </c>
      <c r="S47" s="2">
        <v>0</v>
      </c>
      <c r="T47" s="117">
        <v>0</v>
      </c>
      <c r="U47" s="2">
        <v>11</v>
      </c>
      <c r="V47" s="2">
        <v>54</v>
      </c>
      <c r="W47" s="2">
        <v>32</v>
      </c>
      <c r="X47" s="2" t="s">
        <v>42</v>
      </c>
      <c r="Y47" s="69">
        <f>('Controles Generales'!$E$10*(J47*(90/H47))+'Controles Generales'!$F$10*(K47*(90/H47))+'Controles Generales'!$K$10*(P47*(90/H47))+'Controles Generales'!$M$10*(R47*(90/H47))+'Controles Generales'!$O$10*(T47*(90/H47)))/100</f>
        <v>2.4</v>
      </c>
      <c r="Z47" s="2">
        <v>46.09713014204695</v>
      </c>
      <c r="AA47" s="2">
        <v>46.847907649483183</v>
      </c>
      <c r="AB47" s="2">
        <v>40.703749471706622</v>
      </c>
      <c r="AC47" s="2">
        <v>44.391086477753305</v>
      </c>
      <c r="AD47" s="2">
        <v>23.426862533178074</v>
      </c>
      <c r="AE47" s="2">
        <v>34.411292356923404</v>
      </c>
      <c r="AF47" s="2">
        <v>16.615348124361407</v>
      </c>
      <c r="AG47" s="2">
        <v>13.096947542525667</v>
      </c>
      <c r="AH47" s="2">
        <v>13.631716641422056</v>
      </c>
      <c r="AI47" s="2">
        <v>18.262928106948564</v>
      </c>
    </row>
    <row r="48" spans="1:35" ht="21" x14ac:dyDescent="0.25">
      <c r="A48" s="117" t="s">
        <v>280</v>
      </c>
      <c r="B48" s="117" t="s">
        <v>30</v>
      </c>
      <c r="C48" s="117" t="s">
        <v>117</v>
      </c>
      <c r="D48" s="117" t="s">
        <v>118</v>
      </c>
      <c r="E48" s="118">
        <v>32828</v>
      </c>
      <c r="F48" s="117">
        <v>26</v>
      </c>
      <c r="G48" s="117">
        <v>16</v>
      </c>
      <c r="H48" s="117">
        <v>1017</v>
      </c>
      <c r="I48" s="2">
        <v>200</v>
      </c>
      <c r="J48" s="117">
        <v>108</v>
      </c>
      <c r="K48" s="117">
        <v>14</v>
      </c>
      <c r="L48" s="2">
        <v>23</v>
      </c>
      <c r="M48" s="2">
        <v>132</v>
      </c>
      <c r="N48" s="2">
        <v>10</v>
      </c>
      <c r="O48" s="117">
        <v>0</v>
      </c>
      <c r="P48" s="117">
        <v>2</v>
      </c>
      <c r="Q48" s="117">
        <v>0</v>
      </c>
      <c r="R48" s="117">
        <v>29</v>
      </c>
      <c r="S48" s="2">
        <v>0</v>
      </c>
      <c r="T48" s="117">
        <v>3</v>
      </c>
      <c r="U48" s="2">
        <v>23</v>
      </c>
      <c r="V48" s="2">
        <v>177</v>
      </c>
      <c r="W48" s="2">
        <v>96</v>
      </c>
      <c r="X48" s="2" t="s">
        <v>42</v>
      </c>
      <c r="Y48" s="69">
        <f>('Controles Generales'!$E$10*(J48*(90/H48))+'Controles Generales'!$F$10*(K48*(90/H48))+'Controles Generales'!$K$10*(P48*(90/H48))+'Controles Generales'!$M$10*(R48*(90/H48))+'Controles Generales'!$O$10*(T48*(90/H48)))/100</f>
        <v>2.7345132743362837</v>
      </c>
      <c r="Z48" s="2">
        <v>56.441619644039328</v>
      </c>
      <c r="AA48" s="2">
        <v>54.128527976939132</v>
      </c>
      <c r="AB48" s="2">
        <v>54.752400982951265</v>
      </c>
      <c r="AC48" s="2">
        <v>47.998101627995794</v>
      </c>
      <c r="AD48" s="2">
        <v>46.114352144642687</v>
      </c>
      <c r="AE48" s="2">
        <v>49.880481709940916</v>
      </c>
      <c r="AF48" s="2">
        <v>32.364474428516175</v>
      </c>
      <c r="AG48" s="2">
        <v>33.260181535277191</v>
      </c>
      <c r="AH48" s="2">
        <v>35.029282055100957</v>
      </c>
      <c r="AI48" s="2">
        <v>33.819270177429566</v>
      </c>
    </row>
    <row r="49" spans="1:35" ht="21" x14ac:dyDescent="0.25">
      <c r="A49" s="117" t="s">
        <v>245</v>
      </c>
      <c r="B49" s="117" t="s">
        <v>30</v>
      </c>
      <c r="C49" s="117" t="s">
        <v>132</v>
      </c>
      <c r="D49" s="117" t="s">
        <v>118</v>
      </c>
      <c r="E49" s="118">
        <v>29798</v>
      </c>
      <c r="F49" s="117">
        <v>34</v>
      </c>
      <c r="G49" s="117">
        <v>17</v>
      </c>
      <c r="H49" s="117">
        <v>1314</v>
      </c>
      <c r="I49" s="2">
        <v>223</v>
      </c>
      <c r="J49" s="117">
        <v>263</v>
      </c>
      <c r="K49" s="117">
        <v>11</v>
      </c>
      <c r="L49" s="2">
        <v>24</v>
      </c>
      <c r="M49" s="2">
        <v>115</v>
      </c>
      <c r="N49" s="2">
        <v>20</v>
      </c>
      <c r="O49" s="117">
        <v>0</v>
      </c>
      <c r="P49" s="117">
        <v>2</v>
      </c>
      <c r="Q49" s="117">
        <v>0</v>
      </c>
      <c r="R49" s="117">
        <v>10</v>
      </c>
      <c r="S49" s="2">
        <v>0</v>
      </c>
      <c r="T49" s="117">
        <v>7</v>
      </c>
      <c r="U49" s="2">
        <v>18</v>
      </c>
      <c r="V49" s="2">
        <v>163</v>
      </c>
      <c r="W49" s="2">
        <v>87</v>
      </c>
      <c r="X49" s="2" t="s">
        <v>42</v>
      </c>
      <c r="Y49" s="69">
        <f>('Controles Generales'!$E$10*(J49*(90/H49))+'Controles Generales'!$F$10*(K49*(90/H49))+'Controles Generales'!$K$10*(P49*(90/H49))+'Controles Generales'!$M$10*(R49*(90/H49))+'Controles Generales'!$O$10*(T49*(90/H49)))/100</f>
        <v>3.6876712328767121</v>
      </c>
      <c r="Z49" s="2">
        <v>16.492121836922966</v>
      </c>
      <c r="AA49" s="2">
        <v>17.27426547543838</v>
      </c>
      <c r="AB49" s="2">
        <v>16.570544322002185</v>
      </c>
      <c r="AC49" s="2">
        <v>17.640232198781788</v>
      </c>
      <c r="AD49" s="2">
        <v>9.9738911354345827</v>
      </c>
      <c r="AE49" s="2">
        <v>14.595692426007833</v>
      </c>
      <c r="AF49" s="2">
        <v>8.0329231963482428</v>
      </c>
      <c r="AG49" s="2">
        <v>7.4566082396984203</v>
      </c>
      <c r="AH49" s="2">
        <v>8.2631360296519567</v>
      </c>
      <c r="AI49" s="2">
        <v>9.6111862174017961</v>
      </c>
    </row>
    <row r="50" spans="1:35" ht="31.5" x14ac:dyDescent="0.25">
      <c r="A50" s="117" t="s">
        <v>284</v>
      </c>
      <c r="B50" s="117" t="s">
        <v>30</v>
      </c>
      <c r="C50" s="117" t="s">
        <v>135</v>
      </c>
      <c r="D50" s="117" t="s">
        <v>118</v>
      </c>
      <c r="E50" s="118">
        <v>33673</v>
      </c>
      <c r="F50" s="117">
        <v>23</v>
      </c>
      <c r="G50" s="117">
        <v>14</v>
      </c>
      <c r="H50" s="117">
        <v>939</v>
      </c>
      <c r="I50" s="2">
        <v>202</v>
      </c>
      <c r="J50" s="117">
        <v>163</v>
      </c>
      <c r="K50" s="117">
        <v>10</v>
      </c>
      <c r="L50" s="2">
        <v>25</v>
      </c>
      <c r="M50" s="2">
        <v>131</v>
      </c>
      <c r="N50" s="2">
        <v>15</v>
      </c>
      <c r="O50" s="117">
        <v>0</v>
      </c>
      <c r="P50" s="117">
        <v>1</v>
      </c>
      <c r="Q50" s="117">
        <v>0</v>
      </c>
      <c r="R50" s="117">
        <v>21</v>
      </c>
      <c r="S50" s="2">
        <v>0</v>
      </c>
      <c r="T50" s="117">
        <v>5</v>
      </c>
      <c r="U50" s="2">
        <v>40</v>
      </c>
      <c r="V50" s="2">
        <v>174</v>
      </c>
      <c r="W50" s="2">
        <v>120</v>
      </c>
      <c r="X50" s="2" t="s">
        <v>42</v>
      </c>
      <c r="Y50" s="69">
        <f>('Controles Generales'!$E$10*(J50*(90/H50))+'Controles Generales'!$F$10*(K50*(90/H50))+'Controles Generales'!$K$10*(P50*(90/H50))+'Controles Generales'!$M$10*(R50*(90/H50))+'Controles Generales'!$O$10*(T50*(90/H50)))/100</f>
        <v>3.6402555910543128</v>
      </c>
      <c r="Z50" s="2">
        <v>6.180916766349517</v>
      </c>
      <c r="AA50" s="2">
        <v>8.0376390346860767</v>
      </c>
      <c r="AB50" s="2">
        <v>7.9391264734093463</v>
      </c>
      <c r="AC50" s="2">
        <v>9.0651216611959722</v>
      </c>
      <c r="AD50" s="2">
        <v>5.834975388985189</v>
      </c>
      <c r="AE50" s="2">
        <v>7.6620994265449758</v>
      </c>
      <c r="AF50" s="2">
        <v>4.6491471052666489</v>
      </c>
      <c r="AG50" s="2">
        <v>4.4357228844506036</v>
      </c>
      <c r="AH50" s="2">
        <v>4.5444718982140824</v>
      </c>
      <c r="AI50" s="2">
        <v>5.5890737496409271</v>
      </c>
    </row>
    <row r="51" spans="1:35" ht="21" x14ac:dyDescent="0.25">
      <c r="A51" s="117" t="s">
        <v>743</v>
      </c>
      <c r="B51" s="117" t="s">
        <v>30</v>
      </c>
      <c r="C51" s="117" t="s">
        <v>165</v>
      </c>
      <c r="D51" s="117" t="s">
        <v>118</v>
      </c>
      <c r="E51" s="118">
        <v>32679</v>
      </c>
      <c r="F51" s="117">
        <v>26</v>
      </c>
      <c r="G51" s="117">
        <v>1</v>
      </c>
      <c r="H51" s="117">
        <v>90</v>
      </c>
      <c r="I51" s="2">
        <v>85</v>
      </c>
      <c r="J51" s="117">
        <v>3</v>
      </c>
      <c r="K51" s="117">
        <v>0</v>
      </c>
      <c r="L51" s="2">
        <v>10</v>
      </c>
      <c r="M51" s="2">
        <v>46</v>
      </c>
      <c r="N51" s="2">
        <v>1</v>
      </c>
      <c r="O51" s="117">
        <v>0</v>
      </c>
      <c r="P51" s="117">
        <v>0</v>
      </c>
      <c r="Q51" s="117">
        <v>0</v>
      </c>
      <c r="R51" s="117">
        <v>1</v>
      </c>
      <c r="S51" s="2">
        <v>0</v>
      </c>
      <c r="T51" s="117">
        <v>0</v>
      </c>
      <c r="U51" s="2">
        <v>14</v>
      </c>
      <c r="V51" s="2">
        <v>67</v>
      </c>
      <c r="W51" s="2">
        <v>33</v>
      </c>
      <c r="X51" s="2" t="s">
        <v>42</v>
      </c>
      <c r="Y51" s="69">
        <f>('Controles Generales'!$E$10*(J51*(90/H51))+'Controles Generales'!$F$10*(K51*(90/H51))+'Controles Generales'!$K$10*(P51*(90/H51))+'Controles Generales'!$M$10*(R51*(90/H51))+'Controles Generales'!$O$10*(T51*(90/H51)))/100</f>
        <v>0.8</v>
      </c>
      <c r="Z51" s="2">
        <v>32.561186395319353</v>
      </c>
      <c r="AA51" s="2">
        <v>32.86297425197948</v>
      </c>
      <c r="AB51" s="2">
        <v>32.537779182142124</v>
      </c>
      <c r="AC51" s="2">
        <v>32.321661814946957</v>
      </c>
      <c r="AD51" s="2">
        <v>24.227796615915089</v>
      </c>
      <c r="AE51" s="2">
        <v>29.086891697417222</v>
      </c>
      <c r="AF51" s="2">
        <v>17.485995494771586</v>
      </c>
      <c r="AG51" s="2">
        <v>17.398015769745633</v>
      </c>
      <c r="AH51" s="2">
        <v>17.910531435889556</v>
      </c>
      <c r="AI51" s="2">
        <v>20.422468747062627</v>
      </c>
    </row>
    <row r="52" spans="1:35" ht="21" x14ac:dyDescent="0.25">
      <c r="A52" s="117" t="s">
        <v>299</v>
      </c>
      <c r="B52" s="117" t="s">
        <v>30</v>
      </c>
      <c r="C52" s="117" t="s">
        <v>124</v>
      </c>
      <c r="D52" s="117" t="s">
        <v>118</v>
      </c>
      <c r="E52" s="118">
        <v>32608</v>
      </c>
      <c r="F52" s="117">
        <v>26</v>
      </c>
      <c r="G52" s="117">
        <v>12</v>
      </c>
      <c r="H52" s="117">
        <v>1080</v>
      </c>
      <c r="I52" s="2">
        <v>97</v>
      </c>
      <c r="J52" s="117">
        <v>164</v>
      </c>
      <c r="K52" s="117">
        <v>20</v>
      </c>
      <c r="L52" s="2">
        <v>11</v>
      </c>
      <c r="M52" s="2">
        <v>93</v>
      </c>
      <c r="N52" s="2">
        <v>2</v>
      </c>
      <c r="O52" s="117">
        <v>0</v>
      </c>
      <c r="P52" s="117">
        <v>3</v>
      </c>
      <c r="Q52" s="117">
        <v>2</v>
      </c>
      <c r="R52" s="117">
        <v>19</v>
      </c>
      <c r="S52" s="2">
        <v>1</v>
      </c>
      <c r="T52" s="117">
        <v>10</v>
      </c>
      <c r="U52" s="2">
        <v>19</v>
      </c>
      <c r="V52" s="2">
        <v>112</v>
      </c>
      <c r="W52" s="2">
        <v>58</v>
      </c>
      <c r="X52" s="2"/>
      <c r="Y52" s="69">
        <f>('Controles Generales'!$E$10*(J52*(90/H52))+'Controles Generales'!$F$10*(K52*(90/H52))+'Controles Generales'!$K$10*(P52*(90/H52))+'Controles Generales'!$M$10*(R52*(90/H52))+'Controles Generales'!$O$10*(T52*(90/H52)))/100</f>
        <v>3.416666666666667</v>
      </c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21" x14ac:dyDescent="0.25">
      <c r="A53" s="117" t="s">
        <v>744</v>
      </c>
      <c r="B53" s="117" t="s">
        <v>30</v>
      </c>
      <c r="C53" s="117" t="s">
        <v>132</v>
      </c>
      <c r="D53" s="117" t="s">
        <v>118</v>
      </c>
      <c r="E53" s="118">
        <v>34051</v>
      </c>
      <c r="F53" s="117">
        <v>22</v>
      </c>
      <c r="G53" s="117">
        <v>2</v>
      </c>
      <c r="H53" s="117">
        <v>129</v>
      </c>
      <c r="I53" s="2">
        <v>192</v>
      </c>
      <c r="J53" s="117">
        <v>17</v>
      </c>
      <c r="K53" s="117">
        <v>1</v>
      </c>
      <c r="L53" s="2">
        <v>13</v>
      </c>
      <c r="M53" s="2">
        <v>89</v>
      </c>
      <c r="N53" s="2">
        <v>1</v>
      </c>
      <c r="O53" s="117">
        <v>0</v>
      </c>
      <c r="P53" s="117">
        <v>0</v>
      </c>
      <c r="Q53" s="117">
        <v>0</v>
      </c>
      <c r="R53" s="117">
        <v>0</v>
      </c>
      <c r="S53" s="2">
        <v>0</v>
      </c>
      <c r="T53" s="117">
        <v>1</v>
      </c>
      <c r="U53" s="2">
        <v>15</v>
      </c>
      <c r="V53" s="2">
        <v>100</v>
      </c>
      <c r="W53" s="2">
        <v>32</v>
      </c>
      <c r="X53" s="2"/>
      <c r="Y53" s="69">
        <f>('Controles Generales'!$E$10*(J53*(90/H53))+'Controles Generales'!$F$10*(K53*(90/H53))+'Controles Generales'!$K$10*(P53*(90/H53))+'Controles Generales'!$M$10*(R53*(90/H53))+'Controles Generales'!$O$10*(T53*(90/H53)))/100</f>
        <v>2.4</v>
      </c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21" x14ac:dyDescent="0.25">
      <c r="A54" s="117" t="s">
        <v>301</v>
      </c>
      <c r="B54" s="117" t="s">
        <v>30</v>
      </c>
      <c r="C54" s="117" t="s">
        <v>155</v>
      </c>
      <c r="D54" s="117" t="s">
        <v>118</v>
      </c>
      <c r="E54" s="118">
        <v>34115</v>
      </c>
      <c r="F54" s="117">
        <v>22</v>
      </c>
      <c r="G54" s="117">
        <v>17</v>
      </c>
      <c r="H54" s="117">
        <v>1506</v>
      </c>
      <c r="I54" s="2">
        <v>135</v>
      </c>
      <c r="J54" s="117">
        <v>216</v>
      </c>
      <c r="K54" s="117">
        <v>38</v>
      </c>
      <c r="L54" s="2">
        <v>21</v>
      </c>
      <c r="M54" s="2">
        <v>74</v>
      </c>
      <c r="N54" s="2">
        <v>1</v>
      </c>
      <c r="O54" s="117">
        <v>0</v>
      </c>
      <c r="P54" s="117">
        <v>3</v>
      </c>
      <c r="Q54" s="117">
        <v>0</v>
      </c>
      <c r="R54" s="117">
        <v>31</v>
      </c>
      <c r="S54" s="2">
        <v>0</v>
      </c>
      <c r="T54" s="117">
        <v>4</v>
      </c>
      <c r="U54" s="2">
        <v>16</v>
      </c>
      <c r="V54" s="2">
        <v>86</v>
      </c>
      <c r="W54" s="2">
        <v>37</v>
      </c>
      <c r="X54" s="2" t="s">
        <v>42</v>
      </c>
      <c r="Y54" s="69">
        <f>('Controles Generales'!$E$10*(J54*(90/H54))+'Controles Generales'!$F$10*(K54*(90/H54))+'Controles Generales'!$K$10*(P54*(90/H54))+'Controles Generales'!$M$10*(R54*(90/H54))+'Controles Generales'!$O$10*(T54*(90/H54)))/100</f>
        <v>3.375298804780877</v>
      </c>
      <c r="Z54" s="2">
        <v>3.0071824705031163</v>
      </c>
      <c r="AA54" s="2">
        <v>3.0870248146203476</v>
      </c>
      <c r="AB54" s="2">
        <v>2.0798578282611233</v>
      </c>
      <c r="AC54" s="2">
        <v>2.5921396138894206</v>
      </c>
      <c r="AD54" s="2">
        <v>0.99808843066189079</v>
      </c>
      <c r="AE54" s="2">
        <v>1.6462706640484674</v>
      </c>
      <c r="AF54" s="2">
        <v>0.81861627022917327</v>
      </c>
      <c r="AG54" s="2">
        <v>0.55760228763930508</v>
      </c>
      <c r="AH54" s="2">
        <v>0.65382406828731521</v>
      </c>
      <c r="AI54" s="2">
        <v>0.75218679131762856</v>
      </c>
    </row>
    <row r="55" spans="1:35" ht="21" x14ac:dyDescent="0.25">
      <c r="A55" s="117" t="s">
        <v>298</v>
      </c>
      <c r="B55" s="117" t="s">
        <v>30</v>
      </c>
      <c r="C55" s="117" t="s">
        <v>141</v>
      </c>
      <c r="D55" s="117" t="s">
        <v>118</v>
      </c>
      <c r="E55" s="118">
        <v>32372</v>
      </c>
      <c r="F55" s="117">
        <v>27</v>
      </c>
      <c r="G55" s="117">
        <v>14</v>
      </c>
      <c r="H55" s="117">
        <v>1260</v>
      </c>
      <c r="I55" s="2">
        <v>257</v>
      </c>
      <c r="J55" s="117">
        <v>174</v>
      </c>
      <c r="K55" s="117">
        <v>19</v>
      </c>
      <c r="L55" s="2">
        <v>28</v>
      </c>
      <c r="M55" s="2">
        <v>110</v>
      </c>
      <c r="N55" s="2">
        <v>16</v>
      </c>
      <c r="O55" s="117">
        <v>0</v>
      </c>
      <c r="P55" s="117">
        <v>1</v>
      </c>
      <c r="Q55" s="117">
        <v>0</v>
      </c>
      <c r="R55" s="117">
        <v>24</v>
      </c>
      <c r="S55" s="2">
        <v>1</v>
      </c>
      <c r="T55" s="117">
        <v>5</v>
      </c>
      <c r="U55" s="2">
        <v>31</v>
      </c>
      <c r="V55" s="2">
        <v>170</v>
      </c>
      <c r="W55" s="2">
        <v>114</v>
      </c>
      <c r="X55" s="2" t="s">
        <v>42</v>
      </c>
      <c r="Y55" s="69">
        <f>('Controles Generales'!$E$10*(J55*(90/H55))+'Controles Generales'!$F$10*(K55*(90/H55))+'Controles Generales'!$K$10*(P55*(90/H55))+'Controles Generales'!$M$10*(R55*(90/H55))+'Controles Generales'!$O$10*(T55*(90/H55)))/100</f>
        <v>3.0514285714285712</v>
      </c>
      <c r="Z55" s="2">
        <v>11.421528742914061</v>
      </c>
      <c r="AA55" s="2">
        <v>11.519768758547746</v>
      </c>
      <c r="AB55" s="2">
        <v>10.182191102274871</v>
      </c>
      <c r="AC55" s="2">
        <v>11.962859332118294</v>
      </c>
      <c r="AD55" s="2">
        <v>7.5425246221434392</v>
      </c>
      <c r="AE55" s="2">
        <v>9.3105385728262586</v>
      </c>
      <c r="AF55" s="2">
        <v>7.5826715802996638</v>
      </c>
      <c r="AG55" s="2">
        <v>5.9291714939675861</v>
      </c>
      <c r="AH55" s="2">
        <v>6.7971391811252451</v>
      </c>
      <c r="AI55" s="2">
        <v>6.3130164254221279</v>
      </c>
    </row>
    <row r="56" spans="1:35" ht="21" x14ac:dyDescent="0.25">
      <c r="A56" s="117" t="s">
        <v>288</v>
      </c>
      <c r="B56" s="117" t="s">
        <v>30</v>
      </c>
      <c r="C56" s="117" t="s">
        <v>129</v>
      </c>
      <c r="D56" s="117" t="s">
        <v>118</v>
      </c>
      <c r="E56" s="118">
        <v>34136</v>
      </c>
      <c r="F56" s="117">
        <v>22</v>
      </c>
      <c r="G56" s="117">
        <v>26</v>
      </c>
      <c r="H56" s="117">
        <v>2192</v>
      </c>
      <c r="I56" s="2">
        <v>159</v>
      </c>
      <c r="J56" s="117">
        <v>241</v>
      </c>
      <c r="K56" s="117">
        <v>45</v>
      </c>
      <c r="L56" s="2">
        <v>31</v>
      </c>
      <c r="M56" s="2">
        <v>137</v>
      </c>
      <c r="N56" s="2">
        <v>0</v>
      </c>
      <c r="O56" s="117">
        <v>0</v>
      </c>
      <c r="P56" s="117">
        <v>6</v>
      </c>
      <c r="Q56" s="117">
        <v>4</v>
      </c>
      <c r="R56" s="117">
        <v>45</v>
      </c>
      <c r="S56" s="2">
        <v>0</v>
      </c>
      <c r="T56" s="117">
        <v>14</v>
      </c>
      <c r="U56" s="2">
        <v>16</v>
      </c>
      <c r="V56" s="2">
        <v>133</v>
      </c>
      <c r="W56" s="2">
        <v>76</v>
      </c>
      <c r="X56" s="2" t="s">
        <v>42</v>
      </c>
      <c r="Y56" s="69">
        <f>('Controles Generales'!$E$10*(J56*(90/H56))+'Controles Generales'!$F$10*(K56*(90/H56))+'Controles Generales'!$K$10*(P56*(90/H56))+'Controles Generales'!$M$10*(R56*(90/H56))+'Controles Generales'!$O$10*(T56*(90/H56)))/100</f>
        <v>2.8042883211678831</v>
      </c>
      <c r="Z56" s="2">
        <v>4.4652971729584632</v>
      </c>
      <c r="AA56" s="2">
        <v>4.6986105292556894</v>
      </c>
      <c r="AB56" s="2">
        <v>7.7356102152117332</v>
      </c>
      <c r="AC56" s="2">
        <v>10.053652546062413</v>
      </c>
      <c r="AD56" s="2">
        <v>10.772133716751409</v>
      </c>
      <c r="AE56" s="2">
        <v>9.7283895737406176</v>
      </c>
      <c r="AF56" s="2">
        <v>10.952851816466616</v>
      </c>
      <c r="AG56" s="2">
        <v>11.539842380371825</v>
      </c>
      <c r="AH56" s="2">
        <v>11.075361303125559</v>
      </c>
      <c r="AI56" s="2">
        <v>10.655330438062885</v>
      </c>
    </row>
    <row r="57" spans="1:35" ht="21" x14ac:dyDescent="0.25">
      <c r="A57" s="117" t="s">
        <v>304</v>
      </c>
      <c r="B57" s="117" t="s">
        <v>30</v>
      </c>
      <c r="C57" s="117" t="s">
        <v>148</v>
      </c>
      <c r="D57" s="117" t="s">
        <v>118</v>
      </c>
      <c r="E57" s="118">
        <v>32060</v>
      </c>
      <c r="F57" s="117">
        <v>28</v>
      </c>
      <c r="G57" s="117">
        <v>21</v>
      </c>
      <c r="H57" s="117">
        <v>1834</v>
      </c>
      <c r="I57" s="2">
        <v>97</v>
      </c>
      <c r="J57" s="117">
        <v>263</v>
      </c>
      <c r="K57" s="117">
        <v>14</v>
      </c>
      <c r="L57" s="2">
        <v>3</v>
      </c>
      <c r="M57" s="2">
        <v>58</v>
      </c>
      <c r="N57" s="2">
        <v>4</v>
      </c>
      <c r="O57" s="117">
        <v>0</v>
      </c>
      <c r="P57" s="117">
        <v>2</v>
      </c>
      <c r="Q57" s="117">
        <v>0</v>
      </c>
      <c r="R57" s="117">
        <v>26</v>
      </c>
      <c r="S57" s="2">
        <v>0</v>
      </c>
      <c r="T57" s="117">
        <v>6</v>
      </c>
      <c r="U57" s="2">
        <v>5</v>
      </c>
      <c r="V57" s="2">
        <v>39</v>
      </c>
      <c r="W57" s="2">
        <v>23</v>
      </c>
      <c r="X57" s="2"/>
      <c r="Y57" s="69">
        <f>('Controles Generales'!$E$10*(J57*(90/H57))+'Controles Generales'!$F$10*(K57*(90/H57))+'Controles Generales'!$K$10*(P57*(90/H57))+'Controles Generales'!$M$10*(R57*(90/H57))+'Controles Generales'!$O$10*(T57*(90/H57)))/100</f>
        <v>2.870774263904035</v>
      </c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21" x14ac:dyDescent="0.25">
      <c r="A58" s="117" t="s">
        <v>205</v>
      </c>
      <c r="B58" s="117" t="s">
        <v>30</v>
      </c>
      <c r="C58" s="117" t="s">
        <v>143</v>
      </c>
      <c r="D58" s="117" t="s">
        <v>169</v>
      </c>
      <c r="E58" s="118">
        <v>32755</v>
      </c>
      <c r="F58" s="117">
        <v>26</v>
      </c>
      <c r="G58" s="117">
        <v>8</v>
      </c>
      <c r="H58" s="117">
        <v>318</v>
      </c>
      <c r="I58" s="2">
        <v>180</v>
      </c>
      <c r="J58" s="117">
        <v>54</v>
      </c>
      <c r="K58" s="117">
        <v>15</v>
      </c>
      <c r="L58" s="2">
        <v>8</v>
      </c>
      <c r="M58" s="2">
        <v>56</v>
      </c>
      <c r="N58" s="2">
        <v>3</v>
      </c>
      <c r="O58" s="117">
        <v>0</v>
      </c>
      <c r="P58" s="117">
        <v>1</v>
      </c>
      <c r="Q58" s="117">
        <v>0</v>
      </c>
      <c r="R58" s="117">
        <v>9</v>
      </c>
      <c r="S58" s="2">
        <v>0</v>
      </c>
      <c r="T58" s="117">
        <v>0</v>
      </c>
      <c r="U58" s="2">
        <v>12</v>
      </c>
      <c r="V58" s="2">
        <v>71</v>
      </c>
      <c r="W58" s="2">
        <v>43</v>
      </c>
      <c r="X58" s="2" t="s">
        <v>42</v>
      </c>
      <c r="Y58" s="69">
        <f>('Controles Generales'!$E$10*(J58*(90/H58))+'Controles Generales'!$F$10*(K58*(90/H58))+'Controles Generales'!$K$10*(P58*(90/H58))+'Controles Generales'!$M$10*(R58*(90/H58))+'Controles Generales'!$O$10*(T58*(90/H58)))/100</f>
        <v>4.3981132075471701</v>
      </c>
      <c r="Z58" s="2">
        <v>4.0230510594487736</v>
      </c>
      <c r="AA58" s="2">
        <v>3.9003558079700262</v>
      </c>
      <c r="AB58" s="2">
        <v>4.1128505871876069</v>
      </c>
      <c r="AC58" s="2">
        <v>4.0873699300049617</v>
      </c>
      <c r="AD58" s="2">
        <v>2.5138254204750945</v>
      </c>
      <c r="AE58" s="2">
        <v>3.6001918046162955</v>
      </c>
      <c r="AF58" s="2">
        <v>1.3670831066466738</v>
      </c>
      <c r="AG58" s="2">
        <v>1.6210620602632297</v>
      </c>
      <c r="AH58" s="2">
        <v>1.3358862909987435</v>
      </c>
      <c r="AI58" s="2">
        <v>2.0220221417865698</v>
      </c>
    </row>
    <row r="59" spans="1:35" ht="21" x14ac:dyDescent="0.25">
      <c r="A59" s="117" t="s">
        <v>195</v>
      </c>
      <c r="B59" s="117" t="s">
        <v>30</v>
      </c>
      <c r="C59" s="117" t="s">
        <v>154</v>
      </c>
      <c r="D59" s="117" t="s">
        <v>118</v>
      </c>
      <c r="E59" s="118">
        <v>33606</v>
      </c>
      <c r="F59" s="117">
        <v>23</v>
      </c>
      <c r="G59" s="117">
        <v>15</v>
      </c>
      <c r="H59" s="117">
        <v>979</v>
      </c>
      <c r="I59" s="2">
        <v>82</v>
      </c>
      <c r="J59" s="117">
        <v>250</v>
      </c>
      <c r="K59" s="117">
        <v>37</v>
      </c>
      <c r="L59" s="2">
        <v>4</v>
      </c>
      <c r="M59" s="2">
        <v>35</v>
      </c>
      <c r="N59" s="2">
        <v>2</v>
      </c>
      <c r="O59" s="117">
        <v>1</v>
      </c>
      <c r="P59" s="117">
        <v>5</v>
      </c>
      <c r="Q59" s="117">
        <v>1</v>
      </c>
      <c r="R59" s="117">
        <v>30</v>
      </c>
      <c r="S59" s="2">
        <v>1</v>
      </c>
      <c r="T59" s="117">
        <v>9</v>
      </c>
      <c r="U59" s="2">
        <v>4</v>
      </c>
      <c r="V59" s="2">
        <v>37</v>
      </c>
      <c r="W59" s="2">
        <v>22</v>
      </c>
      <c r="X59" s="2"/>
      <c r="Y59" s="69">
        <f>('Controles Generales'!$E$10*(J59*(90/H59))+'Controles Generales'!$F$10*(K59*(90/H59))+'Controles Generales'!$K$10*(P59*(90/H59))+'Controles Generales'!$M$10*(R59*(90/H59))+'Controles Generales'!$O$10*(T59*(90/H59)))/100</f>
        <v>5.8173646578140961</v>
      </c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21" x14ac:dyDescent="0.25">
      <c r="A60" s="117" t="s">
        <v>745</v>
      </c>
      <c r="B60" s="117" t="s">
        <v>30</v>
      </c>
      <c r="C60" s="117" t="s">
        <v>142</v>
      </c>
      <c r="D60" s="117" t="s">
        <v>118</v>
      </c>
      <c r="E60" s="118">
        <v>32770</v>
      </c>
      <c r="F60" s="117">
        <v>26</v>
      </c>
      <c r="G60" s="117">
        <v>26</v>
      </c>
      <c r="H60" s="117">
        <v>2340</v>
      </c>
      <c r="I60" s="2">
        <v>7</v>
      </c>
      <c r="J60" s="117">
        <v>433</v>
      </c>
      <c r="K60" s="117">
        <v>32</v>
      </c>
      <c r="L60" s="2">
        <v>2</v>
      </c>
      <c r="M60" s="2">
        <v>6</v>
      </c>
      <c r="N60" s="2">
        <v>0</v>
      </c>
      <c r="O60" s="117">
        <v>0</v>
      </c>
      <c r="P60" s="117">
        <v>11</v>
      </c>
      <c r="Q60" s="117">
        <v>1</v>
      </c>
      <c r="R60" s="117">
        <v>33</v>
      </c>
      <c r="S60" s="2">
        <v>0</v>
      </c>
      <c r="T60" s="117">
        <v>12</v>
      </c>
      <c r="U60" s="2">
        <v>2</v>
      </c>
      <c r="V60" s="2">
        <v>14</v>
      </c>
      <c r="W60" s="2">
        <v>5</v>
      </c>
      <c r="X60" s="2" t="s">
        <v>42</v>
      </c>
      <c r="Y60" s="69">
        <f>('Controles Generales'!$E$10*(J60*(90/H60))+'Controles Generales'!$F$10*(K60*(90/H60))+'Controles Generales'!$K$10*(P60*(90/H60))+'Controles Generales'!$M$10*(R60*(90/H60))+'Controles Generales'!$O$10*(T60*(90/H60)))/100</f>
        <v>3.7484615384615387</v>
      </c>
      <c r="Z60" s="2">
        <v>39.59868215650021</v>
      </c>
      <c r="AA60" s="2">
        <v>40.495534578575942</v>
      </c>
      <c r="AB60" s="2">
        <v>36.681003920717906</v>
      </c>
      <c r="AC60" s="2">
        <v>39.410020658133149</v>
      </c>
      <c r="AD60" s="2">
        <v>23.47603229786154</v>
      </c>
      <c r="AE60" s="2">
        <v>31.314039154640586</v>
      </c>
      <c r="AF60" s="2">
        <v>17.131243036603568</v>
      </c>
      <c r="AG60" s="2">
        <v>14.601003041285185</v>
      </c>
      <c r="AH60" s="2">
        <v>16.197496747229227</v>
      </c>
      <c r="AI60" s="2">
        <v>17.820294592943501</v>
      </c>
    </row>
    <row r="61" spans="1:35" ht="21" x14ac:dyDescent="0.25">
      <c r="A61" s="117" t="s">
        <v>311</v>
      </c>
      <c r="B61" s="117" t="s">
        <v>30</v>
      </c>
      <c r="C61" s="117" t="s">
        <v>175</v>
      </c>
      <c r="D61" s="117" t="s">
        <v>118</v>
      </c>
      <c r="E61" s="118">
        <v>35069</v>
      </c>
      <c r="F61" s="117">
        <v>19</v>
      </c>
      <c r="G61" s="117">
        <v>10</v>
      </c>
      <c r="H61" s="117">
        <v>633</v>
      </c>
      <c r="I61" s="2">
        <v>41</v>
      </c>
      <c r="J61" s="117">
        <v>121</v>
      </c>
      <c r="K61" s="117">
        <v>17</v>
      </c>
      <c r="L61" s="2">
        <v>2</v>
      </c>
      <c r="M61" s="2">
        <v>27</v>
      </c>
      <c r="N61" s="2">
        <v>2</v>
      </c>
      <c r="O61" s="117">
        <v>0</v>
      </c>
      <c r="P61" s="117">
        <v>1</v>
      </c>
      <c r="Q61" s="117">
        <v>0</v>
      </c>
      <c r="R61" s="117">
        <v>15</v>
      </c>
      <c r="S61" s="2">
        <v>0</v>
      </c>
      <c r="T61" s="117">
        <v>2</v>
      </c>
      <c r="U61" s="2">
        <v>10</v>
      </c>
      <c r="V61" s="2">
        <v>40</v>
      </c>
      <c r="W61" s="2">
        <v>19</v>
      </c>
      <c r="X61" s="2" t="s">
        <v>42</v>
      </c>
      <c r="Y61" s="69">
        <f>('Controles Generales'!$E$10*(J61*(90/H61))+'Controles Generales'!$F$10*(K61*(90/H61))+'Controles Generales'!$K$10*(P61*(90/H61))+'Controles Generales'!$M$10*(R61*(90/H61))+'Controles Generales'!$O$10*(T61*(90/H61)))/100</f>
        <v>4.2540284360189569</v>
      </c>
      <c r="Z61" s="2">
        <v>52.583232228776886</v>
      </c>
      <c r="AA61" s="2">
        <v>54.261251147921357</v>
      </c>
      <c r="AB61" s="2">
        <v>54.37330101363748</v>
      </c>
      <c r="AC61" s="2">
        <v>52.756286099380475</v>
      </c>
      <c r="AD61" s="2">
        <v>38.628056753762259</v>
      </c>
      <c r="AE61" s="2">
        <v>48.964419044647677</v>
      </c>
      <c r="AF61" s="2">
        <v>25.635444480321134</v>
      </c>
      <c r="AG61" s="2">
        <v>26.838432762982485</v>
      </c>
      <c r="AH61" s="2">
        <v>27.034777437629955</v>
      </c>
      <c r="AI61" s="2">
        <v>32.480515770155698</v>
      </c>
    </row>
    <row r="62" spans="1:35" ht="21" x14ac:dyDescent="0.25">
      <c r="A62" s="117" t="s">
        <v>746</v>
      </c>
      <c r="B62" s="117" t="s">
        <v>30</v>
      </c>
      <c r="C62" s="117" t="s">
        <v>129</v>
      </c>
      <c r="D62" s="117" t="s">
        <v>118</v>
      </c>
      <c r="E62" s="118">
        <v>29368</v>
      </c>
      <c r="F62" s="117">
        <v>35</v>
      </c>
      <c r="G62" s="117">
        <v>1</v>
      </c>
      <c r="H62" s="117">
        <v>40</v>
      </c>
      <c r="I62" s="2">
        <v>72</v>
      </c>
      <c r="J62" s="117">
        <v>1</v>
      </c>
      <c r="K62" s="117">
        <v>0</v>
      </c>
      <c r="L62" s="2">
        <v>4</v>
      </c>
      <c r="M62" s="2">
        <v>22</v>
      </c>
      <c r="N62" s="2">
        <v>2</v>
      </c>
      <c r="O62" s="117">
        <v>0</v>
      </c>
      <c r="P62" s="117">
        <v>0</v>
      </c>
      <c r="Q62" s="117">
        <v>0</v>
      </c>
      <c r="R62" s="117">
        <v>0</v>
      </c>
      <c r="S62" s="2">
        <v>0</v>
      </c>
      <c r="T62" s="117">
        <v>0</v>
      </c>
      <c r="U62" s="2">
        <v>4</v>
      </c>
      <c r="V62" s="2">
        <v>35</v>
      </c>
      <c r="W62" s="2">
        <v>26</v>
      </c>
      <c r="X62" s="2"/>
      <c r="Y62" s="69">
        <f>('Controles Generales'!$E$10*(J62*(90/H62))+'Controles Generales'!$F$10*(K62*(90/H62))+'Controles Generales'!$K$10*(P62*(90/H62))+'Controles Generales'!$M$10*(R62*(90/H62))+'Controles Generales'!$O$10*(T62*(90/H62)))/100</f>
        <v>0.40500000000000003</v>
      </c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42" x14ac:dyDescent="0.25">
      <c r="A63" s="117" t="s">
        <v>261</v>
      </c>
      <c r="B63" s="117" t="s">
        <v>30</v>
      </c>
      <c r="C63" s="117" t="s">
        <v>155</v>
      </c>
      <c r="D63" s="117" t="s">
        <v>118</v>
      </c>
      <c r="E63" s="118">
        <v>30789</v>
      </c>
      <c r="F63" s="117">
        <v>31</v>
      </c>
      <c r="G63" s="117">
        <v>14</v>
      </c>
      <c r="H63" s="117">
        <v>1108</v>
      </c>
      <c r="J63" s="117">
        <v>146</v>
      </c>
      <c r="K63" s="117">
        <v>12</v>
      </c>
      <c r="O63" s="117">
        <v>0</v>
      </c>
      <c r="P63" s="117">
        <v>3</v>
      </c>
      <c r="Q63" s="117">
        <v>0</v>
      </c>
      <c r="R63" s="117">
        <v>5</v>
      </c>
      <c r="T63" s="117">
        <v>3</v>
      </c>
      <c r="Y63" s="69">
        <f>('Controles Generales'!$E$10*(J63*(90/H63))+'Controles Generales'!$F$10*(K63*(90/H63))+'Controles Generales'!$K$10*(P63*(90/H63))+'Controles Generales'!$M$10*(R63*(90/H63))+'Controles Generales'!$O$10*(T63*(90/H63)))/100</f>
        <v>2.5375451263537903</v>
      </c>
    </row>
    <row r="64" spans="1:35" ht="21" x14ac:dyDescent="0.25">
      <c r="A64" s="117" t="s">
        <v>747</v>
      </c>
      <c r="B64" s="117" t="s">
        <v>30</v>
      </c>
      <c r="C64" s="117" t="s">
        <v>121</v>
      </c>
      <c r="D64" s="117" t="s">
        <v>118</v>
      </c>
      <c r="E64" s="118">
        <v>34873</v>
      </c>
      <c r="F64" s="117">
        <v>20</v>
      </c>
      <c r="G64" s="117">
        <v>8</v>
      </c>
      <c r="H64" s="117">
        <v>615</v>
      </c>
      <c r="J64" s="117">
        <v>60</v>
      </c>
      <c r="K64" s="117">
        <v>5</v>
      </c>
      <c r="O64" s="117">
        <v>0</v>
      </c>
      <c r="P64" s="117">
        <v>0</v>
      </c>
      <c r="Q64" s="117">
        <v>0</v>
      </c>
      <c r="R64" s="117">
        <v>6</v>
      </c>
      <c r="T64" s="117">
        <v>1</v>
      </c>
      <c r="Y64" s="69">
        <f>('Controles Generales'!$E$10*(J64*(90/H64))+'Controles Generales'!$F$10*(K64*(90/H64))+'Controles Generales'!$K$10*(P64*(90/H64))+'Controles Generales'!$M$10*(R64*(90/H64))+'Controles Generales'!$O$10*(T64*(90/H64)))/100</f>
        <v>1.9931707317073168</v>
      </c>
    </row>
    <row r="65" spans="1:25" ht="21" x14ac:dyDescent="0.25">
      <c r="A65" s="117" t="s">
        <v>420</v>
      </c>
      <c r="B65" s="117" t="s">
        <v>30</v>
      </c>
      <c r="C65" s="117" t="s">
        <v>138</v>
      </c>
      <c r="D65" s="117" t="s">
        <v>118</v>
      </c>
      <c r="E65" s="118">
        <v>33128</v>
      </c>
      <c r="F65" s="117">
        <v>25</v>
      </c>
      <c r="G65" s="117">
        <v>4</v>
      </c>
      <c r="H65" s="117">
        <v>184</v>
      </c>
      <c r="J65" s="117">
        <v>20</v>
      </c>
      <c r="K65" s="117">
        <v>1</v>
      </c>
      <c r="O65" s="117">
        <v>0</v>
      </c>
      <c r="P65" s="117">
        <v>0</v>
      </c>
      <c r="Q65" s="117">
        <v>0</v>
      </c>
      <c r="R65" s="117">
        <v>3</v>
      </c>
      <c r="T65" s="117">
        <v>0</v>
      </c>
      <c r="Y65" s="69">
        <f>('Controles Generales'!$E$10*(J65*(90/H65))+'Controles Generales'!$F$10*(K65*(90/H65))+'Controles Generales'!$K$10*(P65*(90/H65))+'Controles Generales'!$M$10*(R65*(90/H65))+'Controles Generales'!$O$10*(T65*(90/H65)))/100</f>
        <v>2.25</v>
      </c>
    </row>
    <row r="66" spans="1:25" ht="31.5" x14ac:dyDescent="0.25">
      <c r="A66" s="117" t="s">
        <v>748</v>
      </c>
      <c r="B66" s="117" t="s">
        <v>30</v>
      </c>
      <c r="C66" s="117" t="s">
        <v>190</v>
      </c>
      <c r="D66" s="117" t="s">
        <v>118</v>
      </c>
      <c r="E66" s="118">
        <v>33432</v>
      </c>
      <c r="F66" s="117">
        <v>24</v>
      </c>
      <c r="G66" s="117">
        <v>3</v>
      </c>
      <c r="H66" s="117">
        <v>142</v>
      </c>
      <c r="J66" s="117">
        <v>19</v>
      </c>
      <c r="K66" s="117">
        <v>0</v>
      </c>
      <c r="O66" s="117">
        <v>0</v>
      </c>
      <c r="P66" s="117">
        <v>0</v>
      </c>
      <c r="Q66" s="117">
        <v>0</v>
      </c>
      <c r="R66" s="117">
        <v>0</v>
      </c>
      <c r="T66" s="117">
        <v>0</v>
      </c>
      <c r="Y66" s="69">
        <f>('Controles Generales'!$E$10*(J66*(90/H66))+'Controles Generales'!$F$10*(K66*(90/H66))+'Controles Generales'!$K$10*(P66*(90/H66))+'Controles Generales'!$M$10*(R66*(90/H66))+'Controles Generales'!$O$10*(T66*(90/H66)))/100</f>
        <v>2.1676056338028173</v>
      </c>
    </row>
    <row r="67" spans="1:25" ht="21" x14ac:dyDescent="0.25">
      <c r="A67" s="117" t="s">
        <v>178</v>
      </c>
      <c r="B67" s="117" t="s">
        <v>30</v>
      </c>
      <c r="C67" s="117" t="s">
        <v>128</v>
      </c>
      <c r="D67" s="117" t="s">
        <v>118</v>
      </c>
      <c r="E67" s="118">
        <v>33493</v>
      </c>
      <c r="F67" s="117">
        <v>24</v>
      </c>
      <c r="G67" s="117">
        <v>22</v>
      </c>
      <c r="H67" s="117">
        <v>1580</v>
      </c>
      <c r="J67" s="117">
        <v>245</v>
      </c>
      <c r="K67" s="117">
        <v>17</v>
      </c>
      <c r="O67" s="117">
        <v>0</v>
      </c>
      <c r="P67" s="117">
        <v>5</v>
      </c>
      <c r="Q67" s="117">
        <v>1</v>
      </c>
      <c r="R67" s="117">
        <v>27</v>
      </c>
      <c r="T67" s="117">
        <v>21</v>
      </c>
      <c r="Y67" s="69">
        <f>('Controles Generales'!$E$10*(J67*(90/H67))+'Controles Generales'!$F$10*(K67*(90/H67))+'Controles Generales'!$K$10*(P67*(90/H67))+'Controles Generales'!$M$10*(R67*(90/H67))+'Controles Generales'!$O$10*(T67*(90/H67)))/100</f>
        <v>3.3675949367088607</v>
      </c>
    </row>
    <row r="68" spans="1:25" ht="31.5" x14ac:dyDescent="0.25">
      <c r="A68" s="117" t="s">
        <v>749</v>
      </c>
      <c r="B68" s="117" t="s">
        <v>30</v>
      </c>
      <c r="C68" s="117" t="s">
        <v>141</v>
      </c>
      <c r="D68" s="117" t="s">
        <v>118</v>
      </c>
      <c r="E68" s="118">
        <v>33759</v>
      </c>
      <c r="F68" s="117">
        <v>23</v>
      </c>
      <c r="G68" s="117">
        <v>4</v>
      </c>
      <c r="H68" s="117">
        <v>290</v>
      </c>
      <c r="J68" s="117">
        <v>26</v>
      </c>
      <c r="K68" s="117">
        <v>2</v>
      </c>
      <c r="O68" s="117">
        <v>0</v>
      </c>
      <c r="P68" s="117">
        <v>0</v>
      </c>
      <c r="Q68" s="117">
        <v>0</v>
      </c>
      <c r="R68" s="117">
        <v>2</v>
      </c>
      <c r="T68" s="117">
        <v>0</v>
      </c>
      <c r="Y68" s="69">
        <f>('Controles Generales'!$E$10*(J68*(90/H68))+'Controles Generales'!$F$10*(K68*(90/H68))+'Controles Generales'!$K$10*(P68*(90/H68))+'Controles Generales'!$M$10*(R68*(90/H68))+'Controles Generales'!$O$10*(T68*(90/H68)))/100</f>
        <v>1.750344827586207</v>
      </c>
    </row>
    <row r="69" spans="1:25" ht="21" x14ac:dyDescent="0.25">
      <c r="A69" s="117" t="s">
        <v>499</v>
      </c>
      <c r="B69" s="117" t="s">
        <v>30</v>
      </c>
      <c r="C69" s="117" t="s">
        <v>142</v>
      </c>
      <c r="D69" s="117" t="s">
        <v>118</v>
      </c>
      <c r="E69" s="118">
        <v>34462</v>
      </c>
      <c r="F69" s="117">
        <v>21</v>
      </c>
      <c r="G69" s="117">
        <v>1</v>
      </c>
      <c r="H69" s="117">
        <v>90</v>
      </c>
      <c r="J69" s="117">
        <v>15</v>
      </c>
      <c r="K69" s="117">
        <v>0</v>
      </c>
      <c r="O69" s="117">
        <v>0</v>
      </c>
      <c r="P69" s="117">
        <v>0</v>
      </c>
      <c r="Q69" s="117">
        <v>0</v>
      </c>
      <c r="R69" s="117">
        <v>1</v>
      </c>
      <c r="T69" s="117">
        <v>0</v>
      </c>
      <c r="Y69" s="69">
        <f>('Controles Generales'!$E$10*(J69*(90/H69))+'Controles Generales'!$F$10*(K69*(90/H69))+'Controles Generales'!$K$10*(P69*(90/H69))+'Controles Generales'!$M$10*(R69*(90/H69))+'Controles Generales'!$O$10*(T69*(90/H69)))/100</f>
        <v>2.96</v>
      </c>
    </row>
  </sheetData>
  <autoFilter ref="A1:AI36" xr:uid="{00000000-0009-0000-0000-00000C000000}">
    <sortState xmlns:xlrd2="http://schemas.microsoft.com/office/spreadsheetml/2017/richdata2" ref="A2:AI62">
      <sortCondition ref="A1:A36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9"/>
  <sheetViews>
    <sheetView topLeftCell="A56" workbookViewId="0">
      <selection activeCell="Y5" sqref="Y5:Y69"/>
    </sheetView>
  </sheetViews>
  <sheetFormatPr baseColWidth="10" defaultRowHeight="15" x14ac:dyDescent="0.25"/>
  <cols>
    <col min="10" max="11" width="11.42578125" hidden="1" customWidth="1"/>
    <col min="14" max="20" width="11.42578125" hidden="1" customWidth="1"/>
    <col min="21" max="22" width="11.42578125" customWidth="1"/>
    <col min="23" max="24" width="11.42578125" hidden="1" customWidth="1"/>
    <col min="25" max="25" width="11.42578125" style="12"/>
    <col min="26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74</v>
      </c>
      <c r="J1" s="1" t="s">
        <v>13</v>
      </c>
      <c r="K1" s="1" t="s">
        <v>14</v>
      </c>
      <c r="L1" s="1" t="s">
        <v>54</v>
      </c>
      <c r="M1" s="1" t="s">
        <v>75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53</v>
      </c>
      <c r="W1" s="1" t="s">
        <v>22</v>
      </c>
      <c r="X1" s="1" t="s">
        <v>31</v>
      </c>
      <c r="Y1" s="8" t="s">
        <v>643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31.5" x14ac:dyDescent="0.25">
      <c r="A2" s="117" t="s">
        <v>302</v>
      </c>
      <c r="B2" s="117" t="s">
        <v>30</v>
      </c>
      <c r="C2" s="117" t="s">
        <v>160</v>
      </c>
      <c r="D2" s="117" t="s">
        <v>118</v>
      </c>
      <c r="E2" s="118">
        <v>30938</v>
      </c>
      <c r="F2" s="117">
        <v>31</v>
      </c>
      <c r="G2" s="117">
        <v>22</v>
      </c>
      <c r="H2" s="117">
        <v>1817</v>
      </c>
      <c r="I2" s="117">
        <v>191</v>
      </c>
      <c r="J2" s="2">
        <v>300</v>
      </c>
      <c r="K2" s="2">
        <v>39</v>
      </c>
      <c r="L2" s="117">
        <v>35</v>
      </c>
      <c r="M2" s="117">
        <v>124</v>
      </c>
      <c r="N2" s="2">
        <v>0</v>
      </c>
      <c r="O2" s="2">
        <v>0</v>
      </c>
      <c r="P2" s="2">
        <v>11</v>
      </c>
      <c r="Q2" s="2">
        <v>5</v>
      </c>
      <c r="R2" s="2">
        <v>64</v>
      </c>
      <c r="S2" s="2">
        <v>2</v>
      </c>
      <c r="T2" s="2">
        <v>16</v>
      </c>
      <c r="U2" s="117">
        <v>12</v>
      </c>
      <c r="V2" s="117">
        <v>155</v>
      </c>
      <c r="W2" s="2">
        <v>65</v>
      </c>
      <c r="X2" s="2" t="s">
        <v>42</v>
      </c>
      <c r="Y2" s="8">
        <f>('Controles Generales'!$D$11*(I2*(90/H2))+'Controles Generales'!$G$11*(L2*(90/H2))+'Controles Generales'!$H$11*(M2*(90/H2))+'Controles Generales'!$P$11*(U2*(90/H2))+'Controles Generales'!$Q$11*(V2*(90/H2)))/100</f>
        <v>4.6812878370941107</v>
      </c>
      <c r="Z2" s="2">
        <v>11.123772640851907</v>
      </c>
      <c r="AA2" s="2">
        <v>10.886932933221482</v>
      </c>
      <c r="AB2" s="2">
        <v>10.642982466847421</v>
      </c>
      <c r="AC2" s="2">
        <v>9.621731069239889</v>
      </c>
      <c r="AD2" s="2">
        <v>6.744938627130626</v>
      </c>
      <c r="AE2" s="2">
        <v>8.7615986568930051</v>
      </c>
      <c r="AF2" s="2">
        <v>2.430672031952867</v>
      </c>
      <c r="AG2" s="2">
        <v>3.6442705504282009</v>
      </c>
      <c r="AH2" s="2">
        <v>3.0659852869934681</v>
      </c>
      <c r="AI2" s="2">
        <v>4.2859222336880043</v>
      </c>
    </row>
    <row r="3" spans="1:35" ht="21" x14ac:dyDescent="0.25">
      <c r="A3" s="117" t="s">
        <v>293</v>
      </c>
      <c r="B3" s="117" t="s">
        <v>30</v>
      </c>
      <c r="C3" s="117" t="s">
        <v>135</v>
      </c>
      <c r="D3" s="117" t="s">
        <v>169</v>
      </c>
      <c r="E3" s="118">
        <v>32599</v>
      </c>
      <c r="F3" s="117">
        <v>26</v>
      </c>
      <c r="G3" s="117">
        <v>8</v>
      </c>
      <c r="H3" s="117">
        <v>662</v>
      </c>
      <c r="I3" s="117">
        <v>125</v>
      </c>
      <c r="J3" s="2">
        <v>170</v>
      </c>
      <c r="K3" s="2">
        <v>7</v>
      </c>
      <c r="L3" s="117">
        <v>6</v>
      </c>
      <c r="M3" s="117">
        <v>43</v>
      </c>
      <c r="N3" s="2">
        <v>0</v>
      </c>
      <c r="O3" s="2">
        <v>0</v>
      </c>
      <c r="P3" s="2">
        <v>5</v>
      </c>
      <c r="Q3" s="2">
        <v>1</v>
      </c>
      <c r="R3" s="2">
        <v>24</v>
      </c>
      <c r="S3" s="2">
        <v>1</v>
      </c>
      <c r="T3" s="2">
        <v>2</v>
      </c>
      <c r="U3" s="117">
        <v>9</v>
      </c>
      <c r="V3" s="117">
        <v>42</v>
      </c>
      <c r="W3" s="2">
        <v>44</v>
      </c>
      <c r="X3" s="2" t="s">
        <v>42</v>
      </c>
      <c r="Y3" s="8">
        <f>('Controles Generales'!$D$11*(I3*(90/H3))+'Controles Generales'!$G$11*(L3*(90/H3))+'Controles Generales'!$H$11*(M3*(90/H3))+'Controles Generales'!$P$11*(U3*(90/H3))+'Controles Generales'!$Q$11*(V3*(90/H3)))/100</f>
        <v>5.1960725075528709</v>
      </c>
      <c r="Z3" s="2">
        <v>2.7745626217012807</v>
      </c>
      <c r="AA3" s="2">
        <v>3.2467828487521175</v>
      </c>
      <c r="AB3" s="2">
        <v>3.4748243302646968</v>
      </c>
      <c r="AC3" s="2">
        <v>3.6183668482055573</v>
      </c>
      <c r="AD3" s="2">
        <v>3.1026880050156889</v>
      </c>
      <c r="AE3" s="2">
        <v>3.2838095475435223</v>
      </c>
      <c r="AF3" s="2">
        <v>1.7600449834795189</v>
      </c>
      <c r="AG3" s="2">
        <v>2.1075771316540282</v>
      </c>
      <c r="AH3" s="2">
        <v>1.735963210377619</v>
      </c>
      <c r="AI3" s="2">
        <v>2.3649830869829018</v>
      </c>
    </row>
    <row r="4" spans="1:35" ht="21" x14ac:dyDescent="0.25">
      <c r="A4" s="117" t="s">
        <v>721</v>
      </c>
      <c r="B4" s="117" t="s">
        <v>30</v>
      </c>
      <c r="C4" s="117" t="s">
        <v>585</v>
      </c>
      <c r="D4" s="117" t="s">
        <v>118</v>
      </c>
      <c r="E4" s="118">
        <v>34344</v>
      </c>
      <c r="F4" s="117">
        <v>21</v>
      </c>
      <c r="G4" s="117">
        <v>4</v>
      </c>
      <c r="H4" s="117">
        <v>335</v>
      </c>
      <c r="I4" s="117">
        <v>33</v>
      </c>
      <c r="J4" s="2">
        <v>223</v>
      </c>
      <c r="K4" s="2">
        <v>5</v>
      </c>
      <c r="L4" s="117">
        <v>4</v>
      </c>
      <c r="M4" s="117">
        <v>19</v>
      </c>
      <c r="N4" s="2">
        <v>0</v>
      </c>
      <c r="O4" s="2">
        <v>0</v>
      </c>
      <c r="P4" s="2">
        <v>5</v>
      </c>
      <c r="Q4" s="2">
        <v>1</v>
      </c>
      <c r="R4" s="2">
        <v>39</v>
      </c>
      <c r="S4" s="2">
        <v>0</v>
      </c>
      <c r="T4" s="2">
        <v>2</v>
      </c>
      <c r="U4" s="117">
        <v>1</v>
      </c>
      <c r="V4" s="117">
        <v>22</v>
      </c>
      <c r="W4" s="2">
        <v>68</v>
      </c>
      <c r="X4" s="25"/>
      <c r="Y4" s="8">
        <f>('Controles Generales'!$D$11*(I4*(90/H4))+'Controles Generales'!$G$11*(L4*(90/H4))+'Controles Generales'!$H$11*(M4*(90/H4))+'Controles Generales'!$P$11*(U4*(90/H4))+'Controles Generales'!$Q$11*(V4*(90/H4)))/100</f>
        <v>3.7988059701492536</v>
      </c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ht="31.5" x14ac:dyDescent="0.25">
      <c r="A5" s="117" t="s">
        <v>722</v>
      </c>
      <c r="B5" s="117" t="s">
        <v>30</v>
      </c>
      <c r="C5" s="117" t="s">
        <v>585</v>
      </c>
      <c r="D5" s="117" t="s">
        <v>118</v>
      </c>
      <c r="E5" s="118">
        <v>28499</v>
      </c>
      <c r="F5" s="117">
        <v>37</v>
      </c>
      <c r="G5" s="117">
        <v>12</v>
      </c>
      <c r="H5" s="117">
        <v>547</v>
      </c>
      <c r="I5" s="117">
        <v>89</v>
      </c>
      <c r="J5" s="2">
        <v>75</v>
      </c>
      <c r="K5" s="2">
        <v>6</v>
      </c>
      <c r="L5" s="117">
        <v>8</v>
      </c>
      <c r="M5" s="117">
        <v>41</v>
      </c>
      <c r="N5" s="2">
        <v>1</v>
      </c>
      <c r="O5" s="2">
        <v>0</v>
      </c>
      <c r="P5" s="2">
        <v>1</v>
      </c>
      <c r="Q5" s="2">
        <v>0</v>
      </c>
      <c r="R5" s="2">
        <v>15</v>
      </c>
      <c r="S5" s="2">
        <v>1</v>
      </c>
      <c r="T5" s="2">
        <v>3</v>
      </c>
      <c r="U5" s="117">
        <v>2</v>
      </c>
      <c r="V5" s="117">
        <v>52</v>
      </c>
      <c r="W5" s="2">
        <v>31</v>
      </c>
      <c r="X5" s="25"/>
      <c r="Y5" s="8">
        <f>('Controles Generales'!$D$11*(I5*(90/H5))+'Controles Generales'!$G$11*(L5*(90/H5))+'Controles Generales'!$H$11*(M5*(90/H5))+'Controles Generales'!$P$11*(U5*(90/H5))+'Controles Generales'!$Q$11*(V5*(90/H5)))/100</f>
        <v>5.5727605118829979</v>
      </c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ht="21" x14ac:dyDescent="0.25">
      <c r="A6" s="117" t="s">
        <v>297</v>
      </c>
      <c r="B6" s="117" t="s">
        <v>30</v>
      </c>
      <c r="C6" s="117" t="s">
        <v>143</v>
      </c>
      <c r="D6" s="117" t="s">
        <v>118</v>
      </c>
      <c r="E6" s="118">
        <v>29909</v>
      </c>
      <c r="F6" s="117">
        <v>34</v>
      </c>
      <c r="G6" s="117">
        <v>23</v>
      </c>
      <c r="H6" s="117">
        <v>2003</v>
      </c>
      <c r="I6" s="117">
        <v>284</v>
      </c>
      <c r="J6" s="2">
        <v>257</v>
      </c>
      <c r="K6" s="2">
        <v>37</v>
      </c>
      <c r="L6" s="117">
        <v>58</v>
      </c>
      <c r="M6" s="117">
        <v>167</v>
      </c>
      <c r="N6" s="2">
        <v>7</v>
      </c>
      <c r="O6" s="2">
        <v>6</v>
      </c>
      <c r="P6" s="2">
        <v>0</v>
      </c>
      <c r="Q6" s="2">
        <v>0</v>
      </c>
      <c r="R6" s="2">
        <v>30</v>
      </c>
      <c r="S6" s="2">
        <v>24</v>
      </c>
      <c r="T6" s="2">
        <v>21</v>
      </c>
      <c r="U6" s="117">
        <v>15</v>
      </c>
      <c r="V6" s="117">
        <v>159</v>
      </c>
      <c r="W6" s="2">
        <v>49</v>
      </c>
      <c r="X6" s="2" t="s">
        <v>42</v>
      </c>
      <c r="Y6" s="8">
        <f>('Controles Generales'!$D$11*(I6*(90/H6))+'Controles Generales'!$G$11*(L6*(90/H6))+'Controles Generales'!$H$11*(M6*(90/H6))+'Controles Generales'!$P$11*(U6*(90/H6))+'Controles Generales'!$Q$11*(V6*(90/H6)))/100</f>
        <v>5.5900649026460316</v>
      </c>
      <c r="Z6" s="2">
        <v>16.492121836922966</v>
      </c>
      <c r="AA6" s="2">
        <v>17.27426547543838</v>
      </c>
      <c r="AB6" s="2">
        <v>16.570544322002185</v>
      </c>
      <c r="AC6" s="2">
        <v>17.640232198781788</v>
      </c>
      <c r="AD6" s="2">
        <v>9.9738911354345827</v>
      </c>
      <c r="AE6" s="2">
        <v>14.595692426007833</v>
      </c>
      <c r="AF6" s="2">
        <v>8.0329231963482428</v>
      </c>
      <c r="AG6" s="2">
        <v>7.4566082396984203</v>
      </c>
      <c r="AH6" s="2">
        <v>8.2631360296519567</v>
      </c>
      <c r="AI6" s="2">
        <v>9.6111862174017961</v>
      </c>
    </row>
    <row r="7" spans="1:35" ht="21" x14ac:dyDescent="0.25">
      <c r="A7" s="117" t="s">
        <v>723</v>
      </c>
      <c r="B7" s="117" t="s">
        <v>30</v>
      </c>
      <c r="C7" s="117" t="s">
        <v>160</v>
      </c>
      <c r="D7" s="117" t="s">
        <v>118</v>
      </c>
      <c r="E7" s="118">
        <v>32272</v>
      </c>
      <c r="F7" s="117">
        <v>27</v>
      </c>
      <c r="G7" s="117">
        <v>2</v>
      </c>
      <c r="H7" s="117">
        <v>104</v>
      </c>
      <c r="I7" s="117">
        <v>6</v>
      </c>
      <c r="J7" s="2">
        <v>153</v>
      </c>
      <c r="K7" s="2">
        <v>7</v>
      </c>
      <c r="L7" s="117">
        <v>2</v>
      </c>
      <c r="M7" s="117">
        <v>5</v>
      </c>
      <c r="N7" s="2">
        <v>3</v>
      </c>
      <c r="O7" s="2">
        <v>0</v>
      </c>
      <c r="P7" s="2">
        <v>1</v>
      </c>
      <c r="Q7" s="2">
        <v>0</v>
      </c>
      <c r="R7" s="2">
        <v>18</v>
      </c>
      <c r="S7" s="2">
        <v>5</v>
      </c>
      <c r="T7" s="2">
        <v>4</v>
      </c>
      <c r="U7" s="117">
        <v>1</v>
      </c>
      <c r="V7" s="117">
        <v>14</v>
      </c>
      <c r="W7" s="2">
        <v>71</v>
      </c>
      <c r="X7" s="2" t="s">
        <v>42</v>
      </c>
      <c r="Y7" s="8">
        <f>('Controles Generales'!$D$11*(I7*(90/H7))+'Controles Generales'!$G$11*(L7*(90/H7))+'Controles Generales'!$H$11*(M7*(90/H7))+'Controles Generales'!$P$11*(U7*(90/H7))+'Controles Generales'!$Q$11*(V7*(90/H7)))/100</f>
        <v>4.6471153846153843</v>
      </c>
      <c r="Z7" s="2">
        <v>10.185637104633305</v>
      </c>
      <c r="AA7" s="2">
        <v>10.678834960152976</v>
      </c>
      <c r="AB7" s="2">
        <v>7.8540232349067445</v>
      </c>
      <c r="AC7" s="2">
        <v>11.146915381947254</v>
      </c>
      <c r="AD7" s="2">
        <v>5.5700502677340982</v>
      </c>
      <c r="AE7" s="2">
        <v>7.4417582078525291</v>
      </c>
      <c r="AF7" s="2">
        <v>5.6553634800788499</v>
      </c>
      <c r="AG7" s="2">
        <v>4.2263467713354173</v>
      </c>
      <c r="AH7" s="2">
        <v>4.3207016021897662</v>
      </c>
      <c r="AI7" s="2">
        <v>5.0782469890455735</v>
      </c>
    </row>
    <row r="8" spans="1:35" ht="21" x14ac:dyDescent="0.25">
      <c r="A8" s="117" t="s">
        <v>285</v>
      </c>
      <c r="B8" s="117" t="s">
        <v>30</v>
      </c>
      <c r="C8" s="117" t="s">
        <v>128</v>
      </c>
      <c r="D8" s="117" t="s">
        <v>118</v>
      </c>
      <c r="E8" s="118">
        <v>33873</v>
      </c>
      <c r="F8" s="117">
        <v>23</v>
      </c>
      <c r="G8" s="117">
        <v>17</v>
      </c>
      <c r="H8" s="117">
        <v>1089</v>
      </c>
      <c r="I8" s="117">
        <v>131</v>
      </c>
      <c r="J8" s="2">
        <v>35</v>
      </c>
      <c r="K8" s="2">
        <v>4</v>
      </c>
      <c r="L8" s="117">
        <v>37</v>
      </c>
      <c r="M8" s="117">
        <v>85</v>
      </c>
      <c r="N8" s="2">
        <v>0</v>
      </c>
      <c r="O8" s="2">
        <v>0</v>
      </c>
      <c r="P8" s="2">
        <v>0</v>
      </c>
      <c r="Q8" s="2">
        <v>0</v>
      </c>
      <c r="R8" s="2">
        <v>11</v>
      </c>
      <c r="S8" s="2">
        <v>0</v>
      </c>
      <c r="T8" s="2">
        <v>2</v>
      </c>
      <c r="U8" s="117">
        <v>12</v>
      </c>
      <c r="V8" s="117">
        <v>126</v>
      </c>
      <c r="W8" s="2">
        <v>12</v>
      </c>
      <c r="X8" s="2" t="s">
        <v>42</v>
      </c>
      <c r="Y8" s="8">
        <f>('Controles Generales'!$D$11*(I8*(90/H8))+'Controles Generales'!$G$11*(L8*(90/H8))+'Controles Generales'!$H$11*(M8*(90/H8))+'Controles Generales'!$P$11*(U8*(90/H8))+'Controles Generales'!$Q$11*(V8*(90/H8)))/100</f>
        <v>6.0570247933884298</v>
      </c>
      <c r="Z8" s="2">
        <v>15.575256391229727</v>
      </c>
      <c r="AA8" s="2">
        <v>16.843116845459186</v>
      </c>
      <c r="AB8" s="2">
        <v>13.233741702212569</v>
      </c>
      <c r="AC8" s="2">
        <v>17.406995875257294</v>
      </c>
      <c r="AD8" s="2">
        <v>6.2607504113478578</v>
      </c>
      <c r="AE8" s="2">
        <v>11.294610636120332</v>
      </c>
      <c r="AF8" s="2">
        <v>4.5404883260670745</v>
      </c>
      <c r="AG8" s="2">
        <v>4.0646588140288946</v>
      </c>
      <c r="AH8" s="2">
        <v>3.8133308445234904</v>
      </c>
      <c r="AI8" s="2">
        <v>5.2771438539708084</v>
      </c>
    </row>
    <row r="9" spans="1:35" ht="21" x14ac:dyDescent="0.25">
      <c r="A9" s="117" t="s">
        <v>198</v>
      </c>
      <c r="B9" s="117" t="s">
        <v>30</v>
      </c>
      <c r="C9" s="117" t="s">
        <v>138</v>
      </c>
      <c r="D9" s="117" t="s">
        <v>118</v>
      </c>
      <c r="E9" s="118">
        <v>34463</v>
      </c>
      <c r="F9" s="117">
        <v>21</v>
      </c>
      <c r="G9" s="117">
        <v>20</v>
      </c>
      <c r="H9" s="117">
        <v>1369</v>
      </c>
      <c r="I9" s="117">
        <v>112</v>
      </c>
      <c r="J9" s="2">
        <v>280</v>
      </c>
      <c r="K9" s="2">
        <v>10</v>
      </c>
      <c r="L9" s="117">
        <v>30</v>
      </c>
      <c r="M9" s="117">
        <v>87</v>
      </c>
      <c r="N9" s="2">
        <v>10</v>
      </c>
      <c r="O9" s="2">
        <v>1</v>
      </c>
      <c r="P9" s="2">
        <v>1</v>
      </c>
      <c r="Q9" s="2">
        <v>0</v>
      </c>
      <c r="R9" s="2">
        <v>62</v>
      </c>
      <c r="S9" s="2">
        <v>0</v>
      </c>
      <c r="T9" s="2">
        <v>14</v>
      </c>
      <c r="U9" s="117">
        <v>11</v>
      </c>
      <c r="V9" s="117">
        <v>118</v>
      </c>
      <c r="W9" s="2">
        <v>114</v>
      </c>
      <c r="X9" s="2" t="s">
        <v>42</v>
      </c>
      <c r="Y9" s="8">
        <f>('Controles Generales'!$D$11*(I9*(90/H9))+'Controles Generales'!$G$11*(L9*(90/H9))+'Controles Generales'!$H$11*(M9*(90/H9))+'Controles Generales'!$P$11*(U9*(90/H9))+'Controles Generales'!$Q$11*(V9*(90/H9)))/100</f>
        <v>4.4000730460189921</v>
      </c>
      <c r="Z9" s="2">
        <v>34.508107394461632</v>
      </c>
      <c r="AA9" s="2">
        <v>33.622034382497702</v>
      </c>
      <c r="AB9" s="2">
        <v>25.707105655640852</v>
      </c>
      <c r="AC9" s="2">
        <v>30.577999970381775</v>
      </c>
      <c r="AD9" s="2">
        <v>15.969629429239514</v>
      </c>
      <c r="AE9" s="2">
        <v>21.263378608556099</v>
      </c>
      <c r="AF9" s="2">
        <v>12.375601241825152</v>
      </c>
      <c r="AG9" s="2">
        <v>9.9426162758044434</v>
      </c>
      <c r="AH9" s="2">
        <v>11.540601106431511</v>
      </c>
      <c r="AI9" s="2">
        <v>11.051596642354268</v>
      </c>
    </row>
    <row r="10" spans="1:35" ht="21" x14ac:dyDescent="0.25">
      <c r="A10" s="117" t="s">
        <v>308</v>
      </c>
      <c r="B10" s="117" t="s">
        <v>30</v>
      </c>
      <c r="C10" s="117" t="s">
        <v>172</v>
      </c>
      <c r="D10" s="117" t="s">
        <v>118</v>
      </c>
      <c r="E10" s="118">
        <v>33689</v>
      </c>
      <c r="F10" s="117">
        <v>23</v>
      </c>
      <c r="G10" s="117">
        <v>20</v>
      </c>
      <c r="H10" s="117">
        <v>1720</v>
      </c>
      <c r="I10" s="117">
        <v>149</v>
      </c>
      <c r="J10" s="2">
        <v>60</v>
      </c>
      <c r="K10" s="2">
        <v>2</v>
      </c>
      <c r="L10" s="117">
        <v>50</v>
      </c>
      <c r="M10" s="117">
        <v>176</v>
      </c>
      <c r="N10" s="2">
        <v>3</v>
      </c>
      <c r="O10" s="2">
        <v>1</v>
      </c>
      <c r="P10" s="2">
        <v>0</v>
      </c>
      <c r="Q10" s="2">
        <v>0</v>
      </c>
      <c r="R10" s="2">
        <v>6</v>
      </c>
      <c r="S10" s="2">
        <v>0</v>
      </c>
      <c r="T10" s="2">
        <v>0</v>
      </c>
      <c r="U10" s="117">
        <v>36</v>
      </c>
      <c r="V10" s="117">
        <v>189</v>
      </c>
      <c r="W10" s="2">
        <v>17</v>
      </c>
      <c r="X10" s="25"/>
      <c r="Y10" s="8">
        <f>('Controles Generales'!$D$11*(I10*(90/H10))+'Controles Generales'!$G$11*(L10*(90/H10))+'Controles Generales'!$H$11*(M10*(90/H10))+'Controles Generales'!$P$11*(U10*(90/H10))+'Controles Generales'!$Q$11*(V10*(90/H10)))/100</f>
        <v>5.9101744186046519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5" ht="21" x14ac:dyDescent="0.25">
      <c r="A11" s="117" t="s">
        <v>724</v>
      </c>
      <c r="B11" s="117" t="s">
        <v>30</v>
      </c>
      <c r="C11" s="117" t="s">
        <v>157</v>
      </c>
      <c r="D11" s="117" t="s">
        <v>118</v>
      </c>
      <c r="E11" s="118">
        <v>32373</v>
      </c>
      <c r="F11" s="117">
        <v>27</v>
      </c>
      <c r="G11" s="117">
        <v>26</v>
      </c>
      <c r="H11" s="117">
        <v>2325</v>
      </c>
      <c r="I11" s="117">
        <v>347</v>
      </c>
      <c r="J11" s="2">
        <v>56</v>
      </c>
      <c r="K11" s="2">
        <v>7</v>
      </c>
      <c r="L11" s="117">
        <v>92</v>
      </c>
      <c r="M11" s="117">
        <v>214</v>
      </c>
      <c r="N11" s="2">
        <v>1</v>
      </c>
      <c r="O11" s="2">
        <v>0</v>
      </c>
      <c r="P11" s="2">
        <v>0</v>
      </c>
      <c r="Q11" s="2">
        <v>0</v>
      </c>
      <c r="R11" s="2">
        <v>8</v>
      </c>
      <c r="S11" s="2">
        <v>0</v>
      </c>
      <c r="T11" s="2">
        <v>3</v>
      </c>
      <c r="U11" s="117">
        <v>20</v>
      </c>
      <c r="V11" s="117">
        <v>178</v>
      </c>
      <c r="W11" s="2">
        <v>40</v>
      </c>
      <c r="X11" s="2" t="s">
        <v>42</v>
      </c>
      <c r="Y11" s="8">
        <f>('Controles Generales'!$D$11*(I11*(90/H11))+'Controles Generales'!$G$11*(L11*(90/H11))+'Controles Generales'!$H$11*(M11*(90/H11))+'Controles Generales'!$P$11*(U11*(90/H11))+'Controles Generales'!$Q$11*(V11*(90/H11)))/100</f>
        <v>6.0840000000000005</v>
      </c>
      <c r="Z11" s="2">
        <v>51.074085439010339</v>
      </c>
      <c r="AA11" s="2">
        <v>48.854857856338612</v>
      </c>
      <c r="AB11" s="2">
        <v>49.971786359149249</v>
      </c>
      <c r="AC11" s="2">
        <v>49.120899647496842</v>
      </c>
      <c r="AD11" s="2">
        <v>33.642447446482095</v>
      </c>
      <c r="AE11" s="2">
        <v>43.107020530725812</v>
      </c>
      <c r="AF11" s="2">
        <v>19.052877151311687</v>
      </c>
      <c r="AG11" s="2">
        <v>22.996653901878339</v>
      </c>
      <c r="AH11" s="2">
        <v>22.445457268232335</v>
      </c>
      <c r="AI11" s="2">
        <v>25.281791708777178</v>
      </c>
    </row>
    <row r="12" spans="1:35" ht="21" x14ac:dyDescent="0.25">
      <c r="A12" s="117" t="s">
        <v>309</v>
      </c>
      <c r="B12" s="117" t="s">
        <v>30</v>
      </c>
      <c r="C12" s="117" t="s">
        <v>160</v>
      </c>
      <c r="D12" s="117" t="s">
        <v>118</v>
      </c>
      <c r="E12" s="118">
        <v>32336</v>
      </c>
      <c r="F12" s="117">
        <v>27</v>
      </c>
      <c r="G12" s="117">
        <v>4</v>
      </c>
      <c r="H12" s="117">
        <v>226</v>
      </c>
      <c r="I12" s="117">
        <v>13</v>
      </c>
      <c r="J12" s="2">
        <v>62</v>
      </c>
      <c r="K12" s="2">
        <v>3</v>
      </c>
      <c r="L12" s="117">
        <v>3</v>
      </c>
      <c r="M12" s="117">
        <v>13</v>
      </c>
      <c r="N12" s="2">
        <v>0</v>
      </c>
      <c r="O12" s="2">
        <v>0</v>
      </c>
      <c r="P12" s="2">
        <v>1</v>
      </c>
      <c r="Q12" s="2">
        <v>1</v>
      </c>
      <c r="R12" s="2">
        <v>5</v>
      </c>
      <c r="S12" s="2">
        <v>0</v>
      </c>
      <c r="T12" s="2">
        <v>1</v>
      </c>
      <c r="U12" s="117">
        <v>2</v>
      </c>
      <c r="V12" s="117">
        <v>12</v>
      </c>
      <c r="W12" s="2">
        <v>10</v>
      </c>
      <c r="X12" s="2" t="s">
        <v>42</v>
      </c>
      <c r="Y12" s="8">
        <f>('Controles Generales'!$D$11*(I12*(90/H12))+'Controles Generales'!$G$11*(L12*(90/H12))+'Controles Generales'!$H$11*(M12*(90/H12))+'Controles Generales'!$P$11*(U12*(90/H12))+'Controles Generales'!$Q$11*(V12*(90/H12)))/100</f>
        <v>3.1579646017699115</v>
      </c>
      <c r="Z12" s="2">
        <v>11.421528742914061</v>
      </c>
      <c r="AA12" s="2">
        <v>11.519768758547746</v>
      </c>
      <c r="AB12" s="2">
        <v>10.182191102274871</v>
      </c>
      <c r="AC12" s="2">
        <v>11.962859332118294</v>
      </c>
      <c r="AD12" s="2">
        <v>7.5425246221434392</v>
      </c>
      <c r="AE12" s="2">
        <v>9.3105385728262586</v>
      </c>
      <c r="AF12" s="2">
        <v>7.5826715802996638</v>
      </c>
      <c r="AG12" s="2">
        <v>5.9291714939675861</v>
      </c>
      <c r="AH12" s="2">
        <v>6.7971391811252451</v>
      </c>
      <c r="AI12" s="2">
        <v>6.3130164254221279</v>
      </c>
    </row>
    <row r="13" spans="1:35" ht="21" x14ac:dyDescent="0.25">
      <c r="A13" s="117" t="s">
        <v>303</v>
      </c>
      <c r="B13" s="117" t="s">
        <v>30</v>
      </c>
      <c r="C13" s="117" t="s">
        <v>158</v>
      </c>
      <c r="D13" s="117" t="s">
        <v>118</v>
      </c>
      <c r="E13" s="118">
        <v>31290</v>
      </c>
      <c r="F13" s="117">
        <v>30</v>
      </c>
      <c r="G13" s="117">
        <v>16</v>
      </c>
      <c r="H13" s="117">
        <v>1086</v>
      </c>
      <c r="I13" s="117">
        <v>146</v>
      </c>
      <c r="J13" s="2">
        <v>222</v>
      </c>
      <c r="K13" s="2">
        <v>16</v>
      </c>
      <c r="L13" s="117">
        <v>18</v>
      </c>
      <c r="M13" s="117">
        <v>112</v>
      </c>
      <c r="N13" s="2">
        <v>12</v>
      </c>
      <c r="O13" s="2">
        <v>2</v>
      </c>
      <c r="P13" s="2">
        <v>2</v>
      </c>
      <c r="Q13" s="2">
        <v>1</v>
      </c>
      <c r="R13" s="2">
        <v>22</v>
      </c>
      <c r="S13" s="2">
        <v>0</v>
      </c>
      <c r="T13" s="2">
        <v>5</v>
      </c>
      <c r="U13" s="117">
        <v>21</v>
      </c>
      <c r="V13" s="117">
        <v>106</v>
      </c>
      <c r="W13" s="2">
        <v>107</v>
      </c>
      <c r="X13" s="25"/>
      <c r="Y13" s="8">
        <f>('Controles Generales'!$D$11*(I13*(90/H13))+'Controles Generales'!$G$11*(L13*(90/H13))+'Controles Generales'!$H$11*(M13*(90/H13))+'Controles Generales'!$P$11*(U13*(90/H13))+'Controles Generales'!$Q$11*(V13*(90/H13)))/100</f>
        <v>5.9859116022099439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ht="31.5" x14ac:dyDescent="0.25">
      <c r="A14" s="117" t="s">
        <v>725</v>
      </c>
      <c r="B14" s="117" t="s">
        <v>30</v>
      </c>
      <c r="C14" s="117" t="s">
        <v>154</v>
      </c>
      <c r="D14" s="117" t="s">
        <v>118</v>
      </c>
      <c r="E14" s="118">
        <v>34761</v>
      </c>
      <c r="F14" s="117">
        <v>20</v>
      </c>
      <c r="G14" s="117">
        <v>2</v>
      </c>
      <c r="H14" s="117">
        <v>148</v>
      </c>
      <c r="I14" s="117">
        <v>25</v>
      </c>
      <c r="J14" s="2">
        <v>380</v>
      </c>
      <c r="K14" s="2">
        <v>23</v>
      </c>
      <c r="L14" s="117">
        <v>3</v>
      </c>
      <c r="M14" s="117">
        <v>17</v>
      </c>
      <c r="N14" s="2">
        <v>5</v>
      </c>
      <c r="O14" s="2">
        <v>1</v>
      </c>
      <c r="P14" s="2">
        <v>3</v>
      </c>
      <c r="Q14" s="2">
        <v>0</v>
      </c>
      <c r="R14" s="2">
        <v>24</v>
      </c>
      <c r="S14" s="2">
        <v>2</v>
      </c>
      <c r="T14" s="2">
        <v>7</v>
      </c>
      <c r="U14" s="117">
        <v>0</v>
      </c>
      <c r="V14" s="117">
        <v>14</v>
      </c>
      <c r="W14" s="2">
        <v>63</v>
      </c>
      <c r="X14" s="2" t="s">
        <v>42</v>
      </c>
      <c r="Y14" s="8">
        <f>('Controles Generales'!$D$11*(I14*(90/H14))+'Controles Generales'!$G$11*(L14*(90/H14))+'Controles Generales'!$H$11*(M14*(90/H14))+'Controles Generales'!$P$11*(U14*(90/H14))+'Controles Generales'!$Q$11*(V14*(90/H14)))/100</f>
        <v>6.3912162162162165</v>
      </c>
      <c r="Z14" s="2">
        <v>5.2262286885608038</v>
      </c>
      <c r="AA14" s="2">
        <v>5.1787924996513661</v>
      </c>
      <c r="AB14" s="2">
        <v>4.009999769441154</v>
      </c>
      <c r="AC14" s="2">
        <v>4.036756339601637</v>
      </c>
      <c r="AD14" s="2">
        <v>1.7688047786911469</v>
      </c>
      <c r="AE14" s="2">
        <v>3.2089724136340969</v>
      </c>
      <c r="AF14" s="2">
        <v>1.2193773967967514</v>
      </c>
      <c r="AG14" s="2">
        <v>0.80785502176300694</v>
      </c>
      <c r="AH14" s="2">
        <v>0.90323505156926631</v>
      </c>
      <c r="AI14" s="2">
        <v>1.5229031393468844</v>
      </c>
    </row>
    <row r="15" spans="1:35" ht="21" x14ac:dyDescent="0.25">
      <c r="A15" s="117" t="s">
        <v>726</v>
      </c>
      <c r="B15" s="117" t="s">
        <v>30</v>
      </c>
      <c r="C15" s="117" t="s">
        <v>132</v>
      </c>
      <c r="D15" s="117" t="s">
        <v>118</v>
      </c>
      <c r="E15" s="118">
        <v>33281</v>
      </c>
      <c r="F15" s="117">
        <v>24</v>
      </c>
      <c r="G15" s="117">
        <v>4</v>
      </c>
      <c r="H15" s="117">
        <v>242</v>
      </c>
      <c r="I15" s="117">
        <v>30</v>
      </c>
      <c r="J15" s="2">
        <v>248</v>
      </c>
      <c r="K15" s="2">
        <v>17</v>
      </c>
      <c r="L15" s="117">
        <v>8</v>
      </c>
      <c r="M15" s="117">
        <v>29</v>
      </c>
      <c r="N15" s="2">
        <v>10</v>
      </c>
      <c r="O15" s="2">
        <v>1</v>
      </c>
      <c r="P15" s="2">
        <v>4</v>
      </c>
      <c r="Q15" s="2">
        <v>2</v>
      </c>
      <c r="R15" s="2">
        <v>22</v>
      </c>
      <c r="S15" s="2">
        <v>7</v>
      </c>
      <c r="T15" s="2">
        <v>6</v>
      </c>
      <c r="U15" s="117">
        <v>2</v>
      </c>
      <c r="V15" s="117">
        <v>21</v>
      </c>
      <c r="W15" s="2">
        <v>102</v>
      </c>
      <c r="X15" s="25"/>
      <c r="Y15" s="8">
        <f>('Controles Generales'!$D$11*(I15*(90/H15))+'Controles Generales'!$G$11*(L15*(90/H15))+'Controles Generales'!$H$11*(M15*(90/H15))+'Controles Generales'!$P$11*(U15*(90/H15))+'Controles Generales'!$Q$11*(V15*(90/H15)))/100</f>
        <v>6.1958677685950407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21" x14ac:dyDescent="0.25">
      <c r="A16" s="117" t="s">
        <v>291</v>
      </c>
      <c r="B16" s="117" t="s">
        <v>30</v>
      </c>
      <c r="C16" s="117" t="s">
        <v>139</v>
      </c>
      <c r="D16" s="117" t="s">
        <v>118</v>
      </c>
      <c r="E16" s="118">
        <v>31780</v>
      </c>
      <c r="F16" s="117">
        <v>28</v>
      </c>
      <c r="G16" s="117">
        <v>25</v>
      </c>
      <c r="H16" s="117">
        <v>2124</v>
      </c>
      <c r="I16" s="117">
        <v>371</v>
      </c>
      <c r="J16" s="2">
        <v>149</v>
      </c>
      <c r="K16" s="2">
        <v>5</v>
      </c>
      <c r="L16" s="117">
        <v>50</v>
      </c>
      <c r="M16" s="117">
        <v>157</v>
      </c>
      <c r="N16" s="2">
        <v>9</v>
      </c>
      <c r="O16" s="2">
        <v>0</v>
      </c>
      <c r="P16" s="2">
        <v>2</v>
      </c>
      <c r="Q16" s="2">
        <v>0</v>
      </c>
      <c r="R16" s="2">
        <v>16</v>
      </c>
      <c r="S16" s="2">
        <v>1</v>
      </c>
      <c r="T16" s="2">
        <v>15</v>
      </c>
      <c r="U16" s="117">
        <v>22</v>
      </c>
      <c r="V16" s="117">
        <v>201</v>
      </c>
      <c r="W16" s="2">
        <v>64</v>
      </c>
      <c r="X16" s="25"/>
      <c r="Y16" s="8">
        <f>('Controles Generales'!$D$11*(I16*(90/H16))+'Controles Generales'!$G$11*(L16*(90/H16))+'Controles Generales'!$H$11*(M16*(90/H16))+'Controles Generales'!$P$11*(U16*(90/H16))+'Controles Generales'!$Q$11*(V16*(90/H16)))/100</f>
        <v>6.0529661016949152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ht="21" x14ac:dyDescent="0.25">
      <c r="A17" s="117" t="s">
        <v>306</v>
      </c>
      <c r="B17" s="117" t="s">
        <v>30</v>
      </c>
      <c r="C17" s="117" t="s">
        <v>165</v>
      </c>
      <c r="D17" s="117" t="s">
        <v>118</v>
      </c>
      <c r="E17" s="118">
        <v>32182</v>
      </c>
      <c r="F17" s="117">
        <v>27</v>
      </c>
      <c r="G17" s="117">
        <v>30</v>
      </c>
      <c r="H17" s="117">
        <v>2700</v>
      </c>
      <c r="I17" s="117">
        <v>197</v>
      </c>
      <c r="J17" s="2">
        <v>143</v>
      </c>
      <c r="K17" s="2">
        <v>6</v>
      </c>
      <c r="L17" s="117">
        <v>79</v>
      </c>
      <c r="M17" s="117">
        <v>226</v>
      </c>
      <c r="N17" s="2">
        <v>17</v>
      </c>
      <c r="O17" s="2">
        <v>0</v>
      </c>
      <c r="P17" s="2">
        <v>3</v>
      </c>
      <c r="Q17" s="2">
        <v>0</v>
      </c>
      <c r="R17" s="2">
        <v>21</v>
      </c>
      <c r="S17" s="2">
        <v>1</v>
      </c>
      <c r="T17" s="2">
        <v>4</v>
      </c>
      <c r="U17" s="117">
        <v>26</v>
      </c>
      <c r="V17" s="117">
        <v>256</v>
      </c>
      <c r="W17" s="2">
        <v>142</v>
      </c>
      <c r="X17" s="2" t="s">
        <v>42</v>
      </c>
      <c r="Y17" s="8">
        <f>('Controles Generales'!$D$11*(I17*(90/H17))+'Controles Generales'!$G$11*(L17*(90/H17))+'Controles Generales'!$H$11*(M17*(90/H17))+'Controles Generales'!$P$11*(U17*(90/H17))+'Controles Generales'!$Q$11*(V17*(90/H17)))/100</f>
        <v>4.9850000000000003</v>
      </c>
      <c r="Z17" s="2">
        <v>46.09713014204695</v>
      </c>
      <c r="AA17" s="2">
        <v>46.847907649483183</v>
      </c>
      <c r="AB17" s="2">
        <v>40.703749471706622</v>
      </c>
      <c r="AC17" s="2">
        <v>44.391086477753305</v>
      </c>
      <c r="AD17" s="2">
        <v>23.426862533178074</v>
      </c>
      <c r="AE17" s="2">
        <v>34.411292356923404</v>
      </c>
      <c r="AF17" s="2">
        <v>16.615348124361407</v>
      </c>
      <c r="AG17" s="2">
        <v>13.096947542525667</v>
      </c>
      <c r="AH17" s="2">
        <v>13.631716641422056</v>
      </c>
      <c r="AI17" s="2">
        <v>18.262928106948564</v>
      </c>
    </row>
    <row r="18" spans="1:35" ht="31.5" x14ac:dyDescent="0.25">
      <c r="A18" s="117" t="s">
        <v>727</v>
      </c>
      <c r="B18" s="117" t="s">
        <v>30</v>
      </c>
      <c r="C18" s="117" t="s">
        <v>132</v>
      </c>
      <c r="D18" s="117" t="s">
        <v>118</v>
      </c>
      <c r="E18" s="118">
        <v>34341</v>
      </c>
      <c r="F18" s="117">
        <v>21</v>
      </c>
      <c r="G18" s="117">
        <v>15</v>
      </c>
      <c r="H18" s="117">
        <v>1160</v>
      </c>
      <c r="I18" s="117">
        <v>136</v>
      </c>
      <c r="J18" s="2">
        <v>36</v>
      </c>
      <c r="K18" s="2">
        <v>0</v>
      </c>
      <c r="L18" s="117">
        <v>28</v>
      </c>
      <c r="M18" s="117">
        <v>90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0</v>
      </c>
      <c r="U18" s="117">
        <v>10</v>
      </c>
      <c r="V18" s="117">
        <v>77</v>
      </c>
      <c r="W18" s="2">
        <v>14</v>
      </c>
      <c r="X18" s="2" t="s">
        <v>42</v>
      </c>
      <c r="Y18" s="8">
        <f>('Controles Generales'!$D$11*(I18*(90/H18))+'Controles Generales'!$G$11*(L18*(90/H18))+'Controles Generales'!$H$11*(M18*(90/H18))+'Controles Generales'!$P$11*(U18*(90/H18))+'Controles Generales'!$Q$11*(V18*(90/H18)))/100</f>
        <v>4.8181034482758625</v>
      </c>
      <c r="Z18" s="2">
        <v>3.0071824705031163</v>
      </c>
      <c r="AA18" s="2">
        <v>3.0870248146203476</v>
      </c>
      <c r="AB18" s="2">
        <v>2.0798578282611233</v>
      </c>
      <c r="AC18" s="2">
        <v>2.5921396138894206</v>
      </c>
      <c r="AD18" s="2">
        <v>0.99808843066189079</v>
      </c>
      <c r="AE18" s="2">
        <v>1.6462706640484674</v>
      </c>
      <c r="AF18" s="2">
        <v>0.81861627022917327</v>
      </c>
      <c r="AG18" s="2">
        <v>0.55760228763930508</v>
      </c>
      <c r="AH18" s="2">
        <v>0.65382406828731521</v>
      </c>
      <c r="AI18" s="2">
        <v>0.75218679131762856</v>
      </c>
    </row>
    <row r="19" spans="1:35" ht="21" x14ac:dyDescent="0.25">
      <c r="A19" s="117" t="s">
        <v>359</v>
      </c>
      <c r="B19" s="117" t="s">
        <v>30</v>
      </c>
      <c r="C19" s="117" t="s">
        <v>121</v>
      </c>
      <c r="D19" s="117" t="s">
        <v>118</v>
      </c>
      <c r="E19" s="118">
        <v>34828</v>
      </c>
      <c r="F19" s="117">
        <v>20</v>
      </c>
      <c r="G19" s="117">
        <v>17</v>
      </c>
      <c r="H19" s="117">
        <v>1519</v>
      </c>
      <c r="I19" s="117">
        <v>105</v>
      </c>
      <c r="J19" s="2">
        <v>326</v>
      </c>
      <c r="K19" s="2">
        <v>4</v>
      </c>
      <c r="L19" s="117">
        <v>25</v>
      </c>
      <c r="M19" s="117">
        <v>105</v>
      </c>
      <c r="N19" s="2">
        <v>1</v>
      </c>
      <c r="O19" s="2">
        <v>0</v>
      </c>
      <c r="P19" s="2">
        <v>3</v>
      </c>
      <c r="Q19" s="2">
        <v>0</v>
      </c>
      <c r="R19" s="2">
        <v>62</v>
      </c>
      <c r="S19" s="2">
        <v>3</v>
      </c>
      <c r="T19" s="2">
        <v>10</v>
      </c>
      <c r="U19" s="117">
        <v>12</v>
      </c>
      <c r="V19" s="117">
        <v>145</v>
      </c>
      <c r="W19" s="2">
        <v>106</v>
      </c>
      <c r="X19" s="2" t="s">
        <v>42</v>
      </c>
      <c r="Y19" s="8">
        <f>('Controles Generales'!$D$11*(I19*(90/H19))+'Controles Generales'!$G$11*(L19*(90/H19))+'Controles Generales'!$H$11*(M19*(90/H19))+'Controles Generales'!$P$11*(U19*(90/H19))+'Controles Generales'!$Q$11*(V19*(90/H19)))/100</f>
        <v>4.336471362738644</v>
      </c>
      <c r="Z19" s="2">
        <v>23.004648894142601</v>
      </c>
      <c r="AA19" s="2">
        <v>23.599502344268643</v>
      </c>
      <c r="AB19" s="2">
        <v>19.663146036173295</v>
      </c>
      <c r="AC19" s="2">
        <v>21.473775361617115</v>
      </c>
      <c r="AD19" s="2">
        <v>10.569796809489169</v>
      </c>
      <c r="AE19" s="2">
        <v>16.320340467757973</v>
      </c>
      <c r="AF19" s="2">
        <v>8.3635068635068635</v>
      </c>
      <c r="AG19" s="2">
        <v>6.4875828482385858</v>
      </c>
      <c r="AH19" s="2">
        <v>8.3922994127912176</v>
      </c>
      <c r="AI19" s="2">
        <v>8.3566820553908077</v>
      </c>
    </row>
    <row r="20" spans="1:35" ht="21" x14ac:dyDescent="0.25">
      <c r="A20" s="117" t="s">
        <v>728</v>
      </c>
      <c r="B20" s="117" t="s">
        <v>30</v>
      </c>
      <c r="C20" s="117" t="s">
        <v>128</v>
      </c>
      <c r="D20" s="117" t="s">
        <v>118</v>
      </c>
      <c r="E20" s="118">
        <v>32654</v>
      </c>
      <c r="F20" s="117">
        <v>26</v>
      </c>
      <c r="G20" s="117">
        <v>1</v>
      </c>
      <c r="H20" s="117">
        <v>45</v>
      </c>
      <c r="I20" s="117">
        <v>7</v>
      </c>
      <c r="J20" s="2">
        <v>0</v>
      </c>
      <c r="K20" s="2">
        <v>0</v>
      </c>
      <c r="L20" s="117">
        <v>2</v>
      </c>
      <c r="M20" s="117">
        <v>6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117">
        <v>0</v>
      </c>
      <c r="V20" s="117">
        <v>4</v>
      </c>
      <c r="W20" s="2">
        <v>4</v>
      </c>
      <c r="X20" s="25"/>
      <c r="Y20" s="8">
        <f>('Controles Generales'!$D$11*(I20*(90/H20))+'Controles Generales'!$G$11*(L20*(90/H20))+'Controles Generales'!$H$11*(M20*(90/H20))+'Controles Generales'!$P$11*(U20*(90/H20))+'Controles Generales'!$Q$11*(V20*(90/H20)))/100</f>
        <v>7.06</v>
      </c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21" x14ac:dyDescent="0.25">
      <c r="A21" s="117" t="s">
        <v>729</v>
      </c>
      <c r="B21" s="117" t="s">
        <v>30</v>
      </c>
      <c r="C21" s="117" t="s">
        <v>117</v>
      </c>
      <c r="D21" s="117" t="s">
        <v>118</v>
      </c>
      <c r="E21" s="118">
        <v>29671</v>
      </c>
      <c r="F21" s="117">
        <v>34</v>
      </c>
      <c r="G21" s="117">
        <v>22</v>
      </c>
      <c r="H21" s="117">
        <v>1856</v>
      </c>
      <c r="I21" s="117">
        <v>201</v>
      </c>
      <c r="J21" s="2">
        <v>140</v>
      </c>
      <c r="K21" s="2">
        <v>18</v>
      </c>
      <c r="L21" s="117">
        <v>42</v>
      </c>
      <c r="M21" s="117">
        <v>178</v>
      </c>
      <c r="N21" s="2">
        <v>3</v>
      </c>
      <c r="O21" s="2">
        <v>3</v>
      </c>
      <c r="P21" s="2">
        <v>6</v>
      </c>
      <c r="Q21" s="2">
        <v>2</v>
      </c>
      <c r="R21" s="2">
        <v>31</v>
      </c>
      <c r="S21" s="2">
        <v>0</v>
      </c>
      <c r="T21" s="2">
        <v>10</v>
      </c>
      <c r="U21" s="117">
        <v>28</v>
      </c>
      <c r="V21" s="117">
        <v>153</v>
      </c>
      <c r="W21" s="2">
        <v>52</v>
      </c>
      <c r="X21" s="25"/>
      <c r="Y21" s="8">
        <f>('Controles Generales'!$D$11*(I21*(90/H21))+'Controles Generales'!$G$11*(L21*(90/H21))+'Controles Generales'!$H$11*(M21*(90/H21))+'Controles Generales'!$P$11*(U21*(90/H21))+'Controles Generales'!$Q$11*(V21*(90/H21)))/100</f>
        <v>5.3413254310344822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31.5" x14ac:dyDescent="0.25">
      <c r="A22" s="117" t="s">
        <v>214</v>
      </c>
      <c r="B22" s="117" t="s">
        <v>30</v>
      </c>
      <c r="C22" s="117" t="s">
        <v>152</v>
      </c>
      <c r="D22" s="117" t="s">
        <v>118</v>
      </c>
      <c r="E22" s="118">
        <v>32215</v>
      </c>
      <c r="F22" s="117">
        <v>27</v>
      </c>
      <c r="G22" s="117">
        <v>23</v>
      </c>
      <c r="H22" s="117">
        <v>1440</v>
      </c>
      <c r="I22" s="117">
        <v>202</v>
      </c>
      <c r="J22" s="2">
        <v>92</v>
      </c>
      <c r="K22" s="2">
        <v>3</v>
      </c>
      <c r="L22" s="117">
        <v>17</v>
      </c>
      <c r="M22" s="117">
        <v>76</v>
      </c>
      <c r="N22" s="2">
        <v>0</v>
      </c>
      <c r="O22" s="2">
        <v>0</v>
      </c>
      <c r="P22" s="2">
        <v>3</v>
      </c>
      <c r="Q22" s="2">
        <v>0</v>
      </c>
      <c r="R22" s="2">
        <v>9</v>
      </c>
      <c r="S22" s="2">
        <v>0</v>
      </c>
      <c r="T22" s="2">
        <v>1</v>
      </c>
      <c r="U22" s="117">
        <v>15</v>
      </c>
      <c r="V22" s="117">
        <v>96</v>
      </c>
      <c r="W22" s="2">
        <v>51</v>
      </c>
      <c r="X22" s="25"/>
      <c r="Y22" s="8">
        <f>('Controles Generales'!$D$11*(I22*(90/H22))+'Controles Generales'!$G$11*(L22*(90/H22))+'Controles Generales'!$H$11*(M22*(90/H22))+'Controles Generales'!$P$11*(U22*(90/H22))+'Controles Generales'!$Q$11*(V22*(90/H22)))/100</f>
        <v>4.4268749999999999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31.5" x14ac:dyDescent="0.25">
      <c r="A23" s="117" t="s">
        <v>386</v>
      </c>
      <c r="B23" s="117" t="s">
        <v>30</v>
      </c>
      <c r="C23" s="117" t="s">
        <v>144</v>
      </c>
      <c r="D23" s="117" t="s">
        <v>118</v>
      </c>
      <c r="E23" s="118">
        <v>34751</v>
      </c>
      <c r="F23" s="117">
        <v>20</v>
      </c>
      <c r="G23" s="117">
        <v>15</v>
      </c>
      <c r="H23" s="117">
        <v>1332</v>
      </c>
      <c r="I23" s="117">
        <v>197</v>
      </c>
      <c r="J23" s="2">
        <v>219</v>
      </c>
      <c r="K23" s="2">
        <v>11</v>
      </c>
      <c r="L23" s="117">
        <v>36</v>
      </c>
      <c r="M23" s="117">
        <v>122</v>
      </c>
      <c r="N23" s="2">
        <v>11</v>
      </c>
      <c r="O23" s="2">
        <v>0</v>
      </c>
      <c r="P23" s="2">
        <v>1</v>
      </c>
      <c r="Q23" s="2">
        <v>0</v>
      </c>
      <c r="R23" s="2">
        <v>13</v>
      </c>
      <c r="S23" s="2">
        <v>0</v>
      </c>
      <c r="T23" s="2">
        <v>2</v>
      </c>
      <c r="U23" s="117">
        <v>20</v>
      </c>
      <c r="V23" s="117">
        <v>122</v>
      </c>
      <c r="W23" s="2">
        <v>107</v>
      </c>
      <c r="X23" s="25"/>
      <c r="Y23" s="8">
        <f>('Controles Generales'!$D$11*(I23*(90/H23))+'Controles Generales'!$G$11*(L23*(90/H23))+'Controles Generales'!$H$11*(M23*(90/H23))+'Controles Generales'!$P$11*(U23*(90/H23))+'Controles Generales'!$Q$11*(V23*(90/H23)))/100</f>
        <v>6.0885135135135133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21" x14ac:dyDescent="0.25">
      <c r="A24" s="117" t="s">
        <v>730</v>
      </c>
      <c r="B24" s="117" t="s">
        <v>30</v>
      </c>
      <c r="C24" s="117" t="s">
        <v>142</v>
      </c>
      <c r="D24" s="117" t="s">
        <v>118</v>
      </c>
      <c r="E24" s="118">
        <v>34427</v>
      </c>
      <c r="F24" s="117">
        <v>21</v>
      </c>
      <c r="G24" s="117">
        <v>5</v>
      </c>
      <c r="H24" s="117">
        <v>337</v>
      </c>
      <c r="I24" s="117">
        <v>72</v>
      </c>
      <c r="J24" s="2">
        <v>381</v>
      </c>
      <c r="K24" s="2">
        <v>61</v>
      </c>
      <c r="L24" s="117">
        <v>17</v>
      </c>
      <c r="M24" s="117">
        <v>32</v>
      </c>
      <c r="N24" s="2">
        <v>3</v>
      </c>
      <c r="O24" s="2">
        <v>0</v>
      </c>
      <c r="P24" s="2">
        <v>11</v>
      </c>
      <c r="Q24" s="2">
        <v>5</v>
      </c>
      <c r="R24" s="2">
        <v>68</v>
      </c>
      <c r="S24" s="2">
        <v>1</v>
      </c>
      <c r="T24" s="2">
        <v>7</v>
      </c>
      <c r="U24" s="117">
        <v>5</v>
      </c>
      <c r="V24" s="117">
        <v>39</v>
      </c>
      <c r="W24" s="2">
        <v>98</v>
      </c>
      <c r="X24" s="2" t="s">
        <v>42</v>
      </c>
      <c r="Y24" s="8">
        <f>('Controles Generales'!$D$11*(I24*(90/H24))+'Controles Generales'!$G$11*(L24*(90/H24))+'Controles Generales'!$H$11*(M24*(90/H24))+'Controles Generales'!$P$11*(U24*(90/H24))+'Controles Generales'!$Q$11*(V24*(90/H24)))/100</f>
        <v>8.0946587537091972</v>
      </c>
      <c r="Z24" s="2">
        <v>39.59868215650021</v>
      </c>
      <c r="AA24" s="2">
        <v>40.495534578575942</v>
      </c>
      <c r="AB24" s="2">
        <v>36.681003920717906</v>
      </c>
      <c r="AC24" s="2">
        <v>39.410020658133149</v>
      </c>
      <c r="AD24" s="2">
        <v>23.47603229786154</v>
      </c>
      <c r="AE24" s="2">
        <v>31.314039154640586</v>
      </c>
      <c r="AF24" s="2">
        <v>17.131243036603568</v>
      </c>
      <c r="AG24" s="2">
        <v>14.601003041285185</v>
      </c>
      <c r="AH24" s="2">
        <v>16.197496747229227</v>
      </c>
      <c r="AI24" s="2">
        <v>17.820294592943501</v>
      </c>
    </row>
    <row r="25" spans="1:35" ht="21" x14ac:dyDescent="0.25">
      <c r="A25" s="117" t="s">
        <v>731</v>
      </c>
      <c r="B25" s="117" t="s">
        <v>30</v>
      </c>
      <c r="C25" s="117" t="s">
        <v>130</v>
      </c>
      <c r="D25" s="117" t="s">
        <v>136</v>
      </c>
      <c r="E25" s="118">
        <v>31100</v>
      </c>
      <c r="F25" s="117">
        <v>30</v>
      </c>
      <c r="G25" s="117">
        <v>13</v>
      </c>
      <c r="H25" s="117">
        <v>544</v>
      </c>
      <c r="I25" s="117">
        <v>104</v>
      </c>
      <c r="J25" s="2">
        <v>368</v>
      </c>
      <c r="K25" s="2">
        <v>10</v>
      </c>
      <c r="L25" s="117">
        <v>7</v>
      </c>
      <c r="M25" s="117">
        <v>32</v>
      </c>
      <c r="N25" s="2">
        <v>4</v>
      </c>
      <c r="O25" s="2">
        <v>0</v>
      </c>
      <c r="P25" s="2">
        <v>3</v>
      </c>
      <c r="Q25" s="2">
        <v>2</v>
      </c>
      <c r="R25" s="2">
        <v>22</v>
      </c>
      <c r="S25" s="2">
        <v>9</v>
      </c>
      <c r="T25" s="2">
        <v>2</v>
      </c>
      <c r="U25" s="117">
        <v>7</v>
      </c>
      <c r="V25" s="117">
        <v>56</v>
      </c>
      <c r="W25" s="2">
        <v>67</v>
      </c>
      <c r="X25" s="25"/>
      <c r="Y25" s="8">
        <f>('Controles Generales'!$D$11*(I25*(90/H25))+'Controles Generales'!$G$11*(L25*(90/H25))+'Controles Generales'!$H$11*(M25*(90/H25))+'Controles Generales'!$P$11*(U25*(90/H25))+'Controles Generales'!$Q$11*(V25*(90/H25)))/100</f>
        <v>5.9310661764705888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21" x14ac:dyDescent="0.25">
      <c r="A26" s="117" t="s">
        <v>732</v>
      </c>
      <c r="B26" s="117" t="s">
        <v>30</v>
      </c>
      <c r="C26" s="117" t="s">
        <v>598</v>
      </c>
      <c r="D26" s="117" t="s">
        <v>118</v>
      </c>
      <c r="E26" s="118">
        <v>30775</v>
      </c>
      <c r="F26" s="117">
        <v>31</v>
      </c>
      <c r="G26" s="117">
        <v>25</v>
      </c>
      <c r="H26" s="117">
        <v>2118</v>
      </c>
      <c r="I26" s="117">
        <v>239</v>
      </c>
      <c r="J26" s="2">
        <v>340</v>
      </c>
      <c r="K26" s="2">
        <v>5</v>
      </c>
      <c r="L26" s="117">
        <v>31</v>
      </c>
      <c r="M26" s="117">
        <v>164</v>
      </c>
      <c r="N26" s="2">
        <v>21</v>
      </c>
      <c r="O26" s="2">
        <v>0</v>
      </c>
      <c r="P26" s="2">
        <v>9</v>
      </c>
      <c r="Q26" s="2">
        <v>4</v>
      </c>
      <c r="R26" s="2">
        <v>74</v>
      </c>
      <c r="S26" s="2">
        <v>1</v>
      </c>
      <c r="T26" s="2">
        <v>11</v>
      </c>
      <c r="U26" s="117">
        <v>29</v>
      </c>
      <c r="V26" s="117">
        <v>193</v>
      </c>
      <c r="W26" s="2">
        <v>153</v>
      </c>
      <c r="X26" s="25"/>
      <c r="Y26" s="8">
        <f>('Controles Generales'!$D$11*(I26*(90/H26))+'Controles Generales'!$G$11*(L26*(90/H26))+'Controles Generales'!$H$11*(M26*(90/H26))+'Controles Generales'!$P$11*(U26*(90/H26))+'Controles Generales'!$Q$11*(V26*(90/H26)))/100</f>
        <v>5.022662889518414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21" x14ac:dyDescent="0.25">
      <c r="A27" s="117" t="s">
        <v>307</v>
      </c>
      <c r="B27" s="117" t="s">
        <v>30</v>
      </c>
      <c r="C27" s="117" t="s">
        <v>168</v>
      </c>
      <c r="D27" s="117" t="s">
        <v>118</v>
      </c>
      <c r="E27" s="118">
        <v>30010</v>
      </c>
      <c r="F27" s="117">
        <v>33</v>
      </c>
      <c r="G27" s="117">
        <v>21</v>
      </c>
      <c r="H27" s="117">
        <v>1476</v>
      </c>
      <c r="I27" s="117">
        <v>183</v>
      </c>
      <c r="J27" s="2">
        <v>51</v>
      </c>
      <c r="K27" s="2">
        <v>1</v>
      </c>
      <c r="L27" s="117">
        <v>26</v>
      </c>
      <c r="M27" s="117">
        <v>113</v>
      </c>
      <c r="N27" s="2">
        <v>6</v>
      </c>
      <c r="O27" s="2">
        <v>1</v>
      </c>
      <c r="P27" s="2">
        <v>0</v>
      </c>
      <c r="Q27" s="2">
        <v>0</v>
      </c>
      <c r="R27" s="2">
        <v>2</v>
      </c>
      <c r="S27" s="2">
        <v>0</v>
      </c>
      <c r="T27" s="2">
        <v>2</v>
      </c>
      <c r="U27" s="117">
        <v>36</v>
      </c>
      <c r="V27" s="117">
        <v>121</v>
      </c>
      <c r="W27" s="2">
        <v>36</v>
      </c>
      <c r="X27" s="2" t="s">
        <v>42</v>
      </c>
      <c r="Y27" s="8">
        <f>('Controles Generales'!$D$11*(I27*(90/H27))+'Controles Generales'!$G$11*(L27*(90/H27))+'Controles Generales'!$H$11*(M27*(90/H27))+'Controles Generales'!$P$11*(U27*(90/H27))+'Controles Generales'!$Q$11*(V27*(90/H27)))/100</f>
        <v>5.2384146341463405</v>
      </c>
      <c r="Z27" s="2">
        <v>24.634732727671398</v>
      </c>
      <c r="AA27" s="2">
        <v>24.248785009409499</v>
      </c>
      <c r="AB27" s="2">
        <v>20.833376208648112</v>
      </c>
      <c r="AC27" s="2">
        <v>26.865713385019443</v>
      </c>
      <c r="AD27" s="2">
        <v>11.439592250041505</v>
      </c>
      <c r="AE27" s="2">
        <v>17.191538231056676</v>
      </c>
      <c r="AF27" s="2">
        <v>9.1590477833362076</v>
      </c>
      <c r="AG27" s="2">
        <v>7.2960613695985579</v>
      </c>
      <c r="AH27" s="2">
        <v>8.443295524065114</v>
      </c>
      <c r="AI27" s="2">
        <v>8.4887725779103569</v>
      </c>
    </row>
    <row r="28" spans="1:35" ht="21" x14ac:dyDescent="0.25">
      <c r="A28" s="117" t="s">
        <v>292</v>
      </c>
      <c r="B28" s="117" t="s">
        <v>30</v>
      </c>
      <c r="C28" s="117" t="s">
        <v>132</v>
      </c>
      <c r="D28" s="117" t="s">
        <v>118</v>
      </c>
      <c r="E28" s="118">
        <v>30307</v>
      </c>
      <c r="F28" s="117">
        <v>32</v>
      </c>
      <c r="G28" s="117">
        <v>21</v>
      </c>
      <c r="H28" s="117">
        <v>1713</v>
      </c>
      <c r="I28" s="117">
        <v>268</v>
      </c>
      <c r="J28" s="2">
        <v>319</v>
      </c>
      <c r="K28" s="2">
        <v>33</v>
      </c>
      <c r="L28" s="117">
        <v>36</v>
      </c>
      <c r="M28" s="117">
        <v>135</v>
      </c>
      <c r="N28" s="2">
        <v>3</v>
      </c>
      <c r="O28" s="2">
        <v>0</v>
      </c>
      <c r="P28" s="2">
        <v>5</v>
      </c>
      <c r="Q28" s="2">
        <v>3</v>
      </c>
      <c r="R28" s="2">
        <v>54</v>
      </c>
      <c r="S28" s="2">
        <v>8</v>
      </c>
      <c r="T28" s="2">
        <v>16</v>
      </c>
      <c r="U28" s="117">
        <v>40</v>
      </c>
      <c r="V28" s="117">
        <v>191</v>
      </c>
      <c r="W28" s="2">
        <v>65</v>
      </c>
      <c r="X28" s="25"/>
      <c r="Y28" s="8">
        <f>('Controles Generales'!$D$11*(I28*(90/H28))+'Controles Generales'!$G$11*(L28*(90/H28))+'Controles Generales'!$H$11*(M28*(90/H28))+'Controles Generales'!$P$11*(U28*(90/H28))+'Controles Generales'!$Q$11*(V28*(90/H28)))/100</f>
        <v>6.3204903677758315</v>
      </c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21" x14ac:dyDescent="0.25">
      <c r="A29" s="117" t="s">
        <v>408</v>
      </c>
      <c r="B29" s="117" t="s">
        <v>30</v>
      </c>
      <c r="C29" s="117" t="s">
        <v>168</v>
      </c>
      <c r="D29" s="117" t="s">
        <v>118</v>
      </c>
      <c r="E29" s="118">
        <v>34197</v>
      </c>
      <c r="F29" s="117">
        <v>22</v>
      </c>
      <c r="G29" s="117">
        <v>22</v>
      </c>
      <c r="H29" s="117">
        <v>1763</v>
      </c>
      <c r="I29" s="117">
        <v>171</v>
      </c>
      <c r="J29" s="2">
        <v>40</v>
      </c>
      <c r="K29" s="2">
        <v>0</v>
      </c>
      <c r="L29" s="117">
        <v>41</v>
      </c>
      <c r="M29" s="117">
        <v>120</v>
      </c>
      <c r="N29" s="2">
        <v>7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117">
        <v>21</v>
      </c>
      <c r="V29" s="117">
        <v>146</v>
      </c>
      <c r="W29" s="2">
        <v>24</v>
      </c>
      <c r="X29" s="25"/>
      <c r="Y29" s="8">
        <f>('Controles Generales'!$D$11*(I29*(90/H29))+'Controles Generales'!$G$11*(L29*(90/H29))+'Controles Generales'!$H$11*(M29*(90/H29))+'Controles Generales'!$P$11*(U29*(90/H29))+'Controles Generales'!$Q$11*(V29*(90/H29)))/100</f>
        <v>4.7128757799205889</v>
      </c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21" x14ac:dyDescent="0.25">
      <c r="A30" s="117" t="s">
        <v>305</v>
      </c>
      <c r="B30" s="117" t="s">
        <v>30</v>
      </c>
      <c r="C30" s="117" t="s">
        <v>124</v>
      </c>
      <c r="D30" s="117" t="s">
        <v>118</v>
      </c>
      <c r="E30" s="118">
        <v>34817</v>
      </c>
      <c r="F30" s="117">
        <v>20</v>
      </c>
      <c r="G30" s="117">
        <v>13</v>
      </c>
      <c r="H30" s="117">
        <v>1157</v>
      </c>
      <c r="I30" s="117">
        <v>138</v>
      </c>
      <c r="J30" s="2">
        <v>322</v>
      </c>
      <c r="K30" s="2">
        <v>13</v>
      </c>
      <c r="L30" s="117">
        <v>35</v>
      </c>
      <c r="M30" s="117">
        <v>76</v>
      </c>
      <c r="N30" s="2">
        <v>2</v>
      </c>
      <c r="O30" s="2">
        <v>2</v>
      </c>
      <c r="P30" s="2">
        <v>4</v>
      </c>
      <c r="Q30" s="2">
        <v>2</v>
      </c>
      <c r="R30" s="2">
        <v>64</v>
      </c>
      <c r="S30" s="2">
        <v>0</v>
      </c>
      <c r="T30" s="2">
        <v>12</v>
      </c>
      <c r="U30" s="117">
        <v>10</v>
      </c>
      <c r="V30" s="117">
        <v>110</v>
      </c>
      <c r="W30" s="2">
        <v>111</v>
      </c>
      <c r="X30" s="25"/>
      <c r="Y30" s="8">
        <f>('Controles Generales'!$D$11*(I30*(90/H30))+'Controles Generales'!$G$11*(L30*(90/H30))+'Controles Generales'!$H$11*(M30*(90/H30))+'Controles Generales'!$P$11*(U30*(90/H30))+'Controles Generales'!$Q$11*(V30*(90/H30)))/100</f>
        <v>5.3346585998271392</v>
      </c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31.5" x14ac:dyDescent="0.25">
      <c r="A31" s="117" t="s">
        <v>733</v>
      </c>
      <c r="B31" s="117" t="s">
        <v>30</v>
      </c>
      <c r="C31" s="117" t="s">
        <v>124</v>
      </c>
      <c r="D31" s="117" t="s">
        <v>169</v>
      </c>
      <c r="E31" s="118">
        <v>33710</v>
      </c>
      <c r="F31" s="117">
        <v>23</v>
      </c>
      <c r="G31" s="117">
        <v>1</v>
      </c>
      <c r="H31" s="117">
        <v>90</v>
      </c>
      <c r="I31" s="117">
        <v>11</v>
      </c>
      <c r="J31" s="2">
        <v>638</v>
      </c>
      <c r="K31" s="2">
        <v>24</v>
      </c>
      <c r="L31" s="117">
        <v>2</v>
      </c>
      <c r="M31" s="117">
        <v>4</v>
      </c>
      <c r="N31" s="2">
        <v>2</v>
      </c>
      <c r="O31" s="2">
        <v>1</v>
      </c>
      <c r="P31" s="2">
        <v>7</v>
      </c>
      <c r="Q31" s="2">
        <v>0</v>
      </c>
      <c r="R31" s="2">
        <v>32</v>
      </c>
      <c r="S31" s="2">
        <v>1</v>
      </c>
      <c r="T31" s="2">
        <v>13</v>
      </c>
      <c r="U31" s="117">
        <v>4</v>
      </c>
      <c r="V31" s="117">
        <v>6</v>
      </c>
      <c r="W31" s="2">
        <v>116</v>
      </c>
      <c r="X31" s="2" t="s">
        <v>42</v>
      </c>
      <c r="Y31" s="8">
        <f>('Controles Generales'!$D$11*(I31*(90/H31))+'Controles Generales'!$G$11*(L31*(90/H31))+'Controles Generales'!$H$11*(M31*(90/H31))+'Controles Generales'!$P$11*(U31*(90/H31))+'Controles Generales'!$Q$11*(V31*(90/H31)))/100</f>
        <v>4.8499999999999996</v>
      </c>
      <c r="Z31" s="2">
        <v>4.4652971729584632</v>
      </c>
      <c r="AA31" s="2">
        <v>4.6986105292556894</v>
      </c>
      <c r="AB31" s="2">
        <v>7.7356102152117332</v>
      </c>
      <c r="AC31" s="2">
        <v>10.053652546062413</v>
      </c>
      <c r="AD31" s="2">
        <v>10.772133716751409</v>
      </c>
      <c r="AE31" s="2">
        <v>9.7283895737406176</v>
      </c>
      <c r="AF31" s="2">
        <v>10.952851816466616</v>
      </c>
      <c r="AG31" s="2">
        <v>11.539842380371825</v>
      </c>
      <c r="AH31" s="2">
        <v>11.075361303125559</v>
      </c>
      <c r="AI31" s="2">
        <v>10.655330438062885</v>
      </c>
    </row>
    <row r="32" spans="1:35" ht="21" x14ac:dyDescent="0.25">
      <c r="A32" s="117" t="s">
        <v>734</v>
      </c>
      <c r="B32" s="117" t="s">
        <v>30</v>
      </c>
      <c r="C32" s="117" t="s">
        <v>158</v>
      </c>
      <c r="D32" s="117" t="s">
        <v>118</v>
      </c>
      <c r="E32" s="118">
        <v>34225</v>
      </c>
      <c r="F32" s="117">
        <v>22</v>
      </c>
      <c r="G32" s="117">
        <v>28</v>
      </c>
      <c r="H32" s="117">
        <v>2349</v>
      </c>
      <c r="I32" s="117">
        <v>347</v>
      </c>
      <c r="J32" s="2">
        <v>10</v>
      </c>
      <c r="K32" s="2">
        <v>0</v>
      </c>
      <c r="L32" s="117">
        <v>53</v>
      </c>
      <c r="M32" s="117">
        <v>202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117">
        <v>33</v>
      </c>
      <c r="V32" s="117">
        <v>209</v>
      </c>
      <c r="W32" s="2">
        <v>13</v>
      </c>
      <c r="X32" s="2" t="s">
        <v>42</v>
      </c>
      <c r="Y32" s="8">
        <f>('Controles Generales'!$D$11*(I32*(90/H32))+'Controles Generales'!$G$11*(L32*(90/H32))+'Controles Generales'!$H$11*(M32*(90/H32))+'Controles Generales'!$P$11*(U32*(90/H32))+'Controles Generales'!$Q$11*(V32*(90/H32)))/100</f>
        <v>5.8130268199233708</v>
      </c>
      <c r="Z32" s="2">
        <v>32.561186395319353</v>
      </c>
      <c r="AA32" s="2">
        <v>32.86297425197948</v>
      </c>
      <c r="AB32" s="2">
        <v>32.537779182142124</v>
      </c>
      <c r="AC32" s="2">
        <v>32.321661814946957</v>
      </c>
      <c r="AD32" s="2">
        <v>24.227796615915089</v>
      </c>
      <c r="AE32" s="2">
        <v>29.086891697417222</v>
      </c>
      <c r="AF32" s="2">
        <v>17.485995494771586</v>
      </c>
      <c r="AG32" s="2">
        <v>17.398015769745633</v>
      </c>
      <c r="AH32" s="2">
        <v>17.910531435889556</v>
      </c>
      <c r="AI32" s="2">
        <v>20.422468747062627</v>
      </c>
    </row>
    <row r="33" spans="1:35" ht="21" x14ac:dyDescent="0.25">
      <c r="A33" s="117" t="s">
        <v>289</v>
      </c>
      <c r="B33" s="117" t="s">
        <v>30</v>
      </c>
      <c r="C33" s="117" t="s">
        <v>135</v>
      </c>
      <c r="D33" s="117" t="s">
        <v>118</v>
      </c>
      <c r="E33" s="118">
        <v>33378</v>
      </c>
      <c r="F33" s="117">
        <v>24</v>
      </c>
      <c r="G33" s="117">
        <v>23</v>
      </c>
      <c r="H33" s="117">
        <v>1846</v>
      </c>
      <c r="I33" s="117">
        <v>296</v>
      </c>
      <c r="J33" s="2">
        <v>133</v>
      </c>
      <c r="K33" s="2">
        <v>8</v>
      </c>
      <c r="L33" s="117">
        <v>39</v>
      </c>
      <c r="M33" s="117">
        <v>152</v>
      </c>
      <c r="N33" s="2">
        <v>4</v>
      </c>
      <c r="O33" s="2">
        <v>0</v>
      </c>
      <c r="P33" s="2">
        <v>3</v>
      </c>
      <c r="Q33" s="2">
        <v>0</v>
      </c>
      <c r="R33" s="2">
        <v>24</v>
      </c>
      <c r="S33" s="2">
        <v>6</v>
      </c>
      <c r="T33" s="2">
        <v>3</v>
      </c>
      <c r="U33" s="117">
        <v>12</v>
      </c>
      <c r="V33" s="117">
        <v>130</v>
      </c>
      <c r="W33" s="2">
        <v>95</v>
      </c>
      <c r="X33" s="2" t="s">
        <v>42</v>
      </c>
      <c r="Y33" s="8">
        <f>('Controles Generales'!$D$11*(I33*(90/H33))+'Controles Generales'!$G$11*(L33*(90/H33))+'Controles Generales'!$H$11*(M33*(90/H33))+'Controles Generales'!$P$11*(U33*(90/H33))+'Controles Generales'!$Q$11*(V33*(90/H33)))/100</f>
        <v>5.4360780065005416</v>
      </c>
      <c r="Z33" s="2">
        <v>14.341282978646642</v>
      </c>
      <c r="AA33" s="2">
        <v>14.161877734005017</v>
      </c>
      <c r="AB33" s="2">
        <v>12.432724678015557</v>
      </c>
      <c r="AC33" s="2">
        <v>11.747816248881941</v>
      </c>
      <c r="AD33" s="2">
        <v>7.7611335575224016</v>
      </c>
      <c r="AE33" s="2">
        <v>10.646993591635376</v>
      </c>
      <c r="AF33" s="2">
        <v>6.5868152158474729</v>
      </c>
      <c r="AG33" s="2">
        <v>5.3437925746228236</v>
      </c>
      <c r="AH33" s="2">
        <v>6.9132853162467116</v>
      </c>
      <c r="AI33" s="2">
        <v>6.5316253608010904</v>
      </c>
    </row>
    <row r="34" spans="1:35" ht="21" x14ac:dyDescent="0.25">
      <c r="A34" s="117" t="s">
        <v>735</v>
      </c>
      <c r="B34" s="117" t="s">
        <v>30</v>
      </c>
      <c r="C34" s="117" t="s">
        <v>585</v>
      </c>
      <c r="D34" s="117" t="s">
        <v>215</v>
      </c>
      <c r="E34" s="118">
        <v>33074</v>
      </c>
      <c r="F34" s="117">
        <v>25</v>
      </c>
      <c r="G34" s="117">
        <v>25</v>
      </c>
      <c r="H34" s="117">
        <v>1965</v>
      </c>
      <c r="I34" s="117">
        <v>113</v>
      </c>
      <c r="J34" s="2">
        <v>109</v>
      </c>
      <c r="K34" s="2">
        <v>5</v>
      </c>
      <c r="L34" s="117">
        <v>26</v>
      </c>
      <c r="M34" s="117">
        <v>66</v>
      </c>
      <c r="N34" s="2">
        <v>2</v>
      </c>
      <c r="O34" s="2">
        <v>0</v>
      </c>
      <c r="P34" s="2">
        <v>0</v>
      </c>
      <c r="Q34" s="2">
        <v>0</v>
      </c>
      <c r="R34" s="2">
        <v>17</v>
      </c>
      <c r="S34" s="2">
        <v>2</v>
      </c>
      <c r="T34" s="2">
        <v>4</v>
      </c>
      <c r="U34" s="117">
        <v>9</v>
      </c>
      <c r="V34" s="117">
        <v>87</v>
      </c>
      <c r="W34" s="2">
        <v>33</v>
      </c>
      <c r="X34" s="2" t="s">
        <v>42</v>
      </c>
      <c r="Y34" s="8">
        <f>('Controles Generales'!$D$11*(I34*(90/H34))+'Controles Generales'!$G$11*(L34*(90/H34))+'Controles Generales'!$H$11*(M34*(90/H34))+'Controles Generales'!$P$11*(U34*(90/H34))+'Controles Generales'!$Q$11*(V34*(90/H34)))/100</f>
        <v>2.5447328244274807</v>
      </c>
      <c r="Z34" s="2">
        <v>25.65496732017208</v>
      </c>
      <c r="AA34" s="2">
        <v>23.729708285151165</v>
      </c>
      <c r="AB34" s="2">
        <v>20.832840768093234</v>
      </c>
      <c r="AC34" s="2">
        <v>22.226309845734171</v>
      </c>
      <c r="AD34" s="2">
        <v>7.2131758437855549</v>
      </c>
      <c r="AE34" s="2">
        <v>15.902269050814661</v>
      </c>
      <c r="AF34" s="2">
        <v>5.6090434707607395</v>
      </c>
      <c r="AG34" s="2">
        <v>2.700804118580272</v>
      </c>
      <c r="AH34" s="2">
        <v>3.8443563233668065</v>
      </c>
      <c r="AI34" s="2">
        <v>6.2295692864085046</v>
      </c>
    </row>
    <row r="35" spans="1:35" ht="21" x14ac:dyDescent="0.25">
      <c r="A35" s="117" t="s">
        <v>287</v>
      </c>
      <c r="B35" s="117" t="s">
        <v>30</v>
      </c>
      <c r="C35" s="117" t="s">
        <v>160</v>
      </c>
      <c r="D35" s="117" t="s">
        <v>118</v>
      </c>
      <c r="E35" s="118">
        <v>32136</v>
      </c>
      <c r="F35" s="117">
        <v>27</v>
      </c>
      <c r="G35" s="117">
        <v>28</v>
      </c>
      <c r="H35" s="117">
        <v>2416</v>
      </c>
      <c r="I35" s="117">
        <v>181</v>
      </c>
      <c r="J35" s="2">
        <v>6</v>
      </c>
      <c r="K35" s="2">
        <v>0</v>
      </c>
      <c r="L35" s="117">
        <v>54</v>
      </c>
      <c r="M35" s="117">
        <v>156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117">
        <v>24</v>
      </c>
      <c r="V35" s="117">
        <v>169</v>
      </c>
      <c r="W35" s="2">
        <v>3</v>
      </c>
      <c r="X35" s="25"/>
      <c r="Y35" s="8">
        <f>('Controles Generales'!$D$11*(I35*(90/H35))+'Controles Generales'!$G$11*(L35*(90/H35))+'Controles Generales'!$H$11*(M35*(90/H35))+'Controles Generales'!$P$11*(U35*(90/H35))+'Controles Generales'!$Q$11*(V35*(90/H35)))/100</f>
        <v>4.071978476821192</v>
      </c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21" x14ac:dyDescent="0.25">
      <c r="A36" s="117" t="s">
        <v>281</v>
      </c>
      <c r="B36" s="117" t="s">
        <v>30</v>
      </c>
      <c r="C36" s="117" t="s">
        <v>130</v>
      </c>
      <c r="D36" s="117" t="s">
        <v>118</v>
      </c>
      <c r="E36" s="118">
        <v>33625</v>
      </c>
      <c r="F36" s="117">
        <v>23</v>
      </c>
      <c r="G36" s="117">
        <v>5</v>
      </c>
      <c r="H36" s="117">
        <v>324</v>
      </c>
      <c r="I36" s="117">
        <v>38</v>
      </c>
      <c r="J36" s="2">
        <v>172</v>
      </c>
      <c r="K36" s="2">
        <v>4</v>
      </c>
      <c r="L36" s="117">
        <v>10</v>
      </c>
      <c r="M36" s="117">
        <v>25</v>
      </c>
      <c r="N36" s="2">
        <v>1</v>
      </c>
      <c r="O36" s="2">
        <v>0</v>
      </c>
      <c r="P36" s="2">
        <v>3</v>
      </c>
      <c r="Q36" s="2">
        <v>0</v>
      </c>
      <c r="R36" s="2">
        <v>23</v>
      </c>
      <c r="S36" s="2">
        <v>6</v>
      </c>
      <c r="T36" s="2">
        <v>9</v>
      </c>
      <c r="U36" s="117">
        <v>5</v>
      </c>
      <c r="V36" s="117">
        <v>23</v>
      </c>
      <c r="W36" s="2">
        <v>84</v>
      </c>
      <c r="X36" s="2" t="s">
        <v>42</v>
      </c>
      <c r="Y36" s="8">
        <f>('Controles Generales'!$D$11*(I36*(90/H36))+'Controles Generales'!$G$11*(L36*(90/H36))+'Controles Generales'!$H$11*(M36*(90/H36))+'Controles Generales'!$P$11*(U36*(90/H36))+'Controles Generales'!$Q$11*(V36*(90/H36)))/100</f>
        <v>5.1805555555555554</v>
      </c>
      <c r="Z36" s="2">
        <v>27.06796722379574</v>
      </c>
      <c r="AA36" s="2">
        <v>28.680440056072918</v>
      </c>
      <c r="AB36" s="2">
        <v>23.097540998209766</v>
      </c>
      <c r="AC36" s="2">
        <v>25.627879114142043</v>
      </c>
      <c r="AD36" s="2">
        <v>13.524637658239342</v>
      </c>
      <c r="AE36" s="2">
        <v>19.037405722276368</v>
      </c>
      <c r="AF36" s="2">
        <v>8.9759507570228632</v>
      </c>
      <c r="AG36" s="2">
        <v>7.9513033549335539</v>
      </c>
      <c r="AH36" s="2">
        <v>8.7134285850554107</v>
      </c>
      <c r="AI36" s="2">
        <v>10.457014707419669</v>
      </c>
    </row>
    <row r="37" spans="1:35" ht="21" x14ac:dyDescent="0.25">
      <c r="A37" s="117" t="s">
        <v>736</v>
      </c>
      <c r="B37" s="117" t="s">
        <v>30</v>
      </c>
      <c r="C37" s="117" t="s">
        <v>146</v>
      </c>
      <c r="D37" s="117" t="s">
        <v>118</v>
      </c>
      <c r="E37" s="118">
        <v>33647</v>
      </c>
      <c r="F37" s="117">
        <v>23</v>
      </c>
      <c r="G37" s="117">
        <v>16</v>
      </c>
      <c r="H37" s="117">
        <v>1167</v>
      </c>
      <c r="I37" s="117">
        <v>145</v>
      </c>
      <c r="J37" s="2">
        <v>335</v>
      </c>
      <c r="K37" s="2">
        <v>25</v>
      </c>
      <c r="L37" s="117">
        <v>17</v>
      </c>
      <c r="M37" s="117">
        <v>68</v>
      </c>
      <c r="N37" s="2">
        <v>6</v>
      </c>
      <c r="O37" s="2">
        <v>1</v>
      </c>
      <c r="P37" s="2">
        <v>1</v>
      </c>
      <c r="Q37" s="2">
        <v>0</v>
      </c>
      <c r="R37" s="2">
        <v>38</v>
      </c>
      <c r="S37" s="2">
        <v>1</v>
      </c>
      <c r="T37" s="2">
        <v>5</v>
      </c>
      <c r="U37" s="117">
        <v>6</v>
      </c>
      <c r="V37" s="117">
        <v>64</v>
      </c>
      <c r="W37" s="2">
        <v>93</v>
      </c>
      <c r="X37" s="26" t="s">
        <v>42</v>
      </c>
      <c r="Y37" s="8">
        <f>('Controles Generales'!$D$11*(I37*(90/H37))+'Controles Generales'!$G$11*(L37*(90/H37))+'Controles Generales'!$H$11*(M37*(90/H37))+'Controles Generales'!$P$11*(U37*(90/H37))+'Controles Generales'!$Q$11*(V37*(90/H37)))/100</f>
        <v>4.0804627249357326</v>
      </c>
      <c r="Z37" s="26">
        <v>49.029622115409019</v>
      </c>
      <c r="AA37" s="26">
        <v>47.00333302627282</v>
      </c>
      <c r="AB37" s="26">
        <v>43.386729586884627</v>
      </c>
      <c r="AC37" s="26">
        <v>41.47931258848589</v>
      </c>
      <c r="AD37" s="26">
        <v>23.536083153970917</v>
      </c>
      <c r="AE37" s="26">
        <v>35.431391021853614</v>
      </c>
      <c r="AF37" s="26">
        <v>14.724910148534439</v>
      </c>
      <c r="AG37" s="26">
        <v>14.016701532643925</v>
      </c>
      <c r="AH37" s="26">
        <v>14.580873467355877</v>
      </c>
      <c r="AI37" s="26">
        <v>19.355755285118455</v>
      </c>
    </row>
    <row r="38" spans="1:35" ht="21" x14ac:dyDescent="0.25">
      <c r="A38" s="117" t="s">
        <v>737</v>
      </c>
      <c r="B38" s="117" t="s">
        <v>30</v>
      </c>
      <c r="C38" s="117" t="s">
        <v>190</v>
      </c>
      <c r="D38" s="117" t="s">
        <v>118</v>
      </c>
      <c r="E38" s="118">
        <v>32904</v>
      </c>
      <c r="F38" s="117">
        <v>25</v>
      </c>
      <c r="G38" s="117">
        <v>24</v>
      </c>
      <c r="H38" s="117">
        <v>2113</v>
      </c>
      <c r="I38" s="117">
        <v>241</v>
      </c>
      <c r="J38" s="2">
        <v>43</v>
      </c>
      <c r="K38" s="2">
        <v>0</v>
      </c>
      <c r="L38" s="117">
        <v>42</v>
      </c>
      <c r="M38" s="117">
        <v>161</v>
      </c>
      <c r="N38" s="2">
        <v>0</v>
      </c>
      <c r="O38" s="2">
        <v>0</v>
      </c>
      <c r="P38" s="2">
        <v>1</v>
      </c>
      <c r="Q38" s="2">
        <v>0</v>
      </c>
      <c r="R38" s="2">
        <v>6</v>
      </c>
      <c r="S38" s="2">
        <v>0</v>
      </c>
      <c r="T38" s="2">
        <v>2</v>
      </c>
      <c r="U38" s="117">
        <v>26</v>
      </c>
      <c r="V38" s="117">
        <v>184</v>
      </c>
      <c r="W38" s="2">
        <v>2</v>
      </c>
      <c r="X38" s="26" t="s">
        <v>42</v>
      </c>
      <c r="Y38" s="8">
        <f>('Controles Generales'!$D$11*(I38*(90/H38))+'Controles Generales'!$G$11*(L38*(90/H38))+'Controles Generales'!$H$11*(M38*(90/H38))+'Controles Generales'!$P$11*(U38*(90/H38))+'Controles Generales'!$Q$11*(V38*(90/H38)))/100</f>
        <v>5.0664931377188829</v>
      </c>
      <c r="Z38" s="26">
        <v>3.6414727524101225</v>
      </c>
      <c r="AA38" s="26">
        <v>4.2392898654508908</v>
      </c>
      <c r="AB38" s="26">
        <v>3.2522674869136665</v>
      </c>
      <c r="AC38" s="26">
        <v>4.2338141609128055</v>
      </c>
      <c r="AD38" s="26">
        <v>2.4471059846386947</v>
      </c>
      <c r="AE38" s="26">
        <v>2.945989683169763</v>
      </c>
      <c r="AF38" s="26">
        <v>1.5322331842730323</v>
      </c>
      <c r="AG38" s="26">
        <v>1.5893924384218969</v>
      </c>
      <c r="AH38" s="26">
        <v>1.4557464315839901</v>
      </c>
      <c r="AI38" s="26">
        <v>1.7094010666059074</v>
      </c>
    </row>
    <row r="39" spans="1:35" ht="21" x14ac:dyDescent="0.25">
      <c r="A39" s="117" t="s">
        <v>738</v>
      </c>
      <c r="B39" s="117" t="s">
        <v>30</v>
      </c>
      <c r="C39" s="117" t="s">
        <v>154</v>
      </c>
      <c r="D39" s="117" t="s">
        <v>118</v>
      </c>
      <c r="E39" s="118">
        <v>31854</v>
      </c>
      <c r="F39" s="117">
        <v>28</v>
      </c>
      <c r="G39" s="117">
        <v>11</v>
      </c>
      <c r="H39" s="117">
        <v>913</v>
      </c>
      <c r="I39" s="117">
        <v>161</v>
      </c>
      <c r="J39" s="2">
        <v>77</v>
      </c>
      <c r="K39" s="2">
        <v>6</v>
      </c>
      <c r="L39" s="117">
        <v>26</v>
      </c>
      <c r="M39" s="117">
        <v>71</v>
      </c>
      <c r="N39" s="2">
        <v>1</v>
      </c>
      <c r="O39" s="2">
        <v>0</v>
      </c>
      <c r="P39" s="2">
        <v>1</v>
      </c>
      <c r="Q39" s="2">
        <v>0</v>
      </c>
      <c r="R39" s="2">
        <v>10</v>
      </c>
      <c r="S39" s="2">
        <v>0</v>
      </c>
      <c r="T39" s="2">
        <v>1</v>
      </c>
      <c r="U39" s="117">
        <v>8</v>
      </c>
      <c r="V39" s="117">
        <v>77</v>
      </c>
      <c r="W39" s="2">
        <v>51</v>
      </c>
      <c r="X39" s="26" t="s">
        <v>42</v>
      </c>
      <c r="Y39" s="8">
        <f>('Controles Generales'!$D$11*(I39*(90/H39))+'Controles Generales'!$G$11*(L39*(90/H39))+'Controles Generales'!$H$11*(M39*(90/H39))+'Controles Generales'!$P$11*(U39*(90/H39))+'Controles Generales'!$Q$11*(V39*(90/H39)))/100</f>
        <v>6.0614457831325304</v>
      </c>
      <c r="Z39" s="26">
        <v>40.278169587098112</v>
      </c>
      <c r="AA39" s="26">
        <v>40.651825029414745</v>
      </c>
      <c r="AB39" s="26">
        <v>40.313307124525721</v>
      </c>
      <c r="AC39" s="26">
        <v>41.754786814151537</v>
      </c>
      <c r="AD39" s="26">
        <v>40.098533193043302</v>
      </c>
      <c r="AE39" s="26">
        <v>39.200655560018269</v>
      </c>
      <c r="AF39" s="26">
        <v>28.343199731956851</v>
      </c>
      <c r="AG39" s="26">
        <v>32.544813979652382</v>
      </c>
      <c r="AH39" s="26">
        <v>34.666328059700689</v>
      </c>
      <c r="AI39" s="26">
        <v>30.016565979928551</v>
      </c>
    </row>
    <row r="40" spans="1:35" ht="21" x14ac:dyDescent="0.25">
      <c r="A40" s="117" t="s">
        <v>739</v>
      </c>
      <c r="B40" s="117" t="s">
        <v>30</v>
      </c>
      <c r="C40" s="117" t="s">
        <v>148</v>
      </c>
      <c r="D40" s="117" t="s">
        <v>133</v>
      </c>
      <c r="E40" s="118">
        <v>32088</v>
      </c>
      <c r="F40" s="117">
        <v>28</v>
      </c>
      <c r="G40" s="117">
        <v>4</v>
      </c>
      <c r="H40" s="117">
        <v>320</v>
      </c>
      <c r="I40" s="117">
        <v>31</v>
      </c>
      <c r="J40" s="2">
        <v>93</v>
      </c>
      <c r="K40" s="2">
        <v>9</v>
      </c>
      <c r="L40" s="117">
        <v>6</v>
      </c>
      <c r="M40" s="117">
        <v>17</v>
      </c>
      <c r="N40" s="2">
        <v>0</v>
      </c>
      <c r="O40" s="2">
        <v>0</v>
      </c>
      <c r="P40" s="2">
        <v>2</v>
      </c>
      <c r="Q40" s="2">
        <v>1</v>
      </c>
      <c r="R40" s="2">
        <v>14</v>
      </c>
      <c r="S40" s="2">
        <v>0</v>
      </c>
      <c r="T40" s="2">
        <v>1</v>
      </c>
      <c r="U40" s="117">
        <v>3</v>
      </c>
      <c r="V40" s="117">
        <v>27</v>
      </c>
      <c r="W40" s="2">
        <v>24</v>
      </c>
      <c r="Y40" s="8">
        <f>('Controles Generales'!$D$11*(I40*(90/H40))+'Controles Generales'!$G$11*(L40*(90/H40))+'Controles Generales'!$H$11*(M40*(90/H40))+'Controles Generales'!$P$11*(U40*(90/H40))+'Controles Generales'!$Q$11*(V40*(90/H40)))/100</f>
        <v>4.336875</v>
      </c>
    </row>
    <row r="41" spans="1:35" ht="21" x14ac:dyDescent="0.25">
      <c r="A41" s="117" t="s">
        <v>295</v>
      </c>
      <c r="B41" s="117" t="s">
        <v>30</v>
      </c>
      <c r="C41" s="117" t="s">
        <v>138</v>
      </c>
      <c r="D41" s="117" t="s">
        <v>118</v>
      </c>
      <c r="E41" s="118">
        <v>30116</v>
      </c>
      <c r="F41" s="117">
        <v>33</v>
      </c>
      <c r="G41" s="117">
        <v>28</v>
      </c>
      <c r="H41" s="117">
        <v>2421</v>
      </c>
      <c r="I41" s="117">
        <v>259</v>
      </c>
      <c r="J41" s="2">
        <v>613</v>
      </c>
      <c r="K41" s="2">
        <v>21</v>
      </c>
      <c r="L41" s="117">
        <v>72</v>
      </c>
      <c r="M41" s="117">
        <v>203</v>
      </c>
      <c r="N41" s="2">
        <v>4</v>
      </c>
      <c r="O41" s="2">
        <v>1</v>
      </c>
      <c r="P41" s="2">
        <v>8</v>
      </c>
      <c r="Q41" s="2">
        <v>3</v>
      </c>
      <c r="R41" s="2">
        <v>73</v>
      </c>
      <c r="S41" s="2">
        <v>6</v>
      </c>
      <c r="T41" s="2">
        <v>11</v>
      </c>
      <c r="U41" s="117">
        <v>35</v>
      </c>
      <c r="V41" s="117">
        <v>198</v>
      </c>
      <c r="W41" s="2">
        <v>130</v>
      </c>
      <c r="Y41" s="8">
        <f>('Controles Generales'!$D$11*(I41*(90/H41))+'Controles Generales'!$G$11*(L41*(90/H41))+'Controles Generales'!$H$11*(M41*(90/H41))+'Controles Generales'!$P$11*(U41*(90/H41))+'Controles Generales'!$Q$11*(V41*(90/H41)))/100</f>
        <v>5.2988847583643119</v>
      </c>
    </row>
    <row r="42" spans="1:35" ht="21" x14ac:dyDescent="0.25">
      <c r="A42" s="117" t="s">
        <v>740</v>
      </c>
      <c r="B42" s="117" t="s">
        <v>30</v>
      </c>
      <c r="C42" s="117" t="s">
        <v>146</v>
      </c>
      <c r="D42" s="117" t="s">
        <v>118</v>
      </c>
      <c r="E42" s="118">
        <v>33025</v>
      </c>
      <c r="F42" s="117">
        <v>25</v>
      </c>
      <c r="G42" s="117">
        <v>24</v>
      </c>
      <c r="H42" s="117">
        <v>1945</v>
      </c>
      <c r="I42" s="117">
        <v>189</v>
      </c>
      <c r="J42" s="2">
        <v>280</v>
      </c>
      <c r="K42" s="2">
        <v>10</v>
      </c>
      <c r="L42" s="117">
        <v>46</v>
      </c>
      <c r="M42" s="117">
        <v>136</v>
      </c>
      <c r="N42" s="2">
        <v>0</v>
      </c>
      <c r="O42" s="2">
        <v>0</v>
      </c>
      <c r="P42" s="2">
        <v>1</v>
      </c>
      <c r="Q42" s="2">
        <v>0</v>
      </c>
      <c r="R42" s="2">
        <v>32</v>
      </c>
      <c r="S42" s="2">
        <v>3</v>
      </c>
      <c r="T42" s="2">
        <v>1</v>
      </c>
      <c r="U42" s="117">
        <v>58</v>
      </c>
      <c r="V42" s="117">
        <v>198</v>
      </c>
      <c r="W42" s="2">
        <v>77</v>
      </c>
      <c r="X42" s="26" t="s">
        <v>42</v>
      </c>
      <c r="Y42" s="8">
        <f>('Controles Generales'!$D$11*(I42*(90/H42))+'Controles Generales'!$G$11*(L42*(90/H42))+'Controles Generales'!$H$11*(M42*(90/H42))+'Controles Generales'!$P$11*(U42*(90/H42))+'Controles Generales'!$Q$11*(V42*(90/H42)))/100</f>
        <v>5.3717737789203088</v>
      </c>
      <c r="Z42" s="26">
        <v>12.015296963604014</v>
      </c>
      <c r="AA42" s="26">
        <v>11.679113999609461</v>
      </c>
      <c r="AB42" s="26">
        <v>12.727303585324135</v>
      </c>
      <c r="AC42" s="26">
        <v>11.846601408520122</v>
      </c>
      <c r="AD42" s="26">
        <v>6.9771482433457495</v>
      </c>
      <c r="AE42" s="26">
        <v>10.955376021211165</v>
      </c>
      <c r="AF42" s="26">
        <v>4.888689109751728</v>
      </c>
      <c r="AG42" s="26">
        <v>4.5802075953100934</v>
      </c>
      <c r="AH42" s="26">
        <v>4.8190959971686009</v>
      </c>
      <c r="AI42" s="26">
        <v>6.4853449646572248</v>
      </c>
    </row>
    <row r="43" spans="1:35" ht="31.5" x14ac:dyDescent="0.25">
      <c r="A43" s="117" t="s">
        <v>741</v>
      </c>
      <c r="B43" s="117" t="s">
        <v>30</v>
      </c>
      <c r="C43" s="117" t="s">
        <v>175</v>
      </c>
      <c r="D43" s="117" t="s">
        <v>118</v>
      </c>
      <c r="E43" s="118">
        <v>34374</v>
      </c>
      <c r="F43" s="117">
        <v>21</v>
      </c>
      <c r="G43" s="117">
        <v>12</v>
      </c>
      <c r="H43" s="117">
        <v>1038</v>
      </c>
      <c r="I43" s="117">
        <v>95</v>
      </c>
      <c r="J43" s="2">
        <v>27</v>
      </c>
      <c r="K43" s="2">
        <v>2</v>
      </c>
      <c r="L43" s="117">
        <v>27</v>
      </c>
      <c r="M43" s="117">
        <v>78</v>
      </c>
      <c r="N43" s="2">
        <v>5</v>
      </c>
      <c r="O43" s="2">
        <v>0</v>
      </c>
      <c r="P43" s="2">
        <v>2</v>
      </c>
      <c r="Q43" s="2">
        <v>1</v>
      </c>
      <c r="R43" s="2">
        <v>3</v>
      </c>
      <c r="S43" s="2">
        <v>1</v>
      </c>
      <c r="T43" s="2">
        <v>1</v>
      </c>
      <c r="U43" s="117">
        <v>16</v>
      </c>
      <c r="V43" s="117">
        <v>99</v>
      </c>
      <c r="W43" s="2">
        <v>43</v>
      </c>
      <c r="Y43" s="8">
        <f>('Controles Generales'!$D$11*(I43*(90/H43))+'Controles Generales'!$G$11*(L43*(90/H43))+'Controles Generales'!$H$11*(M43*(90/H43))+'Controles Generales'!$P$11*(U43*(90/H43))+'Controles Generales'!$Q$11*(V43*(90/H43)))/100</f>
        <v>5.1078034682080924</v>
      </c>
    </row>
    <row r="44" spans="1:35" ht="21" x14ac:dyDescent="0.25">
      <c r="A44" s="117" t="s">
        <v>742</v>
      </c>
      <c r="B44" s="117" t="s">
        <v>30</v>
      </c>
      <c r="C44" s="117" t="s">
        <v>605</v>
      </c>
      <c r="D44" s="117" t="s">
        <v>118</v>
      </c>
      <c r="E44" s="118">
        <v>31831</v>
      </c>
      <c r="F44" s="117">
        <v>28</v>
      </c>
      <c r="G44" s="117">
        <v>26</v>
      </c>
      <c r="H44" s="117">
        <v>2340</v>
      </c>
      <c r="I44" s="117">
        <v>247</v>
      </c>
      <c r="J44" s="2">
        <v>240</v>
      </c>
      <c r="K44" s="2">
        <v>7</v>
      </c>
      <c r="L44" s="117">
        <v>56</v>
      </c>
      <c r="M44" s="117">
        <v>178</v>
      </c>
      <c r="N44" s="2">
        <v>8</v>
      </c>
      <c r="O44" s="2">
        <v>1</v>
      </c>
      <c r="P44" s="2">
        <v>1</v>
      </c>
      <c r="Q44" s="2">
        <v>1</v>
      </c>
      <c r="R44" s="2">
        <v>66</v>
      </c>
      <c r="S44" s="2">
        <v>0</v>
      </c>
      <c r="T44" s="2">
        <v>7</v>
      </c>
      <c r="U44" s="117">
        <v>18</v>
      </c>
      <c r="V44" s="117">
        <v>164</v>
      </c>
      <c r="W44" s="2">
        <v>103</v>
      </c>
      <c r="Y44" s="8">
        <f>('Controles Generales'!$D$11*(I44*(90/H44))+'Controles Generales'!$G$11*(L44*(90/H44))+'Controles Generales'!$H$11*(M44*(90/H44))+'Controles Generales'!$P$11*(U44*(90/H44))+'Controles Generales'!$Q$11*(V44*(90/H44)))/100</f>
        <v>4.6826923076923084</v>
      </c>
    </row>
    <row r="45" spans="1:35" ht="21" x14ac:dyDescent="0.25">
      <c r="A45" s="117" t="s">
        <v>290</v>
      </c>
      <c r="B45" s="117" t="s">
        <v>30</v>
      </c>
      <c r="C45" s="117" t="s">
        <v>130</v>
      </c>
      <c r="D45" s="117" t="s">
        <v>118</v>
      </c>
      <c r="E45" s="118">
        <v>33764</v>
      </c>
      <c r="F45" s="117">
        <v>23</v>
      </c>
      <c r="G45" s="117">
        <v>22</v>
      </c>
      <c r="H45" s="117">
        <v>1837</v>
      </c>
      <c r="I45" s="117">
        <v>348</v>
      </c>
      <c r="J45" s="2">
        <v>443</v>
      </c>
      <c r="K45" s="2">
        <v>12</v>
      </c>
      <c r="L45" s="117">
        <v>52</v>
      </c>
      <c r="M45" s="117">
        <v>166</v>
      </c>
      <c r="N45" s="2">
        <v>5</v>
      </c>
      <c r="O45" s="2">
        <v>3</v>
      </c>
      <c r="P45" s="2">
        <v>13</v>
      </c>
      <c r="Q45" s="2">
        <v>3</v>
      </c>
      <c r="R45" s="2">
        <v>49</v>
      </c>
      <c r="S45" s="2">
        <v>0</v>
      </c>
      <c r="T45" s="2">
        <v>4</v>
      </c>
      <c r="U45" s="117">
        <v>18</v>
      </c>
      <c r="V45" s="117">
        <v>150</v>
      </c>
      <c r="W45" s="2">
        <v>92</v>
      </c>
      <c r="X45" s="26" t="s">
        <v>42</v>
      </c>
      <c r="Y45" s="8">
        <f>('Controles Generales'!$D$11*(I45*(90/H45))+'Controles Generales'!$G$11*(L45*(90/H45))+'Controles Generales'!$H$11*(M45*(90/H45))+'Controles Generales'!$P$11*(U45*(90/H45))+'Controles Generales'!$Q$11*(V45*(90/H45)))/100</f>
        <v>6.405334784975504</v>
      </c>
      <c r="Z45" s="26">
        <v>22.038803691437622</v>
      </c>
      <c r="AA45" s="26">
        <v>25.020480020744341</v>
      </c>
      <c r="AB45" s="26">
        <v>25.943798098817307</v>
      </c>
      <c r="AC45" s="26">
        <v>21.864543725465897</v>
      </c>
      <c r="AD45" s="26">
        <v>21.332728682795207</v>
      </c>
      <c r="AE45" s="26">
        <v>24.557006057995316</v>
      </c>
      <c r="AF45" s="26">
        <v>16.431862966255757</v>
      </c>
      <c r="AG45" s="26">
        <v>14.812792524888524</v>
      </c>
      <c r="AH45" s="26">
        <v>15.859001967433546</v>
      </c>
      <c r="AI45" s="26">
        <v>18.627810650008318</v>
      </c>
    </row>
    <row r="46" spans="1:35" ht="21" x14ac:dyDescent="0.25">
      <c r="A46" s="117" t="s">
        <v>300</v>
      </c>
      <c r="B46" s="117" t="s">
        <v>30</v>
      </c>
      <c r="C46" s="117" t="s">
        <v>152</v>
      </c>
      <c r="D46" s="117" t="s">
        <v>118</v>
      </c>
      <c r="E46" s="118">
        <v>31526</v>
      </c>
      <c r="F46" s="117">
        <v>29</v>
      </c>
      <c r="G46" s="117">
        <v>22</v>
      </c>
      <c r="H46" s="117">
        <v>1537</v>
      </c>
      <c r="I46" s="117">
        <v>238</v>
      </c>
      <c r="J46" s="2">
        <v>343</v>
      </c>
      <c r="K46" s="2">
        <v>12</v>
      </c>
      <c r="L46" s="117">
        <v>52</v>
      </c>
      <c r="M46" s="117">
        <v>126</v>
      </c>
      <c r="N46" s="2">
        <v>2</v>
      </c>
      <c r="O46" s="2">
        <v>1</v>
      </c>
      <c r="P46" s="2">
        <v>6</v>
      </c>
      <c r="Q46" s="2">
        <v>1</v>
      </c>
      <c r="R46" s="2">
        <v>36</v>
      </c>
      <c r="S46" s="2">
        <v>0</v>
      </c>
      <c r="T46" s="2">
        <v>17</v>
      </c>
      <c r="U46" s="117">
        <v>21</v>
      </c>
      <c r="V46" s="117">
        <v>92</v>
      </c>
      <c r="W46" s="2">
        <v>104</v>
      </c>
      <c r="Y46" s="8">
        <f>('Controles Generales'!$D$11*(I46*(90/H46))+'Controles Generales'!$G$11*(L46*(90/H46))+'Controles Generales'!$H$11*(M46*(90/H46))+'Controles Generales'!$P$11*(U46*(90/H46))+'Controles Generales'!$Q$11*(V46*(90/H46)))/100</f>
        <v>5.6184124918672724</v>
      </c>
    </row>
    <row r="47" spans="1:35" ht="21" x14ac:dyDescent="0.25">
      <c r="A47" s="117" t="s">
        <v>286</v>
      </c>
      <c r="B47" s="117" t="s">
        <v>30</v>
      </c>
      <c r="C47" s="117" t="s">
        <v>157</v>
      </c>
      <c r="D47" s="117" t="s">
        <v>118</v>
      </c>
      <c r="E47" s="118">
        <v>31201</v>
      </c>
      <c r="F47" s="117">
        <v>30</v>
      </c>
      <c r="G47" s="117">
        <v>2</v>
      </c>
      <c r="H47" s="117">
        <v>111</v>
      </c>
      <c r="I47" s="117">
        <v>7</v>
      </c>
      <c r="J47" s="2">
        <v>81</v>
      </c>
      <c r="K47" s="2">
        <v>0</v>
      </c>
      <c r="L47" s="117">
        <v>2</v>
      </c>
      <c r="M47" s="117">
        <v>6</v>
      </c>
      <c r="N47" s="2">
        <v>2</v>
      </c>
      <c r="O47" s="2">
        <v>0</v>
      </c>
      <c r="P47" s="2">
        <v>2</v>
      </c>
      <c r="Q47" s="2">
        <v>1</v>
      </c>
      <c r="R47" s="2">
        <v>8</v>
      </c>
      <c r="S47" s="2">
        <v>0</v>
      </c>
      <c r="T47" s="2">
        <v>1</v>
      </c>
      <c r="U47" s="117">
        <v>3</v>
      </c>
      <c r="V47" s="117">
        <v>12</v>
      </c>
      <c r="W47" s="2">
        <v>32</v>
      </c>
      <c r="X47" s="26" t="s">
        <v>42</v>
      </c>
      <c r="Y47" s="8">
        <f>('Controles Generales'!$D$11*(I47*(90/H47))+'Controles Generales'!$G$11*(L47*(90/H47))+'Controles Generales'!$H$11*(M47*(90/H47))+'Controles Generales'!$P$11*(U47*(90/H47))+'Controles Generales'!$Q$11*(V47*(90/H47)))/100</f>
        <v>4.5729729729729733</v>
      </c>
      <c r="Z47" s="26">
        <v>36.428923362388701</v>
      </c>
      <c r="AA47" s="26">
        <v>35.389509628223266</v>
      </c>
      <c r="AB47" s="26">
        <v>31.407208987923568</v>
      </c>
      <c r="AC47" s="26">
        <v>34.465296226499362</v>
      </c>
      <c r="AD47" s="26">
        <v>25.423579616343307</v>
      </c>
      <c r="AE47" s="26">
        <v>29.452571957130669</v>
      </c>
      <c r="AF47" s="26">
        <v>22.476528900153188</v>
      </c>
      <c r="AG47" s="26">
        <v>20.313412866240501</v>
      </c>
      <c r="AH47" s="26">
        <v>22.379844418990764</v>
      </c>
      <c r="AI47" s="26">
        <v>20.880546829458062</v>
      </c>
    </row>
    <row r="48" spans="1:35" ht="21" x14ac:dyDescent="0.25">
      <c r="A48" s="117" t="s">
        <v>280</v>
      </c>
      <c r="B48" s="117" t="s">
        <v>30</v>
      </c>
      <c r="C48" s="117" t="s">
        <v>117</v>
      </c>
      <c r="D48" s="117" t="s">
        <v>118</v>
      </c>
      <c r="E48" s="118">
        <v>32828</v>
      </c>
      <c r="F48" s="117">
        <v>26</v>
      </c>
      <c r="G48" s="117">
        <v>16</v>
      </c>
      <c r="H48" s="117">
        <v>1017</v>
      </c>
      <c r="I48" s="117">
        <v>77</v>
      </c>
      <c r="J48" s="2">
        <v>254</v>
      </c>
      <c r="K48" s="2">
        <v>14</v>
      </c>
      <c r="L48" s="117">
        <v>14</v>
      </c>
      <c r="M48" s="117">
        <v>56</v>
      </c>
      <c r="N48" s="2">
        <v>10</v>
      </c>
      <c r="O48" s="2">
        <v>0</v>
      </c>
      <c r="P48" s="2">
        <v>2</v>
      </c>
      <c r="Q48" s="2">
        <v>2</v>
      </c>
      <c r="R48" s="2">
        <v>66</v>
      </c>
      <c r="S48" s="2">
        <v>0</v>
      </c>
      <c r="T48" s="2">
        <v>25</v>
      </c>
      <c r="U48" s="117">
        <v>6</v>
      </c>
      <c r="V48" s="117">
        <v>81</v>
      </c>
      <c r="W48" s="2">
        <v>96</v>
      </c>
      <c r="X48" s="26" t="s">
        <v>42</v>
      </c>
      <c r="Y48" s="8">
        <f>('Controles Generales'!$D$11*(I48*(90/H48))+'Controles Generales'!$G$11*(L48*(90/H48))+'Controles Generales'!$H$11*(M48*(90/H48))+'Controles Generales'!$P$11*(U48*(90/H48))+'Controles Generales'!$Q$11*(V48*(90/H48)))/100</f>
        <v>3.8097345132743361</v>
      </c>
      <c r="Z48" s="26">
        <v>52.583232228776886</v>
      </c>
      <c r="AA48" s="26">
        <v>54.261251147921357</v>
      </c>
      <c r="AB48" s="26">
        <v>54.37330101363748</v>
      </c>
      <c r="AC48" s="26">
        <v>52.756286099380475</v>
      </c>
      <c r="AD48" s="26">
        <v>38.628056753762259</v>
      </c>
      <c r="AE48" s="26">
        <v>48.964419044647677</v>
      </c>
      <c r="AF48" s="26">
        <v>25.635444480321134</v>
      </c>
      <c r="AG48" s="26">
        <v>26.838432762982485</v>
      </c>
      <c r="AH48" s="26">
        <v>27.034777437629955</v>
      </c>
      <c r="AI48" s="26">
        <v>32.480515770155698</v>
      </c>
    </row>
    <row r="49" spans="1:35" ht="21" x14ac:dyDescent="0.25">
      <c r="A49" s="117" t="s">
        <v>245</v>
      </c>
      <c r="B49" s="117" t="s">
        <v>30</v>
      </c>
      <c r="C49" s="117" t="s">
        <v>132</v>
      </c>
      <c r="D49" s="117" t="s">
        <v>118</v>
      </c>
      <c r="E49" s="118">
        <v>29798</v>
      </c>
      <c r="F49" s="117">
        <v>34</v>
      </c>
      <c r="G49" s="117">
        <v>17</v>
      </c>
      <c r="H49" s="117">
        <v>1314</v>
      </c>
      <c r="I49" s="117">
        <v>199</v>
      </c>
      <c r="J49" s="2">
        <v>391</v>
      </c>
      <c r="K49" s="2">
        <v>35</v>
      </c>
      <c r="L49" s="117">
        <v>41</v>
      </c>
      <c r="M49" s="117">
        <v>116</v>
      </c>
      <c r="N49" s="2">
        <v>20</v>
      </c>
      <c r="O49" s="2">
        <v>2</v>
      </c>
      <c r="P49" s="2">
        <v>3</v>
      </c>
      <c r="Q49" s="2">
        <v>2</v>
      </c>
      <c r="R49" s="2">
        <v>81</v>
      </c>
      <c r="S49" s="2">
        <v>0</v>
      </c>
      <c r="T49" s="2">
        <v>38</v>
      </c>
      <c r="U49" s="117">
        <v>14</v>
      </c>
      <c r="V49" s="117">
        <v>96</v>
      </c>
      <c r="W49" s="2">
        <v>87</v>
      </c>
      <c r="X49" s="26" t="s">
        <v>42</v>
      </c>
      <c r="Y49" s="8">
        <f>('Controles Generales'!$D$11*(I49*(90/H49))+'Controles Generales'!$G$11*(L49*(90/H49))+'Controles Generales'!$H$11*(M49*(90/H49))+'Controles Generales'!$P$11*(U49*(90/H49))+'Controles Generales'!$Q$11*(V49*(90/H49)))/100</f>
        <v>5.7952054794520542</v>
      </c>
      <c r="Z49" s="26">
        <v>16.231289483517543</v>
      </c>
      <c r="AA49" s="26">
        <v>17.396037659329842</v>
      </c>
      <c r="AB49" s="26">
        <v>16.338504765548088</v>
      </c>
      <c r="AC49" s="26">
        <v>17.381178538079144</v>
      </c>
      <c r="AD49" s="26">
        <v>14.132616453084186</v>
      </c>
      <c r="AE49" s="26">
        <v>15.406273005314983</v>
      </c>
      <c r="AF49" s="26">
        <v>8.9558504693703931</v>
      </c>
      <c r="AG49" s="26">
        <v>10.623584089082426</v>
      </c>
      <c r="AH49" s="26">
        <v>9.7929394678459509</v>
      </c>
      <c r="AI49" s="26">
        <v>10.631591862920253</v>
      </c>
    </row>
    <row r="50" spans="1:35" ht="31.5" x14ac:dyDescent="0.25">
      <c r="A50" s="117" t="s">
        <v>284</v>
      </c>
      <c r="B50" s="117" t="s">
        <v>30</v>
      </c>
      <c r="C50" s="117" t="s">
        <v>135</v>
      </c>
      <c r="D50" s="117" t="s">
        <v>118</v>
      </c>
      <c r="E50" s="118">
        <v>33673</v>
      </c>
      <c r="F50" s="117">
        <v>23</v>
      </c>
      <c r="G50" s="117">
        <v>14</v>
      </c>
      <c r="H50" s="117">
        <v>939</v>
      </c>
      <c r="I50" s="117">
        <v>103</v>
      </c>
      <c r="J50" s="2">
        <v>264</v>
      </c>
      <c r="K50" s="2">
        <v>11</v>
      </c>
      <c r="L50" s="117">
        <v>18</v>
      </c>
      <c r="M50" s="117">
        <v>73</v>
      </c>
      <c r="N50" s="2">
        <v>15</v>
      </c>
      <c r="O50" s="2">
        <v>2</v>
      </c>
      <c r="P50" s="2">
        <v>1</v>
      </c>
      <c r="Q50" s="2">
        <v>1</v>
      </c>
      <c r="R50" s="2">
        <v>41</v>
      </c>
      <c r="S50" s="2">
        <v>0</v>
      </c>
      <c r="T50" s="2">
        <v>13</v>
      </c>
      <c r="U50" s="117">
        <v>13</v>
      </c>
      <c r="V50" s="117">
        <v>61</v>
      </c>
      <c r="W50" s="2">
        <v>120</v>
      </c>
      <c r="X50" s="26" t="s">
        <v>42</v>
      </c>
      <c r="Y50" s="8">
        <f>('Controles Generales'!$D$11*(I50*(90/H50))+'Controles Generales'!$G$11*(L50*(90/H50))+'Controles Generales'!$H$11*(M50*(90/H50))+'Controles Generales'!$P$11*(U50*(90/H50))+'Controles Generales'!$Q$11*(V50*(90/H50)))/100</f>
        <v>4.6389776357827479</v>
      </c>
      <c r="Z50" s="26">
        <v>6.180916766349517</v>
      </c>
      <c r="AA50" s="26">
        <v>8.0376390346860767</v>
      </c>
      <c r="AB50" s="26">
        <v>7.9391264734093463</v>
      </c>
      <c r="AC50" s="26">
        <v>9.0651216611959722</v>
      </c>
      <c r="AD50" s="26">
        <v>5.834975388985189</v>
      </c>
      <c r="AE50" s="26">
        <v>7.6620994265449758</v>
      </c>
      <c r="AF50" s="26">
        <v>4.6491471052666489</v>
      </c>
      <c r="AG50" s="26">
        <v>4.4357228844506036</v>
      </c>
      <c r="AH50" s="26">
        <v>4.5444718982140824</v>
      </c>
      <c r="AI50" s="26">
        <v>5.5890737496409271</v>
      </c>
    </row>
    <row r="51" spans="1:35" ht="21" x14ac:dyDescent="0.25">
      <c r="A51" s="117" t="s">
        <v>743</v>
      </c>
      <c r="B51" s="117" t="s">
        <v>30</v>
      </c>
      <c r="C51" s="117" t="s">
        <v>165</v>
      </c>
      <c r="D51" s="117" t="s">
        <v>118</v>
      </c>
      <c r="E51" s="118">
        <v>32679</v>
      </c>
      <c r="F51" s="117">
        <v>26</v>
      </c>
      <c r="G51" s="117">
        <v>1</v>
      </c>
      <c r="H51" s="117">
        <v>90</v>
      </c>
      <c r="I51" s="117">
        <v>10</v>
      </c>
      <c r="J51" s="2">
        <v>96</v>
      </c>
      <c r="K51" s="2">
        <v>5</v>
      </c>
      <c r="L51" s="117">
        <v>0</v>
      </c>
      <c r="M51" s="117">
        <v>6</v>
      </c>
      <c r="N51" s="2">
        <v>1</v>
      </c>
      <c r="O51" s="2">
        <v>0</v>
      </c>
      <c r="P51" s="2">
        <v>1</v>
      </c>
      <c r="Q51" s="2">
        <v>0</v>
      </c>
      <c r="R51" s="2">
        <v>7</v>
      </c>
      <c r="S51" s="2">
        <v>0</v>
      </c>
      <c r="T51" s="2">
        <v>5</v>
      </c>
      <c r="U51" s="117">
        <v>1</v>
      </c>
      <c r="V51" s="117">
        <v>14</v>
      </c>
      <c r="W51" s="2">
        <v>33</v>
      </c>
      <c r="X51" s="26" t="s">
        <v>42</v>
      </c>
      <c r="Y51" s="8">
        <f>('Controles Generales'!$D$11*(I51*(90/H51))+'Controles Generales'!$G$11*(L51*(90/H51))+'Controles Generales'!$H$11*(M51*(90/H51))+'Controles Generales'!$P$11*(U51*(90/H51))+'Controles Generales'!$Q$11*(V51*(90/H51)))/100</f>
        <v>5.55</v>
      </c>
      <c r="Z51" s="26">
        <v>32.133507485348133</v>
      </c>
      <c r="AA51" s="26">
        <v>33.848190816142569</v>
      </c>
      <c r="AB51" s="26">
        <v>31.485838543215777</v>
      </c>
      <c r="AC51" s="26">
        <v>31.754392673388384</v>
      </c>
      <c r="AD51" s="26">
        <v>25.178784248659621</v>
      </c>
      <c r="AE51" s="26">
        <v>28.301128550874008</v>
      </c>
      <c r="AF51" s="26">
        <v>11.552233459491525</v>
      </c>
      <c r="AG51" s="26">
        <v>16.601841100122432</v>
      </c>
      <c r="AH51" s="26">
        <v>14.154843804764482</v>
      </c>
      <c r="AI51" s="26">
        <v>17.309931789643226</v>
      </c>
    </row>
    <row r="52" spans="1:35" ht="21" x14ac:dyDescent="0.25">
      <c r="A52" s="117" t="s">
        <v>299</v>
      </c>
      <c r="B52" s="117" t="s">
        <v>30</v>
      </c>
      <c r="C52" s="117" t="s">
        <v>124</v>
      </c>
      <c r="D52" s="117" t="s">
        <v>118</v>
      </c>
      <c r="E52" s="118">
        <v>32608</v>
      </c>
      <c r="F52" s="117">
        <v>26</v>
      </c>
      <c r="G52" s="117">
        <v>12</v>
      </c>
      <c r="H52" s="117">
        <v>1080</v>
      </c>
      <c r="I52" s="117">
        <v>156</v>
      </c>
      <c r="J52" s="2">
        <v>84</v>
      </c>
      <c r="K52" s="2">
        <v>5</v>
      </c>
      <c r="L52" s="117">
        <v>28</v>
      </c>
      <c r="M52" s="117">
        <v>110</v>
      </c>
      <c r="N52" s="2">
        <v>2</v>
      </c>
      <c r="O52" s="2">
        <v>0</v>
      </c>
      <c r="P52" s="2">
        <v>0</v>
      </c>
      <c r="Q52" s="2">
        <v>0</v>
      </c>
      <c r="R52" s="2">
        <v>15</v>
      </c>
      <c r="S52" s="2">
        <v>1</v>
      </c>
      <c r="T52" s="2">
        <v>4</v>
      </c>
      <c r="U52" s="117">
        <v>8</v>
      </c>
      <c r="V52" s="117">
        <v>105</v>
      </c>
      <c r="W52" s="2">
        <v>58</v>
      </c>
      <c r="Y52" s="8">
        <f>('Controles Generales'!$D$11*(I52*(90/H52))+'Controles Generales'!$G$11*(L52*(90/H52))+'Controles Generales'!$H$11*(M52*(90/H52))+'Controles Generales'!$P$11*(U52*(90/H52))+'Controles Generales'!$Q$11*(V52*(90/H52)))/100</f>
        <v>6.1633333333333322</v>
      </c>
    </row>
    <row r="53" spans="1:35" ht="21" x14ac:dyDescent="0.25">
      <c r="A53" s="117" t="s">
        <v>744</v>
      </c>
      <c r="B53" s="117" t="s">
        <v>30</v>
      </c>
      <c r="C53" s="117" t="s">
        <v>132</v>
      </c>
      <c r="D53" s="117" t="s">
        <v>118</v>
      </c>
      <c r="E53" s="118">
        <v>34051</v>
      </c>
      <c r="F53" s="117">
        <v>22</v>
      </c>
      <c r="G53" s="117">
        <v>2</v>
      </c>
      <c r="H53" s="117">
        <v>129</v>
      </c>
      <c r="I53" s="117">
        <v>15</v>
      </c>
      <c r="J53" s="2">
        <v>229</v>
      </c>
      <c r="K53" s="2">
        <v>16</v>
      </c>
      <c r="L53" s="117">
        <v>4</v>
      </c>
      <c r="M53" s="117">
        <v>7</v>
      </c>
      <c r="N53" s="2">
        <v>1</v>
      </c>
      <c r="O53" s="2">
        <v>0</v>
      </c>
      <c r="P53" s="2">
        <v>2</v>
      </c>
      <c r="Q53" s="2">
        <v>0</v>
      </c>
      <c r="R53" s="2">
        <v>27</v>
      </c>
      <c r="S53" s="2">
        <v>0</v>
      </c>
      <c r="T53" s="2">
        <v>4</v>
      </c>
      <c r="U53" s="117">
        <v>0</v>
      </c>
      <c r="V53" s="117">
        <v>18</v>
      </c>
      <c r="W53" s="2">
        <v>32</v>
      </c>
      <c r="Y53" s="8">
        <f>('Controles Generales'!$D$11*(I53*(90/H53))+'Controles Generales'!$G$11*(L53*(90/H53))+'Controles Generales'!$H$11*(M53*(90/H53))+'Controles Generales'!$P$11*(U53*(90/H53))+'Controles Generales'!$Q$11*(V53*(90/H53)))/100</f>
        <v>5.797674418604652</v>
      </c>
    </row>
    <row r="54" spans="1:35" ht="21" x14ac:dyDescent="0.25">
      <c r="A54" s="117" t="s">
        <v>301</v>
      </c>
      <c r="B54" s="117" t="s">
        <v>30</v>
      </c>
      <c r="C54" s="117" t="s">
        <v>155</v>
      </c>
      <c r="D54" s="117" t="s">
        <v>118</v>
      </c>
      <c r="E54" s="118">
        <v>34115</v>
      </c>
      <c r="F54" s="117">
        <v>22</v>
      </c>
      <c r="G54" s="117">
        <v>17</v>
      </c>
      <c r="H54" s="117">
        <v>1506</v>
      </c>
      <c r="I54" s="117">
        <v>188</v>
      </c>
      <c r="J54" s="2">
        <v>185</v>
      </c>
      <c r="K54" s="2">
        <v>14</v>
      </c>
      <c r="L54" s="117">
        <v>38</v>
      </c>
      <c r="M54" s="117">
        <v>96</v>
      </c>
      <c r="N54" s="2">
        <v>1</v>
      </c>
      <c r="O54" s="2">
        <v>0</v>
      </c>
      <c r="P54" s="2">
        <v>1</v>
      </c>
      <c r="Q54" s="2">
        <v>0</v>
      </c>
      <c r="R54" s="2">
        <v>18</v>
      </c>
      <c r="S54" s="2">
        <v>0</v>
      </c>
      <c r="T54" s="2">
        <v>3</v>
      </c>
      <c r="U54" s="117">
        <v>14</v>
      </c>
      <c r="V54" s="117">
        <v>100</v>
      </c>
      <c r="W54" s="2">
        <v>37</v>
      </c>
      <c r="X54" s="26" t="s">
        <v>42</v>
      </c>
      <c r="Y54" s="8">
        <f>('Controles Generales'!$D$11*(I54*(90/H54))+'Controles Generales'!$G$11*(L54*(90/H54))+'Controles Generales'!$H$11*(M54*(90/H54))+'Controles Generales'!$P$11*(U54*(90/H54))+'Controles Generales'!$Q$11*(V54*(90/H54)))/100</f>
        <v>4.7366533864541829</v>
      </c>
      <c r="Z54" s="26">
        <v>2.4149165979537117</v>
      </c>
      <c r="AA54" s="26">
        <v>2.8627076251721242</v>
      </c>
      <c r="AB54" s="26">
        <v>2.2765946661906304</v>
      </c>
      <c r="AC54" s="26">
        <v>1.9852532768921041</v>
      </c>
      <c r="AD54" s="26">
        <v>1.8153690543300163</v>
      </c>
      <c r="AE54" s="26">
        <v>2.0182913055072542</v>
      </c>
      <c r="AF54" s="26">
        <v>0.98826979472140752</v>
      </c>
      <c r="AG54" s="26">
        <v>0.86550326106116704</v>
      </c>
      <c r="AH54" s="26">
        <v>0.87444513885550379</v>
      </c>
      <c r="AI54" s="26">
        <v>1.3235657756414918</v>
      </c>
    </row>
    <row r="55" spans="1:35" ht="21" x14ac:dyDescent="0.25">
      <c r="A55" s="117" t="s">
        <v>298</v>
      </c>
      <c r="B55" s="117" t="s">
        <v>30</v>
      </c>
      <c r="C55" s="117" t="s">
        <v>141</v>
      </c>
      <c r="D55" s="117" t="s">
        <v>118</v>
      </c>
      <c r="E55" s="118">
        <v>32372</v>
      </c>
      <c r="F55" s="117">
        <v>27</v>
      </c>
      <c r="G55" s="117">
        <v>14</v>
      </c>
      <c r="H55" s="117">
        <v>1260</v>
      </c>
      <c r="I55" s="117">
        <v>162</v>
      </c>
      <c r="J55" s="2">
        <v>228</v>
      </c>
      <c r="K55" s="2">
        <v>33</v>
      </c>
      <c r="L55" s="117">
        <v>43</v>
      </c>
      <c r="M55" s="117">
        <v>100</v>
      </c>
      <c r="N55" s="2">
        <v>16</v>
      </c>
      <c r="O55" s="2">
        <v>3</v>
      </c>
      <c r="P55" s="2">
        <v>3</v>
      </c>
      <c r="Q55" s="2">
        <v>1</v>
      </c>
      <c r="R55" s="2">
        <v>70</v>
      </c>
      <c r="S55" s="2">
        <v>1</v>
      </c>
      <c r="T55" s="2">
        <v>16</v>
      </c>
      <c r="U55" s="117">
        <v>20</v>
      </c>
      <c r="V55" s="117">
        <v>131</v>
      </c>
      <c r="W55" s="2">
        <v>114</v>
      </c>
      <c r="X55" s="26" t="s">
        <v>42</v>
      </c>
      <c r="Y55" s="8">
        <f>('Controles Generales'!$D$11*(I55*(90/H55))+'Controles Generales'!$G$11*(L55*(90/H55))+'Controles Generales'!$H$11*(M55*(90/H55))+'Controles Generales'!$P$11*(U55*(90/H55))+'Controles Generales'!$Q$11*(V55*(90/H55)))/100</f>
        <v>6.0571428571428552</v>
      </c>
      <c r="Z55" s="26">
        <v>16.556326966876462</v>
      </c>
      <c r="AA55" s="26">
        <v>16.664588558632985</v>
      </c>
      <c r="AB55" s="26">
        <v>14.697064421054334</v>
      </c>
      <c r="AC55" s="26">
        <v>17.517763783263085</v>
      </c>
      <c r="AD55" s="26">
        <v>12.592177998645013</v>
      </c>
      <c r="AE55" s="26">
        <v>14.115755050706685</v>
      </c>
      <c r="AF55" s="26">
        <v>12.579446977928951</v>
      </c>
      <c r="AG55" s="26">
        <v>10.253824056605032</v>
      </c>
      <c r="AH55" s="26">
        <v>11.760541017275704</v>
      </c>
      <c r="AI55" s="26">
        <v>10.379063244546654</v>
      </c>
    </row>
    <row r="56" spans="1:35" ht="21" x14ac:dyDescent="0.25">
      <c r="A56" s="117" t="s">
        <v>288</v>
      </c>
      <c r="B56" s="117" t="s">
        <v>30</v>
      </c>
      <c r="C56" s="117" t="s">
        <v>129</v>
      </c>
      <c r="D56" s="117" t="s">
        <v>118</v>
      </c>
      <c r="E56" s="118">
        <v>34136</v>
      </c>
      <c r="F56" s="117">
        <v>22</v>
      </c>
      <c r="G56" s="117">
        <v>26</v>
      </c>
      <c r="H56" s="117">
        <v>2192</v>
      </c>
      <c r="I56" s="117">
        <v>234</v>
      </c>
      <c r="J56" s="2">
        <v>192</v>
      </c>
      <c r="K56" s="2">
        <v>26</v>
      </c>
      <c r="L56" s="117">
        <v>71</v>
      </c>
      <c r="M56" s="117">
        <v>204</v>
      </c>
      <c r="N56" s="2">
        <v>0</v>
      </c>
      <c r="O56" s="2">
        <v>0</v>
      </c>
      <c r="P56" s="2">
        <v>4</v>
      </c>
      <c r="Q56" s="2">
        <v>0</v>
      </c>
      <c r="R56" s="2">
        <v>44</v>
      </c>
      <c r="S56" s="2">
        <v>0</v>
      </c>
      <c r="T56" s="2">
        <v>11</v>
      </c>
      <c r="U56" s="117">
        <v>22</v>
      </c>
      <c r="V56" s="117">
        <v>187</v>
      </c>
      <c r="W56" s="2">
        <v>76</v>
      </c>
      <c r="X56" s="26" t="s">
        <v>42</v>
      </c>
      <c r="Y56" s="8">
        <f>('Controles Generales'!$D$11*(I56*(90/H56))+'Controles Generales'!$G$11*(L56*(90/H56))+'Controles Generales'!$H$11*(M56*(90/H56))+'Controles Generales'!$P$11*(U56*(90/H56))+'Controles Generales'!$Q$11*(V56*(90/H56)))/100</f>
        <v>5.5125000000000002</v>
      </c>
      <c r="Z56" s="26">
        <v>30.65143756693195</v>
      </c>
      <c r="AA56" s="26">
        <v>30.497538047870101</v>
      </c>
      <c r="AB56" s="26">
        <v>31.594663023528675</v>
      </c>
      <c r="AC56" s="26">
        <v>30.585608195200763</v>
      </c>
      <c r="AD56" s="26">
        <v>30.26740143773122</v>
      </c>
      <c r="AE56" s="26">
        <v>33.272566492223319</v>
      </c>
      <c r="AF56" s="26">
        <v>26.980277523446407</v>
      </c>
      <c r="AG56" s="26">
        <v>24.98942570030075</v>
      </c>
      <c r="AH56" s="26">
        <v>24.2612276153042</v>
      </c>
      <c r="AI56" s="26">
        <v>25.841171929534497</v>
      </c>
    </row>
    <row r="57" spans="1:35" ht="21" x14ac:dyDescent="0.25">
      <c r="A57" s="117" t="s">
        <v>304</v>
      </c>
      <c r="B57" s="117" t="s">
        <v>30</v>
      </c>
      <c r="C57" s="117" t="s">
        <v>148</v>
      </c>
      <c r="D57" s="117" t="s">
        <v>118</v>
      </c>
      <c r="E57" s="118">
        <v>32060</v>
      </c>
      <c r="F57" s="117">
        <v>28</v>
      </c>
      <c r="G57" s="117">
        <v>21</v>
      </c>
      <c r="H57" s="117">
        <v>1834</v>
      </c>
      <c r="I57" s="117">
        <v>220</v>
      </c>
      <c r="J57" s="2">
        <v>129</v>
      </c>
      <c r="K57" s="2">
        <v>2</v>
      </c>
      <c r="L57" s="117">
        <v>40</v>
      </c>
      <c r="M57" s="117">
        <v>109</v>
      </c>
      <c r="N57" s="2">
        <v>4</v>
      </c>
      <c r="O57" s="2">
        <v>1</v>
      </c>
      <c r="P57" s="2">
        <v>1</v>
      </c>
      <c r="Q57" s="2">
        <v>0</v>
      </c>
      <c r="R57" s="2">
        <v>17</v>
      </c>
      <c r="S57" s="2">
        <v>0</v>
      </c>
      <c r="T57" s="2">
        <v>0</v>
      </c>
      <c r="U57" s="117">
        <v>34</v>
      </c>
      <c r="V57" s="117">
        <v>185</v>
      </c>
      <c r="W57" s="2">
        <v>23</v>
      </c>
      <c r="Y57" s="8">
        <f>('Controles Generales'!$D$11*(I57*(90/H57))+'Controles Generales'!$G$11*(L57*(90/H57))+'Controles Generales'!$H$11*(M57*(90/H57))+'Controles Generales'!$P$11*(U57*(90/H57))+'Controles Generales'!$Q$11*(V57*(90/H57)))/100</f>
        <v>5.2704471101417667</v>
      </c>
    </row>
    <row r="58" spans="1:35" ht="21" x14ac:dyDescent="0.25">
      <c r="A58" s="117" t="s">
        <v>205</v>
      </c>
      <c r="B58" s="117" t="s">
        <v>30</v>
      </c>
      <c r="C58" s="117" t="s">
        <v>143</v>
      </c>
      <c r="D58" s="117" t="s">
        <v>169</v>
      </c>
      <c r="E58" s="118">
        <v>32755</v>
      </c>
      <c r="F58" s="117">
        <v>26</v>
      </c>
      <c r="G58" s="117">
        <v>8</v>
      </c>
      <c r="H58" s="117">
        <v>318</v>
      </c>
      <c r="I58" s="117">
        <v>47</v>
      </c>
      <c r="J58" s="2">
        <v>134</v>
      </c>
      <c r="K58" s="2">
        <v>3</v>
      </c>
      <c r="L58" s="117">
        <v>12</v>
      </c>
      <c r="M58" s="117">
        <v>29</v>
      </c>
      <c r="N58" s="2">
        <v>3</v>
      </c>
      <c r="O58" s="2">
        <v>0</v>
      </c>
      <c r="P58" s="2">
        <v>3</v>
      </c>
      <c r="Q58" s="2">
        <v>0</v>
      </c>
      <c r="R58" s="2">
        <v>12</v>
      </c>
      <c r="S58" s="2">
        <v>0</v>
      </c>
      <c r="T58" s="2">
        <v>0</v>
      </c>
      <c r="U58" s="117">
        <v>7</v>
      </c>
      <c r="V58" s="117">
        <v>20</v>
      </c>
      <c r="W58" s="2">
        <v>43</v>
      </c>
      <c r="X58" s="26" t="s">
        <v>42</v>
      </c>
      <c r="Y58" s="8">
        <f>('Controles Generales'!$D$11*(I58*(90/H58))+'Controles Generales'!$G$11*(L58*(90/H58))+'Controles Generales'!$H$11*(M58*(90/H58))+'Controles Generales'!$P$11*(U58*(90/H58))+'Controles Generales'!$Q$11*(V58*(90/H58)))/100</f>
        <v>5.9603773584905664</v>
      </c>
      <c r="Z58" s="26">
        <v>4.0230510594487736</v>
      </c>
      <c r="AA58" s="26">
        <v>3.9003558079700262</v>
      </c>
      <c r="AB58" s="26">
        <v>4.1128505871876069</v>
      </c>
      <c r="AC58" s="26">
        <v>4.0873699300049617</v>
      </c>
      <c r="AD58" s="26">
        <v>2.5138254204750945</v>
      </c>
      <c r="AE58" s="26">
        <v>3.6001918046162955</v>
      </c>
      <c r="AF58" s="26">
        <v>1.3670831066466738</v>
      </c>
      <c r="AG58" s="26">
        <v>1.6210620602632297</v>
      </c>
      <c r="AH58" s="26">
        <v>1.3358862909987435</v>
      </c>
      <c r="AI58" s="26">
        <v>2.0220221417865698</v>
      </c>
    </row>
    <row r="59" spans="1:35" ht="21" x14ac:dyDescent="0.25">
      <c r="A59" s="117" t="s">
        <v>195</v>
      </c>
      <c r="B59" s="117" t="s">
        <v>30</v>
      </c>
      <c r="C59" s="117" t="s">
        <v>154</v>
      </c>
      <c r="D59" s="117" t="s">
        <v>118</v>
      </c>
      <c r="E59" s="118">
        <v>33606</v>
      </c>
      <c r="F59" s="117">
        <v>23</v>
      </c>
      <c r="G59" s="117">
        <v>15</v>
      </c>
      <c r="H59" s="117">
        <v>979</v>
      </c>
      <c r="I59" s="117">
        <v>125</v>
      </c>
      <c r="J59" s="2">
        <v>76</v>
      </c>
      <c r="K59" s="2">
        <v>4</v>
      </c>
      <c r="L59" s="117">
        <v>29</v>
      </c>
      <c r="M59" s="117">
        <v>72</v>
      </c>
      <c r="N59" s="2">
        <v>2</v>
      </c>
      <c r="O59" s="2">
        <v>1</v>
      </c>
      <c r="P59" s="2">
        <v>0</v>
      </c>
      <c r="Q59" s="2">
        <v>0</v>
      </c>
      <c r="R59" s="2">
        <v>2</v>
      </c>
      <c r="S59" s="2">
        <v>1</v>
      </c>
      <c r="T59" s="2">
        <v>2</v>
      </c>
      <c r="U59" s="117">
        <v>5</v>
      </c>
      <c r="V59" s="117">
        <v>79</v>
      </c>
      <c r="W59" s="2">
        <v>22</v>
      </c>
      <c r="Y59" s="8">
        <f>('Controles Generales'!$D$11*(I59*(90/H59))+'Controles Generales'!$G$11*(L59*(90/H59))+'Controles Generales'!$H$11*(M59*(90/H59))+'Controles Generales'!$P$11*(U59*(90/H59))+'Controles Generales'!$Q$11*(V59*(90/H59)))/100</f>
        <v>5.2455566905005107</v>
      </c>
    </row>
    <row r="60" spans="1:35" ht="21" x14ac:dyDescent="0.25">
      <c r="A60" s="117" t="s">
        <v>745</v>
      </c>
      <c r="B60" s="117" t="s">
        <v>30</v>
      </c>
      <c r="C60" s="117" t="s">
        <v>142</v>
      </c>
      <c r="D60" s="117" t="s">
        <v>118</v>
      </c>
      <c r="E60" s="118">
        <v>32770</v>
      </c>
      <c r="F60" s="117">
        <v>26</v>
      </c>
      <c r="G60" s="117">
        <v>26</v>
      </c>
      <c r="H60" s="117">
        <v>2340</v>
      </c>
      <c r="I60" s="117">
        <v>494</v>
      </c>
      <c r="J60" s="2">
        <v>8</v>
      </c>
      <c r="K60" s="2">
        <v>1</v>
      </c>
      <c r="L60" s="117">
        <v>59</v>
      </c>
      <c r="M60" s="117">
        <v>222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117">
        <v>28</v>
      </c>
      <c r="V60" s="117">
        <v>174</v>
      </c>
      <c r="W60" s="2">
        <v>5</v>
      </c>
      <c r="X60" s="26" t="s">
        <v>42</v>
      </c>
      <c r="Y60" s="8">
        <f>('Controles Generales'!$D$11*(I60*(90/H60))+'Controles Generales'!$G$11*(L60*(90/H60))+'Controles Generales'!$H$11*(M60*(90/H60))+'Controles Generales'!$P$11*(U60*(90/H60))+'Controles Generales'!$Q$11*(V60*(90/H60)))/100</f>
        <v>6.5892307692307694</v>
      </c>
      <c r="Z60" s="26">
        <v>37.60060724178264</v>
      </c>
      <c r="AA60" s="26">
        <v>35.330097135952961</v>
      </c>
      <c r="AB60" s="26">
        <v>30.927916593673061</v>
      </c>
      <c r="AC60" s="26">
        <v>35.006966458054869</v>
      </c>
      <c r="AD60" s="26">
        <v>19.395525471878706</v>
      </c>
      <c r="AE60" s="26">
        <v>25.739283330868233</v>
      </c>
      <c r="AF60" s="26">
        <v>15.24411284302176</v>
      </c>
      <c r="AG60" s="26">
        <v>12.722912792227191</v>
      </c>
      <c r="AH60" s="26">
        <v>14.821089999854737</v>
      </c>
      <c r="AI60" s="26">
        <v>13.739787766960671</v>
      </c>
    </row>
    <row r="61" spans="1:35" ht="21" x14ac:dyDescent="0.25">
      <c r="A61" s="117" t="s">
        <v>311</v>
      </c>
      <c r="B61" s="117" t="s">
        <v>30</v>
      </c>
      <c r="C61" s="117" t="s">
        <v>175</v>
      </c>
      <c r="D61" s="117" t="s">
        <v>118</v>
      </c>
      <c r="E61" s="118">
        <v>35069</v>
      </c>
      <c r="F61" s="117">
        <v>19</v>
      </c>
      <c r="G61" s="117">
        <v>10</v>
      </c>
      <c r="H61" s="117">
        <v>633</v>
      </c>
      <c r="I61" s="117">
        <v>69</v>
      </c>
      <c r="J61" s="2">
        <v>57</v>
      </c>
      <c r="K61" s="2">
        <v>2</v>
      </c>
      <c r="L61" s="117">
        <v>19</v>
      </c>
      <c r="M61" s="117">
        <v>47</v>
      </c>
      <c r="N61" s="2">
        <v>2</v>
      </c>
      <c r="O61" s="2">
        <v>0</v>
      </c>
      <c r="P61" s="2">
        <v>0</v>
      </c>
      <c r="Q61" s="2">
        <v>0</v>
      </c>
      <c r="R61" s="2">
        <v>5</v>
      </c>
      <c r="S61" s="2">
        <v>0</v>
      </c>
      <c r="T61" s="2">
        <v>1</v>
      </c>
      <c r="U61" s="117">
        <v>6</v>
      </c>
      <c r="V61" s="117">
        <v>61</v>
      </c>
      <c r="W61" s="2">
        <v>19</v>
      </c>
      <c r="X61" s="26" t="s">
        <v>42</v>
      </c>
      <c r="Y61" s="8">
        <f>('Controles Generales'!$D$11*(I61*(90/H61))+'Controles Generales'!$G$11*(L61*(90/H61))+'Controles Generales'!$H$11*(M61*(90/H61))+'Controles Generales'!$P$11*(U61*(90/H61))+'Controles Generales'!$Q$11*(V61*(90/H61)))/100</f>
        <v>5.3644549763033176</v>
      </c>
      <c r="Z61" s="26">
        <v>56.441619644039328</v>
      </c>
      <c r="AA61" s="26">
        <v>54.128527976939132</v>
      </c>
      <c r="AB61" s="26">
        <v>54.752400982951265</v>
      </c>
      <c r="AC61" s="26">
        <v>47.998101627995794</v>
      </c>
      <c r="AD61" s="26">
        <v>46.114352144642687</v>
      </c>
      <c r="AE61" s="26">
        <v>49.880481709940916</v>
      </c>
      <c r="AF61" s="26">
        <v>32.364474428516175</v>
      </c>
      <c r="AG61" s="26">
        <v>33.260181535277191</v>
      </c>
      <c r="AH61" s="26">
        <v>35.029282055100957</v>
      </c>
      <c r="AI61" s="26">
        <v>33.819270177429566</v>
      </c>
    </row>
    <row r="62" spans="1:35" ht="21" x14ac:dyDescent="0.25">
      <c r="A62" s="117" t="s">
        <v>746</v>
      </c>
      <c r="B62" s="117" t="s">
        <v>30</v>
      </c>
      <c r="C62" s="117" t="s">
        <v>129</v>
      </c>
      <c r="D62" s="117" t="s">
        <v>118</v>
      </c>
      <c r="E62" s="118">
        <v>29368</v>
      </c>
      <c r="F62" s="117">
        <v>35</v>
      </c>
      <c r="G62" s="117">
        <v>1</v>
      </c>
      <c r="H62" s="117">
        <v>40</v>
      </c>
      <c r="I62" s="117">
        <v>3</v>
      </c>
      <c r="J62" s="2">
        <v>32</v>
      </c>
      <c r="K62" s="2">
        <v>0</v>
      </c>
      <c r="L62" s="117">
        <v>0</v>
      </c>
      <c r="M62" s="117">
        <v>3</v>
      </c>
      <c r="N62" s="2">
        <v>2</v>
      </c>
      <c r="O62" s="2">
        <v>0</v>
      </c>
      <c r="P62" s="2">
        <v>3</v>
      </c>
      <c r="Q62" s="2">
        <v>0</v>
      </c>
      <c r="R62" s="2">
        <v>0</v>
      </c>
      <c r="S62" s="2">
        <v>0</v>
      </c>
      <c r="T62" s="2">
        <v>2</v>
      </c>
      <c r="U62" s="117">
        <v>2</v>
      </c>
      <c r="V62" s="117">
        <v>10</v>
      </c>
      <c r="W62" s="2">
        <v>26</v>
      </c>
      <c r="Y62" s="8">
        <f>('Controles Generales'!$D$11*(I62*(90/H62))+'Controles Generales'!$G$11*(L62*(90/H62))+'Controles Generales'!$H$11*(M62*(90/H62))+'Controles Generales'!$P$11*(U62*(90/H62))+'Controles Generales'!$Q$11*(V62*(90/H62)))/100</f>
        <v>7.4924999999999997</v>
      </c>
    </row>
    <row r="63" spans="1:35" ht="42" x14ac:dyDescent="0.25">
      <c r="A63" s="117" t="s">
        <v>261</v>
      </c>
      <c r="B63" s="117" t="s">
        <v>30</v>
      </c>
      <c r="C63" s="117" t="s">
        <v>155</v>
      </c>
      <c r="D63" s="117" t="s">
        <v>118</v>
      </c>
      <c r="E63" s="118">
        <v>30789</v>
      </c>
      <c r="F63" s="117">
        <v>31</v>
      </c>
      <c r="G63" s="117">
        <v>14</v>
      </c>
      <c r="H63" s="117">
        <v>1108</v>
      </c>
      <c r="I63" s="117">
        <v>238</v>
      </c>
      <c r="L63" s="117">
        <v>25</v>
      </c>
      <c r="M63" s="117">
        <v>88</v>
      </c>
      <c r="U63" s="117">
        <v>19</v>
      </c>
      <c r="V63" s="117">
        <v>92</v>
      </c>
      <c r="Y63" s="8">
        <f>('Controles Generales'!$D$11*(I63*(90/H63))+'Controles Generales'!$G$11*(L63*(90/H63))+'Controles Generales'!$H$11*(M63*(90/H63))+'Controles Generales'!$P$11*(U63*(90/H63))+'Controles Generales'!$Q$11*(V63*(90/H63)))/100</f>
        <v>6.5526173285198555</v>
      </c>
    </row>
    <row r="64" spans="1:35" ht="21" x14ac:dyDescent="0.25">
      <c r="A64" s="117" t="s">
        <v>747</v>
      </c>
      <c r="B64" s="117" t="s">
        <v>30</v>
      </c>
      <c r="C64" s="117" t="s">
        <v>121</v>
      </c>
      <c r="D64" s="117" t="s">
        <v>118</v>
      </c>
      <c r="E64" s="118">
        <v>34873</v>
      </c>
      <c r="F64" s="117">
        <v>20</v>
      </c>
      <c r="G64" s="117">
        <v>8</v>
      </c>
      <c r="H64" s="117">
        <v>615</v>
      </c>
      <c r="I64" s="117">
        <v>51</v>
      </c>
      <c r="L64" s="117">
        <v>15</v>
      </c>
      <c r="M64" s="117">
        <v>39</v>
      </c>
      <c r="U64" s="117">
        <v>8</v>
      </c>
      <c r="V64" s="117">
        <v>67</v>
      </c>
      <c r="Y64" s="8">
        <f>('Controles Generales'!$D$11*(I64*(90/H64))+'Controles Generales'!$G$11*(L64*(90/H64))+'Controles Generales'!$H$11*(M64*(90/H64))+'Controles Generales'!$P$11*(U64*(90/H64))+'Controles Generales'!$Q$11*(V64*(90/H64)))/100</f>
        <v>4.9653658536585361</v>
      </c>
    </row>
    <row r="65" spans="1:25" ht="21" x14ac:dyDescent="0.25">
      <c r="A65" s="117" t="s">
        <v>420</v>
      </c>
      <c r="B65" s="117" t="s">
        <v>30</v>
      </c>
      <c r="C65" s="117" t="s">
        <v>138</v>
      </c>
      <c r="D65" s="117" t="s">
        <v>118</v>
      </c>
      <c r="E65" s="118">
        <v>33128</v>
      </c>
      <c r="F65" s="117">
        <v>25</v>
      </c>
      <c r="G65" s="117">
        <v>4</v>
      </c>
      <c r="H65" s="117">
        <v>184</v>
      </c>
      <c r="I65" s="117">
        <v>19</v>
      </c>
      <c r="L65" s="117">
        <v>8</v>
      </c>
      <c r="M65" s="117">
        <v>19</v>
      </c>
      <c r="U65" s="117">
        <v>2</v>
      </c>
      <c r="V65" s="117">
        <v>18</v>
      </c>
      <c r="Y65" s="8">
        <f>('Controles Generales'!$D$11*(I65*(90/H65))+'Controles Generales'!$G$11*(L65*(90/H65))+'Controles Generales'!$H$11*(M65*(90/H65))+'Controles Generales'!$P$11*(U65*(90/H65))+'Controles Generales'!$Q$11*(V65*(90/H65)))/100</f>
        <v>6.167934782608695</v>
      </c>
    </row>
    <row r="66" spans="1:25" ht="31.5" x14ac:dyDescent="0.25">
      <c r="A66" s="117" t="s">
        <v>748</v>
      </c>
      <c r="B66" s="117" t="s">
        <v>30</v>
      </c>
      <c r="C66" s="117" t="s">
        <v>190</v>
      </c>
      <c r="D66" s="117" t="s">
        <v>118</v>
      </c>
      <c r="E66" s="118">
        <v>33432</v>
      </c>
      <c r="F66" s="117">
        <v>24</v>
      </c>
      <c r="G66" s="117">
        <v>3</v>
      </c>
      <c r="H66" s="117">
        <v>142</v>
      </c>
      <c r="I66" s="117">
        <v>22</v>
      </c>
      <c r="L66" s="117">
        <v>4</v>
      </c>
      <c r="M66" s="117">
        <v>7</v>
      </c>
      <c r="U66" s="117">
        <v>1</v>
      </c>
      <c r="V66" s="117">
        <v>18</v>
      </c>
      <c r="Y66" s="8">
        <f>('Controles Generales'!$D$11*(I66*(90/H66))+'Controles Generales'!$G$11*(L66*(90/H66))+'Controles Generales'!$H$11*(M66*(90/H66))+'Controles Generales'!$P$11*(U66*(90/H66))+'Controles Generales'!$Q$11*(V66*(90/H66)))/100</f>
        <v>6.0401408450704226</v>
      </c>
    </row>
    <row r="67" spans="1:25" ht="21" x14ac:dyDescent="0.25">
      <c r="A67" s="117" t="s">
        <v>178</v>
      </c>
      <c r="B67" s="117" t="s">
        <v>30</v>
      </c>
      <c r="C67" s="117" t="s">
        <v>128</v>
      </c>
      <c r="D67" s="117" t="s">
        <v>118</v>
      </c>
      <c r="E67" s="118">
        <v>33493</v>
      </c>
      <c r="F67" s="117">
        <v>24</v>
      </c>
      <c r="G67" s="117">
        <v>22</v>
      </c>
      <c r="H67" s="117">
        <v>1580</v>
      </c>
      <c r="I67" s="117">
        <v>189</v>
      </c>
      <c r="L67" s="117">
        <v>40</v>
      </c>
      <c r="M67" s="117">
        <v>154</v>
      </c>
      <c r="U67" s="117">
        <v>17</v>
      </c>
      <c r="V67" s="117">
        <v>148</v>
      </c>
      <c r="Y67" s="8">
        <f>('Controles Generales'!$D$11*(I67*(90/H67))+'Controles Generales'!$G$11*(L67*(90/H67))+'Controles Generales'!$H$11*(M67*(90/H67))+'Controles Generales'!$P$11*(U67*(90/H67))+'Controles Generales'!$Q$11*(V67*(90/H67)))/100</f>
        <v>5.7281012658227848</v>
      </c>
    </row>
    <row r="68" spans="1:25" ht="31.5" x14ac:dyDescent="0.25">
      <c r="A68" s="117" t="s">
        <v>749</v>
      </c>
      <c r="B68" s="117" t="s">
        <v>30</v>
      </c>
      <c r="C68" s="117" t="s">
        <v>141</v>
      </c>
      <c r="D68" s="117" t="s">
        <v>118</v>
      </c>
      <c r="E68" s="118">
        <v>33759</v>
      </c>
      <c r="F68" s="117">
        <v>23</v>
      </c>
      <c r="G68" s="117">
        <v>4</v>
      </c>
      <c r="H68" s="117">
        <v>290</v>
      </c>
      <c r="I68" s="117">
        <v>22</v>
      </c>
      <c r="L68" s="117">
        <v>12</v>
      </c>
      <c r="M68" s="117">
        <v>15</v>
      </c>
      <c r="U68" s="117">
        <v>3</v>
      </c>
      <c r="V68" s="117">
        <v>37</v>
      </c>
      <c r="Y68" s="8">
        <f>('Controles Generales'!$D$11*(I68*(90/H68))+'Controles Generales'!$G$11*(L68*(90/H68))+'Controles Generales'!$H$11*(M68*(90/H68))+'Controles Generales'!$P$11*(U68*(90/H68))+'Controles Generales'!$Q$11*(V68*(90/H68)))/100</f>
        <v>5.4341379310344822</v>
      </c>
    </row>
    <row r="69" spans="1:25" ht="21" x14ac:dyDescent="0.25">
      <c r="A69" s="117" t="s">
        <v>499</v>
      </c>
      <c r="B69" s="117" t="s">
        <v>30</v>
      </c>
      <c r="C69" s="117" t="s">
        <v>142</v>
      </c>
      <c r="D69" s="117" t="s">
        <v>118</v>
      </c>
      <c r="E69" s="118">
        <v>34462</v>
      </c>
      <c r="F69" s="117">
        <v>21</v>
      </c>
      <c r="G69" s="117">
        <v>1</v>
      </c>
      <c r="H69" s="117">
        <v>90</v>
      </c>
      <c r="I69" s="117">
        <v>18</v>
      </c>
      <c r="L69" s="117">
        <v>3</v>
      </c>
      <c r="M69" s="117">
        <v>9</v>
      </c>
      <c r="U69" s="117">
        <v>0</v>
      </c>
      <c r="V69" s="117">
        <v>2</v>
      </c>
      <c r="Y69" s="8">
        <f>('Controles Generales'!$D$11*(I69*(90/H69))+'Controles Generales'!$G$11*(L69*(90/H69))+'Controles Generales'!$H$11*(M69*(90/H69))+'Controles Generales'!$P$11*(U69*(90/H69))+'Controles Generales'!$Q$11*(V69*(90/H69)))/100</f>
        <v>5.62</v>
      </c>
    </row>
  </sheetData>
  <autoFilter ref="A1:AI36" xr:uid="{00000000-0009-0000-0000-00000D000000}">
    <sortState xmlns:xlrd2="http://schemas.microsoft.com/office/spreadsheetml/2017/richdata2" ref="A2:AI62">
      <sortCondition ref="A1:A36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9"/>
  <sheetViews>
    <sheetView topLeftCell="A54" workbookViewId="0">
      <selection activeCell="K2" sqref="K2:L69"/>
    </sheetView>
  </sheetViews>
  <sheetFormatPr baseColWidth="10" defaultColWidth="11.140625" defaultRowHeight="22.5" customHeight="1" x14ac:dyDescent="0.25"/>
  <cols>
    <col min="1" max="9" width="11.42578125"/>
    <col min="10" max="11" width="11.5703125" bestFit="1" customWidth="1"/>
    <col min="12" max="12" width="14.140625" bestFit="1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557</v>
      </c>
      <c r="J1" s="8" t="s">
        <v>558</v>
      </c>
      <c r="K1" s="9" t="s">
        <v>555</v>
      </c>
      <c r="L1" s="9" t="s">
        <v>556</v>
      </c>
    </row>
    <row r="2" spans="1:12" ht="22.5" customHeight="1" x14ac:dyDescent="0.25">
      <c r="A2" s="117" t="s">
        <v>302</v>
      </c>
      <c r="B2" s="117" t="s">
        <v>30</v>
      </c>
      <c r="C2" s="117" t="s">
        <v>160</v>
      </c>
      <c r="D2" s="117" t="s">
        <v>118</v>
      </c>
      <c r="E2" s="118">
        <v>30938</v>
      </c>
      <c r="F2" s="117">
        <v>31</v>
      </c>
      <c r="G2" s="117">
        <v>22</v>
      </c>
      <c r="H2" s="117">
        <v>1817</v>
      </c>
      <c r="I2" s="2">
        <f>'Lateral der. ofensivo'!Y2</f>
        <v>2.4587782058337919</v>
      </c>
      <c r="J2" s="2">
        <f>'Lateral der. defensivo'!Y2</f>
        <v>4.6812878370941107</v>
      </c>
      <c r="K2" s="2">
        <f>'Controles Generales'!$C$10*'Condensado LPD'!I2+'Controles Generales'!$C$11*'Condensado LPD'!J2</f>
        <v>3.1255310952118878</v>
      </c>
      <c r="L2" s="2">
        <f>IF($H2&lt;'Criterios de Restricción'!$E$23,0,K2)</f>
        <v>3.1255310952118878</v>
      </c>
    </row>
    <row r="3" spans="1:12" ht="22.5" customHeight="1" x14ac:dyDescent="0.25">
      <c r="A3" s="117" t="s">
        <v>293</v>
      </c>
      <c r="B3" s="117" t="s">
        <v>30</v>
      </c>
      <c r="C3" s="117" t="s">
        <v>135</v>
      </c>
      <c r="D3" s="117" t="s">
        <v>169</v>
      </c>
      <c r="E3" s="118">
        <v>32599</v>
      </c>
      <c r="F3" s="117">
        <v>26</v>
      </c>
      <c r="G3" s="117">
        <v>8</v>
      </c>
      <c r="H3" s="117">
        <v>662</v>
      </c>
      <c r="I3" s="2">
        <f>'Lateral der. ofensivo'!Y3</f>
        <v>3.9453172205438074</v>
      </c>
      <c r="J3" s="2">
        <f>'Lateral der. defensivo'!Y3</f>
        <v>5.1960725075528709</v>
      </c>
      <c r="K3" s="2">
        <f>'Controles Generales'!$C$10*'Condensado LPD'!I3+'Controles Generales'!$C$11*'Condensado LPD'!J3</f>
        <v>4.3205438066465263</v>
      </c>
      <c r="L3" s="2">
        <f>IF($H3&lt;'Criterios de Restricción'!$E$23,0,K3)</f>
        <v>0</v>
      </c>
    </row>
    <row r="4" spans="1:12" ht="22.5" customHeight="1" x14ac:dyDescent="0.25">
      <c r="A4" s="117" t="s">
        <v>721</v>
      </c>
      <c r="B4" s="117" t="s">
        <v>30</v>
      </c>
      <c r="C4" s="117" t="s">
        <v>585</v>
      </c>
      <c r="D4" s="117" t="s">
        <v>118</v>
      </c>
      <c r="E4" s="118">
        <v>34344</v>
      </c>
      <c r="F4" s="117">
        <v>21</v>
      </c>
      <c r="G4" s="117">
        <v>4</v>
      </c>
      <c r="H4" s="117">
        <v>335</v>
      </c>
      <c r="I4" s="2">
        <f>'Lateral der. ofensivo'!Y4</f>
        <v>3.2131343283582088</v>
      </c>
      <c r="J4" s="2">
        <f>'Lateral der. defensivo'!Y4</f>
        <v>3.7988059701492536</v>
      </c>
      <c r="K4" s="2">
        <f>'Controles Generales'!$C$10*'Condensado LPD'!I4+'Controles Generales'!$C$11*'Condensado LPD'!J4</f>
        <v>3.3888358208955225</v>
      </c>
      <c r="L4" s="2">
        <f>IF($H4&lt;'Criterios de Restricción'!$E$23,0,K4)</f>
        <v>0</v>
      </c>
    </row>
    <row r="5" spans="1:12" ht="22.5" customHeight="1" x14ac:dyDescent="0.25">
      <c r="A5" s="117" t="s">
        <v>722</v>
      </c>
      <c r="B5" s="117" t="s">
        <v>30</v>
      </c>
      <c r="C5" s="117" t="s">
        <v>585</v>
      </c>
      <c r="D5" s="117" t="s">
        <v>118</v>
      </c>
      <c r="E5" s="118">
        <v>28499</v>
      </c>
      <c r="F5" s="117">
        <v>37</v>
      </c>
      <c r="G5" s="117">
        <v>12</v>
      </c>
      <c r="H5" s="117">
        <v>547</v>
      </c>
      <c r="I5" s="2">
        <f>'Lateral der. ofensivo'!Y5</f>
        <v>4.9524680073126151</v>
      </c>
      <c r="J5" s="2">
        <f>'Lateral der. defensivo'!Y5</f>
        <v>5.5727605118829979</v>
      </c>
      <c r="K5" s="2">
        <f>'Controles Generales'!$C$10*'Condensado LPD'!I5+'Controles Generales'!$C$11*'Condensado LPD'!J5</f>
        <v>5.1385557586837294</v>
      </c>
      <c r="L5" s="2">
        <f>IF($H5&lt;'Criterios de Restricción'!$E$23,0,K5)</f>
        <v>0</v>
      </c>
    </row>
    <row r="6" spans="1:12" ht="22.5" customHeight="1" x14ac:dyDescent="0.25">
      <c r="A6" s="117" t="s">
        <v>297</v>
      </c>
      <c r="B6" s="117" t="s">
        <v>30</v>
      </c>
      <c r="C6" s="117" t="s">
        <v>143</v>
      </c>
      <c r="D6" s="117" t="s">
        <v>118</v>
      </c>
      <c r="E6" s="118">
        <v>29909</v>
      </c>
      <c r="F6" s="117">
        <v>34</v>
      </c>
      <c r="G6" s="117">
        <v>23</v>
      </c>
      <c r="H6" s="117">
        <v>2003</v>
      </c>
      <c r="I6" s="2">
        <f>'Lateral der. ofensivo'!Y6</f>
        <v>3.1300049925112337</v>
      </c>
      <c r="J6" s="2">
        <f>'Lateral der. defensivo'!Y6</f>
        <v>5.5900649026460316</v>
      </c>
      <c r="K6" s="2">
        <f>'Controles Generales'!$C$10*'Condensado LPD'!I6+'Controles Generales'!$C$11*'Condensado LPD'!J6</f>
        <v>3.8680229655516731</v>
      </c>
      <c r="L6" s="2">
        <f>IF($H6&lt;'Criterios de Restricción'!$E$23,0,K6)</f>
        <v>3.8680229655516731</v>
      </c>
    </row>
    <row r="7" spans="1:12" ht="22.5" customHeight="1" x14ac:dyDescent="0.25">
      <c r="A7" s="117" t="s">
        <v>723</v>
      </c>
      <c r="B7" s="117" t="s">
        <v>30</v>
      </c>
      <c r="C7" s="117" t="s">
        <v>160</v>
      </c>
      <c r="D7" s="117" t="s">
        <v>118</v>
      </c>
      <c r="E7" s="118">
        <v>32272</v>
      </c>
      <c r="F7" s="117">
        <v>27</v>
      </c>
      <c r="G7" s="117">
        <v>2</v>
      </c>
      <c r="H7" s="117">
        <v>104</v>
      </c>
      <c r="I7" s="2">
        <f>'Lateral der. ofensivo'!Y7</f>
        <v>3.1326923076923077</v>
      </c>
      <c r="J7" s="2">
        <f>'Lateral der. defensivo'!Y7</f>
        <v>4.6471153846153843</v>
      </c>
      <c r="K7" s="2">
        <f>'Controles Generales'!$C$10*'Condensado LPD'!I7+'Controles Generales'!$C$11*'Condensado LPD'!J7</f>
        <v>3.5870192307692306</v>
      </c>
      <c r="L7" s="2">
        <f>IF($H7&lt;'Criterios de Restricción'!$E$23,0,K7)</f>
        <v>0</v>
      </c>
    </row>
    <row r="8" spans="1:12" ht="22.5" customHeight="1" x14ac:dyDescent="0.25">
      <c r="A8" s="117" t="s">
        <v>285</v>
      </c>
      <c r="B8" s="117" t="s">
        <v>30</v>
      </c>
      <c r="C8" s="117" t="s">
        <v>128</v>
      </c>
      <c r="D8" s="117" t="s">
        <v>118</v>
      </c>
      <c r="E8" s="118">
        <v>33873</v>
      </c>
      <c r="F8" s="117">
        <v>23</v>
      </c>
      <c r="G8" s="117">
        <v>17</v>
      </c>
      <c r="H8" s="117">
        <v>1089</v>
      </c>
      <c r="I8" s="2">
        <f>'Lateral der. ofensivo'!Y8</f>
        <v>3.6181818181818186</v>
      </c>
      <c r="J8" s="2">
        <f>'Lateral der. defensivo'!Y8</f>
        <v>6.0570247933884298</v>
      </c>
      <c r="K8" s="2">
        <f>'Controles Generales'!$C$10*'Condensado LPD'!I8+'Controles Generales'!$C$11*'Condensado LPD'!J8</f>
        <v>4.349834710743802</v>
      </c>
      <c r="L8" s="2">
        <f>IF($H8&lt;'Criterios de Restricción'!$E$23,0,K8)</f>
        <v>4.349834710743802</v>
      </c>
    </row>
    <row r="9" spans="1:12" ht="22.5" customHeight="1" x14ac:dyDescent="0.25">
      <c r="A9" s="117" t="s">
        <v>198</v>
      </c>
      <c r="B9" s="117" t="s">
        <v>30</v>
      </c>
      <c r="C9" s="117" t="s">
        <v>138</v>
      </c>
      <c r="D9" s="117" t="s">
        <v>118</v>
      </c>
      <c r="E9" s="118">
        <v>34463</v>
      </c>
      <c r="F9" s="117">
        <v>21</v>
      </c>
      <c r="G9" s="117">
        <v>20</v>
      </c>
      <c r="H9" s="117">
        <v>1369</v>
      </c>
      <c r="I9" s="2">
        <f>'Lateral der. ofensivo'!Y9</f>
        <v>2.516581446311176</v>
      </c>
      <c r="J9" s="2">
        <f>'Lateral der. defensivo'!Y9</f>
        <v>4.4000730460189921</v>
      </c>
      <c r="K9" s="2">
        <f>'Controles Generales'!$C$10*'Condensado LPD'!I9+'Controles Generales'!$C$11*'Condensado LPD'!J9</f>
        <v>3.0816289262235212</v>
      </c>
      <c r="L9" s="2">
        <f>IF($H9&lt;'Criterios de Restricción'!$E$23,0,K9)</f>
        <v>3.0816289262235212</v>
      </c>
    </row>
    <row r="10" spans="1:12" ht="22.5" customHeight="1" x14ac:dyDescent="0.25">
      <c r="A10" s="117" t="s">
        <v>308</v>
      </c>
      <c r="B10" s="117" t="s">
        <v>30</v>
      </c>
      <c r="C10" s="117" t="s">
        <v>172</v>
      </c>
      <c r="D10" s="117" t="s">
        <v>118</v>
      </c>
      <c r="E10" s="118">
        <v>33689</v>
      </c>
      <c r="F10" s="117">
        <v>23</v>
      </c>
      <c r="G10" s="117">
        <v>20</v>
      </c>
      <c r="H10" s="117">
        <v>1720</v>
      </c>
      <c r="I10" s="2">
        <f>'Lateral der. ofensivo'!Y10</f>
        <v>2.6905813953488371</v>
      </c>
      <c r="J10" s="2">
        <f>'Lateral der. defensivo'!Y10</f>
        <v>5.9101744186046519</v>
      </c>
      <c r="K10" s="2">
        <f>'Controles Generales'!$C$10*'Condensado LPD'!I10+'Controles Generales'!$C$11*'Condensado LPD'!J10</f>
        <v>3.6564593023255818</v>
      </c>
      <c r="L10" s="2">
        <f>IF($H10&lt;'Criterios de Restricción'!$E$23,0,K10)</f>
        <v>3.6564593023255818</v>
      </c>
    </row>
    <row r="11" spans="1:12" ht="22.5" customHeight="1" x14ac:dyDescent="0.25">
      <c r="A11" s="117" t="s">
        <v>724</v>
      </c>
      <c r="B11" s="117" t="s">
        <v>30</v>
      </c>
      <c r="C11" s="117" t="s">
        <v>157</v>
      </c>
      <c r="D11" s="117" t="s">
        <v>118</v>
      </c>
      <c r="E11" s="118">
        <v>32373</v>
      </c>
      <c r="F11" s="117">
        <v>27</v>
      </c>
      <c r="G11" s="117">
        <v>26</v>
      </c>
      <c r="H11" s="117">
        <v>2325</v>
      </c>
      <c r="I11" s="2">
        <f>'Lateral der. ofensivo'!Y11</f>
        <v>4.4756129032258061</v>
      </c>
      <c r="J11" s="2">
        <f>'Lateral der. defensivo'!Y11</f>
        <v>6.0840000000000005</v>
      </c>
      <c r="K11" s="2">
        <f>'Controles Generales'!$C$10*'Condensado LPD'!I11+'Controles Generales'!$C$11*'Condensado LPD'!J11</f>
        <v>4.9581290322580642</v>
      </c>
      <c r="L11" s="2">
        <f>IF($H11&lt;'Criterios de Restricción'!$E$23,0,K11)</f>
        <v>4.9581290322580642</v>
      </c>
    </row>
    <row r="12" spans="1:12" ht="22.5" customHeight="1" x14ac:dyDescent="0.25">
      <c r="A12" s="117" t="s">
        <v>309</v>
      </c>
      <c r="B12" s="117" t="s">
        <v>30</v>
      </c>
      <c r="C12" s="117" t="s">
        <v>160</v>
      </c>
      <c r="D12" s="117" t="s">
        <v>118</v>
      </c>
      <c r="E12" s="118">
        <v>32336</v>
      </c>
      <c r="F12" s="117">
        <v>27</v>
      </c>
      <c r="G12" s="117">
        <v>4</v>
      </c>
      <c r="H12" s="117">
        <v>226</v>
      </c>
      <c r="I12" s="2">
        <f>'Lateral der. ofensivo'!Y12</f>
        <v>3.0823008849557523</v>
      </c>
      <c r="J12" s="2">
        <f>'Lateral der. defensivo'!Y12</f>
        <v>3.1579646017699115</v>
      </c>
      <c r="K12" s="2">
        <f>'Controles Generales'!$C$10*'Condensado LPD'!I12+'Controles Generales'!$C$11*'Condensado LPD'!J12</f>
        <v>3.105</v>
      </c>
      <c r="L12" s="2">
        <f>IF($H12&lt;'Criterios de Restricción'!$E$23,0,K12)</f>
        <v>0</v>
      </c>
    </row>
    <row r="13" spans="1:12" ht="22.5" customHeight="1" x14ac:dyDescent="0.25">
      <c r="A13" s="117" t="s">
        <v>303</v>
      </c>
      <c r="B13" s="117" t="s">
        <v>30</v>
      </c>
      <c r="C13" s="117" t="s">
        <v>158</v>
      </c>
      <c r="D13" s="117" t="s">
        <v>118</v>
      </c>
      <c r="E13" s="118">
        <v>31290</v>
      </c>
      <c r="F13" s="117">
        <v>30</v>
      </c>
      <c r="G13" s="117">
        <v>16</v>
      </c>
      <c r="H13" s="117">
        <v>1086</v>
      </c>
      <c r="I13" s="2">
        <f>'Lateral der. ofensivo'!Y13</f>
        <v>2.8044198895027623</v>
      </c>
      <c r="J13" s="2">
        <f>'Lateral der. defensivo'!Y13</f>
        <v>5.9859116022099439</v>
      </c>
      <c r="K13" s="2">
        <f>'Controles Generales'!$C$10*'Condensado LPD'!I13+'Controles Generales'!$C$11*'Condensado LPD'!J13</f>
        <v>3.758867403314917</v>
      </c>
      <c r="L13" s="2">
        <f>IF($H13&lt;'Criterios de Restricción'!$E$23,0,K13)</f>
        <v>3.758867403314917</v>
      </c>
    </row>
    <row r="14" spans="1:12" ht="22.5" customHeight="1" x14ac:dyDescent="0.25">
      <c r="A14" s="117" t="s">
        <v>725</v>
      </c>
      <c r="B14" s="117" t="s">
        <v>30</v>
      </c>
      <c r="C14" s="117" t="s">
        <v>154</v>
      </c>
      <c r="D14" s="117" t="s">
        <v>118</v>
      </c>
      <c r="E14" s="118">
        <v>34761</v>
      </c>
      <c r="F14" s="117">
        <v>20</v>
      </c>
      <c r="G14" s="117">
        <v>2</v>
      </c>
      <c r="H14" s="117">
        <v>148</v>
      </c>
      <c r="I14" s="2">
        <f>'Lateral der. ofensivo'!Y14</f>
        <v>3.977027027027026</v>
      </c>
      <c r="J14" s="2">
        <f>'Lateral der. defensivo'!Y14</f>
        <v>6.3912162162162165</v>
      </c>
      <c r="K14" s="2">
        <f>'Controles Generales'!$C$10*'Condensado LPD'!I14+'Controles Generales'!$C$11*'Condensado LPD'!J14</f>
        <v>4.7012837837837829</v>
      </c>
      <c r="L14" s="2">
        <f>IF($H14&lt;'Criterios de Restricción'!$E$23,0,K14)</f>
        <v>0</v>
      </c>
    </row>
    <row r="15" spans="1:12" ht="22.5" customHeight="1" x14ac:dyDescent="0.25">
      <c r="A15" s="117" t="s">
        <v>726</v>
      </c>
      <c r="B15" s="117" t="s">
        <v>30</v>
      </c>
      <c r="C15" s="117" t="s">
        <v>132</v>
      </c>
      <c r="D15" s="117" t="s">
        <v>118</v>
      </c>
      <c r="E15" s="118">
        <v>33281</v>
      </c>
      <c r="F15" s="117">
        <v>24</v>
      </c>
      <c r="G15" s="117">
        <v>4</v>
      </c>
      <c r="H15" s="117">
        <v>242</v>
      </c>
      <c r="I15" s="2">
        <f>'Lateral der. ofensivo'!Y15</f>
        <v>2.5512396694214874</v>
      </c>
      <c r="J15" s="2">
        <f>'Lateral der. defensivo'!Y15</f>
        <v>6.1958677685950407</v>
      </c>
      <c r="K15" s="2">
        <f>'Controles Generales'!$C$10*'Condensado LPD'!I15+'Controles Generales'!$C$11*'Condensado LPD'!J15</f>
        <v>3.6446280991735538</v>
      </c>
      <c r="L15" s="2">
        <f>IF($H15&lt;'Criterios de Restricción'!$E$23,0,K15)</f>
        <v>0</v>
      </c>
    </row>
    <row r="16" spans="1:12" ht="22.5" customHeight="1" x14ac:dyDescent="0.25">
      <c r="A16" s="117" t="s">
        <v>291</v>
      </c>
      <c r="B16" s="117" t="s">
        <v>30</v>
      </c>
      <c r="C16" s="117" t="s">
        <v>139</v>
      </c>
      <c r="D16" s="117" t="s">
        <v>118</v>
      </c>
      <c r="E16" s="118">
        <v>31780</v>
      </c>
      <c r="F16" s="117">
        <v>28</v>
      </c>
      <c r="G16" s="117">
        <v>25</v>
      </c>
      <c r="H16" s="117">
        <v>2124</v>
      </c>
      <c r="I16" s="2">
        <f>'Lateral der. ofensivo'!Y16</f>
        <v>3.5177966101694911</v>
      </c>
      <c r="J16" s="2">
        <f>'Lateral der. defensivo'!Y16</f>
        <v>6.0529661016949152</v>
      </c>
      <c r="K16" s="2">
        <f>'Controles Generales'!$C$10*'Condensado LPD'!I16+'Controles Generales'!$C$11*'Condensado LPD'!J16</f>
        <v>4.2783474576271185</v>
      </c>
      <c r="L16" s="2">
        <f>IF($H16&lt;'Criterios de Restricción'!$E$23,0,K16)</f>
        <v>4.2783474576271185</v>
      </c>
    </row>
    <row r="17" spans="1:12" ht="22.5" customHeight="1" x14ac:dyDescent="0.25">
      <c r="A17" s="117" t="s">
        <v>306</v>
      </c>
      <c r="B17" s="117" t="s">
        <v>30</v>
      </c>
      <c r="C17" s="117" t="s">
        <v>165</v>
      </c>
      <c r="D17" s="117" t="s">
        <v>118</v>
      </c>
      <c r="E17" s="118">
        <v>32182</v>
      </c>
      <c r="F17" s="117">
        <v>27</v>
      </c>
      <c r="G17" s="117">
        <v>30</v>
      </c>
      <c r="H17" s="117">
        <v>2700</v>
      </c>
      <c r="I17" s="2">
        <f>'Lateral der. ofensivo'!Y17</f>
        <v>2.6719999999999997</v>
      </c>
      <c r="J17" s="2">
        <f>'Lateral der. defensivo'!Y17</f>
        <v>4.9850000000000003</v>
      </c>
      <c r="K17" s="2">
        <f>'Controles Generales'!$C$10*'Condensado LPD'!I17+'Controles Generales'!$C$11*'Condensado LPD'!J17</f>
        <v>3.3658999999999999</v>
      </c>
      <c r="L17" s="2">
        <f>IF($H17&lt;'Criterios de Restricción'!$E$23,0,K17)</f>
        <v>3.3658999999999999</v>
      </c>
    </row>
    <row r="18" spans="1:12" ht="22.5" customHeight="1" x14ac:dyDescent="0.25">
      <c r="A18" s="117" t="s">
        <v>727</v>
      </c>
      <c r="B18" s="117" t="s">
        <v>30</v>
      </c>
      <c r="C18" s="117" t="s">
        <v>132</v>
      </c>
      <c r="D18" s="117" t="s">
        <v>118</v>
      </c>
      <c r="E18" s="118">
        <v>34341</v>
      </c>
      <c r="F18" s="117">
        <v>21</v>
      </c>
      <c r="G18" s="117">
        <v>15</v>
      </c>
      <c r="H18" s="117">
        <v>1160</v>
      </c>
      <c r="I18" s="2">
        <f>'Lateral der. ofensivo'!Y18</f>
        <v>3.3377586206896552</v>
      </c>
      <c r="J18" s="2">
        <f>'Lateral der. defensivo'!Y18</f>
        <v>4.8181034482758625</v>
      </c>
      <c r="K18" s="2">
        <f>'Controles Generales'!$C$10*'Condensado LPD'!I18+'Controles Generales'!$C$11*'Condensado LPD'!J18</f>
        <v>3.7818620689655176</v>
      </c>
      <c r="L18" s="2">
        <f>IF($H18&lt;'Criterios de Restricción'!$E$23,0,K18)</f>
        <v>3.7818620689655176</v>
      </c>
    </row>
    <row r="19" spans="1:12" ht="22.5" customHeight="1" x14ac:dyDescent="0.25">
      <c r="A19" s="117" t="s">
        <v>359</v>
      </c>
      <c r="B19" s="117" t="s">
        <v>30</v>
      </c>
      <c r="C19" s="117" t="s">
        <v>121</v>
      </c>
      <c r="D19" s="117" t="s">
        <v>118</v>
      </c>
      <c r="E19" s="118">
        <v>34828</v>
      </c>
      <c r="F19" s="117">
        <v>20</v>
      </c>
      <c r="G19" s="117">
        <v>17</v>
      </c>
      <c r="H19" s="117">
        <v>1519</v>
      </c>
      <c r="I19" s="2">
        <f>'Lateral der. ofensivo'!Y19</f>
        <v>1.6530612244897958</v>
      </c>
      <c r="J19" s="2">
        <f>'Lateral der. defensivo'!Y19</f>
        <v>4.336471362738644</v>
      </c>
      <c r="K19" s="2">
        <f>'Controles Generales'!$C$10*'Condensado LPD'!I19+'Controles Generales'!$C$11*'Condensado LPD'!J19</f>
        <v>2.4580842659644504</v>
      </c>
      <c r="L19" s="2">
        <f>IF($H19&lt;'Criterios de Restricción'!$E$23,0,K19)</f>
        <v>2.4580842659644504</v>
      </c>
    </row>
    <row r="20" spans="1:12" ht="22.5" customHeight="1" x14ac:dyDescent="0.25">
      <c r="A20" s="117" t="s">
        <v>728</v>
      </c>
      <c r="B20" s="117" t="s">
        <v>30</v>
      </c>
      <c r="C20" s="117" t="s">
        <v>128</v>
      </c>
      <c r="D20" s="117" t="s">
        <v>118</v>
      </c>
      <c r="E20" s="118">
        <v>32654</v>
      </c>
      <c r="F20" s="117">
        <v>26</v>
      </c>
      <c r="G20" s="117">
        <v>1</v>
      </c>
      <c r="H20" s="117">
        <v>45</v>
      </c>
      <c r="I20" s="2">
        <f>'Lateral der. ofensivo'!Y20</f>
        <v>3.4</v>
      </c>
      <c r="J20" s="2">
        <f>'Lateral der. defensivo'!Y20</f>
        <v>7.06</v>
      </c>
      <c r="K20" s="2">
        <f>'Controles Generales'!$C$10*'Condensado LPD'!I20+'Controles Generales'!$C$11*'Condensado LPD'!J20</f>
        <v>4.4980000000000002</v>
      </c>
      <c r="L20" s="2">
        <f>IF($H20&lt;'Criterios de Restricción'!$E$23,0,K20)</f>
        <v>0</v>
      </c>
    </row>
    <row r="21" spans="1:12" ht="22.5" customHeight="1" x14ac:dyDescent="0.25">
      <c r="A21" s="117" t="s">
        <v>729</v>
      </c>
      <c r="B21" s="117" t="s">
        <v>30</v>
      </c>
      <c r="C21" s="117" t="s">
        <v>117</v>
      </c>
      <c r="D21" s="117" t="s">
        <v>118</v>
      </c>
      <c r="E21" s="118">
        <v>29671</v>
      </c>
      <c r="F21" s="117">
        <v>34</v>
      </c>
      <c r="G21" s="117">
        <v>22</v>
      </c>
      <c r="H21" s="117">
        <v>1856</v>
      </c>
      <c r="I21" s="2">
        <f>'Lateral der. ofensivo'!Y21</f>
        <v>2.9240301724137931</v>
      </c>
      <c r="J21" s="2">
        <f>'Lateral der. defensivo'!Y21</f>
        <v>5.3413254310344822</v>
      </c>
      <c r="K21" s="2">
        <f>'Controles Generales'!$C$10*'Condensado LPD'!I21+'Controles Generales'!$C$11*'Condensado LPD'!J21</f>
        <v>3.6492187500000002</v>
      </c>
      <c r="L21" s="2">
        <f>IF($H21&lt;'Criterios de Restricción'!$E$23,0,K21)</f>
        <v>3.6492187500000002</v>
      </c>
    </row>
    <row r="22" spans="1:12" ht="22.5" customHeight="1" x14ac:dyDescent="0.25">
      <c r="A22" s="117" t="s">
        <v>214</v>
      </c>
      <c r="B22" s="117" t="s">
        <v>30</v>
      </c>
      <c r="C22" s="117" t="s">
        <v>152</v>
      </c>
      <c r="D22" s="117" t="s">
        <v>118</v>
      </c>
      <c r="E22" s="118">
        <v>32215</v>
      </c>
      <c r="F22" s="117">
        <v>27</v>
      </c>
      <c r="G22" s="117">
        <v>23</v>
      </c>
      <c r="H22" s="117">
        <v>1440</v>
      </c>
      <c r="I22" s="2">
        <f>'Lateral der. ofensivo'!Y22</f>
        <v>3.395</v>
      </c>
      <c r="J22" s="2">
        <f>'Lateral der. defensivo'!Y22</f>
        <v>4.4268749999999999</v>
      </c>
      <c r="K22" s="2">
        <f>'Controles Generales'!$C$10*'Condensado LPD'!I22+'Controles Generales'!$C$11*'Condensado LPD'!J22</f>
        <v>3.7045625000000002</v>
      </c>
      <c r="L22" s="2">
        <f>IF($H22&lt;'Criterios de Restricción'!$E$23,0,K22)</f>
        <v>3.7045625000000002</v>
      </c>
    </row>
    <row r="23" spans="1:12" ht="22.5" customHeight="1" x14ac:dyDescent="0.25">
      <c r="A23" s="117" t="s">
        <v>386</v>
      </c>
      <c r="B23" s="117" t="s">
        <v>30</v>
      </c>
      <c r="C23" s="117" t="s">
        <v>144</v>
      </c>
      <c r="D23" s="117" t="s">
        <v>118</v>
      </c>
      <c r="E23" s="118">
        <v>34751</v>
      </c>
      <c r="F23" s="117">
        <v>20</v>
      </c>
      <c r="G23" s="117">
        <v>15</v>
      </c>
      <c r="H23" s="117">
        <v>1332</v>
      </c>
      <c r="I23" s="2">
        <f>'Lateral der. ofensivo'!Y23</f>
        <v>2.8756756756756756</v>
      </c>
      <c r="J23" s="2">
        <f>'Lateral der. defensivo'!Y23</f>
        <v>6.0885135135135133</v>
      </c>
      <c r="K23" s="2">
        <f>'Controles Generales'!$C$10*'Condensado LPD'!I23+'Controles Generales'!$C$11*'Condensado LPD'!J23</f>
        <v>3.8395270270270272</v>
      </c>
      <c r="L23" s="2">
        <f>IF($H23&lt;'Criterios de Restricción'!$E$23,0,K23)</f>
        <v>3.8395270270270272</v>
      </c>
    </row>
    <row r="24" spans="1:12" ht="22.5" customHeight="1" x14ac:dyDescent="0.25">
      <c r="A24" s="117" t="s">
        <v>730</v>
      </c>
      <c r="B24" s="117" t="s">
        <v>30</v>
      </c>
      <c r="C24" s="117" t="s">
        <v>142</v>
      </c>
      <c r="D24" s="117" t="s">
        <v>118</v>
      </c>
      <c r="E24" s="118">
        <v>34427</v>
      </c>
      <c r="F24" s="117">
        <v>21</v>
      </c>
      <c r="G24" s="117">
        <v>5</v>
      </c>
      <c r="H24" s="117">
        <v>337</v>
      </c>
      <c r="I24" s="2">
        <f>'Lateral der. ofensivo'!Y24</f>
        <v>3.6053412462908012</v>
      </c>
      <c r="J24" s="2">
        <f>'Lateral der. defensivo'!Y24</f>
        <v>8.0946587537091972</v>
      </c>
      <c r="K24" s="2">
        <f>'Controles Generales'!$C$10*'Condensado LPD'!I24+'Controles Generales'!$C$11*'Condensado LPD'!J24</f>
        <v>4.9521364985163201</v>
      </c>
      <c r="L24" s="2">
        <f>IF($H24&lt;'Criterios de Restricción'!$E$23,0,K24)</f>
        <v>0</v>
      </c>
    </row>
    <row r="25" spans="1:12" ht="22.5" customHeight="1" x14ac:dyDescent="0.25">
      <c r="A25" s="117" t="s">
        <v>731</v>
      </c>
      <c r="B25" s="117" t="s">
        <v>30</v>
      </c>
      <c r="C25" s="117" t="s">
        <v>130</v>
      </c>
      <c r="D25" s="117" t="s">
        <v>136</v>
      </c>
      <c r="E25" s="118">
        <v>31100</v>
      </c>
      <c r="F25" s="117">
        <v>30</v>
      </c>
      <c r="G25" s="117">
        <v>13</v>
      </c>
      <c r="H25" s="117">
        <v>544</v>
      </c>
      <c r="I25" s="2">
        <f>'Lateral der. ofensivo'!Y25</f>
        <v>5.0194852941176471</v>
      </c>
      <c r="J25" s="2">
        <f>'Lateral der. defensivo'!Y25</f>
        <v>5.9310661764705888</v>
      </c>
      <c r="K25" s="2">
        <f>'Controles Generales'!$C$10*'Condensado LPD'!I25+'Controles Generales'!$C$11*'Condensado LPD'!J25</f>
        <v>5.2929595588235294</v>
      </c>
      <c r="L25" s="2">
        <f>IF($H25&lt;'Criterios de Restricción'!$E$23,0,K25)</f>
        <v>0</v>
      </c>
    </row>
    <row r="26" spans="1:12" ht="22.5" customHeight="1" x14ac:dyDescent="0.25">
      <c r="A26" s="117" t="s">
        <v>732</v>
      </c>
      <c r="B26" s="117" t="s">
        <v>30</v>
      </c>
      <c r="C26" s="117" t="s">
        <v>598</v>
      </c>
      <c r="D26" s="117" t="s">
        <v>118</v>
      </c>
      <c r="E26" s="118">
        <v>30775</v>
      </c>
      <c r="F26" s="117">
        <v>31</v>
      </c>
      <c r="G26" s="117">
        <v>25</v>
      </c>
      <c r="H26" s="117">
        <v>2118</v>
      </c>
      <c r="I26" s="2">
        <f>'Lateral der. ofensivo'!Y26</f>
        <v>2.8733711048158637</v>
      </c>
      <c r="J26" s="2">
        <f>'Lateral der. defensivo'!Y26</f>
        <v>5.022662889518414</v>
      </c>
      <c r="K26" s="2">
        <f>'Controles Generales'!$C$10*'Condensado LPD'!I26+'Controles Generales'!$C$11*'Condensado LPD'!J26</f>
        <v>3.5181586402266287</v>
      </c>
      <c r="L26" s="2">
        <f>IF($H26&lt;'Criterios de Restricción'!$E$23,0,K26)</f>
        <v>3.5181586402266287</v>
      </c>
    </row>
    <row r="27" spans="1:12" ht="22.5" customHeight="1" x14ac:dyDescent="0.25">
      <c r="A27" s="117" t="s">
        <v>307</v>
      </c>
      <c r="B27" s="117" t="s">
        <v>30</v>
      </c>
      <c r="C27" s="117" t="s">
        <v>168</v>
      </c>
      <c r="D27" s="117" t="s">
        <v>118</v>
      </c>
      <c r="E27" s="118">
        <v>30010</v>
      </c>
      <c r="F27" s="117">
        <v>33</v>
      </c>
      <c r="G27" s="117">
        <v>21</v>
      </c>
      <c r="H27" s="117">
        <v>1476</v>
      </c>
      <c r="I27" s="2">
        <f>'Lateral der. ofensivo'!Y27</f>
        <v>3.4914634146341461</v>
      </c>
      <c r="J27" s="2">
        <f>'Lateral der. defensivo'!Y27</f>
        <v>5.2384146341463405</v>
      </c>
      <c r="K27" s="2">
        <f>'Controles Generales'!$C$10*'Condensado LPD'!I27+'Controles Generales'!$C$11*'Condensado LPD'!J27</f>
        <v>4.0155487804878049</v>
      </c>
      <c r="L27" s="2">
        <f>IF($H27&lt;'Criterios de Restricción'!$E$23,0,K27)</f>
        <v>4.0155487804878049</v>
      </c>
    </row>
    <row r="28" spans="1:12" ht="22.5" customHeight="1" x14ac:dyDescent="0.25">
      <c r="A28" s="117" t="s">
        <v>292</v>
      </c>
      <c r="B28" s="117" t="s">
        <v>30</v>
      </c>
      <c r="C28" s="117" t="s">
        <v>132</v>
      </c>
      <c r="D28" s="117" t="s">
        <v>118</v>
      </c>
      <c r="E28" s="118">
        <v>30307</v>
      </c>
      <c r="F28" s="117">
        <v>32</v>
      </c>
      <c r="G28" s="117">
        <v>21</v>
      </c>
      <c r="H28" s="117">
        <v>1713</v>
      </c>
      <c r="I28" s="2">
        <f>'Lateral der. ofensivo'!Y28</f>
        <v>2.491418563922942</v>
      </c>
      <c r="J28" s="2">
        <f>'Lateral der. defensivo'!Y28</f>
        <v>6.3204903677758315</v>
      </c>
      <c r="K28" s="2">
        <f>'Controles Generales'!$C$10*'Condensado LPD'!I28+'Controles Generales'!$C$11*'Condensado LPD'!J28</f>
        <v>3.6401401050788089</v>
      </c>
      <c r="L28" s="2">
        <f>IF($H28&lt;'Criterios de Restricción'!$E$23,0,K28)</f>
        <v>3.6401401050788089</v>
      </c>
    </row>
    <row r="29" spans="1:12" ht="22.5" customHeight="1" x14ac:dyDescent="0.25">
      <c r="A29" s="117" t="s">
        <v>408</v>
      </c>
      <c r="B29" s="117" t="s">
        <v>30</v>
      </c>
      <c r="C29" s="117" t="s">
        <v>168</v>
      </c>
      <c r="D29" s="117" t="s">
        <v>118</v>
      </c>
      <c r="E29" s="118">
        <v>34197</v>
      </c>
      <c r="F29" s="117">
        <v>22</v>
      </c>
      <c r="G29" s="117">
        <v>22</v>
      </c>
      <c r="H29" s="117">
        <v>1763</v>
      </c>
      <c r="I29" s="2">
        <f>'Lateral der. ofensivo'!Y29</f>
        <v>2.5728871242200793</v>
      </c>
      <c r="J29" s="2">
        <f>'Lateral der. defensivo'!Y29</f>
        <v>4.7128757799205889</v>
      </c>
      <c r="K29" s="2">
        <f>'Controles Generales'!$C$10*'Condensado LPD'!I29+'Controles Generales'!$C$11*'Condensado LPD'!J29</f>
        <v>3.2148837209302323</v>
      </c>
      <c r="L29" s="2">
        <f>IF($H29&lt;'Criterios de Restricción'!$E$23,0,K29)</f>
        <v>3.2148837209302323</v>
      </c>
    </row>
    <row r="30" spans="1:12" ht="22.5" customHeight="1" x14ac:dyDescent="0.25">
      <c r="A30" s="117" t="s">
        <v>305</v>
      </c>
      <c r="B30" s="117" t="s">
        <v>30</v>
      </c>
      <c r="C30" s="117" t="s">
        <v>124</v>
      </c>
      <c r="D30" s="117" t="s">
        <v>118</v>
      </c>
      <c r="E30" s="118">
        <v>34817</v>
      </c>
      <c r="F30" s="117">
        <v>20</v>
      </c>
      <c r="G30" s="117">
        <v>13</v>
      </c>
      <c r="H30" s="117">
        <v>1157</v>
      </c>
      <c r="I30" s="2">
        <f>'Lateral der. ofensivo'!Y30</f>
        <v>3.1566119273984445</v>
      </c>
      <c r="J30" s="2">
        <f>'Lateral der. defensivo'!Y30</f>
        <v>5.3346585998271392</v>
      </c>
      <c r="K30" s="2">
        <f>'Controles Generales'!$C$10*'Condensado LPD'!I30+'Controles Generales'!$C$11*'Condensado LPD'!J30</f>
        <v>3.8100259291270531</v>
      </c>
      <c r="L30" s="2">
        <f>IF($H30&lt;'Criterios de Restricción'!$E$23,0,K30)</f>
        <v>3.8100259291270531</v>
      </c>
    </row>
    <row r="31" spans="1:12" ht="22.5" customHeight="1" x14ac:dyDescent="0.25">
      <c r="A31" s="117" t="s">
        <v>733</v>
      </c>
      <c r="B31" s="117" t="s">
        <v>30</v>
      </c>
      <c r="C31" s="117" t="s">
        <v>124</v>
      </c>
      <c r="D31" s="117" t="s">
        <v>169</v>
      </c>
      <c r="E31" s="118">
        <v>33710</v>
      </c>
      <c r="F31" s="117">
        <v>23</v>
      </c>
      <c r="G31" s="117">
        <v>1</v>
      </c>
      <c r="H31" s="117">
        <v>90</v>
      </c>
      <c r="I31" s="2">
        <f>'Lateral der. ofensivo'!Y31</f>
        <v>1.8</v>
      </c>
      <c r="J31" s="2">
        <f>'Lateral der. defensivo'!Y31</f>
        <v>4.8499999999999996</v>
      </c>
      <c r="K31" s="2">
        <f>'Controles Generales'!$C$10*'Condensado LPD'!I31+'Controles Generales'!$C$11*'Condensado LPD'!J31</f>
        <v>2.7149999999999999</v>
      </c>
      <c r="L31" s="2">
        <f>IF($H31&lt;'Criterios de Restricción'!$E$23,0,K31)</f>
        <v>0</v>
      </c>
    </row>
    <row r="32" spans="1:12" ht="22.5" customHeight="1" x14ac:dyDescent="0.25">
      <c r="A32" s="117" t="s">
        <v>734</v>
      </c>
      <c r="B32" s="117" t="s">
        <v>30</v>
      </c>
      <c r="C32" s="117" t="s">
        <v>158</v>
      </c>
      <c r="D32" s="117" t="s">
        <v>118</v>
      </c>
      <c r="E32" s="118">
        <v>34225</v>
      </c>
      <c r="F32" s="117">
        <v>22</v>
      </c>
      <c r="G32" s="117">
        <v>28</v>
      </c>
      <c r="H32" s="117">
        <v>2349</v>
      </c>
      <c r="I32" s="2">
        <f>'Lateral der. ofensivo'!Y32</f>
        <v>4.2521072796934858</v>
      </c>
      <c r="J32" s="2">
        <f>'Lateral der. defensivo'!Y32</f>
        <v>5.8130268199233708</v>
      </c>
      <c r="K32" s="2">
        <f>'Controles Generales'!$C$10*'Condensado LPD'!I32+'Controles Generales'!$C$11*'Condensado LPD'!J32</f>
        <v>4.7203831417624516</v>
      </c>
      <c r="L32" s="2">
        <f>IF($H32&lt;'Criterios de Restricción'!$E$23,0,K32)</f>
        <v>4.7203831417624516</v>
      </c>
    </row>
    <row r="33" spans="1:12" ht="22.5" customHeight="1" x14ac:dyDescent="0.25">
      <c r="A33" s="117" t="s">
        <v>289</v>
      </c>
      <c r="B33" s="117" t="s">
        <v>30</v>
      </c>
      <c r="C33" s="117" t="s">
        <v>135</v>
      </c>
      <c r="D33" s="117" t="s">
        <v>118</v>
      </c>
      <c r="E33" s="118">
        <v>33378</v>
      </c>
      <c r="F33" s="117">
        <v>24</v>
      </c>
      <c r="G33" s="117">
        <v>23</v>
      </c>
      <c r="H33" s="117">
        <v>1846</v>
      </c>
      <c r="I33" s="2">
        <f>'Lateral der. ofensivo'!Y33</f>
        <v>3.9910075839653301</v>
      </c>
      <c r="J33" s="2">
        <f>'Lateral der. defensivo'!Y33</f>
        <v>5.4360780065005416</v>
      </c>
      <c r="K33" s="2">
        <f>'Controles Generales'!$C$10*'Condensado LPD'!I33+'Controles Generales'!$C$11*'Condensado LPD'!J33</f>
        <v>4.4245287107258937</v>
      </c>
      <c r="L33" s="2">
        <f>IF($H33&lt;'Criterios de Restricción'!$E$23,0,K33)</f>
        <v>4.4245287107258937</v>
      </c>
    </row>
    <row r="34" spans="1:12" ht="22.5" customHeight="1" x14ac:dyDescent="0.25">
      <c r="A34" s="117" t="s">
        <v>735</v>
      </c>
      <c r="B34" s="117" t="s">
        <v>30</v>
      </c>
      <c r="C34" s="117" t="s">
        <v>585</v>
      </c>
      <c r="D34" s="117" t="s">
        <v>215</v>
      </c>
      <c r="E34" s="118">
        <v>33074</v>
      </c>
      <c r="F34" s="117">
        <v>25</v>
      </c>
      <c r="G34" s="117">
        <v>25</v>
      </c>
      <c r="H34" s="117">
        <v>1965</v>
      </c>
      <c r="I34" s="2">
        <f>'Lateral der. ofensivo'!Y34</f>
        <v>3.5725190839694658</v>
      </c>
      <c r="J34" s="2">
        <f>'Lateral der. defensivo'!Y34</f>
        <v>2.5447328244274807</v>
      </c>
      <c r="K34" s="2">
        <f>'Controles Generales'!$C$10*'Condensado LPD'!I34+'Controles Generales'!$C$11*'Condensado LPD'!J34</f>
        <v>3.2641832061068703</v>
      </c>
      <c r="L34" s="2">
        <f>IF($H34&lt;'Criterios de Restricción'!$E$23,0,K34)</f>
        <v>3.2641832061068703</v>
      </c>
    </row>
    <row r="35" spans="1:12" ht="22.5" customHeight="1" x14ac:dyDescent="0.25">
      <c r="A35" s="117" t="s">
        <v>287</v>
      </c>
      <c r="B35" s="117" t="s">
        <v>30</v>
      </c>
      <c r="C35" s="117" t="s">
        <v>160</v>
      </c>
      <c r="D35" s="117" t="s">
        <v>118</v>
      </c>
      <c r="E35" s="118">
        <v>32136</v>
      </c>
      <c r="F35" s="117">
        <v>27</v>
      </c>
      <c r="G35" s="117">
        <v>28</v>
      </c>
      <c r="H35" s="117">
        <v>2416</v>
      </c>
      <c r="I35" s="2">
        <f>'Lateral der. ofensivo'!Y35</f>
        <v>3.9620860927152326</v>
      </c>
      <c r="J35" s="2">
        <f>'Lateral der. defensivo'!Y35</f>
        <v>4.071978476821192</v>
      </c>
      <c r="K35" s="2">
        <f>'Controles Generales'!$C$10*'Condensado LPD'!I35+'Controles Generales'!$C$11*'Condensado LPD'!J35</f>
        <v>3.9950538079470208</v>
      </c>
      <c r="L35" s="2">
        <f>IF($H35&lt;'Criterios de Restricción'!$E$23,0,K35)</f>
        <v>3.9950538079470208</v>
      </c>
    </row>
    <row r="36" spans="1:12" ht="22.5" customHeight="1" x14ac:dyDescent="0.25">
      <c r="A36" s="117" t="s">
        <v>281</v>
      </c>
      <c r="B36" s="117" t="s">
        <v>30</v>
      </c>
      <c r="C36" s="117" t="s">
        <v>130</v>
      </c>
      <c r="D36" s="117" t="s">
        <v>118</v>
      </c>
      <c r="E36" s="118">
        <v>33625</v>
      </c>
      <c r="F36" s="117">
        <v>23</v>
      </c>
      <c r="G36" s="117">
        <v>5</v>
      </c>
      <c r="H36" s="117">
        <v>324</v>
      </c>
      <c r="I36" s="2">
        <f>'Lateral der. ofensivo'!Y36</f>
        <v>4.3277777777777775</v>
      </c>
      <c r="J36" s="2">
        <f>'Lateral der. defensivo'!Y36</f>
        <v>5.1805555555555554</v>
      </c>
      <c r="K36" s="2">
        <f>'Controles Generales'!$C$10*'Condensado LPD'!I36+'Controles Generales'!$C$11*'Condensado LPD'!J36</f>
        <v>4.5836111111111109</v>
      </c>
      <c r="L36" s="2">
        <f>IF($H36&lt;'Criterios de Restricción'!$E$23,0,K36)</f>
        <v>0</v>
      </c>
    </row>
    <row r="37" spans="1:12" ht="22.5" customHeight="1" x14ac:dyDescent="0.25">
      <c r="A37" s="117" t="s">
        <v>736</v>
      </c>
      <c r="B37" s="117" t="s">
        <v>30</v>
      </c>
      <c r="C37" s="117" t="s">
        <v>146</v>
      </c>
      <c r="D37" s="117" t="s">
        <v>118</v>
      </c>
      <c r="E37" s="118">
        <v>33647</v>
      </c>
      <c r="F37" s="117">
        <v>23</v>
      </c>
      <c r="G37" s="117">
        <v>16</v>
      </c>
      <c r="H37" s="117">
        <v>1167</v>
      </c>
      <c r="I37" s="2">
        <f>'Lateral der. ofensivo'!Y37</f>
        <v>4.1167095115681231</v>
      </c>
      <c r="J37" s="2">
        <f>'Lateral der. defensivo'!Y37</f>
        <v>4.0804627249357326</v>
      </c>
      <c r="K37" s="2">
        <f>'Controles Generales'!$C$10*'Condensado LPD'!I37+'Controles Generales'!$C$11*'Condensado LPD'!J37</f>
        <v>4.1058354755784059</v>
      </c>
      <c r="L37" s="2">
        <f>IF($H37&lt;'Criterios de Restricción'!$E$23,0,K37)</f>
        <v>4.1058354755784059</v>
      </c>
    </row>
    <row r="38" spans="1:12" ht="22.5" customHeight="1" x14ac:dyDescent="0.25">
      <c r="A38" s="117" t="s">
        <v>737</v>
      </c>
      <c r="B38" s="117" t="s">
        <v>30</v>
      </c>
      <c r="C38" s="117" t="s">
        <v>190</v>
      </c>
      <c r="D38" s="117" t="s">
        <v>118</v>
      </c>
      <c r="E38" s="118">
        <v>32904</v>
      </c>
      <c r="F38" s="117">
        <v>25</v>
      </c>
      <c r="G38" s="117">
        <v>24</v>
      </c>
      <c r="H38" s="117">
        <v>2113</v>
      </c>
      <c r="I38" s="2">
        <f>'Lateral der. ofensivo'!Y38</f>
        <v>3.7354472314245157</v>
      </c>
      <c r="J38" s="2">
        <f>'Lateral der. defensivo'!Y38</f>
        <v>5.0664931377188829</v>
      </c>
      <c r="K38" s="2">
        <f>'Controles Generales'!$C$10*'Condensado LPD'!I38+'Controles Generales'!$C$11*'Condensado LPD'!J38</f>
        <v>4.1347610033128266</v>
      </c>
      <c r="L38" s="2">
        <f>IF($H38&lt;'Criterios de Restricción'!$E$23,0,K38)</f>
        <v>4.1347610033128266</v>
      </c>
    </row>
    <row r="39" spans="1:12" ht="22.5" customHeight="1" x14ac:dyDescent="0.25">
      <c r="A39" s="117" t="s">
        <v>738</v>
      </c>
      <c r="B39" s="117" t="s">
        <v>30</v>
      </c>
      <c r="C39" s="117" t="s">
        <v>154</v>
      </c>
      <c r="D39" s="117" t="s">
        <v>118</v>
      </c>
      <c r="E39" s="118">
        <v>31854</v>
      </c>
      <c r="F39" s="117">
        <v>28</v>
      </c>
      <c r="G39" s="117">
        <v>11</v>
      </c>
      <c r="H39" s="117">
        <v>913</v>
      </c>
      <c r="I39" s="2">
        <f>'Lateral der. ofensivo'!Y39</f>
        <v>4.1717415115005476</v>
      </c>
      <c r="J39" s="2">
        <f>'Lateral der. defensivo'!Y39</f>
        <v>6.0614457831325304</v>
      </c>
      <c r="K39" s="2">
        <f>'Controles Generales'!$C$10*'Condensado LPD'!I39+'Controles Generales'!$C$11*'Condensado LPD'!J39</f>
        <v>4.738652792990143</v>
      </c>
      <c r="L39" s="2">
        <f>IF($H39&lt;'Criterios de Restricción'!$E$23,0,K39)</f>
        <v>4.738652792990143</v>
      </c>
    </row>
    <row r="40" spans="1:12" ht="22.5" customHeight="1" x14ac:dyDescent="0.25">
      <c r="A40" s="117" t="s">
        <v>739</v>
      </c>
      <c r="B40" s="117" t="s">
        <v>30</v>
      </c>
      <c r="C40" s="117" t="s">
        <v>148</v>
      </c>
      <c r="D40" s="117" t="s">
        <v>133</v>
      </c>
      <c r="E40" s="118">
        <v>32088</v>
      </c>
      <c r="F40" s="117">
        <v>28</v>
      </c>
      <c r="G40" s="117">
        <v>4</v>
      </c>
      <c r="H40" s="117">
        <v>320</v>
      </c>
      <c r="I40" s="2">
        <f>'Lateral der. ofensivo'!Y40</f>
        <v>1.5974999999999999</v>
      </c>
      <c r="J40" s="2">
        <f>'Lateral der. defensivo'!Y40</f>
        <v>4.336875</v>
      </c>
      <c r="K40" s="2">
        <f>'Controles Generales'!$C$10*'Condensado LPD'!I40+'Controles Generales'!$C$11*'Condensado LPD'!J40</f>
        <v>2.4193125000000002</v>
      </c>
      <c r="L40" s="2">
        <f>IF($H40&lt;'Criterios de Restricción'!$E$23,0,K40)</f>
        <v>0</v>
      </c>
    </row>
    <row r="41" spans="1:12" ht="22.5" customHeight="1" x14ac:dyDescent="0.25">
      <c r="A41" s="117" t="s">
        <v>295</v>
      </c>
      <c r="B41" s="117" t="s">
        <v>30</v>
      </c>
      <c r="C41" s="117" t="s">
        <v>138</v>
      </c>
      <c r="D41" s="117" t="s">
        <v>118</v>
      </c>
      <c r="E41" s="118">
        <v>30116</v>
      </c>
      <c r="F41" s="117">
        <v>33</v>
      </c>
      <c r="G41" s="117">
        <v>28</v>
      </c>
      <c r="H41" s="117">
        <v>2421</v>
      </c>
      <c r="I41" s="2">
        <f>'Lateral der. ofensivo'!Y41</f>
        <v>2.6044609665427512</v>
      </c>
      <c r="J41" s="2">
        <f>'Lateral der. defensivo'!Y41</f>
        <v>5.2988847583643119</v>
      </c>
      <c r="K41" s="2">
        <f>'Controles Generales'!$C$10*'Condensado LPD'!I41+'Controles Generales'!$C$11*'Condensado LPD'!J41</f>
        <v>3.4127881040892198</v>
      </c>
      <c r="L41" s="2">
        <f>IF($H41&lt;'Criterios de Restricción'!$E$23,0,K41)</f>
        <v>3.4127881040892198</v>
      </c>
    </row>
    <row r="42" spans="1:12" ht="22.5" customHeight="1" x14ac:dyDescent="0.25">
      <c r="A42" s="117" t="s">
        <v>740</v>
      </c>
      <c r="B42" s="117" t="s">
        <v>30</v>
      </c>
      <c r="C42" s="117" t="s">
        <v>146</v>
      </c>
      <c r="D42" s="117" t="s">
        <v>118</v>
      </c>
      <c r="E42" s="118">
        <v>33025</v>
      </c>
      <c r="F42" s="117">
        <v>25</v>
      </c>
      <c r="G42" s="117">
        <v>24</v>
      </c>
      <c r="H42" s="117">
        <v>1945</v>
      </c>
      <c r="I42" s="2">
        <f>'Lateral der. ofensivo'!Y42</f>
        <v>1.270642673521851</v>
      </c>
      <c r="J42" s="2">
        <f>'Lateral der. defensivo'!Y42</f>
        <v>5.3717737789203088</v>
      </c>
      <c r="K42" s="2">
        <f>'Controles Generales'!$C$10*'Condensado LPD'!I42+'Controles Generales'!$C$11*'Condensado LPD'!J42</f>
        <v>2.5009820051413882</v>
      </c>
      <c r="L42" s="2">
        <f>IF($H42&lt;'Criterios de Restricción'!$E$23,0,K42)</f>
        <v>2.5009820051413882</v>
      </c>
    </row>
    <row r="43" spans="1:12" ht="22.5" customHeight="1" x14ac:dyDescent="0.25">
      <c r="A43" s="117" t="s">
        <v>741</v>
      </c>
      <c r="B43" s="117" t="s">
        <v>30</v>
      </c>
      <c r="C43" s="117" t="s">
        <v>175</v>
      </c>
      <c r="D43" s="117" t="s">
        <v>118</v>
      </c>
      <c r="E43" s="118">
        <v>34374</v>
      </c>
      <c r="F43" s="117">
        <v>21</v>
      </c>
      <c r="G43" s="117">
        <v>12</v>
      </c>
      <c r="H43" s="117">
        <v>1038</v>
      </c>
      <c r="I43" s="2">
        <f>'Lateral der. ofensivo'!Y43</f>
        <v>2.6358381502890169</v>
      </c>
      <c r="J43" s="2">
        <f>'Lateral der. defensivo'!Y43</f>
        <v>5.1078034682080924</v>
      </c>
      <c r="K43" s="2">
        <f>'Controles Generales'!$C$10*'Condensado LPD'!I43+'Controles Generales'!$C$11*'Condensado LPD'!J43</f>
        <v>3.3774277456647397</v>
      </c>
      <c r="L43" s="2">
        <f>IF($H43&lt;'Criterios de Restricción'!$E$23,0,K43)</f>
        <v>3.3774277456647397</v>
      </c>
    </row>
    <row r="44" spans="1:12" ht="22.5" customHeight="1" x14ac:dyDescent="0.25">
      <c r="A44" s="117" t="s">
        <v>742</v>
      </c>
      <c r="B44" s="117" t="s">
        <v>30</v>
      </c>
      <c r="C44" s="117" t="s">
        <v>605</v>
      </c>
      <c r="D44" s="117" t="s">
        <v>118</v>
      </c>
      <c r="E44" s="118">
        <v>31831</v>
      </c>
      <c r="F44" s="117">
        <v>28</v>
      </c>
      <c r="G44" s="117">
        <v>26</v>
      </c>
      <c r="H44" s="117">
        <v>2340</v>
      </c>
      <c r="I44" s="2">
        <f>'Lateral der. ofensivo'!Y44</f>
        <v>3.571538461538462</v>
      </c>
      <c r="J44" s="2">
        <f>'Lateral der. defensivo'!Y44</f>
        <v>4.6826923076923084</v>
      </c>
      <c r="K44" s="2">
        <f>'Controles Generales'!$C$10*'Condensado LPD'!I44+'Controles Generales'!$C$11*'Condensado LPD'!J44</f>
        <v>3.9048846153846162</v>
      </c>
      <c r="L44" s="2">
        <f>IF($H44&lt;'Criterios de Restricción'!$E$23,0,K44)</f>
        <v>3.9048846153846162</v>
      </c>
    </row>
    <row r="45" spans="1:12" ht="22.5" customHeight="1" x14ac:dyDescent="0.25">
      <c r="A45" s="117" t="s">
        <v>290</v>
      </c>
      <c r="B45" s="117" t="s">
        <v>30</v>
      </c>
      <c r="C45" s="117" t="s">
        <v>130</v>
      </c>
      <c r="D45" s="117" t="s">
        <v>118</v>
      </c>
      <c r="E45" s="118">
        <v>33764</v>
      </c>
      <c r="F45" s="117">
        <v>23</v>
      </c>
      <c r="G45" s="117">
        <v>22</v>
      </c>
      <c r="H45" s="117">
        <v>1837</v>
      </c>
      <c r="I45" s="2">
        <f>'Lateral der. ofensivo'!Y45</f>
        <v>4.9218290691344579</v>
      </c>
      <c r="J45" s="2">
        <f>'Lateral der. defensivo'!Y45</f>
        <v>6.405334784975504</v>
      </c>
      <c r="K45" s="2">
        <f>'Controles Generales'!$C$10*'Condensado LPD'!I45+'Controles Generales'!$C$11*'Condensado LPD'!J45</f>
        <v>5.3668807838867725</v>
      </c>
      <c r="L45" s="2">
        <f>IF($H45&lt;'Criterios de Restricción'!$E$23,0,K45)</f>
        <v>5.3668807838867725</v>
      </c>
    </row>
    <row r="46" spans="1:12" ht="22.5" customHeight="1" x14ac:dyDescent="0.25">
      <c r="A46" s="117" t="s">
        <v>300</v>
      </c>
      <c r="B46" s="117" t="s">
        <v>30</v>
      </c>
      <c r="C46" s="117" t="s">
        <v>152</v>
      </c>
      <c r="D46" s="117" t="s">
        <v>118</v>
      </c>
      <c r="E46" s="118">
        <v>31526</v>
      </c>
      <c r="F46" s="117">
        <v>29</v>
      </c>
      <c r="G46" s="117">
        <v>22</v>
      </c>
      <c r="H46" s="117">
        <v>1537</v>
      </c>
      <c r="I46" s="2">
        <f>'Lateral der. ofensivo'!Y46</f>
        <v>3.1584905660377354</v>
      </c>
      <c r="J46" s="2">
        <f>'Lateral der. defensivo'!Y46</f>
        <v>5.6184124918672724</v>
      </c>
      <c r="K46" s="2">
        <f>'Controles Generales'!$C$10*'Condensado LPD'!I46+'Controles Generales'!$C$11*'Condensado LPD'!J46</f>
        <v>3.8964671437865968</v>
      </c>
      <c r="L46" s="2">
        <f>IF($H46&lt;'Criterios de Restricción'!$E$23,0,K46)</f>
        <v>3.8964671437865968</v>
      </c>
    </row>
    <row r="47" spans="1:12" ht="22.5" customHeight="1" x14ac:dyDescent="0.25">
      <c r="A47" s="117" t="s">
        <v>286</v>
      </c>
      <c r="B47" s="117" t="s">
        <v>30</v>
      </c>
      <c r="C47" s="117" t="s">
        <v>157</v>
      </c>
      <c r="D47" s="117" t="s">
        <v>118</v>
      </c>
      <c r="E47" s="118">
        <v>31201</v>
      </c>
      <c r="F47" s="117">
        <v>30</v>
      </c>
      <c r="G47" s="117">
        <v>2</v>
      </c>
      <c r="H47" s="117">
        <v>111</v>
      </c>
      <c r="I47" s="2">
        <f>'Lateral der. ofensivo'!Y47</f>
        <v>2.4</v>
      </c>
      <c r="J47" s="2">
        <f>'Lateral der. defensivo'!Y47</f>
        <v>4.5729729729729733</v>
      </c>
      <c r="K47" s="2">
        <f>'Controles Generales'!$C$10*'Condensado LPD'!I47+'Controles Generales'!$C$11*'Condensado LPD'!J47</f>
        <v>3.0518918918918923</v>
      </c>
      <c r="L47" s="2">
        <f>IF($H47&lt;'Criterios de Restricción'!$E$23,0,K47)</f>
        <v>0</v>
      </c>
    </row>
    <row r="48" spans="1:12" ht="22.5" customHeight="1" x14ac:dyDescent="0.25">
      <c r="A48" s="117" t="s">
        <v>280</v>
      </c>
      <c r="B48" s="117" t="s">
        <v>30</v>
      </c>
      <c r="C48" s="117" t="s">
        <v>117</v>
      </c>
      <c r="D48" s="117" t="s">
        <v>118</v>
      </c>
      <c r="E48" s="118">
        <v>32828</v>
      </c>
      <c r="F48" s="117">
        <v>26</v>
      </c>
      <c r="G48" s="117">
        <v>16</v>
      </c>
      <c r="H48" s="117">
        <v>1017</v>
      </c>
      <c r="I48" s="2">
        <f>'Lateral der. ofensivo'!Y48</f>
        <v>2.7345132743362837</v>
      </c>
      <c r="J48" s="2">
        <f>'Lateral der. defensivo'!Y48</f>
        <v>3.8097345132743361</v>
      </c>
      <c r="K48" s="2">
        <f>'Controles Generales'!$C$10*'Condensado LPD'!I48+'Controles Generales'!$C$11*'Condensado LPD'!J48</f>
        <v>3.0570796460176997</v>
      </c>
      <c r="L48" s="2">
        <f>IF($H48&lt;'Criterios de Restricción'!$E$23,0,K48)</f>
        <v>3.0570796460176997</v>
      </c>
    </row>
    <row r="49" spans="1:12" ht="22.5" customHeight="1" x14ac:dyDescent="0.25">
      <c r="A49" s="117" t="s">
        <v>245</v>
      </c>
      <c r="B49" s="117" t="s">
        <v>30</v>
      </c>
      <c r="C49" s="117" t="s">
        <v>132</v>
      </c>
      <c r="D49" s="117" t="s">
        <v>118</v>
      </c>
      <c r="E49" s="118">
        <v>29798</v>
      </c>
      <c r="F49" s="117">
        <v>34</v>
      </c>
      <c r="G49" s="117">
        <v>17</v>
      </c>
      <c r="H49" s="117">
        <v>1314</v>
      </c>
      <c r="I49" s="2">
        <f>'Lateral der. ofensivo'!Y49</f>
        <v>3.6876712328767121</v>
      </c>
      <c r="J49" s="2">
        <f>'Lateral der. defensivo'!Y49</f>
        <v>5.7952054794520542</v>
      </c>
      <c r="K49" s="2">
        <f>'Controles Generales'!$C$10*'Condensado LPD'!I49+'Controles Generales'!$C$11*'Condensado LPD'!J49</f>
        <v>4.3199315068493149</v>
      </c>
      <c r="L49" s="2">
        <f>IF($H49&lt;'Criterios de Restricción'!$E$23,0,K49)</f>
        <v>4.3199315068493149</v>
      </c>
    </row>
    <row r="50" spans="1:12" ht="22.5" customHeight="1" x14ac:dyDescent="0.25">
      <c r="A50" s="117" t="s">
        <v>284</v>
      </c>
      <c r="B50" s="117" t="s">
        <v>30</v>
      </c>
      <c r="C50" s="117" t="s">
        <v>135</v>
      </c>
      <c r="D50" s="117" t="s">
        <v>118</v>
      </c>
      <c r="E50" s="118">
        <v>33673</v>
      </c>
      <c r="F50" s="117">
        <v>23</v>
      </c>
      <c r="G50" s="117">
        <v>14</v>
      </c>
      <c r="H50" s="117">
        <v>939</v>
      </c>
      <c r="I50" s="2">
        <f>'Lateral der. ofensivo'!Y50</f>
        <v>3.6402555910543128</v>
      </c>
      <c r="J50" s="2">
        <f>'Lateral der. defensivo'!Y50</f>
        <v>4.6389776357827479</v>
      </c>
      <c r="K50" s="2">
        <f>'Controles Generales'!$C$10*'Condensado LPD'!I50+'Controles Generales'!$C$11*'Condensado LPD'!J50</f>
        <v>3.9398722044728434</v>
      </c>
      <c r="L50" s="2">
        <f>IF($H50&lt;'Criterios de Restricción'!$E$23,0,K50)</f>
        <v>3.9398722044728434</v>
      </c>
    </row>
    <row r="51" spans="1:12" ht="22.5" customHeight="1" x14ac:dyDescent="0.25">
      <c r="A51" s="117" t="s">
        <v>743</v>
      </c>
      <c r="B51" s="117" t="s">
        <v>30</v>
      </c>
      <c r="C51" s="117" t="s">
        <v>165</v>
      </c>
      <c r="D51" s="117" t="s">
        <v>118</v>
      </c>
      <c r="E51" s="118">
        <v>32679</v>
      </c>
      <c r="F51" s="117">
        <v>26</v>
      </c>
      <c r="G51" s="117">
        <v>1</v>
      </c>
      <c r="H51" s="117">
        <v>90</v>
      </c>
      <c r="I51" s="2">
        <f>'Lateral der. ofensivo'!Y51</f>
        <v>0.8</v>
      </c>
      <c r="J51" s="2">
        <f>'Lateral der. defensivo'!Y51</f>
        <v>5.55</v>
      </c>
      <c r="K51" s="2">
        <f>'Controles Generales'!$C$10*'Condensado LPD'!I51+'Controles Generales'!$C$11*'Condensado LPD'!J51</f>
        <v>2.2250000000000001</v>
      </c>
      <c r="L51" s="2">
        <f>IF($H51&lt;'Criterios de Restricción'!$E$23,0,K51)</f>
        <v>0</v>
      </c>
    </row>
    <row r="52" spans="1:12" ht="22.5" customHeight="1" x14ac:dyDescent="0.25">
      <c r="A52" s="117" t="s">
        <v>299</v>
      </c>
      <c r="B52" s="117" t="s">
        <v>30</v>
      </c>
      <c r="C52" s="117" t="s">
        <v>124</v>
      </c>
      <c r="D52" s="117" t="s">
        <v>118</v>
      </c>
      <c r="E52" s="118">
        <v>32608</v>
      </c>
      <c r="F52" s="117">
        <v>26</v>
      </c>
      <c r="G52" s="117">
        <v>12</v>
      </c>
      <c r="H52" s="117">
        <v>1080</v>
      </c>
      <c r="I52" s="2">
        <f>'Lateral der. ofensivo'!Y52</f>
        <v>3.416666666666667</v>
      </c>
      <c r="J52" s="2">
        <f>'Lateral der. defensivo'!Y52</f>
        <v>6.1633333333333322</v>
      </c>
      <c r="K52" s="2">
        <f>'Controles Generales'!$C$10*'Condensado LPD'!I52+'Controles Generales'!$C$11*'Condensado LPD'!J52</f>
        <v>4.2406666666666668</v>
      </c>
      <c r="L52" s="2">
        <f>IF($H52&lt;'Criterios de Restricción'!$E$23,0,K52)</f>
        <v>4.2406666666666668</v>
      </c>
    </row>
    <row r="53" spans="1:12" ht="22.5" customHeight="1" x14ac:dyDescent="0.25">
      <c r="A53" s="117" t="s">
        <v>744</v>
      </c>
      <c r="B53" s="117" t="s">
        <v>30</v>
      </c>
      <c r="C53" s="117" t="s">
        <v>132</v>
      </c>
      <c r="D53" s="117" t="s">
        <v>118</v>
      </c>
      <c r="E53" s="118">
        <v>34051</v>
      </c>
      <c r="F53" s="117">
        <v>22</v>
      </c>
      <c r="G53" s="117">
        <v>2</v>
      </c>
      <c r="H53" s="117">
        <v>129</v>
      </c>
      <c r="I53" s="2">
        <f>'Lateral der. ofensivo'!Y53</f>
        <v>2.4</v>
      </c>
      <c r="J53" s="2">
        <f>'Lateral der. defensivo'!Y53</f>
        <v>5.797674418604652</v>
      </c>
      <c r="K53" s="2">
        <f>'Controles Generales'!$C$10*'Condensado LPD'!I53+'Controles Generales'!$C$11*'Condensado LPD'!J53</f>
        <v>3.4193023255813957</v>
      </c>
      <c r="L53" s="2">
        <f>IF($H53&lt;'Criterios de Restricción'!$E$23,0,K53)</f>
        <v>0</v>
      </c>
    </row>
    <row r="54" spans="1:12" ht="22.5" customHeight="1" x14ac:dyDescent="0.25">
      <c r="A54" s="117" t="s">
        <v>301</v>
      </c>
      <c r="B54" s="117" t="s">
        <v>30</v>
      </c>
      <c r="C54" s="117" t="s">
        <v>155</v>
      </c>
      <c r="D54" s="117" t="s">
        <v>118</v>
      </c>
      <c r="E54" s="118">
        <v>34115</v>
      </c>
      <c r="F54" s="117">
        <v>22</v>
      </c>
      <c r="G54" s="117">
        <v>17</v>
      </c>
      <c r="H54" s="117">
        <v>1506</v>
      </c>
      <c r="I54" s="2">
        <f>'Lateral der. ofensivo'!Y54</f>
        <v>3.375298804780877</v>
      </c>
      <c r="J54" s="2">
        <f>'Lateral der. defensivo'!Y54</f>
        <v>4.7366533864541829</v>
      </c>
      <c r="K54" s="2">
        <f>'Controles Generales'!$C$10*'Condensado LPD'!I54+'Controles Generales'!$C$11*'Condensado LPD'!J54</f>
        <v>3.7837051792828689</v>
      </c>
      <c r="L54" s="2">
        <f>IF($H54&lt;'Criterios de Restricción'!$E$23,0,K54)</f>
        <v>3.7837051792828689</v>
      </c>
    </row>
    <row r="55" spans="1:12" ht="22.5" customHeight="1" x14ac:dyDescent="0.25">
      <c r="A55" s="117" t="s">
        <v>298</v>
      </c>
      <c r="B55" s="117" t="s">
        <v>30</v>
      </c>
      <c r="C55" s="117" t="s">
        <v>141</v>
      </c>
      <c r="D55" s="117" t="s">
        <v>118</v>
      </c>
      <c r="E55" s="118">
        <v>32372</v>
      </c>
      <c r="F55" s="117">
        <v>27</v>
      </c>
      <c r="G55" s="117">
        <v>14</v>
      </c>
      <c r="H55" s="117">
        <v>1260</v>
      </c>
      <c r="I55" s="2">
        <f>'Lateral der. ofensivo'!Y55</f>
        <v>3.0514285714285712</v>
      </c>
      <c r="J55" s="2">
        <f>'Lateral der. defensivo'!Y55</f>
        <v>6.0571428571428552</v>
      </c>
      <c r="K55" s="2">
        <f>'Controles Generales'!$C$10*'Condensado LPD'!I55+'Controles Generales'!$C$11*'Condensado LPD'!J55</f>
        <v>3.9531428571428564</v>
      </c>
      <c r="L55" s="2">
        <f>IF($H55&lt;'Criterios de Restricción'!$E$23,0,K55)</f>
        <v>3.9531428571428564</v>
      </c>
    </row>
    <row r="56" spans="1:12" ht="22.5" customHeight="1" x14ac:dyDescent="0.25">
      <c r="A56" s="117" t="s">
        <v>288</v>
      </c>
      <c r="B56" s="117" t="s">
        <v>30</v>
      </c>
      <c r="C56" s="117" t="s">
        <v>129</v>
      </c>
      <c r="D56" s="117" t="s">
        <v>118</v>
      </c>
      <c r="E56" s="118">
        <v>34136</v>
      </c>
      <c r="F56" s="117">
        <v>22</v>
      </c>
      <c r="G56" s="117">
        <v>26</v>
      </c>
      <c r="H56" s="117">
        <v>2192</v>
      </c>
      <c r="I56" s="2">
        <f>'Lateral der. ofensivo'!Y56</f>
        <v>2.8042883211678831</v>
      </c>
      <c r="J56" s="2">
        <f>'Lateral der. defensivo'!Y56</f>
        <v>5.5125000000000002</v>
      </c>
      <c r="K56" s="2">
        <f>'Controles Generales'!$C$10*'Condensado LPD'!I56+'Controles Generales'!$C$11*'Condensado LPD'!J56</f>
        <v>3.6167518248175181</v>
      </c>
      <c r="L56" s="2">
        <f>IF($H56&lt;'Criterios de Restricción'!$E$23,0,K56)</f>
        <v>3.6167518248175181</v>
      </c>
    </row>
    <row r="57" spans="1:12" ht="22.5" customHeight="1" x14ac:dyDescent="0.25">
      <c r="A57" s="117" t="s">
        <v>304</v>
      </c>
      <c r="B57" s="117" t="s">
        <v>30</v>
      </c>
      <c r="C57" s="117" t="s">
        <v>148</v>
      </c>
      <c r="D57" s="117" t="s">
        <v>118</v>
      </c>
      <c r="E57" s="118">
        <v>32060</v>
      </c>
      <c r="F57" s="117">
        <v>28</v>
      </c>
      <c r="G57" s="117">
        <v>21</v>
      </c>
      <c r="H57" s="117">
        <v>1834</v>
      </c>
      <c r="I57" s="2">
        <f>'Lateral der. ofensivo'!Y57</f>
        <v>2.870774263904035</v>
      </c>
      <c r="J57" s="2">
        <f>'Lateral der. defensivo'!Y57</f>
        <v>5.2704471101417667</v>
      </c>
      <c r="K57" s="2">
        <f>'Controles Generales'!$C$10*'Condensado LPD'!I57+'Controles Generales'!$C$11*'Condensado LPD'!J57</f>
        <v>3.5906761177753541</v>
      </c>
      <c r="L57" s="2">
        <f>IF($H57&lt;'Criterios de Restricción'!$E$23,0,K57)</f>
        <v>3.5906761177753541</v>
      </c>
    </row>
    <row r="58" spans="1:12" ht="22.5" customHeight="1" x14ac:dyDescent="0.25">
      <c r="A58" s="117" t="s">
        <v>205</v>
      </c>
      <c r="B58" s="117" t="s">
        <v>30</v>
      </c>
      <c r="C58" s="117" t="s">
        <v>143</v>
      </c>
      <c r="D58" s="117" t="s">
        <v>169</v>
      </c>
      <c r="E58" s="118">
        <v>32755</v>
      </c>
      <c r="F58" s="117">
        <v>26</v>
      </c>
      <c r="G58" s="117">
        <v>8</v>
      </c>
      <c r="H58" s="117">
        <v>318</v>
      </c>
      <c r="I58" s="2">
        <f>'Lateral der. ofensivo'!Y58</f>
        <v>4.3981132075471701</v>
      </c>
      <c r="J58" s="2">
        <f>'Lateral der. defensivo'!Y58</f>
        <v>5.9603773584905664</v>
      </c>
      <c r="K58" s="2">
        <f>'Controles Generales'!$C$10*'Condensado LPD'!I58+'Controles Generales'!$C$11*'Condensado LPD'!J58</f>
        <v>4.8667924528301896</v>
      </c>
      <c r="L58" s="2">
        <f>IF($H58&lt;'Criterios de Restricción'!$E$23,0,K58)</f>
        <v>0</v>
      </c>
    </row>
    <row r="59" spans="1:12" ht="22.5" customHeight="1" x14ac:dyDescent="0.25">
      <c r="A59" s="117" t="s">
        <v>195</v>
      </c>
      <c r="B59" s="117" t="s">
        <v>30</v>
      </c>
      <c r="C59" s="117" t="s">
        <v>154</v>
      </c>
      <c r="D59" s="117" t="s">
        <v>118</v>
      </c>
      <c r="E59" s="118">
        <v>33606</v>
      </c>
      <c r="F59" s="117">
        <v>23</v>
      </c>
      <c r="G59" s="117">
        <v>15</v>
      </c>
      <c r="H59" s="117">
        <v>979</v>
      </c>
      <c r="I59" s="2">
        <f>'Lateral der. ofensivo'!Y59</f>
        <v>5.8173646578140961</v>
      </c>
      <c r="J59" s="2">
        <f>'Lateral der. defensivo'!Y59</f>
        <v>5.2455566905005107</v>
      </c>
      <c r="K59" s="2">
        <f>'Controles Generales'!$C$10*'Condensado LPD'!I59+'Controles Generales'!$C$11*'Condensado LPD'!J59</f>
        <v>5.6458222676200212</v>
      </c>
      <c r="L59" s="2">
        <f>IF($H59&lt;'Criterios de Restricción'!$E$23,0,K59)</f>
        <v>5.6458222676200212</v>
      </c>
    </row>
    <row r="60" spans="1:12" ht="22.5" customHeight="1" x14ac:dyDescent="0.25">
      <c r="A60" s="117" t="s">
        <v>745</v>
      </c>
      <c r="B60" s="117" t="s">
        <v>30</v>
      </c>
      <c r="C60" s="117" t="s">
        <v>142</v>
      </c>
      <c r="D60" s="117" t="s">
        <v>118</v>
      </c>
      <c r="E60" s="118">
        <v>32770</v>
      </c>
      <c r="F60" s="117">
        <v>26</v>
      </c>
      <c r="G60" s="117">
        <v>26</v>
      </c>
      <c r="H60" s="117">
        <v>2340</v>
      </c>
      <c r="I60" s="2">
        <f>'Lateral der. ofensivo'!Y60</f>
        <v>3.7484615384615387</v>
      </c>
      <c r="J60" s="2">
        <f>'Lateral der. defensivo'!Y60</f>
        <v>6.5892307692307694</v>
      </c>
      <c r="K60" s="2">
        <f>'Controles Generales'!$C$10*'Condensado LPD'!I60+'Controles Generales'!$C$11*'Condensado LPD'!J60</f>
        <v>4.6006923076923076</v>
      </c>
      <c r="L60" s="2">
        <f>IF($H60&lt;'Criterios de Restricción'!$E$23,0,K60)</f>
        <v>4.6006923076923076</v>
      </c>
    </row>
    <row r="61" spans="1:12" ht="22.5" customHeight="1" x14ac:dyDescent="0.25">
      <c r="A61" s="117" t="s">
        <v>311</v>
      </c>
      <c r="B61" s="117" t="s">
        <v>30</v>
      </c>
      <c r="C61" s="117" t="s">
        <v>175</v>
      </c>
      <c r="D61" s="117" t="s">
        <v>118</v>
      </c>
      <c r="E61" s="118">
        <v>35069</v>
      </c>
      <c r="F61" s="117">
        <v>19</v>
      </c>
      <c r="G61" s="117">
        <v>10</v>
      </c>
      <c r="H61" s="117">
        <v>633</v>
      </c>
      <c r="I61" s="2">
        <f>'Lateral der. ofensivo'!Y61</f>
        <v>4.2540284360189569</v>
      </c>
      <c r="J61" s="2">
        <f>'Lateral der. defensivo'!Y61</f>
        <v>5.3644549763033176</v>
      </c>
      <c r="K61" s="2">
        <f>'Controles Generales'!$C$10*'Condensado LPD'!I61+'Controles Generales'!$C$11*'Condensado LPD'!J61</f>
        <v>4.5871563981042645</v>
      </c>
      <c r="L61" s="2">
        <f>IF($H61&lt;'Criterios de Restricción'!$E$23,0,K61)</f>
        <v>0</v>
      </c>
    </row>
    <row r="62" spans="1:12" ht="22.5" customHeight="1" x14ac:dyDescent="0.25">
      <c r="A62" s="117" t="s">
        <v>746</v>
      </c>
      <c r="B62" s="117" t="s">
        <v>30</v>
      </c>
      <c r="C62" s="117" t="s">
        <v>129</v>
      </c>
      <c r="D62" s="117" t="s">
        <v>118</v>
      </c>
      <c r="E62" s="118">
        <v>29368</v>
      </c>
      <c r="F62" s="117">
        <v>35</v>
      </c>
      <c r="G62" s="117">
        <v>1</v>
      </c>
      <c r="H62" s="117">
        <v>40</v>
      </c>
      <c r="I62" s="2">
        <f>'Lateral der. ofensivo'!Y62</f>
        <v>0.40500000000000003</v>
      </c>
      <c r="J62" s="2">
        <f>'Lateral der. defensivo'!Y62</f>
        <v>7.4924999999999997</v>
      </c>
      <c r="K62" s="2">
        <f>'Controles Generales'!$C$10*'Condensado LPD'!I62+'Controles Generales'!$C$11*'Condensado LPD'!J62</f>
        <v>2.5312500000000004</v>
      </c>
      <c r="L62" s="2">
        <f>IF($H62&lt;'Criterios de Restricción'!$E$23,0,K62)</f>
        <v>0</v>
      </c>
    </row>
    <row r="63" spans="1:12" ht="22.5" customHeight="1" x14ac:dyDescent="0.25">
      <c r="A63" s="117" t="s">
        <v>261</v>
      </c>
      <c r="B63" s="117" t="s">
        <v>30</v>
      </c>
      <c r="C63" s="117" t="s">
        <v>155</v>
      </c>
      <c r="D63" s="117" t="s">
        <v>118</v>
      </c>
      <c r="E63" s="118">
        <v>30789</v>
      </c>
      <c r="F63" s="117">
        <v>31</v>
      </c>
      <c r="G63" s="117">
        <v>14</v>
      </c>
      <c r="H63" s="117">
        <v>1108</v>
      </c>
      <c r="I63" s="2">
        <f>'Lateral der. ofensivo'!Y63</f>
        <v>2.5375451263537903</v>
      </c>
      <c r="J63" s="2">
        <f>'Lateral der. defensivo'!Y63</f>
        <v>6.5526173285198555</v>
      </c>
      <c r="K63" s="2">
        <f>'Controles Generales'!$C$10*'Condensado LPD'!I63+'Controles Generales'!$C$11*'Condensado LPD'!J63</f>
        <v>3.7420667870036102</v>
      </c>
      <c r="L63" s="2">
        <f>IF($H63&lt;'Criterios de Restricción'!$E$23,0,K63)</f>
        <v>3.7420667870036102</v>
      </c>
    </row>
    <row r="64" spans="1:12" ht="22.5" customHeight="1" x14ac:dyDescent="0.25">
      <c r="A64" s="117" t="s">
        <v>747</v>
      </c>
      <c r="B64" s="117" t="s">
        <v>30</v>
      </c>
      <c r="C64" s="117" t="s">
        <v>121</v>
      </c>
      <c r="D64" s="117" t="s">
        <v>118</v>
      </c>
      <c r="E64" s="118">
        <v>34873</v>
      </c>
      <c r="F64" s="117">
        <v>20</v>
      </c>
      <c r="G64" s="117">
        <v>8</v>
      </c>
      <c r="H64" s="117">
        <v>615</v>
      </c>
      <c r="I64" s="2">
        <f>'Lateral der. ofensivo'!Y64</f>
        <v>1.9931707317073168</v>
      </c>
      <c r="J64" s="2">
        <f>'Lateral der. defensivo'!Y64</f>
        <v>4.9653658536585361</v>
      </c>
      <c r="K64" s="2">
        <f>'Controles Generales'!$C$10*'Condensado LPD'!I64+'Controles Generales'!$C$11*'Condensado LPD'!J64</f>
        <v>2.8848292682926826</v>
      </c>
      <c r="L64" s="2">
        <f>IF($H64&lt;'Criterios de Restricción'!$E$23,0,K64)</f>
        <v>0</v>
      </c>
    </row>
    <row r="65" spans="1:12" ht="22.5" customHeight="1" x14ac:dyDescent="0.25">
      <c r="A65" s="117" t="s">
        <v>420</v>
      </c>
      <c r="B65" s="117" t="s">
        <v>30</v>
      </c>
      <c r="C65" s="117" t="s">
        <v>138</v>
      </c>
      <c r="D65" s="117" t="s">
        <v>118</v>
      </c>
      <c r="E65" s="118">
        <v>33128</v>
      </c>
      <c r="F65" s="117">
        <v>25</v>
      </c>
      <c r="G65" s="117">
        <v>4</v>
      </c>
      <c r="H65" s="117">
        <v>184</v>
      </c>
      <c r="I65" s="2">
        <f>'Lateral der. ofensivo'!Y65</f>
        <v>2.25</v>
      </c>
      <c r="J65" s="2">
        <f>'Lateral der. defensivo'!Y65</f>
        <v>6.167934782608695</v>
      </c>
      <c r="K65" s="2">
        <f>'Controles Generales'!$C$10*'Condensado LPD'!I65+'Controles Generales'!$C$11*'Condensado LPD'!J65</f>
        <v>3.4253804347826087</v>
      </c>
      <c r="L65" s="2">
        <f>IF($H65&lt;'Criterios de Restricción'!$E$23,0,K65)</f>
        <v>0</v>
      </c>
    </row>
    <row r="66" spans="1:12" ht="22.5" customHeight="1" x14ac:dyDescent="0.25">
      <c r="A66" s="117" t="s">
        <v>748</v>
      </c>
      <c r="B66" s="117" t="s">
        <v>30</v>
      </c>
      <c r="C66" s="117" t="s">
        <v>190</v>
      </c>
      <c r="D66" s="117" t="s">
        <v>118</v>
      </c>
      <c r="E66" s="118">
        <v>33432</v>
      </c>
      <c r="F66" s="117">
        <v>24</v>
      </c>
      <c r="G66" s="117">
        <v>3</v>
      </c>
      <c r="H66" s="117">
        <v>142</v>
      </c>
      <c r="I66" s="2">
        <f>'Lateral der. ofensivo'!Y66</f>
        <v>2.1676056338028173</v>
      </c>
      <c r="J66" s="2">
        <f>'Lateral der. defensivo'!Y66</f>
        <v>6.0401408450704226</v>
      </c>
      <c r="K66" s="2">
        <f>'Controles Generales'!$C$10*'Condensado LPD'!I66+'Controles Generales'!$C$11*'Condensado LPD'!J66</f>
        <v>3.3293661971830995</v>
      </c>
      <c r="L66" s="2">
        <f>IF($H66&lt;'Criterios de Restricción'!$E$23,0,K66)</f>
        <v>0</v>
      </c>
    </row>
    <row r="67" spans="1:12" ht="22.5" customHeight="1" x14ac:dyDescent="0.25">
      <c r="A67" s="117" t="s">
        <v>178</v>
      </c>
      <c r="B67" s="117" t="s">
        <v>30</v>
      </c>
      <c r="C67" s="117" t="s">
        <v>128</v>
      </c>
      <c r="D67" s="117" t="s">
        <v>118</v>
      </c>
      <c r="E67" s="118">
        <v>33493</v>
      </c>
      <c r="F67" s="117">
        <v>24</v>
      </c>
      <c r="G67" s="117">
        <v>22</v>
      </c>
      <c r="H67" s="117">
        <v>1580</v>
      </c>
      <c r="I67" s="2">
        <f>'Lateral der. ofensivo'!Y67</f>
        <v>3.3675949367088607</v>
      </c>
      <c r="J67" s="2">
        <f>'Lateral der. defensivo'!Y67</f>
        <v>5.7281012658227848</v>
      </c>
      <c r="K67" s="2">
        <f>'Controles Generales'!$C$10*'Condensado LPD'!I67+'Controles Generales'!$C$11*'Condensado LPD'!J67</f>
        <v>4.075746835443038</v>
      </c>
      <c r="L67" s="2">
        <f>IF($H67&lt;'Criterios de Restricción'!$E$23,0,K67)</f>
        <v>4.075746835443038</v>
      </c>
    </row>
    <row r="68" spans="1:12" ht="22.5" customHeight="1" x14ac:dyDescent="0.25">
      <c r="A68" s="117" t="s">
        <v>749</v>
      </c>
      <c r="B68" s="117" t="s">
        <v>30</v>
      </c>
      <c r="C68" s="117" t="s">
        <v>141</v>
      </c>
      <c r="D68" s="117" t="s">
        <v>118</v>
      </c>
      <c r="E68" s="118">
        <v>33759</v>
      </c>
      <c r="F68" s="117">
        <v>23</v>
      </c>
      <c r="G68" s="117">
        <v>4</v>
      </c>
      <c r="H68" s="117">
        <v>290</v>
      </c>
      <c r="I68" s="2">
        <f>'Lateral der. ofensivo'!Y68</f>
        <v>1.750344827586207</v>
      </c>
      <c r="J68" s="2">
        <f>'Lateral der. defensivo'!Y68</f>
        <v>5.4341379310344822</v>
      </c>
      <c r="K68" s="2">
        <f>'Controles Generales'!$C$10*'Condensado LPD'!I68+'Controles Generales'!$C$11*'Condensado LPD'!J68</f>
        <v>2.8554827586206901</v>
      </c>
      <c r="L68" s="2">
        <f>IF($H68&lt;'Criterios de Restricción'!$E$23,0,K68)</f>
        <v>0</v>
      </c>
    </row>
    <row r="69" spans="1:12" ht="22.5" customHeight="1" x14ac:dyDescent="0.25">
      <c r="A69" s="117" t="s">
        <v>499</v>
      </c>
      <c r="B69" s="117" t="s">
        <v>30</v>
      </c>
      <c r="C69" s="117" t="s">
        <v>142</v>
      </c>
      <c r="D69" s="117" t="s">
        <v>118</v>
      </c>
      <c r="E69" s="118">
        <v>34462</v>
      </c>
      <c r="F69" s="117">
        <v>21</v>
      </c>
      <c r="G69" s="117">
        <v>1</v>
      </c>
      <c r="H69" s="117">
        <v>90</v>
      </c>
      <c r="I69" s="2">
        <f>'Lateral der. ofensivo'!Y69</f>
        <v>2.96</v>
      </c>
      <c r="J69" s="2">
        <f>'Lateral der. defensivo'!Y69</f>
        <v>5.62</v>
      </c>
      <c r="K69" s="2">
        <f>'Controles Generales'!$C$10*'Condensado LPD'!I69+'Controles Generales'!$C$11*'Condensado LPD'!J69</f>
        <v>3.7580000000000005</v>
      </c>
      <c r="L69" s="2">
        <f>IF($H69&lt;'Criterios de Restricción'!$E$23,0,K69)</f>
        <v>0</v>
      </c>
    </row>
  </sheetData>
  <autoFilter ref="A1:L10" xr:uid="{00000000-0009-0000-0000-00000E000000}">
    <sortState xmlns:xlrd2="http://schemas.microsoft.com/office/spreadsheetml/2017/richdata2" ref="A2:L62">
      <sortCondition ref="A1:A10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</sheetPr>
  <dimension ref="A1"/>
  <sheetViews>
    <sheetView workbookViewId="0">
      <selection activeCell="J21" sqref="J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156"/>
  <sheetViews>
    <sheetView topLeftCell="A137" zoomScale="84" zoomScaleNormal="84" workbookViewId="0">
      <selection activeCell="AF2" sqref="AF2:AJ156"/>
    </sheetView>
  </sheetViews>
  <sheetFormatPr baseColWidth="10" defaultRowHeight="15" x14ac:dyDescent="0.25"/>
  <cols>
    <col min="9" max="9" width="11.42578125" hidden="1" customWidth="1"/>
    <col min="12" max="13" width="11.42578125" hidden="1" customWidth="1"/>
    <col min="17" max="19" width="11.42578125" hidden="1" customWidth="1"/>
    <col min="21" max="22" width="11.42578125" hidden="1" customWidth="1"/>
    <col min="24" max="31" width="11.42578125" hidden="1" customWidth="1"/>
    <col min="32" max="32" width="11.42578125" style="16"/>
    <col min="33" max="35" width="11.42578125" hidden="1" customWidth="1"/>
    <col min="36" max="36" width="15" style="13" customWidth="1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59</v>
      </c>
      <c r="K1" s="1" t="s">
        <v>60</v>
      </c>
      <c r="L1" s="1" t="s">
        <v>15</v>
      </c>
      <c r="M1" s="1" t="s">
        <v>16</v>
      </c>
      <c r="N1" s="1" t="s">
        <v>61</v>
      </c>
      <c r="O1" s="1" t="s">
        <v>62</v>
      </c>
      <c r="P1" s="1" t="s">
        <v>48</v>
      </c>
      <c r="Q1" s="1" t="s">
        <v>18</v>
      </c>
      <c r="R1" s="1" t="s">
        <v>19</v>
      </c>
      <c r="S1" s="1" t="s">
        <v>20</v>
      </c>
      <c r="T1" s="1" t="s">
        <v>63</v>
      </c>
      <c r="U1" s="1" t="s">
        <v>3</v>
      </c>
      <c r="V1" s="1" t="s">
        <v>21</v>
      </c>
      <c r="W1" s="1" t="s">
        <v>64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70" t="s">
        <v>39</v>
      </c>
      <c r="AG1" s="1" t="s">
        <v>40</v>
      </c>
      <c r="AH1" s="1" t="s">
        <v>27</v>
      </c>
      <c r="AI1" s="1" t="s">
        <v>41</v>
      </c>
      <c r="AJ1" s="9" t="s">
        <v>556</v>
      </c>
    </row>
    <row r="2" spans="1:36" ht="21" x14ac:dyDescent="0.25">
      <c r="A2" s="117" t="s">
        <v>750</v>
      </c>
      <c r="B2" s="117" t="s">
        <v>26</v>
      </c>
      <c r="C2" s="117" t="s">
        <v>141</v>
      </c>
      <c r="D2" s="117" t="s">
        <v>118</v>
      </c>
      <c r="E2" s="118">
        <v>32795</v>
      </c>
      <c r="F2" s="117">
        <v>26</v>
      </c>
      <c r="G2" s="117">
        <v>25</v>
      </c>
      <c r="H2" s="117">
        <v>2094</v>
      </c>
      <c r="I2" s="2">
        <v>0</v>
      </c>
      <c r="J2" s="117">
        <v>189</v>
      </c>
      <c r="K2" s="117">
        <v>43</v>
      </c>
      <c r="L2" s="2">
        <v>0</v>
      </c>
      <c r="M2" s="2">
        <v>0</v>
      </c>
      <c r="N2" s="117">
        <v>15</v>
      </c>
      <c r="O2" s="117">
        <v>9</v>
      </c>
      <c r="P2" s="117">
        <v>6</v>
      </c>
      <c r="Q2" s="2">
        <v>0</v>
      </c>
      <c r="R2" s="2">
        <v>1</v>
      </c>
      <c r="S2" s="2">
        <v>0</v>
      </c>
      <c r="T2" s="117">
        <v>45</v>
      </c>
      <c r="U2" s="2">
        <v>0</v>
      </c>
      <c r="V2" s="2">
        <v>0</v>
      </c>
      <c r="W2" s="117">
        <v>72</v>
      </c>
      <c r="X2" s="2"/>
      <c r="Y2" s="2"/>
      <c r="Z2" s="2"/>
      <c r="AA2" s="2"/>
      <c r="AB2" s="2"/>
      <c r="AC2" s="2"/>
      <c r="AD2" s="2"/>
      <c r="AE2" s="2"/>
      <c r="AF2" s="70">
        <f>('Controles Generales'!$E$12*(J2*(90/H2))+'Controles Generales'!$F$12*(K2*(90/H2))+'Controles Generales'!$I$12*(N2*(90/H2))+'Controles Generales'!$J$12*(O2*(90/H2))+'Controles Generales'!$K$12*(P2*(90/H2))+'Controles Generales'!$O$12*(T2*(90/H2))+'Controles Generales'!$R$12*(W2*(90/H2)))/100</f>
        <v>2.2811604584527219</v>
      </c>
      <c r="AG2" s="2"/>
      <c r="AH2" s="2"/>
      <c r="AI2" s="2"/>
      <c r="AJ2" s="10">
        <f>IF($H2&lt;'Criterios de Restricción'!$E$27,0,AF2)</f>
        <v>2.2811604584527219</v>
      </c>
    </row>
    <row r="3" spans="1:36" x14ac:dyDescent="0.25">
      <c r="A3" s="117" t="s">
        <v>116</v>
      </c>
      <c r="B3" s="117" t="s">
        <v>26</v>
      </c>
      <c r="C3" s="117" t="s">
        <v>146</v>
      </c>
      <c r="D3" s="117" t="s">
        <v>118</v>
      </c>
      <c r="E3" s="118">
        <v>33254</v>
      </c>
      <c r="F3" s="117">
        <v>24</v>
      </c>
      <c r="G3" s="117">
        <v>25</v>
      </c>
      <c r="H3" s="117">
        <v>1539</v>
      </c>
      <c r="I3" s="2">
        <v>0</v>
      </c>
      <c r="J3" s="117">
        <v>208</v>
      </c>
      <c r="K3" s="117">
        <v>42</v>
      </c>
      <c r="L3" s="2">
        <v>0</v>
      </c>
      <c r="M3" s="2">
        <v>1</v>
      </c>
      <c r="N3" s="117">
        <v>7</v>
      </c>
      <c r="O3" s="117">
        <v>1</v>
      </c>
      <c r="P3" s="117">
        <v>2</v>
      </c>
      <c r="Q3" s="2">
        <v>0</v>
      </c>
      <c r="R3" s="2">
        <v>0</v>
      </c>
      <c r="S3" s="2">
        <v>0</v>
      </c>
      <c r="T3" s="117">
        <v>20</v>
      </c>
      <c r="U3" s="2">
        <v>0</v>
      </c>
      <c r="V3" s="2">
        <v>0</v>
      </c>
      <c r="W3" s="117">
        <v>46</v>
      </c>
      <c r="X3" s="2"/>
      <c r="Y3" s="2"/>
      <c r="Z3" s="2"/>
      <c r="AA3" s="2"/>
      <c r="AB3" s="2"/>
      <c r="AC3" s="2"/>
      <c r="AD3" s="2"/>
      <c r="AE3" s="2"/>
      <c r="AF3" s="70">
        <f>('Controles Generales'!$E$12*(J3*(90/H3))+'Controles Generales'!$F$12*(K3*(90/H3))+'Controles Generales'!$I$12*(N3*(90/H3))+'Controles Generales'!$J$12*(O3*(90/H3))+'Controles Generales'!$K$12*(P3*(90/H3))+'Controles Generales'!$O$12*(T3*(90/H3))+'Controles Generales'!$R$12*(W3*(90/H3)))/100</f>
        <v>2.6739766081871346</v>
      </c>
      <c r="AG3" s="2"/>
      <c r="AH3" s="2"/>
      <c r="AI3" s="2"/>
      <c r="AJ3" s="10">
        <f>IF($H3&lt;'Criterios de Restricción'!$E$27,0,AF3)</f>
        <v>2.6739766081871346</v>
      </c>
    </row>
    <row r="4" spans="1:36" x14ac:dyDescent="0.25">
      <c r="A4" s="117" t="s">
        <v>340</v>
      </c>
      <c r="B4" s="117" t="s">
        <v>26</v>
      </c>
      <c r="C4" s="117" t="s">
        <v>132</v>
      </c>
      <c r="D4" s="117" t="s">
        <v>118</v>
      </c>
      <c r="E4" s="118">
        <v>33885</v>
      </c>
      <c r="F4" s="117">
        <v>23</v>
      </c>
      <c r="G4" s="117">
        <v>16</v>
      </c>
      <c r="H4" s="117">
        <v>1286</v>
      </c>
      <c r="I4" s="2">
        <v>111</v>
      </c>
      <c r="J4" s="117">
        <v>143</v>
      </c>
      <c r="K4" s="117">
        <v>33</v>
      </c>
      <c r="L4" s="2">
        <v>2</v>
      </c>
      <c r="M4" s="2">
        <v>35</v>
      </c>
      <c r="N4" s="117">
        <v>30</v>
      </c>
      <c r="O4" s="117">
        <v>7</v>
      </c>
      <c r="P4" s="117">
        <v>1</v>
      </c>
      <c r="Q4" s="2">
        <v>5</v>
      </c>
      <c r="R4" s="2">
        <v>5</v>
      </c>
      <c r="S4" s="2">
        <v>4</v>
      </c>
      <c r="T4" s="117">
        <v>26</v>
      </c>
      <c r="U4" s="2">
        <v>22</v>
      </c>
      <c r="V4" s="2">
        <v>39</v>
      </c>
      <c r="W4" s="117">
        <v>47</v>
      </c>
      <c r="X4" s="2"/>
      <c r="Y4" s="2"/>
      <c r="Z4" s="2"/>
      <c r="AA4" s="2"/>
      <c r="AB4" s="2"/>
      <c r="AC4" s="2"/>
      <c r="AD4" s="2"/>
      <c r="AE4" s="2"/>
      <c r="AF4" s="70">
        <f>('Controles Generales'!$E$12*(J4*(90/H4))+'Controles Generales'!$F$12*(K4*(90/H4))+'Controles Generales'!$I$12*(N4*(90/H4))+'Controles Generales'!$J$12*(O4*(90/H4))+'Controles Generales'!$K$12*(P4*(90/H4))+'Controles Generales'!$O$12*(T4*(90/H4))+'Controles Generales'!$R$12*(W4*(90/H4)))/100</f>
        <v>2.7661353032659406</v>
      </c>
      <c r="AG4" s="2"/>
      <c r="AH4" s="2"/>
      <c r="AI4" s="2"/>
      <c r="AJ4" s="10">
        <f>IF($H4&lt;'Criterios de Restricción'!$E$27,0,AF4)</f>
        <v>2.7661353032659406</v>
      </c>
    </row>
    <row r="5" spans="1:36" ht="21" x14ac:dyDescent="0.25">
      <c r="A5" s="117" t="s">
        <v>331</v>
      </c>
      <c r="B5" s="117" t="s">
        <v>26</v>
      </c>
      <c r="C5" s="117" t="s">
        <v>142</v>
      </c>
      <c r="D5" s="117" t="s">
        <v>118</v>
      </c>
      <c r="E5" s="118">
        <v>33268</v>
      </c>
      <c r="F5" s="117">
        <v>24</v>
      </c>
      <c r="G5" s="117">
        <v>24</v>
      </c>
      <c r="H5" s="117">
        <v>1968</v>
      </c>
      <c r="I5" s="2">
        <v>31</v>
      </c>
      <c r="J5" s="117">
        <v>331</v>
      </c>
      <c r="K5" s="117">
        <v>42</v>
      </c>
      <c r="L5" s="2">
        <v>0</v>
      </c>
      <c r="M5" s="2">
        <v>8</v>
      </c>
      <c r="N5" s="117">
        <v>14</v>
      </c>
      <c r="O5" s="117">
        <v>9</v>
      </c>
      <c r="P5" s="117">
        <v>4</v>
      </c>
      <c r="Q5" s="2">
        <v>3</v>
      </c>
      <c r="R5" s="2">
        <v>6</v>
      </c>
      <c r="S5" s="2">
        <v>5</v>
      </c>
      <c r="T5" s="117">
        <v>30</v>
      </c>
      <c r="U5" s="2">
        <v>4</v>
      </c>
      <c r="V5" s="2">
        <v>13</v>
      </c>
      <c r="W5" s="117">
        <v>69</v>
      </c>
      <c r="X5" s="2" t="s">
        <v>42</v>
      </c>
      <c r="Y5" s="2">
        <v>0.22763621577663326</v>
      </c>
      <c r="Z5" s="2">
        <v>0.63795131267804106</v>
      </c>
      <c r="AA5" s="2">
        <v>0.52761041841874079</v>
      </c>
      <c r="AB5" s="2">
        <v>0.22763621577663326</v>
      </c>
      <c r="AC5" s="2">
        <v>0.47412529197379671</v>
      </c>
      <c r="AD5" s="2">
        <v>7.2919490376795876E-2</v>
      </c>
      <c r="AE5" s="2">
        <v>0.1788650944248667</v>
      </c>
      <c r="AF5" s="70">
        <f>('Controles Generales'!$E$12*(J5*(90/H5))+'Controles Generales'!$F$12*(K5*(90/H5))+'Controles Generales'!$I$12*(N5*(90/H5))+'Controles Generales'!$J$12*(O5*(90/H5))+'Controles Generales'!$K$12*(P5*(90/H5))+'Controles Generales'!$O$12*(T5*(90/H5))+'Controles Generales'!$R$12*(W5*(90/H5)))/100</f>
        <v>3.2458079268292681</v>
      </c>
      <c r="AG5" s="2"/>
      <c r="AH5" s="2"/>
      <c r="AI5" s="2"/>
      <c r="AJ5" s="10">
        <f>IF($H5&lt;'Criterios de Restricción'!$E$27,0,AF5)</f>
        <v>3.2458079268292681</v>
      </c>
    </row>
    <row r="6" spans="1:36" ht="31.5" x14ac:dyDescent="0.25">
      <c r="A6" s="117" t="s">
        <v>751</v>
      </c>
      <c r="B6" s="117" t="s">
        <v>26</v>
      </c>
      <c r="C6" s="117" t="s">
        <v>605</v>
      </c>
      <c r="D6" s="117" t="s">
        <v>133</v>
      </c>
      <c r="E6" s="118">
        <v>32436</v>
      </c>
      <c r="F6" s="117">
        <v>27</v>
      </c>
      <c r="G6" s="117">
        <v>17</v>
      </c>
      <c r="H6" s="117">
        <v>1230</v>
      </c>
      <c r="I6" s="2">
        <v>32</v>
      </c>
      <c r="J6" s="117">
        <v>112</v>
      </c>
      <c r="K6" s="117">
        <v>47</v>
      </c>
      <c r="L6" s="2">
        <v>3</v>
      </c>
      <c r="M6" s="2">
        <v>18</v>
      </c>
      <c r="N6" s="117">
        <v>7</v>
      </c>
      <c r="O6" s="117">
        <v>2</v>
      </c>
      <c r="P6" s="117">
        <v>3</v>
      </c>
      <c r="Q6" s="2">
        <v>4</v>
      </c>
      <c r="R6" s="2">
        <v>10</v>
      </c>
      <c r="S6" s="2">
        <v>26</v>
      </c>
      <c r="T6" s="117">
        <v>30</v>
      </c>
      <c r="U6" s="2">
        <v>8</v>
      </c>
      <c r="V6" s="2">
        <v>28</v>
      </c>
      <c r="W6" s="117">
        <v>68</v>
      </c>
      <c r="X6" s="2" t="s">
        <v>42</v>
      </c>
      <c r="Y6" s="2">
        <v>11.78443506701198</v>
      </c>
      <c r="Z6" s="2">
        <v>21.252171349129284</v>
      </c>
      <c r="AA6" s="2">
        <v>18.203316143964781</v>
      </c>
      <c r="AB6" s="2">
        <v>11.628697362093947</v>
      </c>
      <c r="AC6" s="2">
        <v>15.139109005710418</v>
      </c>
      <c r="AD6" s="2">
        <v>22.605104498609329</v>
      </c>
      <c r="AE6" s="2">
        <v>17.707921269116714</v>
      </c>
      <c r="AF6" s="70">
        <f>('Controles Generales'!$E$12*(J6*(90/H6))+'Controles Generales'!$F$12*(K6*(90/H6))+'Controles Generales'!$I$12*(N6*(90/H6))+'Controles Generales'!$J$12*(O6*(90/H6))+'Controles Generales'!$K$12*(P6*(90/H6))+'Controles Generales'!$O$12*(T6*(90/H6))+'Controles Generales'!$R$12*(W6*(90/H6)))/100</f>
        <v>2.6524390243902438</v>
      </c>
      <c r="AG6" s="2"/>
      <c r="AH6" s="2"/>
      <c r="AI6" s="2"/>
      <c r="AJ6" s="10">
        <f>IF($H6&lt;'Criterios de Restricción'!$E$27,0,AF6)</f>
        <v>2.6524390243902438</v>
      </c>
    </row>
    <row r="7" spans="1:36" ht="21" x14ac:dyDescent="0.25">
      <c r="A7" s="117" t="s">
        <v>350</v>
      </c>
      <c r="B7" s="117" t="s">
        <v>26</v>
      </c>
      <c r="C7" s="117" t="s">
        <v>172</v>
      </c>
      <c r="D7" s="117" t="s">
        <v>118</v>
      </c>
      <c r="E7" s="118">
        <v>36425</v>
      </c>
      <c r="F7" s="117">
        <v>16</v>
      </c>
      <c r="G7" s="117">
        <v>1</v>
      </c>
      <c r="H7" s="117">
        <v>20</v>
      </c>
      <c r="I7" s="2">
        <v>6</v>
      </c>
      <c r="J7" s="117">
        <v>2</v>
      </c>
      <c r="K7" s="117">
        <v>0</v>
      </c>
      <c r="L7" s="2">
        <v>0</v>
      </c>
      <c r="M7" s="2">
        <v>1</v>
      </c>
      <c r="N7" s="117">
        <v>0</v>
      </c>
      <c r="O7" s="117">
        <v>0</v>
      </c>
      <c r="P7" s="117">
        <v>0</v>
      </c>
      <c r="Q7" s="2">
        <v>0</v>
      </c>
      <c r="R7" s="2">
        <v>0</v>
      </c>
      <c r="S7" s="2">
        <v>0</v>
      </c>
      <c r="T7" s="117">
        <v>0</v>
      </c>
      <c r="U7" s="2">
        <v>1</v>
      </c>
      <c r="V7" s="2">
        <v>1</v>
      </c>
      <c r="W7" s="117">
        <v>2</v>
      </c>
      <c r="X7" s="2" t="s">
        <v>42</v>
      </c>
      <c r="Y7" s="2">
        <v>13.414083694929234</v>
      </c>
      <c r="Z7" s="2">
        <v>22.144569553381384</v>
      </c>
      <c r="AA7" s="2">
        <v>17.220079956065849</v>
      </c>
      <c r="AB7" s="2">
        <v>13.047280416240708</v>
      </c>
      <c r="AC7" s="2">
        <v>14.575682445544407</v>
      </c>
      <c r="AD7" s="2">
        <v>22.434914496634971</v>
      </c>
      <c r="AE7" s="2">
        <v>19.515392164799763</v>
      </c>
      <c r="AF7" s="70">
        <f>('Controles Generales'!$E$12*(J7*(90/H7))+'Controles Generales'!$F$12*(K7*(90/H7))+'Controles Generales'!$I$12*(N7*(90/H7))+'Controles Generales'!$J$12*(O7*(90/H7))+'Controles Generales'!$K$12*(P7*(90/H7))+'Controles Generales'!$O$12*(T7*(90/H7))+'Controles Generales'!$R$12*(W7*(90/H7)))/100</f>
        <v>2.25</v>
      </c>
      <c r="AG7" s="2"/>
      <c r="AH7" s="2"/>
      <c r="AI7" s="2"/>
      <c r="AJ7" s="10">
        <f>IF($H7&lt;'Criterios de Restricción'!$E$27,0,AF7)</f>
        <v>0</v>
      </c>
    </row>
    <row r="8" spans="1:36" ht="31.5" x14ac:dyDescent="0.25">
      <c r="A8" s="117" t="s">
        <v>334</v>
      </c>
      <c r="B8" s="117" t="s">
        <v>26</v>
      </c>
      <c r="C8" s="117" t="s">
        <v>124</v>
      </c>
      <c r="D8" s="117" t="s">
        <v>118</v>
      </c>
      <c r="E8" s="118">
        <v>34396</v>
      </c>
      <c r="F8" s="117">
        <v>21</v>
      </c>
      <c r="G8" s="117">
        <v>5</v>
      </c>
      <c r="H8" s="117">
        <v>381</v>
      </c>
      <c r="I8" s="2">
        <v>16</v>
      </c>
      <c r="J8" s="117">
        <v>45</v>
      </c>
      <c r="K8" s="117">
        <v>9</v>
      </c>
      <c r="L8" s="2">
        <v>0</v>
      </c>
      <c r="M8" s="2">
        <v>3</v>
      </c>
      <c r="N8" s="117">
        <v>3</v>
      </c>
      <c r="O8" s="117">
        <v>0</v>
      </c>
      <c r="P8" s="117">
        <v>0</v>
      </c>
      <c r="Q8" s="2">
        <v>0</v>
      </c>
      <c r="R8" s="2">
        <v>2</v>
      </c>
      <c r="S8" s="2">
        <v>2</v>
      </c>
      <c r="T8" s="117">
        <v>4</v>
      </c>
      <c r="U8" s="2">
        <v>3</v>
      </c>
      <c r="V8" s="2">
        <v>7</v>
      </c>
      <c r="W8" s="117">
        <v>7</v>
      </c>
      <c r="X8" s="2"/>
      <c r="Y8" s="2"/>
      <c r="Z8" s="2"/>
      <c r="AA8" s="2"/>
      <c r="AB8" s="2"/>
      <c r="AC8" s="2"/>
      <c r="AD8" s="2"/>
      <c r="AE8" s="2"/>
      <c r="AF8" s="70">
        <f>('Controles Generales'!$E$12*(J8*(90/H8))+'Controles Generales'!$F$12*(K8*(90/H8))+'Controles Generales'!$I$12*(N8*(90/H8))+'Controles Generales'!$J$12*(O8*(90/H8))+'Controles Generales'!$K$12*(P8*(90/H8))+'Controles Generales'!$O$12*(T8*(90/H8))+'Controles Generales'!$R$12*(W8*(90/H8)))/100</f>
        <v>2.2618110236220472</v>
      </c>
      <c r="AG8" s="2"/>
      <c r="AH8" s="2"/>
      <c r="AI8" s="2"/>
      <c r="AJ8" s="10">
        <f>IF($H8&lt;'Criterios de Restricción'!$E$27,0,AF8)</f>
        <v>0</v>
      </c>
    </row>
    <row r="9" spans="1:36" ht="21" x14ac:dyDescent="0.25">
      <c r="A9" s="117" t="s">
        <v>351</v>
      </c>
      <c r="B9" s="117" t="s">
        <v>26</v>
      </c>
      <c r="C9" s="117" t="s">
        <v>135</v>
      </c>
      <c r="D9" s="117" t="s">
        <v>118</v>
      </c>
      <c r="E9" s="118">
        <v>34441</v>
      </c>
      <c r="F9" s="117">
        <v>21</v>
      </c>
      <c r="G9" s="117">
        <v>5</v>
      </c>
      <c r="H9" s="117">
        <v>100</v>
      </c>
      <c r="I9" s="2">
        <v>11</v>
      </c>
      <c r="J9" s="117">
        <v>1</v>
      </c>
      <c r="K9" s="117">
        <v>2</v>
      </c>
      <c r="L9" s="2">
        <v>0</v>
      </c>
      <c r="M9" s="2">
        <v>5</v>
      </c>
      <c r="N9" s="117">
        <v>2</v>
      </c>
      <c r="O9" s="117">
        <v>0</v>
      </c>
      <c r="P9" s="117">
        <v>0</v>
      </c>
      <c r="Q9" s="2">
        <v>0</v>
      </c>
      <c r="R9" s="2">
        <v>2</v>
      </c>
      <c r="S9" s="2">
        <v>0</v>
      </c>
      <c r="T9" s="117">
        <v>1</v>
      </c>
      <c r="U9" s="2">
        <v>0</v>
      </c>
      <c r="V9" s="2">
        <v>3</v>
      </c>
      <c r="W9" s="117">
        <v>5</v>
      </c>
      <c r="X9" s="2"/>
      <c r="Y9" s="2"/>
      <c r="Z9" s="2"/>
      <c r="AA9" s="2"/>
      <c r="AB9" s="2"/>
      <c r="AC9" s="2"/>
      <c r="AD9" s="2"/>
      <c r="AE9" s="2"/>
      <c r="AF9" s="70">
        <f>('Controles Generales'!$E$12*(J9*(90/H9))+'Controles Generales'!$F$12*(K9*(90/H9))+'Controles Generales'!$I$12*(N9*(90/H9))+'Controles Generales'!$J$12*(O9*(90/H9))+'Controles Generales'!$K$12*(P9*(90/H9))+'Controles Generales'!$O$12*(T9*(90/H9))+'Controles Generales'!$R$12*(W9*(90/H9)))/100</f>
        <v>1.1475</v>
      </c>
      <c r="AG9" s="2"/>
      <c r="AH9" s="2"/>
      <c r="AI9" s="2"/>
      <c r="AJ9" s="10">
        <f>IF($H9&lt;'Criterios de Restricción'!$E$27,0,AF9)</f>
        <v>0</v>
      </c>
    </row>
    <row r="10" spans="1:36" ht="21" x14ac:dyDescent="0.25">
      <c r="A10" s="117" t="s">
        <v>317</v>
      </c>
      <c r="B10" s="117" t="s">
        <v>26</v>
      </c>
      <c r="C10" s="117" t="s">
        <v>128</v>
      </c>
      <c r="D10" s="117" t="s">
        <v>118</v>
      </c>
      <c r="E10" s="118">
        <v>34538</v>
      </c>
      <c r="F10" s="117">
        <v>21</v>
      </c>
      <c r="G10" s="117">
        <v>11</v>
      </c>
      <c r="H10" s="117">
        <v>228</v>
      </c>
      <c r="I10" s="2">
        <v>60</v>
      </c>
      <c r="J10" s="117">
        <v>34</v>
      </c>
      <c r="K10" s="117">
        <v>6</v>
      </c>
      <c r="L10" s="2">
        <v>1</v>
      </c>
      <c r="M10" s="2">
        <v>20</v>
      </c>
      <c r="N10" s="117">
        <v>4</v>
      </c>
      <c r="O10" s="117">
        <v>2</v>
      </c>
      <c r="P10" s="117">
        <v>0</v>
      </c>
      <c r="Q10" s="2">
        <v>0</v>
      </c>
      <c r="R10" s="2">
        <v>20</v>
      </c>
      <c r="S10" s="2">
        <v>9</v>
      </c>
      <c r="T10" s="117">
        <v>5</v>
      </c>
      <c r="U10" s="2">
        <v>3</v>
      </c>
      <c r="V10" s="2">
        <v>24</v>
      </c>
      <c r="W10" s="117">
        <v>8</v>
      </c>
      <c r="X10" s="2"/>
      <c r="Y10" s="2"/>
      <c r="Z10" s="2"/>
      <c r="AA10" s="2"/>
      <c r="AB10" s="2"/>
      <c r="AC10" s="2"/>
      <c r="AD10" s="2"/>
      <c r="AE10" s="2"/>
      <c r="AF10" s="70">
        <f>('Controles Generales'!$E$12*(J10*(90/H10))+'Controles Generales'!$F$12*(K10*(90/H10))+'Controles Generales'!$I$12*(N10*(90/H10))+'Controles Generales'!$J$12*(O10*(90/H10))+'Controles Generales'!$K$12*(P10*(90/H10))+'Controles Generales'!$O$12*(T10*(90/H10))+'Controles Generales'!$R$12*(W10*(90/H10)))/100</f>
        <v>3.3059210526315788</v>
      </c>
      <c r="AG10" s="2"/>
      <c r="AH10" s="2"/>
      <c r="AI10" s="2"/>
      <c r="AJ10" s="10">
        <f>IF($H10&lt;'Criterios de Restricción'!$E$27,0,AF10)</f>
        <v>0</v>
      </c>
    </row>
    <row r="11" spans="1:36" ht="21" x14ac:dyDescent="0.25">
      <c r="A11" s="117" t="s">
        <v>193</v>
      </c>
      <c r="B11" s="117" t="s">
        <v>26</v>
      </c>
      <c r="C11" s="117" t="s">
        <v>135</v>
      </c>
      <c r="D11" s="117" t="s">
        <v>118</v>
      </c>
      <c r="E11" s="118">
        <v>33499</v>
      </c>
      <c r="F11" s="117">
        <v>24</v>
      </c>
      <c r="G11" s="117">
        <v>25</v>
      </c>
      <c r="H11" s="117">
        <v>1740</v>
      </c>
      <c r="I11" s="2">
        <v>14</v>
      </c>
      <c r="J11" s="117">
        <v>272</v>
      </c>
      <c r="K11" s="117">
        <v>34</v>
      </c>
      <c r="L11" s="2">
        <v>0</v>
      </c>
      <c r="M11" s="2">
        <v>3</v>
      </c>
      <c r="N11" s="117">
        <v>19</v>
      </c>
      <c r="O11" s="117">
        <v>3</v>
      </c>
      <c r="P11" s="117">
        <v>4</v>
      </c>
      <c r="Q11" s="2">
        <v>0</v>
      </c>
      <c r="R11" s="2">
        <v>3</v>
      </c>
      <c r="S11" s="2">
        <v>0</v>
      </c>
      <c r="T11" s="117">
        <v>22</v>
      </c>
      <c r="U11" s="2">
        <v>3</v>
      </c>
      <c r="V11" s="2">
        <v>8</v>
      </c>
      <c r="W11" s="117">
        <v>67</v>
      </c>
      <c r="X11" s="2"/>
      <c r="Y11" s="2"/>
      <c r="Z11" s="2"/>
      <c r="AA11" s="2"/>
      <c r="AB11" s="2"/>
      <c r="AC11" s="2"/>
      <c r="AD11" s="2"/>
      <c r="AE11" s="2"/>
      <c r="AF11" s="70">
        <f>('Controles Generales'!$E$12*(J11*(90/H11))+'Controles Generales'!$F$12*(K11*(90/H11))+'Controles Generales'!$I$12*(N11*(90/H11))+'Controles Generales'!$J$12*(O11*(90/H11))+'Controles Generales'!$K$12*(P11*(90/H11))+'Controles Generales'!$O$12*(T11*(90/H11))+'Controles Generales'!$R$12*(W11*(90/H11)))/100</f>
        <v>3.0349137931034478</v>
      </c>
      <c r="AG11" s="2"/>
      <c r="AH11" s="2"/>
      <c r="AI11" s="2"/>
      <c r="AJ11" s="10">
        <f>IF($H11&lt;'Criterios de Restricción'!$E$27,0,AF11)</f>
        <v>3.0349137931034478</v>
      </c>
    </row>
    <row r="12" spans="1:36" ht="21" x14ac:dyDescent="0.25">
      <c r="A12" s="117" t="s">
        <v>752</v>
      </c>
      <c r="B12" s="117" t="s">
        <v>26</v>
      </c>
      <c r="C12" s="117" t="s">
        <v>605</v>
      </c>
      <c r="D12" s="117" t="s">
        <v>133</v>
      </c>
      <c r="E12" s="118">
        <v>33158</v>
      </c>
      <c r="F12" s="117">
        <v>25</v>
      </c>
      <c r="G12" s="117">
        <v>21</v>
      </c>
      <c r="H12" s="117">
        <v>1424</v>
      </c>
      <c r="I12" s="2">
        <v>14</v>
      </c>
      <c r="J12" s="117">
        <v>145</v>
      </c>
      <c r="K12" s="117">
        <v>45</v>
      </c>
      <c r="L12" s="2">
        <v>0</v>
      </c>
      <c r="M12" s="2">
        <v>12</v>
      </c>
      <c r="N12" s="117">
        <v>27</v>
      </c>
      <c r="O12" s="117">
        <v>5</v>
      </c>
      <c r="P12" s="117">
        <v>2</v>
      </c>
      <c r="Q12" s="2">
        <v>0</v>
      </c>
      <c r="R12" s="2">
        <v>2</v>
      </c>
      <c r="S12" s="2">
        <v>1</v>
      </c>
      <c r="T12" s="117">
        <v>25</v>
      </c>
      <c r="U12" s="2">
        <v>1</v>
      </c>
      <c r="V12" s="2">
        <v>12</v>
      </c>
      <c r="W12" s="117">
        <v>90</v>
      </c>
      <c r="X12" s="2" t="s">
        <v>42</v>
      </c>
      <c r="Y12" s="2">
        <v>9.0977605557635037</v>
      </c>
      <c r="Z12" s="2">
        <v>12.717477189288292</v>
      </c>
      <c r="AA12" s="2">
        <v>10.619111764471949</v>
      </c>
      <c r="AB12" s="2">
        <v>9.2698917033044879</v>
      </c>
      <c r="AC12" s="2">
        <v>9.8561918850808254</v>
      </c>
      <c r="AD12" s="2">
        <v>20.489572207666086</v>
      </c>
      <c r="AE12" s="2">
        <v>16.765680191902018</v>
      </c>
      <c r="AF12" s="70">
        <f>('Controles Generales'!$E$12*(J12*(90/H12))+'Controles Generales'!$F$12*(K12*(90/H12))+'Controles Generales'!$I$12*(N12*(90/H12))+'Controles Generales'!$J$12*(O12*(90/H12))+'Controles Generales'!$K$12*(P12*(90/H12))+'Controles Generales'!$O$12*(T12*(90/H12))+'Controles Generales'!$R$12*(W12*(90/H12)))/100</f>
        <v>2.8330407303370788</v>
      </c>
      <c r="AG12" s="2"/>
      <c r="AH12" s="2"/>
      <c r="AI12" s="2"/>
      <c r="AJ12" s="10">
        <f>IF($H12&lt;'Criterios de Restricción'!$E$27,0,AF12)</f>
        <v>2.8330407303370788</v>
      </c>
    </row>
    <row r="13" spans="1:36" ht="21" x14ac:dyDescent="0.25">
      <c r="A13" s="117" t="s">
        <v>328</v>
      </c>
      <c r="B13" s="117" t="s">
        <v>26</v>
      </c>
      <c r="C13" s="117" t="s">
        <v>139</v>
      </c>
      <c r="D13" s="117" t="s">
        <v>162</v>
      </c>
      <c r="E13" s="118">
        <v>32194</v>
      </c>
      <c r="F13" s="117">
        <v>27</v>
      </c>
      <c r="G13" s="117">
        <v>18</v>
      </c>
      <c r="H13" s="117">
        <v>1426</v>
      </c>
      <c r="I13" s="2">
        <v>2</v>
      </c>
      <c r="J13" s="117">
        <v>148</v>
      </c>
      <c r="K13" s="117">
        <v>22</v>
      </c>
      <c r="L13" s="2">
        <v>0</v>
      </c>
      <c r="M13" s="2">
        <v>0</v>
      </c>
      <c r="N13" s="117">
        <v>25</v>
      </c>
      <c r="O13" s="117">
        <v>5</v>
      </c>
      <c r="P13" s="117">
        <v>6</v>
      </c>
      <c r="Q13" s="2">
        <v>0</v>
      </c>
      <c r="R13" s="2">
        <v>0</v>
      </c>
      <c r="S13" s="2">
        <v>0</v>
      </c>
      <c r="T13" s="117">
        <v>15</v>
      </c>
      <c r="U13" s="2">
        <v>0</v>
      </c>
      <c r="V13" s="2">
        <v>8</v>
      </c>
      <c r="W13" s="117">
        <v>54</v>
      </c>
      <c r="X13" s="2" t="s">
        <v>42</v>
      </c>
      <c r="Y13" s="2">
        <v>8.6367881155472759</v>
      </c>
      <c r="Z13" s="2">
        <v>6.4736811459809989</v>
      </c>
      <c r="AA13" s="2">
        <v>5.1047285925367296</v>
      </c>
      <c r="AB13" s="2">
        <v>8.0671159843997344</v>
      </c>
      <c r="AC13" s="2">
        <v>6.994971973755014</v>
      </c>
      <c r="AD13" s="2">
        <v>16.847975581786326</v>
      </c>
      <c r="AE13" s="2">
        <v>12.60066881175781</v>
      </c>
      <c r="AF13" s="70">
        <f>('Controles Generales'!$E$12*(J13*(90/H13))+'Controles Generales'!$F$12*(K13*(90/H13))+'Controles Generales'!$I$12*(N13*(90/H13))+'Controles Generales'!$J$12*(O13*(90/H13))+'Controles Generales'!$K$12*(P13*(90/H13))+'Controles Generales'!$O$12*(T13*(90/H13))+'Controles Generales'!$R$12*(W13*(90/H13)))/100</f>
        <v>2.3572931276297333</v>
      </c>
      <c r="AG13" s="2"/>
      <c r="AH13" s="2"/>
      <c r="AI13" s="2"/>
      <c r="AJ13" s="10">
        <f>IF($H13&lt;'Criterios de Restricción'!$E$27,0,AF13)</f>
        <v>2.3572931276297333</v>
      </c>
    </row>
    <row r="14" spans="1:36" ht="21" x14ac:dyDescent="0.25">
      <c r="A14" s="117" t="s">
        <v>753</v>
      </c>
      <c r="B14" s="117" t="s">
        <v>26</v>
      </c>
      <c r="C14" s="117" t="s">
        <v>598</v>
      </c>
      <c r="D14" s="117" t="s">
        <v>118</v>
      </c>
      <c r="E14" s="118">
        <v>33685</v>
      </c>
      <c r="F14" s="117">
        <v>23</v>
      </c>
      <c r="G14" s="117">
        <v>23</v>
      </c>
      <c r="H14" s="117">
        <v>1604</v>
      </c>
      <c r="I14" s="2">
        <v>25</v>
      </c>
      <c r="J14" s="117">
        <v>169</v>
      </c>
      <c r="K14" s="117">
        <v>40</v>
      </c>
      <c r="L14" s="2">
        <v>0</v>
      </c>
      <c r="M14" s="2">
        <v>12</v>
      </c>
      <c r="N14" s="117">
        <v>2</v>
      </c>
      <c r="O14" s="117">
        <v>1</v>
      </c>
      <c r="P14" s="117">
        <v>2</v>
      </c>
      <c r="Q14" s="2">
        <v>0</v>
      </c>
      <c r="R14" s="2">
        <v>3</v>
      </c>
      <c r="S14" s="2">
        <v>4</v>
      </c>
      <c r="T14" s="117">
        <v>12</v>
      </c>
      <c r="U14" s="2">
        <v>14</v>
      </c>
      <c r="V14" s="2">
        <v>22</v>
      </c>
      <c r="W14" s="117">
        <v>27</v>
      </c>
      <c r="X14" s="2" t="s">
        <v>42</v>
      </c>
      <c r="Y14" s="2">
        <v>1.6479309903190824</v>
      </c>
      <c r="Z14" s="2">
        <v>2.7654280202069312</v>
      </c>
      <c r="AA14" s="2">
        <v>2.3576230686401196</v>
      </c>
      <c r="AB14" s="2">
        <v>1.1561277116305577</v>
      </c>
      <c r="AC14" s="2">
        <v>2.4298382223072199</v>
      </c>
      <c r="AD14" s="2">
        <v>1.4127054393331184</v>
      </c>
      <c r="AE14" s="2">
        <v>1.0851274753077409</v>
      </c>
      <c r="AF14" s="70">
        <f>('Controles Generales'!$E$12*(J14*(90/H14))+'Controles Generales'!$F$12*(K14*(90/H14))+'Controles Generales'!$I$12*(N14*(90/H14))+'Controles Generales'!$J$12*(O14*(90/H14))+'Controles Generales'!$K$12*(P14*(90/H14))+'Controles Generales'!$O$12*(T14*(90/H14))+'Controles Generales'!$R$12*(W14*(90/H14)))/100</f>
        <v>2.0101309226932669</v>
      </c>
      <c r="AG14" s="2"/>
      <c r="AH14" s="2"/>
      <c r="AI14" s="2"/>
      <c r="AJ14" s="10">
        <f>IF($H14&lt;'Criterios de Restricción'!$E$27,0,AF14)</f>
        <v>2.0101309226932669</v>
      </c>
    </row>
    <row r="15" spans="1:36" ht="21" x14ac:dyDescent="0.25">
      <c r="A15" s="117" t="s">
        <v>754</v>
      </c>
      <c r="B15" s="117" t="s">
        <v>26</v>
      </c>
      <c r="C15" s="117" t="s">
        <v>129</v>
      </c>
      <c r="D15" s="117" t="s">
        <v>118</v>
      </c>
      <c r="E15" s="118">
        <v>30678</v>
      </c>
      <c r="F15" s="117">
        <v>31</v>
      </c>
      <c r="G15" s="117">
        <v>3</v>
      </c>
      <c r="H15" s="117">
        <v>25</v>
      </c>
      <c r="I15" s="2">
        <v>27</v>
      </c>
      <c r="J15" s="117">
        <v>6</v>
      </c>
      <c r="K15" s="117">
        <v>0</v>
      </c>
      <c r="L15" s="2">
        <v>3</v>
      </c>
      <c r="M15" s="2">
        <v>12</v>
      </c>
      <c r="N15" s="117">
        <v>3</v>
      </c>
      <c r="O15" s="117">
        <v>0</v>
      </c>
      <c r="P15" s="117">
        <v>0</v>
      </c>
      <c r="Q15" s="2">
        <v>2</v>
      </c>
      <c r="R15" s="2">
        <v>1</v>
      </c>
      <c r="S15" s="2">
        <v>6</v>
      </c>
      <c r="T15" s="117">
        <v>0</v>
      </c>
      <c r="U15" s="2">
        <v>8</v>
      </c>
      <c r="V15" s="2">
        <v>11</v>
      </c>
      <c r="W15" s="117">
        <v>5</v>
      </c>
      <c r="X15" s="2" t="s">
        <v>42</v>
      </c>
      <c r="Y15" s="2">
        <v>3.7347780239393997</v>
      </c>
      <c r="Z15" s="2">
        <v>6.2923983571184339</v>
      </c>
      <c r="AA15" s="2">
        <v>5.7117147199079774</v>
      </c>
      <c r="AB15" s="2">
        <v>3.5708435977098913</v>
      </c>
      <c r="AC15" s="2">
        <v>5.5380830205776093</v>
      </c>
      <c r="AD15" s="2">
        <v>3.3063586708581272</v>
      </c>
      <c r="AE15" s="2">
        <v>3.6295113322986232</v>
      </c>
      <c r="AF15" s="70">
        <f>('Controles Generales'!$E$12*(J15*(90/H15))+'Controles Generales'!$F$12*(K15*(90/H15))+'Controles Generales'!$I$12*(N15*(90/H15))+'Controles Generales'!$J$12*(O15*(90/H15))+'Controles Generales'!$K$12*(P15*(90/H15))+'Controles Generales'!$O$12*(T15*(90/H15))+'Controles Generales'!$R$12*(W15*(90/H15)))/100</f>
        <v>6.12</v>
      </c>
      <c r="AG15" s="2"/>
      <c r="AH15" s="2"/>
      <c r="AI15" s="2"/>
      <c r="AJ15" s="10">
        <f>IF($H15&lt;'Criterios de Restricción'!$E$27,0,AF15)</f>
        <v>0</v>
      </c>
    </row>
    <row r="16" spans="1:36" ht="21" x14ac:dyDescent="0.25">
      <c r="A16" s="117" t="s">
        <v>755</v>
      </c>
      <c r="B16" s="117" t="s">
        <v>26</v>
      </c>
      <c r="C16" s="117" t="s">
        <v>132</v>
      </c>
      <c r="D16" s="117" t="s">
        <v>118</v>
      </c>
      <c r="E16" s="118">
        <v>32051</v>
      </c>
      <c r="F16" s="117">
        <v>28</v>
      </c>
      <c r="G16" s="117">
        <v>3</v>
      </c>
      <c r="H16" s="117">
        <v>214</v>
      </c>
      <c r="I16" s="2">
        <v>38</v>
      </c>
      <c r="J16" s="117">
        <v>26</v>
      </c>
      <c r="K16" s="117">
        <v>4</v>
      </c>
      <c r="L16" s="2">
        <v>2</v>
      </c>
      <c r="M16" s="2">
        <v>19</v>
      </c>
      <c r="N16" s="117">
        <v>7</v>
      </c>
      <c r="O16" s="117">
        <v>1</v>
      </c>
      <c r="P16" s="117">
        <v>0</v>
      </c>
      <c r="Q16" s="2">
        <v>1</v>
      </c>
      <c r="R16" s="2">
        <v>2</v>
      </c>
      <c r="S16" s="2">
        <v>3</v>
      </c>
      <c r="T16" s="117">
        <v>7</v>
      </c>
      <c r="U16" s="2">
        <v>15</v>
      </c>
      <c r="V16" s="2">
        <v>27</v>
      </c>
      <c r="W16" s="117">
        <v>9</v>
      </c>
      <c r="X16" s="2"/>
      <c r="Y16" s="2"/>
      <c r="Z16" s="2"/>
      <c r="AA16" s="2"/>
      <c r="AB16" s="2"/>
      <c r="AC16" s="2"/>
      <c r="AD16" s="2"/>
      <c r="AE16" s="2"/>
      <c r="AF16" s="70">
        <f>('Controles Generales'!$E$12*(J16*(90/H16))+'Controles Generales'!$F$12*(K16*(90/H16))+'Controles Generales'!$I$12*(N16*(90/H16))+'Controles Generales'!$J$12*(O16*(90/H16))+'Controles Generales'!$K$12*(P16*(90/H16))+'Controles Generales'!$O$12*(T16*(90/H16))+'Controles Generales'!$R$12*(W16*(90/H16)))/100</f>
        <v>3.1331775700934581</v>
      </c>
      <c r="AG16" s="2"/>
      <c r="AH16" s="2"/>
      <c r="AI16" s="2"/>
      <c r="AJ16" s="10">
        <f>IF($H16&lt;'Criterios de Restricción'!$E$27,0,AF16)</f>
        <v>0</v>
      </c>
    </row>
    <row r="17" spans="1:36" ht="21" x14ac:dyDescent="0.25">
      <c r="A17" s="117" t="s">
        <v>756</v>
      </c>
      <c r="B17" s="117" t="s">
        <v>26</v>
      </c>
      <c r="C17" s="117" t="s">
        <v>132</v>
      </c>
      <c r="D17" s="117" t="s">
        <v>118</v>
      </c>
      <c r="E17" s="118">
        <v>34706</v>
      </c>
      <c r="F17" s="117">
        <v>20</v>
      </c>
      <c r="G17" s="117">
        <v>3</v>
      </c>
      <c r="H17" s="117">
        <v>51</v>
      </c>
      <c r="I17" s="2">
        <v>23</v>
      </c>
      <c r="J17" s="117">
        <v>4</v>
      </c>
      <c r="K17" s="117">
        <v>1</v>
      </c>
      <c r="L17" s="2">
        <v>1</v>
      </c>
      <c r="M17" s="2">
        <v>9</v>
      </c>
      <c r="N17" s="117">
        <v>1</v>
      </c>
      <c r="O17" s="117">
        <v>0</v>
      </c>
      <c r="P17" s="117">
        <v>0</v>
      </c>
      <c r="Q17" s="2">
        <v>0</v>
      </c>
      <c r="R17" s="2">
        <v>8</v>
      </c>
      <c r="S17" s="2">
        <v>5</v>
      </c>
      <c r="T17" s="117">
        <v>2</v>
      </c>
      <c r="U17" s="2">
        <v>9</v>
      </c>
      <c r="V17" s="2">
        <v>19</v>
      </c>
      <c r="W17" s="117">
        <v>6</v>
      </c>
      <c r="X17" s="2"/>
      <c r="Y17" s="2"/>
      <c r="Z17" s="2"/>
      <c r="AA17" s="2"/>
      <c r="AB17" s="2"/>
      <c r="AC17" s="2"/>
      <c r="AD17" s="2"/>
      <c r="AE17" s="2"/>
      <c r="AF17" s="70">
        <f>('Controles Generales'!$E$12*(J17*(90/H17))+'Controles Generales'!$F$12*(K17*(90/H17))+'Controles Generales'!$I$12*(N17*(90/H17))+'Controles Generales'!$J$12*(O17*(90/H17))+'Controles Generales'!$K$12*(P17*(90/H17))+'Controles Generales'!$O$12*(T17*(90/H17))+'Controles Generales'!$R$12*(W17*(90/H17)))/100</f>
        <v>3.1323529411764706</v>
      </c>
      <c r="AG17" s="2"/>
      <c r="AH17" s="2"/>
      <c r="AI17" s="2"/>
      <c r="AJ17" s="10">
        <f>IF($H17&lt;'Criterios de Restricción'!$E$27,0,AF17)</f>
        <v>0</v>
      </c>
    </row>
    <row r="18" spans="1:36" ht="21" x14ac:dyDescent="0.25">
      <c r="A18" s="117" t="s">
        <v>757</v>
      </c>
      <c r="B18" s="117" t="s">
        <v>26</v>
      </c>
      <c r="C18" s="117" t="s">
        <v>129</v>
      </c>
      <c r="D18" s="117" t="s">
        <v>758</v>
      </c>
      <c r="E18" s="118">
        <v>31875</v>
      </c>
      <c r="F18" s="117">
        <v>28</v>
      </c>
      <c r="G18" s="117">
        <v>6</v>
      </c>
      <c r="H18" s="117">
        <v>69</v>
      </c>
      <c r="I18" s="2">
        <v>37</v>
      </c>
      <c r="J18" s="117">
        <v>15</v>
      </c>
      <c r="K18" s="117">
        <v>3</v>
      </c>
      <c r="L18" s="2">
        <v>1</v>
      </c>
      <c r="M18" s="2">
        <v>11</v>
      </c>
      <c r="N18" s="117">
        <v>1</v>
      </c>
      <c r="O18" s="117">
        <v>0</v>
      </c>
      <c r="P18" s="117">
        <v>0</v>
      </c>
      <c r="Q18" s="2">
        <v>0</v>
      </c>
      <c r="R18" s="2">
        <v>6</v>
      </c>
      <c r="S18" s="2">
        <v>5</v>
      </c>
      <c r="T18" s="117">
        <v>1</v>
      </c>
      <c r="U18" s="2">
        <v>6</v>
      </c>
      <c r="V18" s="2">
        <v>12</v>
      </c>
      <c r="W18" s="117">
        <v>3</v>
      </c>
      <c r="X18" s="2"/>
      <c r="Y18" s="2"/>
      <c r="Z18" s="2"/>
      <c r="AA18" s="2"/>
      <c r="AB18" s="2"/>
      <c r="AC18" s="2"/>
      <c r="AD18" s="2"/>
      <c r="AE18" s="2"/>
      <c r="AF18" s="70">
        <f>('Controles Generales'!$E$12*(J18*(90/H18))+'Controles Generales'!$F$12*(K18*(90/H18))+'Controles Generales'!$I$12*(N18*(90/H18))+'Controles Generales'!$J$12*(O18*(90/H18))+'Controles Generales'!$K$12*(P18*(90/H18))+'Controles Generales'!$O$12*(T18*(90/H18))+'Controles Generales'!$R$12*(W18*(90/H18)))/100</f>
        <v>4.1739130434782608</v>
      </c>
      <c r="AG18" s="2"/>
      <c r="AH18" s="2"/>
      <c r="AI18" s="2"/>
      <c r="AJ18" s="10">
        <f>IF($H18&lt;'Criterios de Restricción'!$E$27,0,AF18)</f>
        <v>0</v>
      </c>
    </row>
    <row r="19" spans="1:36" ht="21" x14ac:dyDescent="0.25">
      <c r="A19" s="117" t="s">
        <v>759</v>
      </c>
      <c r="B19" s="117" t="s">
        <v>26</v>
      </c>
      <c r="C19" s="117" t="s">
        <v>148</v>
      </c>
      <c r="D19" s="117" t="s">
        <v>118</v>
      </c>
      <c r="E19" s="118">
        <v>30742</v>
      </c>
      <c r="F19" s="117">
        <v>31</v>
      </c>
      <c r="G19" s="117">
        <v>26</v>
      </c>
      <c r="H19" s="117">
        <v>2060</v>
      </c>
      <c r="I19" s="2">
        <v>10</v>
      </c>
      <c r="J19" s="117">
        <v>225</v>
      </c>
      <c r="K19" s="117">
        <v>16</v>
      </c>
      <c r="L19" s="2">
        <v>0</v>
      </c>
      <c r="M19" s="2">
        <v>6</v>
      </c>
      <c r="N19" s="117">
        <v>13</v>
      </c>
      <c r="O19" s="117">
        <v>14</v>
      </c>
      <c r="P19" s="117">
        <v>4</v>
      </c>
      <c r="Q19" s="2">
        <v>0</v>
      </c>
      <c r="R19" s="2">
        <v>1</v>
      </c>
      <c r="S19" s="2">
        <v>0</v>
      </c>
      <c r="T19" s="117">
        <v>33</v>
      </c>
      <c r="U19" s="2">
        <v>7</v>
      </c>
      <c r="V19" s="2">
        <v>14</v>
      </c>
      <c r="W19" s="117">
        <v>104</v>
      </c>
      <c r="X19" s="2" t="s">
        <v>42</v>
      </c>
      <c r="Y19" s="2">
        <v>0.69770488840697564</v>
      </c>
      <c r="Z19" s="2">
        <v>0.80634174490910737</v>
      </c>
      <c r="AA19" s="2">
        <v>1.0283972826667322</v>
      </c>
      <c r="AB19" s="2">
        <v>0.82270488840697564</v>
      </c>
      <c r="AC19" s="2">
        <v>1.3270667504538474</v>
      </c>
      <c r="AD19" s="2">
        <v>0.72909325020330729</v>
      </c>
      <c r="AE19" s="2">
        <v>0.8022386373904401</v>
      </c>
      <c r="AF19" s="70">
        <f>('Controles Generales'!$E$12*(J19*(90/H19))+'Controles Generales'!$F$12*(K19*(90/H19))+'Controles Generales'!$I$12*(N19*(90/H19))+'Controles Generales'!$J$12*(O19*(90/H19))+'Controles Generales'!$K$12*(P19*(90/H19))+'Controles Generales'!$O$12*(T19*(90/H19))+'Controles Generales'!$R$12*(W19*(90/H19)))/100</f>
        <v>2.4848300970873787</v>
      </c>
      <c r="AG19" s="2"/>
      <c r="AH19" s="2"/>
      <c r="AI19" s="2"/>
      <c r="AJ19" s="10">
        <f>IF($H19&lt;'Criterios de Restricción'!$E$27,0,AF19)</f>
        <v>2.4848300970873787</v>
      </c>
    </row>
    <row r="20" spans="1:36" ht="21" x14ac:dyDescent="0.25">
      <c r="A20" s="117" t="s">
        <v>342</v>
      </c>
      <c r="B20" s="117" t="s">
        <v>26</v>
      </c>
      <c r="C20" s="117" t="s">
        <v>157</v>
      </c>
      <c r="D20" s="117" t="s">
        <v>118</v>
      </c>
      <c r="E20" s="118">
        <v>32886</v>
      </c>
      <c r="F20" s="117">
        <v>25</v>
      </c>
      <c r="G20" s="117">
        <v>6</v>
      </c>
      <c r="H20" s="117">
        <v>135</v>
      </c>
      <c r="I20" s="2">
        <v>61</v>
      </c>
      <c r="J20" s="117">
        <v>15</v>
      </c>
      <c r="K20" s="117">
        <v>0</v>
      </c>
      <c r="L20" s="2">
        <v>1</v>
      </c>
      <c r="M20" s="2">
        <v>23</v>
      </c>
      <c r="N20" s="117">
        <v>2</v>
      </c>
      <c r="O20" s="117">
        <v>2</v>
      </c>
      <c r="P20" s="117">
        <v>0</v>
      </c>
      <c r="Q20" s="2">
        <v>3</v>
      </c>
      <c r="R20" s="2">
        <v>5</v>
      </c>
      <c r="S20" s="2">
        <v>5</v>
      </c>
      <c r="T20" s="117">
        <v>4</v>
      </c>
      <c r="U20" s="2">
        <v>14</v>
      </c>
      <c r="V20" s="2">
        <v>43</v>
      </c>
      <c r="W20" s="117">
        <v>6</v>
      </c>
      <c r="X20" s="2" t="s">
        <v>42</v>
      </c>
      <c r="Y20" s="2">
        <v>7.6590228384461367</v>
      </c>
      <c r="Z20" s="2">
        <v>7.2119842933428631</v>
      </c>
      <c r="AA20" s="2">
        <v>7.4181724348210718</v>
      </c>
      <c r="AB20" s="2">
        <v>7.2143507072985962</v>
      </c>
      <c r="AC20" s="2">
        <v>9.9752526211839481</v>
      </c>
      <c r="AD20" s="2">
        <v>14.389803061706784</v>
      </c>
      <c r="AE20" s="2">
        <v>11.204607646484121</v>
      </c>
      <c r="AF20" s="70">
        <f>('Controles Generales'!$E$12*(J20*(90/H20))+'Controles Generales'!$F$12*(K20*(90/H20))+'Controles Generales'!$I$12*(N20*(90/H20))+'Controles Generales'!$J$12*(O20*(90/H20))+'Controles Generales'!$K$12*(P20*(90/H20))+'Controles Generales'!$O$12*(T20*(90/H20))+'Controles Generales'!$R$12*(W20*(90/H20)))/100</f>
        <v>2.8</v>
      </c>
      <c r="AG20" s="2"/>
      <c r="AH20" s="2"/>
      <c r="AI20" s="2"/>
      <c r="AJ20" s="10">
        <f>IF($H20&lt;'Criterios de Restricción'!$E$27,0,AF20)</f>
        <v>0</v>
      </c>
    </row>
    <row r="21" spans="1:36" ht="21" x14ac:dyDescent="0.25">
      <c r="A21" s="117" t="s">
        <v>760</v>
      </c>
      <c r="B21" s="117" t="s">
        <v>26</v>
      </c>
      <c r="C21" s="117" t="s">
        <v>172</v>
      </c>
      <c r="D21" s="117" t="s">
        <v>118</v>
      </c>
      <c r="E21" s="118">
        <v>34667</v>
      </c>
      <c r="F21" s="117">
        <v>20</v>
      </c>
      <c r="G21" s="117">
        <v>2</v>
      </c>
      <c r="H21" s="117">
        <v>74</v>
      </c>
      <c r="I21" s="2">
        <v>24</v>
      </c>
      <c r="J21" s="117">
        <v>7</v>
      </c>
      <c r="K21" s="117">
        <v>1</v>
      </c>
      <c r="L21" s="2">
        <v>2</v>
      </c>
      <c r="M21" s="2">
        <v>26</v>
      </c>
      <c r="N21" s="117">
        <v>0</v>
      </c>
      <c r="O21" s="117">
        <v>0</v>
      </c>
      <c r="P21" s="117">
        <v>0</v>
      </c>
      <c r="Q21" s="2">
        <v>1</v>
      </c>
      <c r="R21" s="2">
        <v>2</v>
      </c>
      <c r="S21" s="2">
        <v>5</v>
      </c>
      <c r="T21" s="117">
        <v>3</v>
      </c>
      <c r="U21" s="2">
        <v>7</v>
      </c>
      <c r="V21" s="2">
        <v>36</v>
      </c>
      <c r="W21" s="117">
        <v>5</v>
      </c>
      <c r="X21" s="2"/>
      <c r="Y21" s="2"/>
      <c r="Z21" s="2"/>
      <c r="AA21" s="2"/>
      <c r="AB21" s="2"/>
      <c r="AC21" s="2"/>
      <c r="AD21" s="2"/>
      <c r="AE21" s="2"/>
      <c r="AF21" s="70">
        <f>('Controles Generales'!$E$12*(J21*(90/H21))+'Controles Generales'!$F$12*(K21*(90/H21))+'Controles Generales'!$I$12*(N21*(90/H21))+'Controles Generales'!$J$12*(O21*(90/H21))+'Controles Generales'!$K$12*(P21*(90/H21))+'Controles Generales'!$O$12*(T21*(90/H21))+'Controles Generales'!$R$12*(W21*(90/H21)))/100</f>
        <v>2.6756756756756759</v>
      </c>
      <c r="AG21" s="2"/>
      <c r="AH21" s="2"/>
      <c r="AI21" s="2"/>
      <c r="AJ21" s="10">
        <f>IF($H21&lt;'Criterios de Restricción'!$E$27,0,AF21)</f>
        <v>0</v>
      </c>
    </row>
    <row r="22" spans="1:36" ht="21" x14ac:dyDescent="0.25">
      <c r="A22" s="117" t="s">
        <v>761</v>
      </c>
      <c r="B22" s="117" t="s">
        <v>26</v>
      </c>
      <c r="C22" s="117" t="s">
        <v>141</v>
      </c>
      <c r="D22" s="117" t="s">
        <v>118</v>
      </c>
      <c r="E22" s="118">
        <v>30387</v>
      </c>
      <c r="F22" s="117">
        <v>32</v>
      </c>
      <c r="G22" s="117">
        <v>12</v>
      </c>
      <c r="H22" s="117">
        <v>372</v>
      </c>
      <c r="I22" s="2">
        <v>24</v>
      </c>
      <c r="J22" s="117">
        <v>54</v>
      </c>
      <c r="K22" s="117">
        <v>1</v>
      </c>
      <c r="L22" s="2">
        <v>0</v>
      </c>
      <c r="M22" s="2">
        <v>5</v>
      </c>
      <c r="N22" s="117">
        <v>7</v>
      </c>
      <c r="O22" s="117">
        <v>1</v>
      </c>
      <c r="P22" s="117">
        <v>1</v>
      </c>
      <c r="Q22" s="2">
        <v>3</v>
      </c>
      <c r="R22" s="2">
        <v>0</v>
      </c>
      <c r="S22" s="2">
        <v>4</v>
      </c>
      <c r="T22" s="117">
        <v>6</v>
      </c>
      <c r="U22" s="2">
        <v>2</v>
      </c>
      <c r="V22" s="2">
        <v>14</v>
      </c>
      <c r="W22" s="117">
        <v>46</v>
      </c>
      <c r="X22" s="2"/>
      <c r="Y22" s="2"/>
      <c r="Z22" s="2"/>
      <c r="AA22" s="2"/>
      <c r="AB22" s="2"/>
      <c r="AC22" s="2"/>
      <c r="AD22" s="2"/>
      <c r="AE22" s="2"/>
      <c r="AF22" s="70">
        <f>('Controles Generales'!$E$12*(J22*(90/H22))+'Controles Generales'!$F$12*(K22*(90/H22))+'Controles Generales'!$I$12*(N22*(90/H22))+'Controles Generales'!$J$12*(O22*(90/H22))+'Controles Generales'!$K$12*(P22*(90/H22))+'Controles Generales'!$O$12*(T22*(90/H22))+'Controles Generales'!$R$12*(W22*(90/H22)))/100</f>
        <v>3.6108870967741939</v>
      </c>
      <c r="AG22" s="2"/>
      <c r="AH22" s="2"/>
      <c r="AI22" s="2"/>
      <c r="AJ22" s="10">
        <f>IF($H22&lt;'Criterios de Restricción'!$E$27,0,AF22)</f>
        <v>0</v>
      </c>
    </row>
    <row r="23" spans="1:36" ht="21" x14ac:dyDescent="0.25">
      <c r="A23" s="117" t="s">
        <v>337</v>
      </c>
      <c r="B23" s="117" t="s">
        <v>26</v>
      </c>
      <c r="C23" s="117" t="s">
        <v>152</v>
      </c>
      <c r="D23" s="117" t="s">
        <v>118</v>
      </c>
      <c r="E23" s="118">
        <v>32922</v>
      </c>
      <c r="F23" s="117">
        <v>25</v>
      </c>
      <c r="G23" s="117">
        <v>27</v>
      </c>
      <c r="H23" s="117">
        <v>2084</v>
      </c>
      <c r="I23" s="2">
        <v>75</v>
      </c>
      <c r="J23" s="117">
        <v>264</v>
      </c>
      <c r="K23" s="117">
        <v>97</v>
      </c>
      <c r="L23" s="2">
        <v>2</v>
      </c>
      <c r="M23" s="2">
        <v>21</v>
      </c>
      <c r="N23" s="117">
        <v>7</v>
      </c>
      <c r="O23" s="117">
        <v>8</v>
      </c>
      <c r="P23" s="117">
        <v>1</v>
      </c>
      <c r="Q23" s="2">
        <v>0</v>
      </c>
      <c r="R23" s="2">
        <v>3</v>
      </c>
      <c r="S23" s="2">
        <v>6</v>
      </c>
      <c r="T23" s="117">
        <v>65</v>
      </c>
      <c r="U23" s="2">
        <v>10</v>
      </c>
      <c r="V23" s="2">
        <v>34</v>
      </c>
      <c r="W23" s="117">
        <v>44</v>
      </c>
      <c r="X23" s="2" t="s">
        <v>42</v>
      </c>
      <c r="Y23" s="2">
        <v>14.742964732391163</v>
      </c>
      <c r="Z23" s="2">
        <v>5.2922746429711767</v>
      </c>
      <c r="AA23" s="2">
        <v>6.7168012080019768</v>
      </c>
      <c r="AB23" s="2">
        <v>12.003210634030509</v>
      </c>
      <c r="AC23" s="2">
        <v>13.379876804094073</v>
      </c>
      <c r="AD23" s="2">
        <v>22.199533646231721</v>
      </c>
      <c r="AE23" s="2">
        <v>15.860236204378147</v>
      </c>
      <c r="AF23" s="70">
        <f>('Controles Generales'!$E$12*(J23*(90/H23))+'Controles Generales'!$F$12*(K23*(90/H23))+'Controles Generales'!$I$12*(N23*(90/H23))+'Controles Generales'!$J$12*(O23*(90/H23))+'Controles Generales'!$K$12*(P23*(90/H23))+'Controles Generales'!$O$12*(T23*(90/H23))+'Controles Generales'!$R$12*(W23*(90/H23)))/100</f>
        <v>3.0284309021113245</v>
      </c>
      <c r="AG23" s="2"/>
      <c r="AH23" s="2"/>
      <c r="AI23" s="2"/>
      <c r="AJ23" s="10">
        <f>IF($H23&lt;'Criterios de Restricción'!$E$27,0,AF23)</f>
        <v>3.0284309021113245</v>
      </c>
    </row>
    <row r="24" spans="1:36" ht="21" x14ac:dyDescent="0.25">
      <c r="A24" s="117" t="s">
        <v>320</v>
      </c>
      <c r="B24" s="117" t="s">
        <v>26</v>
      </c>
      <c r="C24" s="117" t="s">
        <v>138</v>
      </c>
      <c r="D24" s="117" t="s">
        <v>118</v>
      </c>
      <c r="E24" s="118">
        <v>34206</v>
      </c>
      <c r="F24" s="117">
        <v>22</v>
      </c>
      <c r="G24" s="117">
        <v>2</v>
      </c>
      <c r="H24" s="117">
        <v>47</v>
      </c>
      <c r="I24" s="2">
        <v>58</v>
      </c>
      <c r="J24" s="117">
        <v>4</v>
      </c>
      <c r="K24" s="117">
        <v>1</v>
      </c>
      <c r="L24" s="2">
        <v>0</v>
      </c>
      <c r="M24" s="2">
        <v>25</v>
      </c>
      <c r="N24" s="117">
        <v>0</v>
      </c>
      <c r="O24" s="117">
        <v>0</v>
      </c>
      <c r="P24" s="117">
        <v>0</v>
      </c>
      <c r="Q24" s="2">
        <v>3</v>
      </c>
      <c r="R24" s="2">
        <v>13</v>
      </c>
      <c r="S24" s="2">
        <v>3</v>
      </c>
      <c r="T24" s="117">
        <v>0</v>
      </c>
      <c r="U24" s="2">
        <v>16</v>
      </c>
      <c r="V24" s="2">
        <v>35</v>
      </c>
      <c r="W24" s="117">
        <v>2</v>
      </c>
      <c r="X24" s="2" t="s">
        <v>42</v>
      </c>
      <c r="Y24" s="2">
        <v>5.5291632782145124</v>
      </c>
      <c r="Z24" s="2">
        <v>14.690728956119688</v>
      </c>
      <c r="AA24" s="2">
        <v>11.711241299212675</v>
      </c>
      <c r="AB24" s="2">
        <v>5.5291632782145124</v>
      </c>
      <c r="AC24" s="2">
        <v>11.604791324856736</v>
      </c>
      <c r="AD24" s="2">
        <v>5.4046150718351846</v>
      </c>
      <c r="AE24" s="2">
        <v>6.3660318966296199</v>
      </c>
      <c r="AF24" s="70">
        <f>('Controles Generales'!$E$12*(J24*(90/H24))+'Controles Generales'!$F$12*(K24*(90/H24))+'Controles Generales'!$I$12*(N24*(90/H24))+'Controles Generales'!$J$12*(O24*(90/H24))+'Controles Generales'!$K$12*(P24*(90/H24))+'Controles Generales'!$O$12*(T24*(90/H24))+'Controles Generales'!$R$12*(W24*(90/H24)))/100</f>
        <v>1.7712765957446808</v>
      </c>
      <c r="AG24" s="2"/>
      <c r="AH24" s="2"/>
      <c r="AI24" s="2"/>
      <c r="AJ24" s="10">
        <f>IF($H24&lt;'Criterios de Restricción'!$E$27,0,AF24)</f>
        <v>0</v>
      </c>
    </row>
    <row r="25" spans="1:36" x14ac:dyDescent="0.25">
      <c r="A25" s="117" t="s">
        <v>762</v>
      </c>
      <c r="B25" s="117" t="s">
        <v>26</v>
      </c>
      <c r="C25" s="117" t="s">
        <v>154</v>
      </c>
      <c r="D25" s="117" t="s">
        <v>118</v>
      </c>
      <c r="E25" s="118">
        <v>35123</v>
      </c>
      <c r="F25" s="117">
        <v>19</v>
      </c>
      <c r="G25" s="117">
        <v>15</v>
      </c>
      <c r="H25" s="117">
        <v>836</v>
      </c>
      <c r="I25" s="2">
        <v>111</v>
      </c>
      <c r="J25" s="117">
        <v>167</v>
      </c>
      <c r="K25" s="117">
        <v>47</v>
      </c>
      <c r="L25" s="2">
        <v>1</v>
      </c>
      <c r="M25" s="2">
        <v>24</v>
      </c>
      <c r="N25" s="117">
        <v>9</v>
      </c>
      <c r="O25" s="117">
        <v>2</v>
      </c>
      <c r="P25" s="117">
        <v>5</v>
      </c>
      <c r="Q25" s="2">
        <v>3</v>
      </c>
      <c r="R25" s="2">
        <v>2</v>
      </c>
      <c r="S25" s="2">
        <v>2</v>
      </c>
      <c r="T25" s="117">
        <v>17</v>
      </c>
      <c r="U25" s="2">
        <v>21</v>
      </c>
      <c r="V25" s="2">
        <v>35</v>
      </c>
      <c r="W25" s="117">
        <v>25</v>
      </c>
      <c r="X25" s="2"/>
      <c r="Y25" s="2"/>
      <c r="Z25" s="2"/>
      <c r="AA25" s="2"/>
      <c r="AB25" s="2"/>
      <c r="AC25" s="2"/>
      <c r="AD25" s="2"/>
      <c r="AE25" s="2"/>
      <c r="AF25" s="70">
        <f>('Controles Generales'!$E$12*(J25*(90/H25))+'Controles Generales'!$F$12*(K25*(90/H25))+'Controles Generales'!$I$12*(N25*(90/H25))+'Controles Generales'!$J$12*(O25*(90/H25))+'Controles Generales'!$K$12*(P25*(90/H25))+'Controles Generales'!$O$12*(T25*(90/H25))+'Controles Generales'!$R$12*(W25*(90/H25)))/100</f>
        <v>4.1312799043062203</v>
      </c>
      <c r="AG25" s="2"/>
      <c r="AH25" s="2"/>
      <c r="AI25" s="2"/>
      <c r="AJ25" s="10">
        <f>IF($H25&lt;'Criterios de Restricción'!$E$27,0,AF25)</f>
        <v>4.1312799043062203</v>
      </c>
    </row>
    <row r="26" spans="1:36" ht="21" x14ac:dyDescent="0.25">
      <c r="A26" s="117" t="s">
        <v>763</v>
      </c>
      <c r="B26" s="117" t="s">
        <v>26</v>
      </c>
      <c r="C26" s="117" t="s">
        <v>158</v>
      </c>
      <c r="D26" s="117" t="s">
        <v>169</v>
      </c>
      <c r="E26" s="118">
        <v>29351</v>
      </c>
      <c r="F26" s="117">
        <v>35</v>
      </c>
      <c r="G26" s="117">
        <v>13</v>
      </c>
      <c r="H26" s="117">
        <v>838</v>
      </c>
      <c r="I26" s="2">
        <v>30</v>
      </c>
      <c r="J26" s="117">
        <v>101</v>
      </c>
      <c r="K26" s="117">
        <v>12</v>
      </c>
      <c r="L26" s="2">
        <v>1</v>
      </c>
      <c r="M26" s="2">
        <v>7</v>
      </c>
      <c r="N26" s="117">
        <v>12</v>
      </c>
      <c r="O26" s="117">
        <v>3</v>
      </c>
      <c r="P26" s="117">
        <v>2</v>
      </c>
      <c r="Q26" s="2">
        <v>1</v>
      </c>
      <c r="R26" s="2">
        <v>4</v>
      </c>
      <c r="S26" s="2">
        <v>1</v>
      </c>
      <c r="T26" s="117">
        <v>15</v>
      </c>
      <c r="U26" s="2">
        <v>20</v>
      </c>
      <c r="V26" s="2">
        <v>18</v>
      </c>
      <c r="W26" s="117">
        <v>40</v>
      </c>
      <c r="X26" s="2" t="s">
        <v>42</v>
      </c>
      <c r="Y26" s="2">
        <v>20.490212334161473</v>
      </c>
      <c r="Z26" s="2">
        <v>28.437088165871856</v>
      </c>
      <c r="AA26" s="2">
        <v>26.450955836933954</v>
      </c>
      <c r="AB26" s="2">
        <v>19.631605776784426</v>
      </c>
      <c r="AC26" s="2">
        <v>26.499316922465159</v>
      </c>
      <c r="AD26" s="2">
        <v>31.627816683420818</v>
      </c>
      <c r="AE26" s="2">
        <v>28.055039328237832</v>
      </c>
      <c r="AF26" s="70">
        <f>('Controles Generales'!$E$12*(J26*(90/H26))+'Controles Generales'!$F$12*(K26*(90/H26))+'Controles Generales'!$I$12*(N26*(90/H26))+'Controles Generales'!$J$12*(O26*(90/H26))+'Controles Generales'!$K$12*(P26*(90/H26))+'Controles Generales'!$O$12*(T26*(90/H26))+'Controles Generales'!$R$12*(W26*(90/H26)))/100</f>
        <v>2.7279236276849645</v>
      </c>
      <c r="AG26" s="2"/>
      <c r="AH26" s="2"/>
      <c r="AI26" s="2"/>
      <c r="AJ26" s="10">
        <f>IF($H26&lt;'Criterios de Restricción'!$E$27,0,AF26)</f>
        <v>2.7279236276849645</v>
      </c>
    </row>
    <row r="27" spans="1:36" ht="21" x14ac:dyDescent="0.25">
      <c r="A27" s="117" t="s">
        <v>764</v>
      </c>
      <c r="B27" s="117" t="s">
        <v>26</v>
      </c>
      <c r="C27" s="117" t="s">
        <v>121</v>
      </c>
      <c r="D27" s="117" t="s">
        <v>118</v>
      </c>
      <c r="E27" s="118">
        <v>33941</v>
      </c>
      <c r="F27" s="117">
        <v>22</v>
      </c>
      <c r="G27" s="117">
        <v>12</v>
      </c>
      <c r="H27" s="117">
        <v>672</v>
      </c>
      <c r="I27" s="2">
        <v>44</v>
      </c>
      <c r="J27" s="117">
        <v>82</v>
      </c>
      <c r="K27" s="117">
        <v>17</v>
      </c>
      <c r="L27" s="2">
        <v>2</v>
      </c>
      <c r="M27" s="2">
        <v>18</v>
      </c>
      <c r="N27" s="117">
        <v>6</v>
      </c>
      <c r="O27" s="117">
        <v>0</v>
      </c>
      <c r="P27" s="117">
        <v>2</v>
      </c>
      <c r="Q27" s="2">
        <v>1</v>
      </c>
      <c r="R27" s="2">
        <v>9</v>
      </c>
      <c r="S27" s="2">
        <v>4</v>
      </c>
      <c r="T27" s="117">
        <v>15</v>
      </c>
      <c r="U27" s="2">
        <v>1</v>
      </c>
      <c r="V27" s="2">
        <v>14</v>
      </c>
      <c r="W27" s="117">
        <v>28</v>
      </c>
      <c r="X27" s="2"/>
      <c r="Y27" s="2"/>
      <c r="Z27" s="2"/>
      <c r="AA27" s="2"/>
      <c r="AB27" s="2"/>
      <c r="AC27" s="2"/>
      <c r="AD27" s="2"/>
      <c r="AE27" s="2"/>
      <c r="AF27" s="70">
        <f>('Controles Generales'!$E$12*(J27*(90/H27))+'Controles Generales'!$F$12*(K27*(90/H27))+'Controles Generales'!$I$12*(N27*(90/H27))+'Controles Generales'!$J$12*(O27*(90/H27))+'Controles Generales'!$K$12*(P27*(90/H27))+'Controles Generales'!$O$12*(T27*(90/H27))+'Controles Generales'!$R$12*(W27*(90/H27)))/100</f>
        <v>2.7723214285714284</v>
      </c>
      <c r="AG27" s="2"/>
      <c r="AH27" s="2"/>
      <c r="AI27" s="2"/>
      <c r="AJ27" s="10">
        <f>IF($H27&lt;'Criterios de Restricción'!$E$27,0,AF27)</f>
        <v>2.7723214285714284</v>
      </c>
    </row>
    <row r="28" spans="1:36" ht="21" x14ac:dyDescent="0.25">
      <c r="A28" s="117" t="s">
        <v>765</v>
      </c>
      <c r="B28" s="117" t="s">
        <v>26</v>
      </c>
      <c r="C28" s="117" t="s">
        <v>132</v>
      </c>
      <c r="D28" s="117" t="s">
        <v>118</v>
      </c>
      <c r="E28" s="118">
        <v>33787</v>
      </c>
      <c r="F28" s="117">
        <v>23</v>
      </c>
      <c r="G28" s="117">
        <v>3</v>
      </c>
      <c r="H28" s="117">
        <v>68</v>
      </c>
      <c r="I28" s="2">
        <v>51</v>
      </c>
      <c r="J28" s="117">
        <v>12</v>
      </c>
      <c r="K28" s="117">
        <v>1</v>
      </c>
      <c r="L28" s="2">
        <v>1</v>
      </c>
      <c r="M28" s="2">
        <v>24</v>
      </c>
      <c r="N28" s="117">
        <v>1</v>
      </c>
      <c r="O28" s="117">
        <v>0</v>
      </c>
      <c r="P28" s="117">
        <v>0</v>
      </c>
      <c r="Q28" s="2">
        <v>5</v>
      </c>
      <c r="R28" s="2">
        <v>39</v>
      </c>
      <c r="S28" s="2">
        <v>33</v>
      </c>
      <c r="T28" s="117">
        <v>1</v>
      </c>
      <c r="U28" s="2">
        <v>1</v>
      </c>
      <c r="V28" s="2">
        <v>30</v>
      </c>
      <c r="W28" s="117">
        <v>3</v>
      </c>
      <c r="X28" s="2"/>
      <c r="Y28" s="2"/>
      <c r="Z28" s="2"/>
      <c r="AA28" s="2"/>
      <c r="AB28" s="2"/>
      <c r="AC28" s="2"/>
      <c r="AD28" s="2"/>
      <c r="AE28" s="2"/>
      <c r="AF28" s="70">
        <f>('Controles Generales'!$E$12*(J28*(90/H28))+'Controles Generales'!$F$12*(K28*(90/H28))+'Controles Generales'!$I$12*(N28*(90/H28))+'Controles Generales'!$J$12*(O28*(90/H28))+'Controles Generales'!$K$12*(P28*(90/H28))+'Controles Generales'!$O$12*(T28*(90/H28))+'Controles Generales'!$R$12*(W28*(90/H28)))/100</f>
        <v>3.3088235294117645</v>
      </c>
      <c r="AG28" s="2"/>
      <c r="AH28" s="2"/>
      <c r="AI28" s="2"/>
      <c r="AJ28" s="10">
        <f>IF($H28&lt;'Criterios de Restricción'!$E$27,0,AF28)</f>
        <v>0</v>
      </c>
    </row>
    <row r="29" spans="1:36" ht="21" x14ac:dyDescent="0.25">
      <c r="A29" s="117" t="s">
        <v>766</v>
      </c>
      <c r="B29" s="117" t="s">
        <v>26</v>
      </c>
      <c r="C29" s="117" t="s">
        <v>130</v>
      </c>
      <c r="D29" s="117" t="s">
        <v>118</v>
      </c>
      <c r="E29" s="118">
        <v>34235</v>
      </c>
      <c r="F29" s="117">
        <v>22</v>
      </c>
      <c r="G29" s="117">
        <v>26</v>
      </c>
      <c r="H29" s="117">
        <v>1770</v>
      </c>
      <c r="I29" s="2">
        <v>46</v>
      </c>
      <c r="J29" s="117">
        <v>277</v>
      </c>
      <c r="K29" s="117">
        <v>46</v>
      </c>
      <c r="L29" s="2">
        <v>0</v>
      </c>
      <c r="M29" s="2">
        <v>20</v>
      </c>
      <c r="N29" s="117">
        <v>35</v>
      </c>
      <c r="O29" s="117">
        <v>10</v>
      </c>
      <c r="P29" s="117">
        <v>4</v>
      </c>
      <c r="Q29" s="2">
        <v>1</v>
      </c>
      <c r="R29" s="2">
        <v>3</v>
      </c>
      <c r="S29" s="2">
        <v>5</v>
      </c>
      <c r="T29" s="117">
        <v>30</v>
      </c>
      <c r="U29" s="2">
        <v>2</v>
      </c>
      <c r="V29" s="2">
        <v>15</v>
      </c>
      <c r="W29" s="117">
        <v>73</v>
      </c>
      <c r="X29" s="2" t="s">
        <v>42</v>
      </c>
      <c r="Y29" s="2">
        <v>5.5761792126849512</v>
      </c>
      <c r="Z29" s="2">
        <v>6.5348585018888619</v>
      </c>
      <c r="AA29" s="2">
        <v>5.926891920013361</v>
      </c>
      <c r="AB29" s="2">
        <v>5.3343759339964265</v>
      </c>
      <c r="AC29" s="2">
        <v>6.8343965885474427</v>
      </c>
      <c r="AD29" s="2">
        <v>9.7127126216932407</v>
      </c>
      <c r="AE29" s="2">
        <v>7.9293690180786953</v>
      </c>
      <c r="AF29" s="70">
        <f>('Controles Generales'!$E$12*(J29*(90/H29))+'Controles Generales'!$F$12*(K29*(90/H29))+'Controles Generales'!$I$12*(N29*(90/H29))+'Controles Generales'!$J$12*(O29*(90/H29))+'Controles Generales'!$K$12*(P29*(90/H29))+'Controles Generales'!$O$12*(T29*(90/H29))+'Controles Generales'!$R$12*(W29*(90/H29)))/100</f>
        <v>3.3610169491525426</v>
      </c>
      <c r="AG29" s="2"/>
      <c r="AH29" s="2"/>
      <c r="AI29" s="2"/>
      <c r="AJ29" s="10">
        <f>IF($H29&lt;'Criterios de Restricción'!$E$27,0,AF29)</f>
        <v>3.3610169491525426</v>
      </c>
    </row>
    <row r="30" spans="1:36" ht="21" x14ac:dyDescent="0.25">
      <c r="A30" s="117" t="s">
        <v>767</v>
      </c>
      <c r="B30" s="117" t="s">
        <v>26</v>
      </c>
      <c r="C30" s="117" t="s">
        <v>141</v>
      </c>
      <c r="D30" s="117" t="s">
        <v>118</v>
      </c>
      <c r="E30" s="118">
        <v>34037</v>
      </c>
      <c r="F30" s="117">
        <v>22</v>
      </c>
      <c r="G30" s="117">
        <v>6</v>
      </c>
      <c r="H30" s="117">
        <v>267</v>
      </c>
      <c r="I30" s="2">
        <v>116</v>
      </c>
      <c r="J30" s="117">
        <v>54</v>
      </c>
      <c r="K30" s="117">
        <v>5</v>
      </c>
      <c r="L30" s="2">
        <v>12</v>
      </c>
      <c r="M30" s="2">
        <v>96</v>
      </c>
      <c r="N30" s="117">
        <v>5</v>
      </c>
      <c r="O30" s="117">
        <v>1</v>
      </c>
      <c r="P30" s="117">
        <v>0</v>
      </c>
      <c r="Q30" s="2">
        <v>5</v>
      </c>
      <c r="R30" s="2">
        <v>23</v>
      </c>
      <c r="S30" s="2">
        <v>32</v>
      </c>
      <c r="T30" s="117">
        <v>4</v>
      </c>
      <c r="U30" s="2">
        <v>3</v>
      </c>
      <c r="V30" s="2">
        <v>120</v>
      </c>
      <c r="W30" s="117">
        <v>18</v>
      </c>
      <c r="X30" s="2" t="s">
        <v>42</v>
      </c>
      <c r="Y30" s="2">
        <v>3.072507663114874</v>
      </c>
      <c r="Z30" s="2">
        <v>4.4097497659498224</v>
      </c>
      <c r="AA30" s="2">
        <v>3.5660047003119666</v>
      </c>
      <c r="AB30" s="2">
        <v>3.197507663114874</v>
      </c>
      <c r="AC30" s="2">
        <v>4.1180235125316909</v>
      </c>
      <c r="AD30" s="2">
        <v>6.3689882487320828</v>
      </c>
      <c r="AE30" s="2">
        <v>5.4032379701260167</v>
      </c>
      <c r="AF30" s="70">
        <f>('Controles Generales'!$E$12*(J30*(90/H30))+'Controles Generales'!$F$12*(K30*(90/H30))+'Controles Generales'!$I$12*(N30*(90/H30))+'Controles Generales'!$J$12*(O30*(90/H30))+'Controles Generales'!$K$12*(P30*(90/H30))+'Controles Generales'!$O$12*(T30*(90/H30))+'Controles Generales'!$R$12*(W30*(90/H30)))/100</f>
        <v>4.0280898876404505</v>
      </c>
      <c r="AG30" s="2"/>
      <c r="AH30" s="2"/>
      <c r="AI30" s="2"/>
      <c r="AJ30" s="10">
        <f>IF($H30&lt;'Criterios de Restricción'!$E$27,0,AF30)</f>
        <v>0</v>
      </c>
    </row>
    <row r="31" spans="1:36" ht="21" x14ac:dyDescent="0.25">
      <c r="A31" s="117" t="s">
        <v>768</v>
      </c>
      <c r="B31" s="117" t="s">
        <v>26</v>
      </c>
      <c r="C31" s="117" t="s">
        <v>148</v>
      </c>
      <c r="D31" s="117" t="s">
        <v>118</v>
      </c>
      <c r="E31" s="118">
        <v>33637</v>
      </c>
      <c r="F31" s="117">
        <v>23</v>
      </c>
      <c r="G31" s="117">
        <v>22</v>
      </c>
      <c r="H31" s="117">
        <v>1827</v>
      </c>
      <c r="I31" s="2">
        <v>43</v>
      </c>
      <c r="J31" s="117">
        <v>222</v>
      </c>
      <c r="K31" s="117">
        <v>55</v>
      </c>
      <c r="L31" s="2">
        <v>1</v>
      </c>
      <c r="M31" s="2">
        <v>27</v>
      </c>
      <c r="N31" s="117">
        <v>13</v>
      </c>
      <c r="O31" s="117">
        <v>4</v>
      </c>
      <c r="P31" s="117">
        <v>4</v>
      </c>
      <c r="Q31" s="2">
        <v>0</v>
      </c>
      <c r="R31" s="2">
        <v>8</v>
      </c>
      <c r="S31" s="2">
        <v>3</v>
      </c>
      <c r="T31" s="117">
        <v>33</v>
      </c>
      <c r="U31" s="2">
        <v>7</v>
      </c>
      <c r="V31" s="2">
        <v>26</v>
      </c>
      <c r="W31" s="117">
        <v>41</v>
      </c>
      <c r="X31" s="2" t="s">
        <v>42</v>
      </c>
      <c r="Y31" s="2">
        <v>0.22149182253546582</v>
      </c>
      <c r="Z31" s="2">
        <v>0.51052422435249756</v>
      </c>
      <c r="AA31" s="2">
        <v>0.52965100996410286</v>
      </c>
      <c r="AB31" s="2">
        <v>0.22149182253546582</v>
      </c>
      <c r="AC31" s="2">
        <v>0.55748714441788438</v>
      </c>
      <c r="AD31" s="2">
        <v>0.2987259419896991</v>
      </c>
      <c r="AE31" s="2">
        <v>0.24011701454775461</v>
      </c>
      <c r="AF31" s="70">
        <f>('Controles Generales'!$E$12*(J31*(90/H31))+'Controles Generales'!$F$12*(K31*(90/H31))+'Controles Generales'!$I$12*(N31*(90/H31))+'Controles Generales'!$J$12*(O31*(90/H31))+'Controles Generales'!$K$12*(P31*(90/H31))+'Controles Generales'!$O$12*(T31*(90/H31))+'Controles Generales'!$R$12*(W31*(90/H31)))/100</f>
        <v>2.5985221674876846</v>
      </c>
      <c r="AG31" s="2"/>
      <c r="AH31" s="2"/>
      <c r="AI31" s="2"/>
      <c r="AJ31" s="10">
        <f>IF($H31&lt;'Criterios de Restricción'!$E$27,0,AF31)</f>
        <v>2.5985221674876846</v>
      </c>
    </row>
    <row r="32" spans="1:36" ht="21" x14ac:dyDescent="0.25">
      <c r="A32" s="117" t="s">
        <v>769</v>
      </c>
      <c r="B32" s="117" t="s">
        <v>26</v>
      </c>
      <c r="C32" s="117" t="s">
        <v>585</v>
      </c>
      <c r="D32" s="117" t="s">
        <v>118</v>
      </c>
      <c r="E32" s="118">
        <v>34828</v>
      </c>
      <c r="F32" s="117">
        <v>20</v>
      </c>
      <c r="G32" s="117">
        <v>5</v>
      </c>
      <c r="H32" s="117">
        <v>115</v>
      </c>
      <c r="I32" s="2">
        <v>1</v>
      </c>
      <c r="J32" s="117">
        <v>26</v>
      </c>
      <c r="K32" s="117">
        <v>2</v>
      </c>
      <c r="L32" s="2">
        <v>0</v>
      </c>
      <c r="M32" s="2">
        <v>1</v>
      </c>
      <c r="N32" s="117">
        <v>3</v>
      </c>
      <c r="O32" s="117">
        <v>1</v>
      </c>
      <c r="P32" s="117">
        <v>1</v>
      </c>
      <c r="Q32" s="2">
        <v>0</v>
      </c>
      <c r="R32" s="2">
        <v>0</v>
      </c>
      <c r="S32" s="2">
        <v>0</v>
      </c>
      <c r="T32" s="117">
        <v>4</v>
      </c>
      <c r="U32" s="2">
        <v>0</v>
      </c>
      <c r="V32" s="2">
        <v>0</v>
      </c>
      <c r="W32" s="117">
        <v>3</v>
      </c>
      <c r="X32" s="2"/>
      <c r="Y32" s="2"/>
      <c r="Z32" s="2"/>
      <c r="AA32" s="2"/>
      <c r="AB32" s="2"/>
      <c r="AC32" s="2"/>
      <c r="AD32" s="2"/>
      <c r="AE32" s="2"/>
      <c r="AF32" s="70">
        <f>('Controles Generales'!$E$12*(J32*(90/H32))+'Controles Generales'!$F$12*(K32*(90/H32))+'Controles Generales'!$I$12*(N32*(90/H32))+'Controles Generales'!$J$12*(O32*(90/H32))+'Controles Generales'!$K$12*(P32*(90/H32))+'Controles Generales'!$O$12*(T32*(90/H32))+'Controles Generales'!$R$12*(W32*(90/H32)))/100</f>
        <v>4.53913043478261</v>
      </c>
      <c r="AG32" s="2"/>
      <c r="AH32" s="2"/>
      <c r="AI32" s="2"/>
      <c r="AJ32" s="10">
        <f>IF($H32&lt;'Criterios de Restricción'!$E$27,0,AF32)</f>
        <v>0</v>
      </c>
    </row>
    <row r="33" spans="1:36" ht="21" x14ac:dyDescent="0.25">
      <c r="A33" s="117" t="s">
        <v>770</v>
      </c>
      <c r="B33" s="117" t="s">
        <v>26</v>
      </c>
      <c r="C33" s="117" t="s">
        <v>175</v>
      </c>
      <c r="D33" s="117" t="s">
        <v>118</v>
      </c>
      <c r="E33" s="118">
        <v>32478</v>
      </c>
      <c r="F33" s="117">
        <v>26</v>
      </c>
      <c r="G33" s="117">
        <v>25</v>
      </c>
      <c r="H33" s="117">
        <v>2106</v>
      </c>
      <c r="I33" s="2">
        <v>56</v>
      </c>
      <c r="J33" s="117">
        <v>359</v>
      </c>
      <c r="K33" s="117">
        <v>30</v>
      </c>
      <c r="L33" s="2">
        <v>2</v>
      </c>
      <c r="M33" s="2">
        <v>14</v>
      </c>
      <c r="N33" s="117">
        <v>62</v>
      </c>
      <c r="O33" s="117">
        <v>6</v>
      </c>
      <c r="P33" s="117">
        <v>4</v>
      </c>
      <c r="Q33" s="2">
        <v>1</v>
      </c>
      <c r="R33" s="2">
        <v>19</v>
      </c>
      <c r="S33" s="2">
        <v>8</v>
      </c>
      <c r="T33" s="117">
        <v>35</v>
      </c>
      <c r="U33" s="2">
        <v>1</v>
      </c>
      <c r="V33" s="2">
        <v>13</v>
      </c>
      <c r="W33" s="117">
        <v>152</v>
      </c>
      <c r="X33" s="2"/>
      <c r="Y33" s="2"/>
      <c r="Z33" s="2"/>
      <c r="AA33" s="2"/>
      <c r="AB33" s="2"/>
      <c r="AC33" s="2"/>
      <c r="AD33" s="2"/>
      <c r="AE33" s="2"/>
      <c r="AF33" s="70">
        <f>('Controles Generales'!$E$12*(J33*(90/H33))+'Controles Generales'!$F$12*(K33*(90/H33))+'Controles Generales'!$I$12*(N33*(90/H33))+'Controles Generales'!$J$12*(O33*(90/H33))+'Controles Generales'!$K$12*(P33*(90/H33))+'Controles Generales'!$O$12*(T33*(90/H33))+'Controles Generales'!$R$12*(W33*(90/H33)))/100</f>
        <v>3.716880341880342</v>
      </c>
      <c r="AG33" s="2"/>
      <c r="AH33" s="2"/>
      <c r="AI33" s="2"/>
      <c r="AJ33" s="10">
        <f>IF($H33&lt;'Criterios de Restricción'!$E$27,0,AF33)</f>
        <v>3.716880341880342</v>
      </c>
    </row>
    <row r="34" spans="1:36" ht="21" x14ac:dyDescent="0.25">
      <c r="A34" s="117" t="s">
        <v>771</v>
      </c>
      <c r="B34" s="117" t="s">
        <v>26</v>
      </c>
      <c r="C34" s="117" t="s">
        <v>135</v>
      </c>
      <c r="D34" s="117" t="s">
        <v>118</v>
      </c>
      <c r="E34" s="118">
        <v>33383</v>
      </c>
      <c r="F34" s="117">
        <v>24</v>
      </c>
      <c r="G34" s="117">
        <v>11</v>
      </c>
      <c r="H34" s="117">
        <v>775</v>
      </c>
      <c r="I34" s="2">
        <v>44</v>
      </c>
      <c r="J34" s="117">
        <v>122</v>
      </c>
      <c r="K34" s="117">
        <v>13</v>
      </c>
      <c r="L34" s="2">
        <v>0</v>
      </c>
      <c r="M34" s="2">
        <v>13</v>
      </c>
      <c r="N34" s="117">
        <v>18</v>
      </c>
      <c r="O34" s="117">
        <v>4</v>
      </c>
      <c r="P34" s="117">
        <v>0</v>
      </c>
      <c r="Q34" s="2">
        <v>0</v>
      </c>
      <c r="R34" s="2">
        <v>3</v>
      </c>
      <c r="S34" s="2">
        <v>2</v>
      </c>
      <c r="T34" s="117">
        <v>7</v>
      </c>
      <c r="U34" s="2">
        <v>5</v>
      </c>
      <c r="V34" s="2">
        <v>13</v>
      </c>
      <c r="W34" s="117">
        <v>56</v>
      </c>
      <c r="X34" s="2"/>
      <c r="Y34" s="2"/>
      <c r="Z34" s="2"/>
      <c r="AA34" s="2"/>
      <c r="AB34" s="2"/>
      <c r="AC34" s="2"/>
      <c r="AD34" s="2"/>
      <c r="AE34" s="2"/>
      <c r="AF34" s="70">
        <f>('Controles Generales'!$E$12*(J34*(90/H34))+'Controles Generales'!$F$12*(K34*(90/H34))+'Controles Generales'!$I$12*(N34*(90/H34))+'Controles Generales'!$J$12*(O34*(90/H34))+'Controles Generales'!$K$12*(P34*(90/H34))+'Controles Generales'!$O$12*(T34*(90/H34))+'Controles Generales'!$R$12*(W34*(90/H34)))/100</f>
        <v>3.42</v>
      </c>
      <c r="AG34" s="2"/>
      <c r="AH34" s="2"/>
      <c r="AI34" s="2"/>
      <c r="AJ34" s="10">
        <f>IF($H34&lt;'Criterios de Restricción'!$E$27,0,AF34)</f>
        <v>3.42</v>
      </c>
    </row>
    <row r="35" spans="1:36" ht="21" x14ac:dyDescent="0.25">
      <c r="A35" s="117" t="s">
        <v>772</v>
      </c>
      <c r="B35" s="117" t="s">
        <v>26</v>
      </c>
      <c r="C35" s="117" t="s">
        <v>139</v>
      </c>
      <c r="D35" s="117" t="s">
        <v>118</v>
      </c>
      <c r="E35" s="118">
        <v>29781</v>
      </c>
      <c r="F35" s="117">
        <v>34</v>
      </c>
      <c r="G35" s="117">
        <v>7</v>
      </c>
      <c r="H35" s="117">
        <v>120</v>
      </c>
      <c r="I35" s="2">
        <v>70</v>
      </c>
      <c r="J35" s="117">
        <v>41</v>
      </c>
      <c r="K35" s="117">
        <v>3</v>
      </c>
      <c r="L35" s="2">
        <v>7</v>
      </c>
      <c r="M35" s="2">
        <v>29</v>
      </c>
      <c r="N35" s="117">
        <v>1</v>
      </c>
      <c r="O35" s="117">
        <v>0</v>
      </c>
      <c r="P35" s="117">
        <v>1</v>
      </c>
      <c r="Q35" s="2">
        <v>3</v>
      </c>
      <c r="R35" s="2">
        <v>8</v>
      </c>
      <c r="S35" s="2">
        <v>12</v>
      </c>
      <c r="T35" s="117">
        <v>1</v>
      </c>
      <c r="U35" s="2">
        <v>25</v>
      </c>
      <c r="V35" s="2">
        <v>68</v>
      </c>
      <c r="W35" s="117">
        <v>6</v>
      </c>
      <c r="X35" s="2"/>
      <c r="Y35" s="2"/>
      <c r="Z35" s="2"/>
      <c r="AA35" s="2"/>
      <c r="AB35" s="2"/>
      <c r="AC35" s="2"/>
      <c r="AD35" s="2"/>
      <c r="AE35" s="2"/>
      <c r="AF35" s="70">
        <f>('Controles Generales'!$E$12*(J35*(90/H35))+'Controles Generales'!$F$12*(K35*(90/H35))+'Controles Generales'!$I$12*(N35*(90/H35))+'Controles Generales'!$J$12*(O35*(90/H35))+'Controles Generales'!$K$12*(P35*(90/H35))+'Controles Generales'!$O$12*(T35*(90/H35))+'Controles Generales'!$R$12*(W35*(90/H35)))/100</f>
        <v>5.6437499999999998</v>
      </c>
      <c r="AG35" s="2"/>
      <c r="AH35" s="2"/>
      <c r="AI35" s="2"/>
      <c r="AJ35" s="10">
        <f>IF($H35&lt;'Criterios de Restricción'!$E$27,0,AF35)</f>
        <v>0</v>
      </c>
    </row>
    <row r="36" spans="1:36" ht="31.5" x14ac:dyDescent="0.25">
      <c r="A36" s="117" t="s">
        <v>773</v>
      </c>
      <c r="B36" s="117" t="s">
        <v>26</v>
      </c>
      <c r="C36" s="117" t="s">
        <v>190</v>
      </c>
      <c r="D36" s="117" t="s">
        <v>118</v>
      </c>
      <c r="E36" s="118">
        <v>35344</v>
      </c>
      <c r="F36" s="117">
        <v>19</v>
      </c>
      <c r="G36" s="117">
        <v>1</v>
      </c>
      <c r="H36" s="117">
        <v>20</v>
      </c>
      <c r="I36" s="2">
        <v>10</v>
      </c>
      <c r="J36" s="117">
        <v>5</v>
      </c>
      <c r="K36" s="117">
        <v>1</v>
      </c>
      <c r="L36" s="2">
        <v>1</v>
      </c>
      <c r="M36" s="2">
        <v>4</v>
      </c>
      <c r="N36" s="117">
        <v>0</v>
      </c>
      <c r="O36" s="117">
        <v>0</v>
      </c>
      <c r="P36" s="117">
        <v>0</v>
      </c>
      <c r="Q36" s="2">
        <v>1</v>
      </c>
      <c r="R36" s="2">
        <v>2</v>
      </c>
      <c r="S36" s="2">
        <v>0</v>
      </c>
      <c r="T36" s="117">
        <v>1</v>
      </c>
      <c r="U36" s="2">
        <v>2</v>
      </c>
      <c r="V36" s="2">
        <v>9</v>
      </c>
      <c r="W36" s="117">
        <v>0</v>
      </c>
      <c r="X36" s="2" t="s">
        <v>42</v>
      </c>
      <c r="Y36" s="2">
        <v>2.6748531342792314</v>
      </c>
      <c r="Z36" s="2">
        <v>2.1690129866278034</v>
      </c>
      <c r="AA36" s="2">
        <v>2.4572795932489941</v>
      </c>
      <c r="AB36" s="2">
        <v>2.3469842818202142</v>
      </c>
      <c r="AC36" s="2">
        <v>2.8517526005900278</v>
      </c>
      <c r="AD36" s="2">
        <v>3.2232709883288169</v>
      </c>
      <c r="AE36" s="2">
        <v>2.9046245018615089</v>
      </c>
      <c r="AF36" s="70">
        <f>('Controles Generales'!$E$12*(J36*(90/H36))+'Controles Generales'!$F$12*(K36*(90/H36))+'Controles Generales'!$I$12*(N36*(90/H36))+'Controles Generales'!$J$12*(O36*(90/H36))+'Controles Generales'!$K$12*(P36*(90/H36))+'Controles Generales'!$O$12*(T36*(90/H36))+'Controles Generales'!$R$12*(W36*(90/H36)))/100</f>
        <v>4.7249999999999996</v>
      </c>
      <c r="AG36" s="2"/>
      <c r="AH36" s="2"/>
      <c r="AI36" s="2"/>
      <c r="AJ36" s="10">
        <f>IF($H36&lt;'Criterios de Restricción'!$E$27,0,AF36)</f>
        <v>0</v>
      </c>
    </row>
    <row r="37" spans="1:36" ht="21" x14ac:dyDescent="0.25">
      <c r="A37" s="117" t="s">
        <v>774</v>
      </c>
      <c r="B37" s="117" t="s">
        <v>26</v>
      </c>
      <c r="C37" s="117" t="s">
        <v>585</v>
      </c>
      <c r="D37" s="117" t="s">
        <v>118</v>
      </c>
      <c r="E37" s="118">
        <v>31476</v>
      </c>
      <c r="F37" s="117">
        <v>29</v>
      </c>
      <c r="G37" s="117">
        <v>14</v>
      </c>
      <c r="H37" s="117">
        <v>446</v>
      </c>
      <c r="I37" s="2">
        <v>14</v>
      </c>
      <c r="J37" s="117">
        <v>76</v>
      </c>
      <c r="K37" s="117">
        <v>2</v>
      </c>
      <c r="L37" s="2">
        <v>0</v>
      </c>
      <c r="M37" s="2">
        <v>8</v>
      </c>
      <c r="N37" s="117">
        <v>9</v>
      </c>
      <c r="O37" s="117">
        <v>0</v>
      </c>
      <c r="P37" s="117">
        <v>0</v>
      </c>
      <c r="Q37" s="2">
        <v>0</v>
      </c>
      <c r="R37" s="2">
        <v>5</v>
      </c>
      <c r="S37" s="2">
        <v>6</v>
      </c>
      <c r="T37" s="117">
        <v>7</v>
      </c>
      <c r="U37" s="2">
        <v>4</v>
      </c>
      <c r="V37" s="2">
        <v>8</v>
      </c>
      <c r="W37" s="117">
        <v>23</v>
      </c>
      <c r="X37" s="2"/>
      <c r="Y37" s="2"/>
      <c r="Z37" s="2"/>
      <c r="AA37" s="2"/>
      <c r="AB37" s="2"/>
      <c r="AC37" s="2"/>
      <c r="AD37" s="2"/>
      <c r="AE37" s="2"/>
      <c r="AF37" s="70">
        <f>('Controles Generales'!$E$12*(J37*(90/H37))+'Controles Generales'!$F$12*(K37*(90/H37))+'Controles Generales'!$I$12*(N37*(90/H37))+'Controles Generales'!$J$12*(O37*(90/H37))+'Controles Generales'!$K$12*(P37*(90/H37))+'Controles Generales'!$O$12*(T37*(90/H37))+'Controles Generales'!$R$12*(W37*(90/H37)))/100</f>
        <v>3.2438340807174888</v>
      </c>
      <c r="AG37" s="2"/>
      <c r="AH37" s="2"/>
      <c r="AI37" s="2"/>
      <c r="AJ37" s="10">
        <f>IF($H37&lt;'Criterios de Restricción'!$E$27,0,AF37)</f>
        <v>0</v>
      </c>
    </row>
    <row r="38" spans="1:36" ht="31.5" x14ac:dyDescent="0.25">
      <c r="A38" s="117" t="s">
        <v>775</v>
      </c>
      <c r="B38" s="117" t="s">
        <v>26</v>
      </c>
      <c r="C38" s="117" t="s">
        <v>152</v>
      </c>
      <c r="D38" s="117" t="s">
        <v>118</v>
      </c>
      <c r="E38" s="118">
        <v>35123</v>
      </c>
      <c r="F38" s="117">
        <v>19</v>
      </c>
      <c r="G38" s="117">
        <v>6</v>
      </c>
      <c r="H38" s="117">
        <v>256</v>
      </c>
      <c r="I38" s="2">
        <v>2</v>
      </c>
      <c r="J38" s="117">
        <v>35</v>
      </c>
      <c r="K38" s="117">
        <v>3</v>
      </c>
      <c r="L38" s="2">
        <v>0</v>
      </c>
      <c r="M38" s="2">
        <v>0</v>
      </c>
      <c r="N38" s="117">
        <v>4</v>
      </c>
      <c r="O38" s="117">
        <v>0</v>
      </c>
      <c r="P38" s="117">
        <v>0</v>
      </c>
      <c r="Q38" s="2">
        <v>0</v>
      </c>
      <c r="R38" s="2">
        <v>0</v>
      </c>
      <c r="S38" s="2">
        <v>1</v>
      </c>
      <c r="T38" s="117">
        <v>4</v>
      </c>
      <c r="U38" s="2">
        <v>0</v>
      </c>
      <c r="V38" s="2">
        <v>2</v>
      </c>
      <c r="W38" s="117">
        <v>10</v>
      </c>
      <c r="X38" s="2" t="s">
        <v>42</v>
      </c>
      <c r="Y38" s="2">
        <v>20.095022386184858</v>
      </c>
      <c r="Z38" s="2">
        <v>19.187401921768988</v>
      </c>
      <c r="AA38" s="2">
        <v>16.812400267474167</v>
      </c>
      <c r="AB38" s="2">
        <v>19.261005992742234</v>
      </c>
      <c r="AC38" s="2">
        <v>21.01500971500905</v>
      </c>
      <c r="AD38" s="2">
        <v>43.765466123225018</v>
      </c>
      <c r="AE38" s="2">
        <v>32.375606209097676</v>
      </c>
      <c r="AF38" s="70">
        <f>('Controles Generales'!$E$12*(J38*(90/H38))+'Controles Generales'!$F$12*(K38*(90/H38))+'Controles Generales'!$I$12*(N38*(90/H38))+'Controles Generales'!$J$12*(O38*(90/H38))+'Controles Generales'!$K$12*(P38*(90/H38))+'Controles Generales'!$O$12*(T38*(90/H38))+'Controles Generales'!$R$12*(W38*(90/H38)))/100</f>
        <v>2.7158203125</v>
      </c>
      <c r="AG38" s="2"/>
      <c r="AH38" s="2"/>
      <c r="AI38" s="2"/>
      <c r="AJ38" s="10">
        <f>IF($H38&lt;'Criterios de Restricción'!$E$27,0,AF38)</f>
        <v>0</v>
      </c>
    </row>
    <row r="39" spans="1:36" ht="31.5" x14ac:dyDescent="0.25">
      <c r="A39" s="117" t="s">
        <v>776</v>
      </c>
      <c r="B39" s="117" t="s">
        <v>26</v>
      </c>
      <c r="C39" s="117" t="s">
        <v>172</v>
      </c>
      <c r="D39" s="117" t="s">
        <v>118</v>
      </c>
      <c r="E39" s="118">
        <v>33590</v>
      </c>
      <c r="F39" s="117">
        <v>23</v>
      </c>
      <c r="G39" s="117">
        <v>5</v>
      </c>
      <c r="H39" s="117">
        <v>115</v>
      </c>
      <c r="I39" s="2">
        <v>29</v>
      </c>
      <c r="J39" s="117">
        <v>7</v>
      </c>
      <c r="K39" s="117">
        <v>1</v>
      </c>
      <c r="L39" s="2">
        <v>0</v>
      </c>
      <c r="M39" s="2">
        <v>3</v>
      </c>
      <c r="N39" s="117">
        <v>1</v>
      </c>
      <c r="O39" s="117">
        <v>0</v>
      </c>
      <c r="P39" s="117">
        <v>0</v>
      </c>
      <c r="Q39" s="2">
        <v>0</v>
      </c>
      <c r="R39" s="2">
        <v>4</v>
      </c>
      <c r="S39" s="2">
        <v>1</v>
      </c>
      <c r="T39" s="117">
        <v>3</v>
      </c>
      <c r="U39" s="2">
        <v>6</v>
      </c>
      <c r="V39" s="2">
        <v>18</v>
      </c>
      <c r="W39" s="117">
        <v>3</v>
      </c>
      <c r="X39" s="2"/>
      <c r="Y39" s="2"/>
      <c r="Z39" s="2"/>
      <c r="AA39" s="2"/>
      <c r="AB39" s="2"/>
      <c r="AC39" s="2"/>
      <c r="AD39" s="2"/>
      <c r="AE39" s="2"/>
      <c r="AF39" s="70">
        <f>('Controles Generales'!$E$12*(J39*(90/H39))+'Controles Generales'!$F$12*(K39*(90/H39))+'Controles Generales'!$I$12*(N39*(90/H39))+'Controles Generales'!$J$12*(O39*(90/H39))+'Controles Generales'!$K$12*(P39*(90/H39))+'Controles Generales'!$O$12*(T39*(90/H39))+'Controles Generales'!$R$12*(W39*(90/H39)))/100</f>
        <v>1.6434782608695653</v>
      </c>
      <c r="AG39" s="2"/>
      <c r="AH39" s="2"/>
      <c r="AI39" s="2"/>
      <c r="AJ39" s="10">
        <f>IF($H39&lt;'Criterios de Restricción'!$E$27,0,AF39)</f>
        <v>0</v>
      </c>
    </row>
    <row r="40" spans="1:36" ht="21" x14ac:dyDescent="0.25">
      <c r="A40" s="117" t="s">
        <v>343</v>
      </c>
      <c r="B40" s="117" t="s">
        <v>26</v>
      </c>
      <c r="C40" s="117" t="s">
        <v>157</v>
      </c>
      <c r="D40" s="117" t="s">
        <v>169</v>
      </c>
      <c r="E40" s="118">
        <v>31881</v>
      </c>
      <c r="F40" s="117">
        <v>28</v>
      </c>
      <c r="G40" s="117">
        <v>26</v>
      </c>
      <c r="H40" s="117">
        <v>1825</v>
      </c>
      <c r="I40" s="2">
        <v>29</v>
      </c>
      <c r="J40" s="117">
        <v>251</v>
      </c>
      <c r="K40" s="117">
        <v>23</v>
      </c>
      <c r="L40" s="2">
        <v>5</v>
      </c>
      <c r="M40" s="2">
        <v>16</v>
      </c>
      <c r="N40" s="117">
        <v>12</v>
      </c>
      <c r="O40" s="117">
        <v>10</v>
      </c>
      <c r="P40" s="117">
        <v>6</v>
      </c>
      <c r="Q40" s="2">
        <v>0</v>
      </c>
      <c r="R40" s="2">
        <v>2</v>
      </c>
      <c r="S40" s="2">
        <v>3</v>
      </c>
      <c r="T40" s="117">
        <v>52</v>
      </c>
      <c r="U40" s="2">
        <v>9</v>
      </c>
      <c r="V40" s="2">
        <v>21</v>
      </c>
      <c r="W40" s="117">
        <v>62</v>
      </c>
      <c r="X40" s="2" t="s">
        <v>42</v>
      </c>
      <c r="Y40" s="2">
        <v>0.96094765449604158</v>
      </c>
      <c r="Z40" s="2">
        <v>1.4435662517132837</v>
      </c>
      <c r="AA40" s="2">
        <v>1.2022707517602884</v>
      </c>
      <c r="AB40" s="2">
        <v>0.96094765449604158</v>
      </c>
      <c r="AC40" s="2">
        <v>1.5929382863797701</v>
      </c>
      <c r="AD40" s="2">
        <v>0.90543872635903</v>
      </c>
      <c r="AE40" s="2">
        <v>1.0638714542889114</v>
      </c>
      <c r="AF40" s="70">
        <f>('Controles Generales'!$E$12*(J40*(90/H40))+'Controles Generales'!$F$12*(K40*(90/H40))+'Controles Generales'!$I$12*(N40*(90/H40))+'Controles Generales'!$J$12*(O40*(90/H40))+'Controles Generales'!$K$12*(P40*(90/H40))+'Controles Generales'!$O$12*(T40*(90/H40))+'Controles Generales'!$R$12*(W40*(90/H40)))/100</f>
        <v>2.9601369863013698</v>
      </c>
      <c r="AG40" s="2"/>
      <c r="AH40" s="2"/>
      <c r="AI40" s="2"/>
      <c r="AJ40" s="10">
        <f>IF($H40&lt;'Criterios de Restricción'!$E$27,0,AF40)</f>
        <v>2.9601369863013698</v>
      </c>
    </row>
    <row r="41" spans="1:36" ht="21" x14ac:dyDescent="0.25">
      <c r="A41" s="117" t="s">
        <v>777</v>
      </c>
      <c r="B41" s="117" t="s">
        <v>26</v>
      </c>
      <c r="C41" s="117" t="s">
        <v>154</v>
      </c>
      <c r="D41" s="117" t="s">
        <v>118</v>
      </c>
      <c r="E41" s="118">
        <v>30580</v>
      </c>
      <c r="F41" s="117">
        <v>32</v>
      </c>
      <c r="G41" s="117">
        <v>18</v>
      </c>
      <c r="H41" s="117">
        <v>1152</v>
      </c>
      <c r="I41" s="2">
        <v>1</v>
      </c>
      <c r="J41" s="117">
        <v>168</v>
      </c>
      <c r="K41" s="117">
        <v>21</v>
      </c>
      <c r="L41" s="2">
        <v>0</v>
      </c>
      <c r="M41" s="2">
        <v>0</v>
      </c>
      <c r="N41" s="117">
        <v>4</v>
      </c>
      <c r="O41" s="117">
        <v>11</v>
      </c>
      <c r="P41" s="117">
        <v>8</v>
      </c>
      <c r="Q41" s="2">
        <v>0</v>
      </c>
      <c r="R41" s="2">
        <v>0</v>
      </c>
      <c r="S41" s="2">
        <v>0</v>
      </c>
      <c r="T41" s="117">
        <v>27</v>
      </c>
      <c r="U41" s="2">
        <v>0</v>
      </c>
      <c r="V41" s="2">
        <v>0</v>
      </c>
      <c r="W41" s="117">
        <v>14</v>
      </c>
      <c r="X41" s="2"/>
      <c r="Y41" s="2"/>
      <c r="Z41" s="2"/>
      <c r="AA41" s="2"/>
      <c r="AB41" s="2"/>
      <c r="AC41" s="2"/>
      <c r="AD41" s="2"/>
      <c r="AE41" s="2"/>
      <c r="AF41" s="70">
        <f>('Controles Generales'!$E$12*(J41*(90/H41))+'Controles Generales'!$F$12*(K41*(90/H41))+'Controles Generales'!$I$12*(N41*(90/H41))+'Controles Generales'!$J$12*(O41*(90/H41))+'Controles Generales'!$K$12*(P41*(90/H41))+'Controles Generales'!$O$12*(T41*(90/H41))+'Controles Generales'!$R$12*(W41*(90/H41)))/100</f>
        <v>2.955078125</v>
      </c>
      <c r="AG41" s="2"/>
      <c r="AH41" s="2"/>
      <c r="AI41" s="2"/>
      <c r="AJ41" s="10">
        <f>IF($H41&lt;'Criterios de Restricción'!$E$27,0,AF41)</f>
        <v>2.955078125</v>
      </c>
    </row>
    <row r="42" spans="1:36" ht="31.5" x14ac:dyDescent="0.25">
      <c r="A42" s="117" t="s">
        <v>778</v>
      </c>
      <c r="B42" s="117" t="s">
        <v>26</v>
      </c>
      <c r="C42" s="117" t="s">
        <v>124</v>
      </c>
      <c r="D42" s="117" t="s">
        <v>118</v>
      </c>
      <c r="E42" s="118">
        <v>35221</v>
      </c>
      <c r="F42" s="117">
        <v>19</v>
      </c>
      <c r="G42" s="117">
        <v>3</v>
      </c>
      <c r="H42" s="117">
        <v>49</v>
      </c>
      <c r="I42" s="2">
        <v>34</v>
      </c>
      <c r="J42" s="117">
        <v>13</v>
      </c>
      <c r="K42" s="117">
        <v>0</v>
      </c>
      <c r="L42" s="2">
        <v>0</v>
      </c>
      <c r="M42" s="2">
        <v>9</v>
      </c>
      <c r="N42" s="117">
        <v>1</v>
      </c>
      <c r="O42" s="117">
        <v>0</v>
      </c>
      <c r="P42" s="117">
        <v>0</v>
      </c>
      <c r="Q42" s="2">
        <v>1</v>
      </c>
      <c r="R42" s="2">
        <v>5</v>
      </c>
      <c r="S42" s="2">
        <v>3</v>
      </c>
      <c r="T42" s="117">
        <v>0</v>
      </c>
      <c r="U42" s="2">
        <v>6</v>
      </c>
      <c r="V42" s="2">
        <v>23</v>
      </c>
      <c r="W42" s="117">
        <v>3</v>
      </c>
      <c r="X42" s="2" t="s">
        <v>42</v>
      </c>
      <c r="Y42" s="2">
        <v>11.455972714444469</v>
      </c>
      <c r="Z42" s="2">
        <v>17.120685317953932</v>
      </c>
      <c r="AA42" s="2">
        <v>14.677304871695364</v>
      </c>
      <c r="AB42" s="2">
        <v>10.636300583296929</v>
      </c>
      <c r="AC42" s="2">
        <v>13.072084416972768</v>
      </c>
      <c r="AD42" s="2">
        <v>26.736071240749069</v>
      </c>
      <c r="AE42" s="2">
        <v>21.195234539376482</v>
      </c>
      <c r="AF42" s="70">
        <f>('Controles Generales'!$E$12*(J42*(90/H42))+'Controles Generales'!$F$12*(K42*(90/H42))+'Controles Generales'!$I$12*(N42*(90/H42))+'Controles Generales'!$J$12*(O42*(90/H42))+'Controles Generales'!$K$12*(P42*(90/H42))+'Controles Generales'!$O$12*(T42*(90/H42))+'Controles Generales'!$R$12*(W42*(90/H42)))/100</f>
        <v>4.3163265306122449</v>
      </c>
      <c r="AG42" s="2"/>
      <c r="AH42" s="2"/>
      <c r="AI42" s="2"/>
      <c r="AJ42" s="10">
        <f>IF($H42&lt;'Criterios de Restricción'!$E$27,0,AF42)</f>
        <v>0</v>
      </c>
    </row>
    <row r="43" spans="1:36" ht="21" x14ac:dyDescent="0.25">
      <c r="A43" s="117" t="s">
        <v>344</v>
      </c>
      <c r="B43" s="117" t="s">
        <v>26</v>
      </c>
      <c r="C43" s="117" t="s">
        <v>160</v>
      </c>
      <c r="D43" s="117" t="s">
        <v>169</v>
      </c>
      <c r="E43" s="118">
        <v>31457</v>
      </c>
      <c r="F43" s="117">
        <v>29</v>
      </c>
      <c r="G43" s="117">
        <v>12</v>
      </c>
      <c r="H43" s="117">
        <v>1006</v>
      </c>
      <c r="I43" s="2">
        <v>23</v>
      </c>
      <c r="J43" s="117">
        <v>142</v>
      </c>
      <c r="K43" s="117">
        <v>14</v>
      </c>
      <c r="L43" s="2">
        <v>1</v>
      </c>
      <c r="M43" s="2">
        <v>12</v>
      </c>
      <c r="N43" s="117">
        <v>8</v>
      </c>
      <c r="O43" s="117">
        <v>3</v>
      </c>
      <c r="P43" s="117">
        <v>2</v>
      </c>
      <c r="Q43" s="2">
        <v>2</v>
      </c>
      <c r="R43" s="2">
        <v>7</v>
      </c>
      <c r="S43" s="2">
        <v>5</v>
      </c>
      <c r="T43" s="117">
        <v>25</v>
      </c>
      <c r="U43" s="2">
        <v>1</v>
      </c>
      <c r="V43" s="2">
        <v>19</v>
      </c>
      <c r="W43" s="117">
        <v>45</v>
      </c>
      <c r="X43" s="2"/>
      <c r="Y43" s="2"/>
      <c r="Z43" s="2"/>
      <c r="AA43" s="2"/>
      <c r="AB43" s="2"/>
      <c r="AC43" s="2"/>
      <c r="AD43" s="2"/>
      <c r="AE43" s="2"/>
      <c r="AF43" s="70">
        <f>('Controles Generales'!$E$12*(J43*(90/H43))+'Controles Generales'!$F$12*(K43*(90/H43))+'Controles Generales'!$I$12*(N43*(90/H43))+'Controles Generales'!$J$12*(O43*(90/H43))+'Controles Generales'!$K$12*(P43*(90/H43))+'Controles Generales'!$O$12*(T43*(90/H43))+'Controles Generales'!$R$12*(W43*(90/H43)))/100</f>
        <v>3.0104373757455272</v>
      </c>
      <c r="AG43" s="2"/>
      <c r="AH43" s="2"/>
      <c r="AI43" s="2"/>
      <c r="AJ43" s="10">
        <f>IF($H43&lt;'Criterios de Restricción'!$E$27,0,AF43)</f>
        <v>3.0104373757455272</v>
      </c>
    </row>
    <row r="44" spans="1:36" ht="21" x14ac:dyDescent="0.25">
      <c r="A44" s="117" t="s">
        <v>779</v>
      </c>
      <c r="B44" s="117" t="s">
        <v>26</v>
      </c>
      <c r="C44" s="117" t="s">
        <v>121</v>
      </c>
      <c r="D44" s="117" t="s">
        <v>118</v>
      </c>
      <c r="E44" s="118">
        <v>33378</v>
      </c>
      <c r="F44" s="117">
        <v>24</v>
      </c>
      <c r="G44" s="117">
        <v>1</v>
      </c>
      <c r="H44" s="117">
        <v>27</v>
      </c>
      <c r="I44" s="2">
        <v>17</v>
      </c>
      <c r="J44" s="117">
        <v>3</v>
      </c>
      <c r="K44" s="117">
        <v>0</v>
      </c>
      <c r="L44" s="2">
        <v>0</v>
      </c>
      <c r="M44" s="2">
        <v>7</v>
      </c>
      <c r="N44" s="117">
        <v>0</v>
      </c>
      <c r="O44" s="117">
        <v>0</v>
      </c>
      <c r="P44" s="117">
        <v>0</v>
      </c>
      <c r="Q44" s="2">
        <v>0</v>
      </c>
      <c r="R44" s="2">
        <v>0</v>
      </c>
      <c r="S44" s="2">
        <v>0</v>
      </c>
      <c r="T44" s="117">
        <v>0</v>
      </c>
      <c r="U44" s="2">
        <v>10</v>
      </c>
      <c r="V44" s="2">
        <v>13</v>
      </c>
      <c r="W44" s="117">
        <v>5</v>
      </c>
      <c r="X44" s="2"/>
      <c r="Y44" s="2"/>
      <c r="Z44" s="2"/>
      <c r="AA44" s="2"/>
      <c r="AB44" s="2"/>
      <c r="AC44" s="2"/>
      <c r="AD44" s="2"/>
      <c r="AE44" s="2"/>
      <c r="AF44" s="70">
        <f>('Controles Generales'!$E$12*(J44*(90/H44))+'Controles Generales'!$F$12*(K44*(90/H44))+'Controles Generales'!$I$12*(N44*(90/H44))+'Controles Generales'!$J$12*(O44*(90/H44))+'Controles Generales'!$K$12*(P44*(90/H44))+'Controles Generales'!$O$12*(T44*(90/H44))+'Controles Generales'!$R$12*(W44*(90/H44)))/100</f>
        <v>3.166666666666667</v>
      </c>
      <c r="AG44" s="2"/>
      <c r="AH44" s="2"/>
      <c r="AI44" s="2"/>
      <c r="AJ44" s="10">
        <f>IF($H44&lt;'Criterios de Restricción'!$E$27,0,AF44)</f>
        <v>0</v>
      </c>
    </row>
    <row r="45" spans="1:36" ht="21" x14ac:dyDescent="0.25">
      <c r="A45" s="117" t="s">
        <v>333</v>
      </c>
      <c r="B45" s="117" t="s">
        <v>26</v>
      </c>
      <c r="C45" s="117" t="s">
        <v>172</v>
      </c>
      <c r="D45" s="117" t="s">
        <v>118</v>
      </c>
      <c r="E45" s="118">
        <v>33566</v>
      </c>
      <c r="F45" s="117">
        <v>23</v>
      </c>
      <c r="G45" s="117">
        <v>7</v>
      </c>
      <c r="H45" s="117">
        <v>191</v>
      </c>
      <c r="I45" s="2">
        <v>44</v>
      </c>
      <c r="J45" s="117">
        <v>25</v>
      </c>
      <c r="K45" s="117">
        <v>2</v>
      </c>
      <c r="L45" s="2">
        <v>4</v>
      </c>
      <c r="M45" s="2">
        <v>19</v>
      </c>
      <c r="N45" s="117">
        <v>1</v>
      </c>
      <c r="O45" s="117">
        <v>0</v>
      </c>
      <c r="P45" s="117">
        <v>0</v>
      </c>
      <c r="Q45" s="2">
        <v>2</v>
      </c>
      <c r="R45" s="2">
        <v>8</v>
      </c>
      <c r="S45" s="2">
        <v>9</v>
      </c>
      <c r="T45" s="117">
        <v>0</v>
      </c>
      <c r="U45" s="2">
        <v>7</v>
      </c>
      <c r="V45" s="2">
        <v>19</v>
      </c>
      <c r="W45" s="117">
        <v>19</v>
      </c>
      <c r="X45" s="2" t="s">
        <v>42</v>
      </c>
      <c r="Y45" s="2">
        <v>9.343277384470964</v>
      </c>
      <c r="Z45" s="2">
        <v>14.619152753139311</v>
      </c>
      <c r="AA45" s="2">
        <v>11.864450676805355</v>
      </c>
      <c r="AB45" s="2">
        <v>10.140408532011948</v>
      </c>
      <c r="AC45" s="2">
        <v>11.130899862113282</v>
      </c>
      <c r="AD45" s="2">
        <v>15.788631292546897</v>
      </c>
      <c r="AE45" s="2">
        <v>13.501699991975133</v>
      </c>
      <c r="AF45" s="70">
        <f>('Controles Generales'!$E$12*(J45*(90/H45))+'Controles Generales'!$F$12*(K45*(90/H45))+'Controles Generales'!$I$12*(N45*(90/H45))+'Controles Generales'!$J$12*(O45*(90/H45))+'Controles Generales'!$K$12*(P45*(90/H45))+'Controles Generales'!$O$12*(T45*(90/H45))+'Controles Generales'!$R$12*(W45*(90/H45)))/100</f>
        <v>2.8272251308900525</v>
      </c>
      <c r="AG45" s="2"/>
      <c r="AH45" s="2"/>
      <c r="AI45" s="2"/>
      <c r="AJ45" s="10">
        <f>IF($H45&lt;'Criterios de Restricción'!$E$27,0,AF45)</f>
        <v>0</v>
      </c>
    </row>
    <row r="46" spans="1:36" ht="21" x14ac:dyDescent="0.25">
      <c r="A46" s="117" t="s">
        <v>335</v>
      </c>
      <c r="B46" s="117" t="s">
        <v>26</v>
      </c>
      <c r="C46" s="117" t="s">
        <v>138</v>
      </c>
      <c r="D46" s="117" t="s">
        <v>118</v>
      </c>
      <c r="E46" s="118">
        <v>34997</v>
      </c>
      <c r="F46" s="117">
        <v>20</v>
      </c>
      <c r="G46" s="117">
        <v>12</v>
      </c>
      <c r="H46" s="117">
        <v>352</v>
      </c>
      <c r="I46" s="2">
        <v>1</v>
      </c>
      <c r="J46" s="117">
        <v>50</v>
      </c>
      <c r="K46" s="117">
        <v>4</v>
      </c>
      <c r="L46" s="2">
        <v>0</v>
      </c>
      <c r="M46" s="2">
        <v>0</v>
      </c>
      <c r="N46" s="117">
        <v>7</v>
      </c>
      <c r="O46" s="117">
        <v>3</v>
      </c>
      <c r="P46" s="117">
        <v>1</v>
      </c>
      <c r="Q46" s="2">
        <v>0</v>
      </c>
      <c r="R46" s="2">
        <v>0</v>
      </c>
      <c r="S46" s="2">
        <v>1</v>
      </c>
      <c r="T46" s="117">
        <v>7</v>
      </c>
      <c r="U46" s="2">
        <v>0</v>
      </c>
      <c r="V46" s="2">
        <v>0</v>
      </c>
      <c r="W46" s="117">
        <v>23</v>
      </c>
      <c r="X46" s="2" t="s">
        <v>42</v>
      </c>
      <c r="Y46" s="2">
        <v>8.2847696083874105</v>
      </c>
      <c r="Z46" s="2">
        <v>6.3503682676187738</v>
      </c>
      <c r="AA46" s="2">
        <v>6.0164776664999602</v>
      </c>
      <c r="AB46" s="2">
        <v>8.6208351821579008</v>
      </c>
      <c r="AC46" s="2">
        <v>10.475241608352894</v>
      </c>
      <c r="AD46" s="2">
        <v>11.335615877528904</v>
      </c>
      <c r="AE46" s="2">
        <v>10.420241742799247</v>
      </c>
      <c r="AF46" s="70">
        <f>('Controles Generales'!$E$12*(J46*(90/H46))+'Controles Generales'!$F$12*(K46*(90/H46))+'Controles Generales'!$I$12*(N46*(90/H46))+'Controles Generales'!$J$12*(O46*(90/H46))+'Controles Generales'!$K$12*(P46*(90/H46))+'Controles Generales'!$O$12*(T46*(90/H46))+'Controles Generales'!$R$12*(W46*(90/H46)))/100</f>
        <v>3.3302556818181817</v>
      </c>
      <c r="AG46" s="2"/>
      <c r="AH46" s="2"/>
      <c r="AI46" s="2"/>
      <c r="AJ46" s="10">
        <f>IF($H46&lt;'Criterios de Restricción'!$E$27,0,AF46)</f>
        <v>0</v>
      </c>
    </row>
    <row r="47" spans="1:36" ht="21" x14ac:dyDescent="0.25">
      <c r="A47" s="117" t="s">
        <v>780</v>
      </c>
      <c r="B47" s="117" t="s">
        <v>26</v>
      </c>
      <c r="C47" s="117" t="s">
        <v>168</v>
      </c>
      <c r="D47" s="117" t="s">
        <v>215</v>
      </c>
      <c r="E47" s="118">
        <v>33805</v>
      </c>
      <c r="F47" s="117">
        <v>23</v>
      </c>
      <c r="G47" s="117">
        <v>2</v>
      </c>
      <c r="H47" s="117">
        <v>47</v>
      </c>
      <c r="I47" s="2">
        <v>15</v>
      </c>
      <c r="J47" s="117">
        <v>8</v>
      </c>
      <c r="K47" s="117">
        <v>1</v>
      </c>
      <c r="L47" s="2">
        <v>0</v>
      </c>
      <c r="M47" s="2">
        <v>12</v>
      </c>
      <c r="N47" s="117">
        <v>0</v>
      </c>
      <c r="O47" s="117">
        <v>0</v>
      </c>
      <c r="P47" s="117">
        <v>0</v>
      </c>
      <c r="Q47" s="2">
        <v>2</v>
      </c>
      <c r="R47" s="2">
        <v>8</v>
      </c>
      <c r="S47" s="2">
        <v>28</v>
      </c>
      <c r="T47" s="117">
        <v>1</v>
      </c>
      <c r="U47" s="2">
        <v>1</v>
      </c>
      <c r="V47" s="2">
        <v>2</v>
      </c>
      <c r="W47" s="117">
        <v>3</v>
      </c>
      <c r="X47" s="2"/>
      <c r="Y47" s="2"/>
      <c r="Z47" s="2"/>
      <c r="AA47" s="2"/>
      <c r="AB47" s="2"/>
      <c r="AC47" s="2"/>
      <c r="AD47" s="2"/>
      <c r="AE47" s="2"/>
      <c r="AF47" s="70">
        <f>('Controles Generales'!$E$12*(J47*(90/H47))+'Controles Generales'!$F$12*(K47*(90/H47))+'Controles Generales'!$I$12*(N47*(90/H47))+'Controles Generales'!$J$12*(O47*(90/H47))+'Controles Generales'!$K$12*(P47*(90/H47))+'Controles Generales'!$O$12*(T47*(90/H47))+'Controles Generales'!$R$12*(W47*(90/H47)))/100</f>
        <v>3.4468085106382977</v>
      </c>
      <c r="AG47" s="2"/>
      <c r="AH47" s="2"/>
      <c r="AI47" s="2"/>
      <c r="AJ47" s="10">
        <f>IF($H47&lt;'Criterios de Restricción'!$E$27,0,AF47)</f>
        <v>0</v>
      </c>
    </row>
    <row r="48" spans="1:36" ht="31.5" x14ac:dyDescent="0.25">
      <c r="A48" s="117" t="s">
        <v>329</v>
      </c>
      <c r="B48" s="117" t="s">
        <v>26</v>
      </c>
      <c r="C48" s="117" t="s">
        <v>139</v>
      </c>
      <c r="D48" s="117" t="s">
        <v>118</v>
      </c>
      <c r="E48" s="118">
        <v>33900</v>
      </c>
      <c r="F48" s="117">
        <v>23</v>
      </c>
      <c r="G48" s="117">
        <v>6</v>
      </c>
      <c r="H48" s="117">
        <v>137</v>
      </c>
      <c r="I48" s="2">
        <v>24</v>
      </c>
      <c r="J48" s="117">
        <v>13</v>
      </c>
      <c r="K48" s="117">
        <v>3</v>
      </c>
      <c r="L48" s="2">
        <v>1</v>
      </c>
      <c r="M48" s="2">
        <v>7</v>
      </c>
      <c r="N48" s="117">
        <v>1</v>
      </c>
      <c r="O48" s="117">
        <v>0</v>
      </c>
      <c r="P48" s="117">
        <v>0</v>
      </c>
      <c r="Q48" s="2">
        <v>0</v>
      </c>
      <c r="R48" s="2">
        <v>1</v>
      </c>
      <c r="S48" s="2">
        <v>1</v>
      </c>
      <c r="T48" s="117">
        <v>6</v>
      </c>
      <c r="U48" s="2">
        <v>9</v>
      </c>
      <c r="V48" s="2">
        <v>17</v>
      </c>
      <c r="W48" s="117">
        <v>4</v>
      </c>
      <c r="X48" s="2" t="s">
        <v>42</v>
      </c>
      <c r="Y48" s="2">
        <v>4.9064787205204664E-2</v>
      </c>
      <c r="Z48" s="2">
        <v>1.9156049516580828E-2</v>
      </c>
      <c r="AA48" s="2">
        <v>7.6624198066323312E-2</v>
      </c>
      <c r="AB48" s="2">
        <v>4.9064787205204664E-2</v>
      </c>
      <c r="AC48" s="2">
        <v>5.9817475377247672E-2</v>
      </c>
      <c r="AD48" s="2">
        <v>7.2919490376795876E-2</v>
      </c>
      <c r="AE48" s="2">
        <v>5.9817475377247672E-2</v>
      </c>
      <c r="AF48" s="70">
        <f>('Controles Generales'!$E$12*(J48*(90/H48))+'Controles Generales'!$F$12*(K48*(90/H48))+'Controles Generales'!$I$12*(N48*(90/H48))+'Controles Generales'!$J$12*(O48*(90/H48))+'Controles Generales'!$K$12*(P48*(90/H48))+'Controles Generales'!$O$12*(T48*(90/H48))+'Controles Generales'!$R$12*(W48*(90/H48)))/100</f>
        <v>2.5456204379562042</v>
      </c>
      <c r="AG48" s="2"/>
      <c r="AH48" s="2"/>
      <c r="AI48" s="2"/>
      <c r="AJ48" s="10">
        <f>IF($H48&lt;'Criterios de Restricción'!$E$27,0,AF48)</f>
        <v>0</v>
      </c>
    </row>
    <row r="49" spans="1:36" ht="21" x14ac:dyDescent="0.25">
      <c r="A49" s="117" t="s">
        <v>345</v>
      </c>
      <c r="B49" s="117" t="s">
        <v>26</v>
      </c>
      <c r="C49" s="117" t="s">
        <v>160</v>
      </c>
      <c r="D49" s="117" t="s">
        <v>118</v>
      </c>
      <c r="E49" s="118">
        <v>30194</v>
      </c>
      <c r="F49" s="117">
        <v>33</v>
      </c>
      <c r="G49" s="117">
        <v>17</v>
      </c>
      <c r="H49" s="117">
        <v>1019</v>
      </c>
      <c r="I49" s="2">
        <v>63</v>
      </c>
      <c r="J49" s="117">
        <v>67</v>
      </c>
      <c r="K49" s="117">
        <v>1</v>
      </c>
      <c r="L49" s="2">
        <v>3</v>
      </c>
      <c r="M49" s="2">
        <v>34</v>
      </c>
      <c r="N49" s="117">
        <v>31</v>
      </c>
      <c r="O49" s="117">
        <v>4</v>
      </c>
      <c r="P49" s="117">
        <v>1</v>
      </c>
      <c r="Q49" s="2">
        <v>6</v>
      </c>
      <c r="R49" s="2">
        <v>16</v>
      </c>
      <c r="S49" s="2">
        <v>6</v>
      </c>
      <c r="T49" s="117">
        <v>10</v>
      </c>
      <c r="U49" s="2">
        <v>11</v>
      </c>
      <c r="V49" s="2">
        <v>48</v>
      </c>
      <c r="W49" s="117">
        <v>84</v>
      </c>
      <c r="X49" s="2"/>
      <c r="Y49" s="2"/>
      <c r="Z49" s="2"/>
      <c r="AA49" s="2"/>
      <c r="AB49" s="2"/>
      <c r="AC49" s="2"/>
      <c r="AD49" s="2"/>
      <c r="AE49" s="2"/>
      <c r="AF49" s="70">
        <f>('Controles Generales'!$E$12*(J49*(90/H49))+'Controles Generales'!$F$12*(K49*(90/H49))+'Controles Generales'!$I$12*(N49*(90/H49))+'Controles Generales'!$J$12*(O49*(90/H49))+'Controles Generales'!$K$12*(P49*(90/H49))+'Controles Generales'!$O$12*(T49*(90/H49))+'Controles Generales'!$R$12*(W49*(90/H49)))/100</f>
        <v>2.159470068694799</v>
      </c>
      <c r="AG49" s="2"/>
      <c r="AH49" s="2"/>
      <c r="AI49" s="2"/>
      <c r="AJ49" s="10">
        <f>IF($H49&lt;'Criterios de Restricción'!$E$27,0,AF49)</f>
        <v>2.159470068694799</v>
      </c>
    </row>
    <row r="50" spans="1:36" ht="21" x14ac:dyDescent="0.25">
      <c r="A50" s="117" t="s">
        <v>781</v>
      </c>
      <c r="B50" s="117" t="s">
        <v>26</v>
      </c>
      <c r="C50" s="117" t="s">
        <v>190</v>
      </c>
      <c r="D50" s="117" t="s">
        <v>118</v>
      </c>
      <c r="E50" s="118">
        <v>32894</v>
      </c>
      <c r="F50" s="117">
        <v>25</v>
      </c>
      <c r="G50" s="117">
        <v>2</v>
      </c>
      <c r="H50" s="117">
        <v>126</v>
      </c>
      <c r="I50" s="2">
        <v>5</v>
      </c>
      <c r="J50" s="117">
        <v>16</v>
      </c>
      <c r="K50" s="117">
        <v>2</v>
      </c>
      <c r="L50" s="2">
        <v>0</v>
      </c>
      <c r="M50" s="2">
        <v>1</v>
      </c>
      <c r="N50" s="117">
        <v>1</v>
      </c>
      <c r="O50" s="117">
        <v>0</v>
      </c>
      <c r="P50" s="117">
        <v>0</v>
      </c>
      <c r="Q50" s="2">
        <v>0</v>
      </c>
      <c r="R50" s="2">
        <v>0</v>
      </c>
      <c r="S50" s="2">
        <v>0</v>
      </c>
      <c r="T50" s="117">
        <v>2</v>
      </c>
      <c r="U50" s="2">
        <v>0</v>
      </c>
      <c r="V50" s="2">
        <v>2</v>
      </c>
      <c r="W50" s="117">
        <v>4</v>
      </c>
      <c r="X50" s="2" t="s">
        <v>42</v>
      </c>
      <c r="Y50" s="2">
        <v>0.14016897081413213</v>
      </c>
      <c r="Z50" s="2">
        <v>0.57320807925646633</v>
      </c>
      <c r="AA50" s="2">
        <v>0.41001605920960754</v>
      </c>
      <c r="AB50" s="2">
        <v>0.14016897081413213</v>
      </c>
      <c r="AC50" s="2">
        <v>0.45465891635246469</v>
      </c>
      <c r="AD50" s="2">
        <v>0.16129032258064518</v>
      </c>
      <c r="AE50" s="2">
        <v>0.13728878648233489</v>
      </c>
      <c r="AF50" s="70">
        <f>('Controles Generales'!$E$12*(J50*(90/H50))+'Controles Generales'!$F$12*(K50*(90/H50))+'Controles Generales'!$I$12*(N50*(90/H50))+'Controles Generales'!$J$12*(O50*(90/H50))+'Controles Generales'!$K$12*(P50*(90/H50))+'Controles Generales'!$O$12*(T50*(90/H50))+'Controles Generales'!$R$12*(W50*(90/H50)))/100</f>
        <v>2.5000000000000004</v>
      </c>
      <c r="AG50" s="2"/>
      <c r="AH50" s="2"/>
      <c r="AI50" s="2"/>
      <c r="AJ50" s="10">
        <f>IF($H50&lt;'Criterios de Restricción'!$E$27,0,AF50)</f>
        <v>0</v>
      </c>
    </row>
    <row r="51" spans="1:36" ht="21" x14ac:dyDescent="0.25">
      <c r="A51" s="117" t="s">
        <v>782</v>
      </c>
      <c r="B51" s="117" t="s">
        <v>26</v>
      </c>
      <c r="C51" s="117" t="s">
        <v>190</v>
      </c>
      <c r="D51" s="117" t="s">
        <v>118</v>
      </c>
      <c r="E51" s="118">
        <v>34032</v>
      </c>
      <c r="F51" s="117">
        <v>22</v>
      </c>
      <c r="G51" s="117">
        <v>3</v>
      </c>
      <c r="H51" s="117">
        <v>62</v>
      </c>
      <c r="I51" s="2">
        <v>47</v>
      </c>
      <c r="J51" s="117">
        <v>9</v>
      </c>
      <c r="K51" s="117">
        <v>0</v>
      </c>
      <c r="L51" s="2">
        <v>1</v>
      </c>
      <c r="M51" s="2">
        <v>22</v>
      </c>
      <c r="N51" s="117">
        <v>3</v>
      </c>
      <c r="O51" s="117">
        <v>0</v>
      </c>
      <c r="P51" s="117">
        <v>0</v>
      </c>
      <c r="Q51" s="2">
        <v>2</v>
      </c>
      <c r="R51" s="2">
        <v>13</v>
      </c>
      <c r="S51" s="2">
        <v>13</v>
      </c>
      <c r="T51" s="117">
        <v>0</v>
      </c>
      <c r="U51" s="2">
        <v>18</v>
      </c>
      <c r="V51" s="2">
        <v>32</v>
      </c>
      <c r="W51" s="117">
        <v>4</v>
      </c>
      <c r="X51" s="2"/>
      <c r="Y51" s="2"/>
      <c r="Z51" s="2"/>
      <c r="AA51" s="2"/>
      <c r="AB51" s="2"/>
      <c r="AC51" s="2"/>
      <c r="AD51" s="2"/>
      <c r="AE51" s="2"/>
      <c r="AF51" s="70">
        <f>('Controles Generales'!$E$12*(J51*(90/H51))+'Controles Generales'!$F$12*(K51*(90/H51))+'Controles Generales'!$I$12*(N51*(90/H51))+'Controles Generales'!$J$12*(O51*(90/H51))+'Controles Generales'!$K$12*(P51*(90/H51))+'Controles Generales'!$O$12*(T51*(90/H51))+'Controles Generales'!$R$12*(W51*(90/H51)))/100</f>
        <v>2.9758064516129035</v>
      </c>
      <c r="AG51" s="2"/>
      <c r="AH51" s="2"/>
      <c r="AI51" s="2"/>
      <c r="AJ51" s="10">
        <f>IF($H51&lt;'Criterios de Restricción'!$E$27,0,AF51)</f>
        <v>0</v>
      </c>
    </row>
    <row r="52" spans="1:36" ht="21" x14ac:dyDescent="0.25">
      <c r="A52" s="117" t="s">
        <v>226</v>
      </c>
      <c r="B52" s="117" t="s">
        <v>26</v>
      </c>
      <c r="C52" s="117" t="s">
        <v>124</v>
      </c>
      <c r="D52" s="117" t="s">
        <v>118</v>
      </c>
      <c r="E52" s="118">
        <v>32998</v>
      </c>
      <c r="F52" s="117">
        <v>25</v>
      </c>
      <c r="G52" s="117">
        <v>11</v>
      </c>
      <c r="H52" s="117">
        <v>562</v>
      </c>
      <c r="I52" s="2">
        <v>1</v>
      </c>
      <c r="J52" s="117">
        <v>98</v>
      </c>
      <c r="K52" s="117">
        <v>9</v>
      </c>
      <c r="L52" s="2">
        <v>0</v>
      </c>
      <c r="M52" s="2">
        <v>1</v>
      </c>
      <c r="N52" s="117">
        <v>3</v>
      </c>
      <c r="O52" s="117">
        <v>1</v>
      </c>
      <c r="P52" s="117">
        <v>1</v>
      </c>
      <c r="Q52" s="2">
        <v>0</v>
      </c>
      <c r="R52" s="2">
        <v>0</v>
      </c>
      <c r="S52" s="2">
        <v>0</v>
      </c>
      <c r="T52" s="117">
        <v>6</v>
      </c>
      <c r="U52" s="2">
        <v>0</v>
      </c>
      <c r="V52" s="2">
        <v>1</v>
      </c>
      <c r="W52" s="117">
        <v>24</v>
      </c>
      <c r="X52" s="2" t="s">
        <v>42</v>
      </c>
      <c r="Y52" s="2">
        <v>14.887238628671467</v>
      </c>
      <c r="Z52" s="2">
        <v>12.851874150744308</v>
      </c>
      <c r="AA52" s="2">
        <v>11.576711985607254</v>
      </c>
      <c r="AB52" s="2">
        <v>15.106500923753433</v>
      </c>
      <c r="AC52" s="2">
        <v>11.730042016806724</v>
      </c>
      <c r="AD52" s="2">
        <v>34.981998429334197</v>
      </c>
      <c r="AE52" s="2">
        <v>27.389529886660444</v>
      </c>
      <c r="AF52" s="70">
        <f>('Controles Generales'!$E$12*(J52*(90/H52))+'Controles Generales'!$F$12*(K52*(90/H52))+'Controles Generales'!$I$12*(N52*(90/H52))+'Controles Generales'!$J$12*(O52*(90/H52))+'Controles Generales'!$K$12*(P52*(90/H52))+'Controles Generales'!$O$12*(T52*(90/H52))+'Controles Generales'!$R$12*(W52*(90/H52)))/100</f>
        <v>3.1908362989323846</v>
      </c>
      <c r="AG52" s="2"/>
      <c r="AH52" s="2"/>
      <c r="AI52" s="2"/>
      <c r="AJ52" s="10">
        <f>IF($H52&lt;'Criterios de Restricción'!$E$27,0,AF52)</f>
        <v>0</v>
      </c>
    </row>
    <row r="53" spans="1:36" ht="21" x14ac:dyDescent="0.25">
      <c r="A53" s="117" t="s">
        <v>312</v>
      </c>
      <c r="B53" s="117" t="s">
        <v>26</v>
      </c>
      <c r="C53" s="117" t="s">
        <v>165</v>
      </c>
      <c r="D53" s="117" t="s">
        <v>118</v>
      </c>
      <c r="E53" s="118">
        <v>34574</v>
      </c>
      <c r="F53" s="117">
        <v>21</v>
      </c>
      <c r="G53" s="117">
        <v>24</v>
      </c>
      <c r="H53" s="117">
        <v>1567</v>
      </c>
      <c r="I53" s="2">
        <v>3</v>
      </c>
      <c r="J53" s="117">
        <v>156</v>
      </c>
      <c r="K53" s="117">
        <v>43</v>
      </c>
      <c r="L53" s="2">
        <v>0</v>
      </c>
      <c r="M53" s="2">
        <v>3</v>
      </c>
      <c r="N53" s="117">
        <v>19</v>
      </c>
      <c r="O53" s="117">
        <v>2</v>
      </c>
      <c r="P53" s="117">
        <v>2</v>
      </c>
      <c r="Q53" s="2">
        <v>0</v>
      </c>
      <c r="R53" s="2">
        <v>0</v>
      </c>
      <c r="S53" s="2">
        <v>0</v>
      </c>
      <c r="T53" s="117">
        <v>34</v>
      </c>
      <c r="U53" s="2">
        <v>0</v>
      </c>
      <c r="V53" s="2">
        <v>0</v>
      </c>
      <c r="W53" s="117">
        <v>51</v>
      </c>
      <c r="X53" s="2"/>
      <c r="Y53" s="2"/>
      <c r="Z53" s="2"/>
      <c r="AA53" s="2"/>
      <c r="AB53" s="2"/>
      <c r="AC53" s="2"/>
      <c r="AD53" s="2"/>
      <c r="AE53" s="2"/>
      <c r="AF53" s="70">
        <f>('Controles Generales'!$E$12*(J53*(90/H53))+'Controles Generales'!$F$12*(K53*(90/H53))+'Controles Generales'!$I$12*(N53*(90/H53))+'Controles Generales'!$J$12*(O53*(90/H53))+'Controles Generales'!$K$12*(P53*(90/H53))+'Controles Generales'!$O$12*(T53*(90/H53))+'Controles Generales'!$R$12*(W53*(90/H53)))/100</f>
        <v>2.4366624122527121</v>
      </c>
      <c r="AG53" s="2"/>
      <c r="AH53" s="2"/>
      <c r="AI53" s="2"/>
      <c r="AJ53" s="10">
        <f>IF($H53&lt;'Criterios de Restricción'!$E$27,0,AF53)</f>
        <v>2.4366624122527121</v>
      </c>
    </row>
    <row r="54" spans="1:36" ht="21" x14ac:dyDescent="0.25">
      <c r="A54" s="117" t="s">
        <v>338</v>
      </c>
      <c r="B54" s="117" t="s">
        <v>26</v>
      </c>
      <c r="C54" s="117" t="s">
        <v>152</v>
      </c>
      <c r="D54" s="117" t="s">
        <v>118</v>
      </c>
      <c r="E54" s="118">
        <v>34603</v>
      </c>
      <c r="F54" s="117">
        <v>21</v>
      </c>
      <c r="G54" s="117">
        <v>12</v>
      </c>
      <c r="H54" s="117">
        <v>702</v>
      </c>
      <c r="I54" s="2">
        <v>10</v>
      </c>
      <c r="J54" s="117">
        <v>89</v>
      </c>
      <c r="K54" s="117">
        <v>32</v>
      </c>
      <c r="L54" s="2">
        <v>0</v>
      </c>
      <c r="M54" s="2">
        <v>4</v>
      </c>
      <c r="N54" s="117">
        <v>5</v>
      </c>
      <c r="O54" s="117">
        <v>0</v>
      </c>
      <c r="P54" s="117">
        <v>4</v>
      </c>
      <c r="Q54" s="2">
        <v>0</v>
      </c>
      <c r="R54" s="2">
        <v>6</v>
      </c>
      <c r="S54" s="2">
        <v>10</v>
      </c>
      <c r="T54" s="117">
        <v>29</v>
      </c>
      <c r="U54" s="2">
        <v>0</v>
      </c>
      <c r="V54" s="2">
        <v>4</v>
      </c>
      <c r="W54" s="117">
        <v>15</v>
      </c>
      <c r="X54" s="2"/>
      <c r="Y54" s="2"/>
      <c r="Z54" s="2"/>
      <c r="AA54" s="2"/>
      <c r="AB54" s="2"/>
      <c r="AC54" s="2"/>
      <c r="AD54" s="2"/>
      <c r="AE54" s="2"/>
      <c r="AF54" s="70">
        <f>('Controles Generales'!$E$12*(J54*(90/H54))+'Controles Generales'!$F$12*(K54*(90/H54))+'Controles Generales'!$I$12*(N54*(90/H54))+'Controles Generales'!$J$12*(O54*(90/H54))+'Controles Generales'!$K$12*(P54*(90/H54))+'Controles Generales'!$O$12*(T54*(90/H54))+'Controles Generales'!$R$12*(W54*(90/H54)))/100</f>
        <v>3.1955128205128198</v>
      </c>
      <c r="AG54" s="2"/>
      <c r="AH54" s="2"/>
      <c r="AI54" s="2"/>
      <c r="AJ54" s="10">
        <f>IF($H54&lt;'Criterios de Restricción'!$E$27,0,AF54)</f>
        <v>3.1955128205128198</v>
      </c>
    </row>
    <row r="55" spans="1:36" ht="31.5" x14ac:dyDescent="0.25">
      <c r="A55" s="117" t="s">
        <v>783</v>
      </c>
      <c r="B55" s="117" t="s">
        <v>26</v>
      </c>
      <c r="C55" s="117" t="s">
        <v>148</v>
      </c>
      <c r="D55" s="117" t="s">
        <v>133</v>
      </c>
      <c r="E55" s="118">
        <v>33820</v>
      </c>
      <c r="F55" s="117">
        <v>23</v>
      </c>
      <c r="G55" s="117">
        <v>4</v>
      </c>
      <c r="H55" s="117">
        <v>138</v>
      </c>
      <c r="I55" s="2">
        <v>4</v>
      </c>
      <c r="J55" s="117">
        <v>17</v>
      </c>
      <c r="K55" s="117">
        <v>5</v>
      </c>
      <c r="L55" s="2">
        <v>0</v>
      </c>
      <c r="M55" s="2">
        <v>1</v>
      </c>
      <c r="N55" s="117">
        <v>2</v>
      </c>
      <c r="O55" s="117">
        <v>0</v>
      </c>
      <c r="P55" s="117">
        <v>0</v>
      </c>
      <c r="Q55" s="2">
        <v>0</v>
      </c>
      <c r="R55" s="2">
        <v>0</v>
      </c>
      <c r="S55" s="2">
        <v>0</v>
      </c>
      <c r="T55" s="117">
        <v>3</v>
      </c>
      <c r="U55" s="2">
        <v>0</v>
      </c>
      <c r="V55" s="2">
        <v>1</v>
      </c>
      <c r="W55" s="117">
        <v>12</v>
      </c>
      <c r="X55" s="2" t="s">
        <v>42</v>
      </c>
      <c r="Y55" s="2">
        <v>9.507520782886159</v>
      </c>
      <c r="Z55" s="2">
        <v>12.069279450057401</v>
      </c>
      <c r="AA55" s="2">
        <v>11.821884594309349</v>
      </c>
      <c r="AB55" s="2">
        <v>10.304651930427141</v>
      </c>
      <c r="AC55" s="2">
        <v>10.909457376771698</v>
      </c>
      <c r="AD55" s="2">
        <v>14.180209290380972</v>
      </c>
      <c r="AE55" s="2">
        <v>12.90787575724749</v>
      </c>
      <c r="AF55" s="70">
        <f>('Controles Generales'!$E$12*(J55*(90/H55))+'Controles Generales'!$F$12*(K55*(90/H55))+'Controles Generales'!$I$12*(N55*(90/H55))+'Controles Generales'!$J$12*(O55*(90/H55))+'Controles Generales'!$K$12*(P55*(90/H55))+'Controles Generales'!$O$12*(T55*(90/H55))+'Controles Generales'!$R$12*(W55*(90/H55)))/100</f>
        <v>3.3260869565217392</v>
      </c>
      <c r="AG55" s="2"/>
      <c r="AH55" s="2"/>
      <c r="AI55" s="2"/>
      <c r="AJ55" s="10">
        <f>IF($H55&lt;'Criterios de Restricción'!$E$27,0,AF55)</f>
        <v>0</v>
      </c>
    </row>
    <row r="56" spans="1:36" ht="21" x14ac:dyDescent="0.25">
      <c r="A56" s="117" t="s">
        <v>347</v>
      </c>
      <c r="B56" s="117" t="s">
        <v>26</v>
      </c>
      <c r="C56" s="117" t="s">
        <v>158</v>
      </c>
      <c r="D56" s="117" t="s">
        <v>118</v>
      </c>
      <c r="E56" s="118">
        <v>32891</v>
      </c>
      <c r="F56" s="117">
        <v>25</v>
      </c>
      <c r="G56" s="117">
        <v>29</v>
      </c>
      <c r="H56" s="117">
        <v>2412</v>
      </c>
      <c r="I56" s="2">
        <v>77</v>
      </c>
      <c r="J56" s="117">
        <v>319</v>
      </c>
      <c r="K56" s="117">
        <v>44</v>
      </c>
      <c r="L56" s="2">
        <v>4</v>
      </c>
      <c r="M56" s="2">
        <v>30</v>
      </c>
      <c r="N56" s="117">
        <v>14</v>
      </c>
      <c r="O56" s="117">
        <v>7</v>
      </c>
      <c r="P56" s="117">
        <v>9</v>
      </c>
      <c r="Q56" s="2">
        <v>3</v>
      </c>
      <c r="R56" s="2">
        <v>37</v>
      </c>
      <c r="S56" s="2">
        <v>14</v>
      </c>
      <c r="T56" s="117">
        <v>67</v>
      </c>
      <c r="U56" s="2">
        <v>6</v>
      </c>
      <c r="V56" s="2">
        <v>33</v>
      </c>
      <c r="W56" s="117">
        <v>74</v>
      </c>
      <c r="X56" s="2"/>
      <c r="Y56" s="2"/>
      <c r="Z56" s="2"/>
      <c r="AA56" s="2"/>
      <c r="AB56" s="2"/>
      <c r="AC56" s="2"/>
      <c r="AD56" s="2"/>
      <c r="AE56" s="2"/>
      <c r="AF56" s="70">
        <f>('Controles Generales'!$E$12*(J56*(90/H56))+'Controles Generales'!$F$12*(K56*(90/H56))+'Controles Generales'!$I$12*(N56*(90/H56))+'Controles Generales'!$J$12*(O56*(90/H56))+'Controles Generales'!$K$12*(P56*(90/H56))+'Controles Generales'!$O$12*(T56*(90/H56))+'Controles Generales'!$R$12*(W56*(90/H56)))/100</f>
        <v>2.8572761194029845</v>
      </c>
      <c r="AG56" s="2"/>
      <c r="AH56" s="2"/>
      <c r="AI56" s="2"/>
      <c r="AJ56" s="10">
        <f>IF($H56&lt;'Criterios de Restricción'!$E$27,0,AF56)</f>
        <v>2.8572761194029845</v>
      </c>
    </row>
    <row r="57" spans="1:36" ht="21" x14ac:dyDescent="0.25">
      <c r="A57" s="117" t="s">
        <v>784</v>
      </c>
      <c r="B57" s="117" t="s">
        <v>26</v>
      </c>
      <c r="C57" s="117" t="s">
        <v>160</v>
      </c>
      <c r="D57" s="117" t="s">
        <v>118</v>
      </c>
      <c r="E57" s="118">
        <v>33638</v>
      </c>
      <c r="F57" s="117">
        <v>23</v>
      </c>
      <c r="G57" s="117">
        <v>20</v>
      </c>
      <c r="H57" s="117">
        <v>880</v>
      </c>
      <c r="I57" s="2">
        <v>6</v>
      </c>
      <c r="J57" s="117">
        <v>125</v>
      </c>
      <c r="K57" s="117">
        <v>19</v>
      </c>
      <c r="L57" s="2">
        <v>0</v>
      </c>
      <c r="M57" s="2">
        <v>5</v>
      </c>
      <c r="N57" s="117">
        <v>19</v>
      </c>
      <c r="O57" s="117">
        <v>3</v>
      </c>
      <c r="P57" s="117">
        <v>1</v>
      </c>
      <c r="Q57" s="2">
        <v>0</v>
      </c>
      <c r="R57" s="2">
        <v>0</v>
      </c>
      <c r="S57" s="2">
        <v>1</v>
      </c>
      <c r="T57" s="117">
        <v>11</v>
      </c>
      <c r="U57" s="2">
        <v>0</v>
      </c>
      <c r="V57" s="2">
        <v>0</v>
      </c>
      <c r="W57" s="117">
        <v>72</v>
      </c>
      <c r="X57" s="2" t="s">
        <v>42</v>
      </c>
      <c r="Y57" s="2">
        <v>9.3763025543027023</v>
      </c>
      <c r="Z57" s="2">
        <v>25.956752159736599</v>
      </c>
      <c r="AA57" s="2">
        <v>21.699077630046631</v>
      </c>
      <c r="AB57" s="2">
        <v>8.6816304231551609</v>
      </c>
      <c r="AC57" s="2">
        <v>19.452163096455799</v>
      </c>
      <c r="AD57" s="2">
        <v>13.950296200235975</v>
      </c>
      <c r="AE57" s="2">
        <v>11.882762903624197</v>
      </c>
      <c r="AF57" s="70">
        <f>('Controles Generales'!$E$12*(J57*(90/H57))+'Controles Generales'!$F$12*(K57*(90/H57))+'Controles Generales'!$I$12*(N57*(90/H57))+'Controles Generales'!$J$12*(O57*(90/H57))+'Controles Generales'!$K$12*(P57*(90/H57))+'Controles Generales'!$O$12*(T57*(90/H57))+'Controles Generales'!$R$12*(W57*(90/H57)))/100</f>
        <v>3.3698863636363638</v>
      </c>
      <c r="AG57" s="2"/>
      <c r="AH57" s="2"/>
      <c r="AI57" s="2"/>
      <c r="AJ57" s="10">
        <f>IF($H57&lt;'Criterios de Restricción'!$E$27,0,AF57)</f>
        <v>3.3698863636363638</v>
      </c>
    </row>
    <row r="58" spans="1:36" ht="21" x14ac:dyDescent="0.25">
      <c r="A58" s="117" t="s">
        <v>318</v>
      </c>
      <c r="B58" s="117" t="s">
        <v>26</v>
      </c>
      <c r="C58" s="117" t="s">
        <v>128</v>
      </c>
      <c r="D58" s="117" t="s">
        <v>118</v>
      </c>
      <c r="E58" s="118">
        <v>35227</v>
      </c>
      <c r="F58" s="117">
        <v>19</v>
      </c>
      <c r="G58" s="117">
        <v>1</v>
      </c>
      <c r="H58" s="117">
        <v>12</v>
      </c>
      <c r="I58" s="2">
        <v>97</v>
      </c>
      <c r="J58" s="117">
        <v>2</v>
      </c>
      <c r="K58" s="117">
        <v>1</v>
      </c>
      <c r="L58" s="2">
        <v>8</v>
      </c>
      <c r="M58" s="2">
        <v>48</v>
      </c>
      <c r="N58" s="117">
        <v>0</v>
      </c>
      <c r="O58" s="117">
        <v>0</v>
      </c>
      <c r="P58" s="117">
        <v>0</v>
      </c>
      <c r="Q58" s="2">
        <v>2</v>
      </c>
      <c r="R58" s="2">
        <v>53</v>
      </c>
      <c r="S58" s="2">
        <v>33</v>
      </c>
      <c r="T58" s="117">
        <v>2</v>
      </c>
      <c r="U58" s="2">
        <v>3</v>
      </c>
      <c r="V58" s="2">
        <v>32</v>
      </c>
      <c r="W58" s="117">
        <v>0</v>
      </c>
      <c r="X58" s="2"/>
      <c r="Y58" s="2"/>
      <c r="Z58" s="2"/>
      <c r="AA58" s="2"/>
      <c r="AB58" s="2"/>
      <c r="AC58" s="2"/>
      <c r="AD58" s="2"/>
      <c r="AE58" s="2"/>
      <c r="AF58" s="70">
        <f>('Controles Generales'!$E$12*(J58*(90/H58))+'Controles Generales'!$F$12*(K58*(90/H58))+'Controles Generales'!$I$12*(N58*(90/H58))+'Controles Generales'!$J$12*(O58*(90/H58))+'Controles Generales'!$K$12*(P58*(90/H58))+'Controles Generales'!$O$12*(T58*(90/H58))+'Controles Generales'!$R$12*(W58*(90/H58)))/100</f>
        <v>5.8125</v>
      </c>
      <c r="AG58" s="2"/>
      <c r="AH58" s="2"/>
      <c r="AI58" s="2"/>
      <c r="AJ58" s="10">
        <f>IF($H58&lt;'Criterios de Restricción'!$E$27,0,AF58)</f>
        <v>0</v>
      </c>
    </row>
    <row r="59" spans="1:36" ht="21" x14ac:dyDescent="0.25">
      <c r="A59" s="117" t="s">
        <v>785</v>
      </c>
      <c r="B59" s="117" t="s">
        <v>26</v>
      </c>
      <c r="C59" s="117" t="s">
        <v>144</v>
      </c>
      <c r="D59" s="117" t="s">
        <v>118</v>
      </c>
      <c r="E59" s="118">
        <v>34072</v>
      </c>
      <c r="F59" s="117">
        <v>22</v>
      </c>
      <c r="G59" s="117">
        <v>4</v>
      </c>
      <c r="H59" s="117">
        <v>92</v>
      </c>
      <c r="I59" s="2">
        <v>5</v>
      </c>
      <c r="J59" s="117">
        <v>16</v>
      </c>
      <c r="K59" s="117">
        <v>3</v>
      </c>
      <c r="L59" s="2">
        <v>0</v>
      </c>
      <c r="M59" s="2">
        <v>5</v>
      </c>
      <c r="N59" s="117">
        <v>0</v>
      </c>
      <c r="O59" s="117">
        <v>0</v>
      </c>
      <c r="P59" s="117">
        <v>0</v>
      </c>
      <c r="Q59" s="2">
        <v>0</v>
      </c>
      <c r="R59" s="2">
        <v>1</v>
      </c>
      <c r="S59" s="2">
        <v>1</v>
      </c>
      <c r="T59" s="117">
        <v>1</v>
      </c>
      <c r="U59" s="2">
        <v>1</v>
      </c>
      <c r="V59" s="2">
        <v>10</v>
      </c>
      <c r="W59" s="117">
        <v>5</v>
      </c>
      <c r="X59" s="2"/>
      <c r="Y59" s="2"/>
      <c r="Z59" s="2"/>
      <c r="AA59" s="2"/>
      <c r="AB59" s="2"/>
      <c r="AC59" s="2"/>
      <c r="AD59" s="2"/>
      <c r="AE59" s="2"/>
      <c r="AF59" s="70">
        <f>('Controles Generales'!$E$12*(J59*(90/H59))+'Controles Generales'!$F$12*(K59*(90/H59))+'Controles Generales'!$I$12*(N59*(90/H59))+'Controles Generales'!$J$12*(O59*(90/H59))+'Controles Generales'!$K$12*(P59*(90/H59))+'Controles Generales'!$O$12*(T59*(90/H59))+'Controles Generales'!$R$12*(W59*(90/H59)))/100</f>
        <v>3.3750000000000004</v>
      </c>
      <c r="AG59" s="2"/>
      <c r="AH59" s="2"/>
      <c r="AI59" s="2"/>
      <c r="AJ59" s="10">
        <f>IF($H59&lt;'Criterios de Restricción'!$E$27,0,AF59)</f>
        <v>0</v>
      </c>
    </row>
    <row r="60" spans="1:36" ht="21" x14ac:dyDescent="0.25">
      <c r="A60" s="117" t="s">
        <v>786</v>
      </c>
      <c r="B60" s="117" t="s">
        <v>26</v>
      </c>
      <c r="C60" s="117" t="s">
        <v>172</v>
      </c>
      <c r="D60" s="117" t="s">
        <v>118</v>
      </c>
      <c r="E60" s="118">
        <v>31952</v>
      </c>
      <c r="F60" s="117">
        <v>28</v>
      </c>
      <c r="G60" s="117">
        <v>29</v>
      </c>
      <c r="H60" s="117">
        <v>2188</v>
      </c>
      <c r="I60" s="2">
        <v>46</v>
      </c>
      <c r="J60" s="117">
        <v>372</v>
      </c>
      <c r="K60" s="117">
        <v>42</v>
      </c>
      <c r="L60" s="2">
        <v>1</v>
      </c>
      <c r="M60" s="2">
        <v>19</v>
      </c>
      <c r="N60" s="117">
        <v>17</v>
      </c>
      <c r="O60" s="117">
        <v>6</v>
      </c>
      <c r="P60" s="117">
        <v>3</v>
      </c>
      <c r="Q60" s="2">
        <v>5</v>
      </c>
      <c r="R60" s="2">
        <v>5</v>
      </c>
      <c r="S60" s="2">
        <v>2</v>
      </c>
      <c r="T60" s="117">
        <v>35</v>
      </c>
      <c r="U60" s="2">
        <v>11</v>
      </c>
      <c r="V60" s="2">
        <v>39</v>
      </c>
      <c r="W60" s="117">
        <v>83</v>
      </c>
      <c r="X60" s="2" t="s">
        <v>42</v>
      </c>
      <c r="Y60" s="2">
        <v>1.8808275836123141</v>
      </c>
      <c r="Z60" s="2">
        <v>1.075890829275149</v>
      </c>
      <c r="AA60" s="2">
        <v>0.94901756926216596</v>
      </c>
      <c r="AB60" s="2">
        <v>1.5529587311532975</v>
      </c>
      <c r="AC60" s="2">
        <v>1.7654118098852445</v>
      </c>
      <c r="AD60" s="2">
        <v>2.0315784304123503</v>
      </c>
      <c r="AE60" s="2">
        <v>1.7520233869738662</v>
      </c>
      <c r="AF60" s="70">
        <f>('Controles Generales'!$E$12*(J60*(90/H60))+'Controles Generales'!$F$12*(K60*(90/H60))+'Controles Generales'!$I$12*(N60*(90/H60))+'Controles Generales'!$J$12*(O60*(90/H60))+'Controles Generales'!$K$12*(P60*(90/H60))+'Controles Generales'!$O$12*(T60*(90/H60))+'Controles Generales'!$R$12*(W60*(90/H60)))/100</f>
        <v>3.2454296160877516</v>
      </c>
      <c r="AG60" s="2"/>
      <c r="AH60" s="2"/>
      <c r="AI60" s="2"/>
      <c r="AJ60" s="10">
        <f>IF($H60&lt;'Criterios de Restricción'!$E$27,0,AF60)</f>
        <v>3.2454296160877516</v>
      </c>
    </row>
    <row r="61" spans="1:36" ht="21" x14ac:dyDescent="0.25">
      <c r="A61" s="117" t="s">
        <v>208</v>
      </c>
      <c r="B61" s="117" t="s">
        <v>26</v>
      </c>
      <c r="C61" s="117" t="s">
        <v>146</v>
      </c>
      <c r="D61" s="117" t="s">
        <v>133</v>
      </c>
      <c r="E61" s="118">
        <v>33079</v>
      </c>
      <c r="F61" s="117">
        <v>25</v>
      </c>
      <c r="G61" s="117">
        <v>6</v>
      </c>
      <c r="H61" s="117">
        <v>151</v>
      </c>
      <c r="I61" s="2">
        <v>44</v>
      </c>
      <c r="J61" s="117">
        <v>17</v>
      </c>
      <c r="K61" s="117">
        <v>7</v>
      </c>
      <c r="L61" s="2">
        <v>1</v>
      </c>
      <c r="M61" s="2">
        <v>19</v>
      </c>
      <c r="N61" s="117">
        <v>1</v>
      </c>
      <c r="O61" s="117">
        <v>0</v>
      </c>
      <c r="P61" s="117">
        <v>0</v>
      </c>
      <c r="Q61" s="2">
        <v>1</v>
      </c>
      <c r="R61" s="2">
        <v>0</v>
      </c>
      <c r="S61" s="2">
        <v>7</v>
      </c>
      <c r="T61" s="117">
        <v>1</v>
      </c>
      <c r="U61" s="2">
        <v>11</v>
      </c>
      <c r="V61" s="2">
        <v>26</v>
      </c>
      <c r="W61" s="117">
        <v>3</v>
      </c>
      <c r="X61" s="2" t="s">
        <v>42</v>
      </c>
      <c r="Y61" s="2">
        <v>0.57703081232492992</v>
      </c>
      <c r="Z61" s="2">
        <v>0.96402680790626116</v>
      </c>
      <c r="AA61" s="2">
        <v>1.0408825502031798</v>
      </c>
      <c r="AB61" s="2">
        <v>0.57703081232492992</v>
      </c>
      <c r="AC61" s="2">
        <v>0.92620921608079854</v>
      </c>
      <c r="AD61" s="2">
        <v>5.0420168067226892E-2</v>
      </c>
      <c r="AE61" s="2">
        <v>0.42822128851540614</v>
      </c>
      <c r="AF61" s="70">
        <f>('Controles Generales'!$E$12*(J61*(90/H61))+'Controles Generales'!$F$12*(K61*(90/H61))+'Controles Generales'!$I$12*(N61*(90/H61))+'Controles Generales'!$J$12*(O61*(90/H61))+'Controles Generales'!$K$12*(P61*(90/H61))+'Controles Generales'!$O$12*(T61*(90/H61))+'Controles Generales'!$R$12*(W61*(90/H61)))/100</f>
        <v>2.3841059602649008</v>
      </c>
      <c r="AG61" s="2"/>
      <c r="AH61" s="2"/>
      <c r="AI61" s="2"/>
      <c r="AJ61" s="10">
        <f>IF($H61&lt;'Criterios de Restricción'!$E$27,0,AF61)</f>
        <v>0</v>
      </c>
    </row>
    <row r="62" spans="1:36" ht="21" x14ac:dyDescent="0.25">
      <c r="A62" s="117" t="s">
        <v>787</v>
      </c>
      <c r="B62" s="117" t="s">
        <v>26</v>
      </c>
      <c r="C62" s="117" t="s">
        <v>168</v>
      </c>
      <c r="D62" s="117" t="s">
        <v>118</v>
      </c>
      <c r="E62" s="118">
        <v>34214</v>
      </c>
      <c r="F62" s="117">
        <v>22</v>
      </c>
      <c r="G62" s="117">
        <v>7</v>
      </c>
      <c r="H62" s="117">
        <v>155</v>
      </c>
      <c r="I62" s="2">
        <v>29</v>
      </c>
      <c r="J62" s="117">
        <v>22</v>
      </c>
      <c r="K62" s="117">
        <v>3</v>
      </c>
      <c r="L62" s="2">
        <v>2</v>
      </c>
      <c r="M62" s="2">
        <v>19</v>
      </c>
      <c r="N62" s="117">
        <v>1</v>
      </c>
      <c r="O62" s="117">
        <v>0</v>
      </c>
      <c r="P62" s="117">
        <v>2</v>
      </c>
      <c r="Q62" s="2">
        <v>1</v>
      </c>
      <c r="R62" s="2">
        <v>5</v>
      </c>
      <c r="S62" s="2">
        <v>6</v>
      </c>
      <c r="T62" s="117">
        <v>1</v>
      </c>
      <c r="U62" s="2">
        <v>7</v>
      </c>
      <c r="V62" s="2">
        <v>12</v>
      </c>
      <c r="W62" s="117">
        <v>13</v>
      </c>
      <c r="X62" s="2"/>
      <c r="Y62" s="2"/>
      <c r="Z62" s="2"/>
      <c r="AA62" s="2"/>
      <c r="AB62" s="2"/>
      <c r="AC62" s="2"/>
      <c r="AD62" s="2"/>
      <c r="AE62" s="2"/>
      <c r="AF62" s="70">
        <f>('Controles Generales'!$E$12*(J62*(90/H62))+'Controles Generales'!$F$12*(K62*(90/H62))+'Controles Generales'!$I$12*(N62*(90/H62))+'Controles Generales'!$J$12*(O62*(90/H62))+'Controles Generales'!$K$12*(P62*(90/H62))+'Controles Generales'!$O$12*(T62*(90/H62))+'Controles Generales'!$R$12*(W62*(90/H62)))/100</f>
        <v>3.1935483870967745</v>
      </c>
      <c r="AG62" s="2"/>
      <c r="AH62" s="2"/>
      <c r="AI62" s="2"/>
      <c r="AJ62" s="10">
        <f>IF($H62&lt;'Criterios de Restricción'!$E$27,0,AF62)</f>
        <v>0</v>
      </c>
    </row>
    <row r="63" spans="1:36" ht="21" x14ac:dyDescent="0.25">
      <c r="A63" s="117" t="s">
        <v>788</v>
      </c>
      <c r="B63" s="117" t="s">
        <v>26</v>
      </c>
      <c r="C63" s="117" t="s">
        <v>132</v>
      </c>
      <c r="D63" s="117" t="s">
        <v>118</v>
      </c>
      <c r="E63" s="118">
        <v>32225</v>
      </c>
      <c r="F63" s="117">
        <v>27</v>
      </c>
      <c r="G63" s="117">
        <v>15</v>
      </c>
      <c r="H63" s="117">
        <v>670</v>
      </c>
      <c r="I63" s="2">
        <v>3</v>
      </c>
      <c r="J63" s="117">
        <v>99</v>
      </c>
      <c r="K63" s="117">
        <v>15</v>
      </c>
      <c r="L63" s="2">
        <v>0</v>
      </c>
      <c r="M63" s="2">
        <v>1</v>
      </c>
      <c r="N63" s="117">
        <v>12</v>
      </c>
      <c r="O63" s="117">
        <v>1</v>
      </c>
      <c r="P63" s="117">
        <v>1</v>
      </c>
      <c r="Q63" s="2">
        <v>0</v>
      </c>
      <c r="R63" s="2">
        <v>1</v>
      </c>
      <c r="S63" s="2">
        <v>0</v>
      </c>
      <c r="T63" s="117">
        <v>13</v>
      </c>
      <c r="U63" s="2">
        <v>1</v>
      </c>
      <c r="V63" s="2">
        <v>5</v>
      </c>
      <c r="W63" s="117">
        <v>39</v>
      </c>
      <c r="X63" s="2" t="s">
        <v>42</v>
      </c>
      <c r="Y63" s="2">
        <v>7.3955241445471165</v>
      </c>
      <c r="Z63" s="2">
        <v>7.5581171889671284</v>
      </c>
      <c r="AA63" s="2">
        <v>7.4395934123232985</v>
      </c>
      <c r="AB63" s="2">
        <v>7.489786439629083</v>
      </c>
      <c r="AC63" s="2">
        <v>9.0076799564565828</v>
      </c>
      <c r="AD63" s="2">
        <v>8.6929078024826634</v>
      </c>
      <c r="AE63" s="2">
        <v>7.9233543007030756</v>
      </c>
      <c r="AF63" s="70">
        <f>('Controles Generales'!$E$12*(J63*(90/H63))+'Controles Generales'!$F$12*(K63*(90/H63))+'Controles Generales'!$I$12*(N63*(90/H63))+'Controles Generales'!$J$12*(O63*(90/H63))+'Controles Generales'!$K$12*(P63*(90/H63))+'Controles Generales'!$O$12*(T63*(90/H63))+'Controles Generales'!$R$12*(W63*(90/H63)))/100</f>
        <v>3.2843283582089549</v>
      </c>
      <c r="AG63" s="2"/>
      <c r="AH63" s="2"/>
      <c r="AI63" s="2"/>
      <c r="AJ63" s="10">
        <f>IF($H63&lt;'Criterios de Restricción'!$E$27,0,AF63)</f>
        <v>3.2843283582089549</v>
      </c>
    </row>
    <row r="64" spans="1:36" ht="21" x14ac:dyDescent="0.25">
      <c r="A64" s="117" t="s">
        <v>789</v>
      </c>
      <c r="B64" s="117" t="s">
        <v>26</v>
      </c>
      <c r="C64" s="117" t="s">
        <v>598</v>
      </c>
      <c r="D64" s="117" t="s">
        <v>136</v>
      </c>
      <c r="E64" s="118">
        <v>30904</v>
      </c>
      <c r="F64" s="117">
        <v>31</v>
      </c>
      <c r="G64" s="117">
        <v>7</v>
      </c>
      <c r="H64" s="117">
        <v>340</v>
      </c>
      <c r="I64" s="2">
        <v>42</v>
      </c>
      <c r="J64" s="117">
        <v>43</v>
      </c>
      <c r="K64" s="117">
        <v>9</v>
      </c>
      <c r="L64" s="2">
        <v>1</v>
      </c>
      <c r="M64" s="2">
        <v>21</v>
      </c>
      <c r="N64" s="117">
        <v>2</v>
      </c>
      <c r="O64" s="117">
        <v>0</v>
      </c>
      <c r="P64" s="117">
        <v>2</v>
      </c>
      <c r="Q64" s="2">
        <v>3</v>
      </c>
      <c r="R64" s="2">
        <v>0</v>
      </c>
      <c r="S64" s="2">
        <v>2</v>
      </c>
      <c r="T64" s="117">
        <v>2</v>
      </c>
      <c r="U64" s="2">
        <v>16</v>
      </c>
      <c r="V64" s="2">
        <v>28</v>
      </c>
      <c r="W64" s="117">
        <v>15</v>
      </c>
      <c r="X64" s="2"/>
      <c r="Y64" s="2"/>
      <c r="Z64" s="2"/>
      <c r="AA64" s="2"/>
      <c r="AB64" s="2"/>
      <c r="AC64" s="2"/>
      <c r="AD64" s="2"/>
      <c r="AE64" s="2"/>
      <c r="AF64" s="70">
        <f>('Controles Generales'!$E$12*(J64*(90/H64))+'Controles Generales'!$F$12*(K64*(90/H64))+'Controles Generales'!$I$12*(N64*(90/H64))+'Controles Generales'!$J$12*(O64*(90/H64))+'Controles Generales'!$K$12*(P64*(90/H64))+'Controles Generales'!$O$12*(T64*(90/H64))+'Controles Generales'!$R$12*(W64*(90/H64)))/100</f>
        <v>2.6139705882352939</v>
      </c>
      <c r="AG64" s="2"/>
      <c r="AH64" s="2"/>
      <c r="AI64" s="2"/>
      <c r="AJ64" s="10">
        <f>IF($H64&lt;'Criterios de Restricción'!$E$27,0,AF64)</f>
        <v>0</v>
      </c>
    </row>
    <row r="65" spans="1:36" ht="21" x14ac:dyDescent="0.25">
      <c r="A65" s="117" t="s">
        <v>790</v>
      </c>
      <c r="B65" s="117" t="s">
        <v>26</v>
      </c>
      <c r="C65" s="117" t="s">
        <v>129</v>
      </c>
      <c r="D65" s="117" t="s">
        <v>118</v>
      </c>
      <c r="E65" s="118">
        <v>34822</v>
      </c>
      <c r="F65" s="117">
        <v>20</v>
      </c>
      <c r="G65" s="117">
        <v>1</v>
      </c>
      <c r="H65" s="117">
        <v>18</v>
      </c>
      <c r="I65" s="2">
        <v>62</v>
      </c>
      <c r="J65" s="117">
        <v>2</v>
      </c>
      <c r="K65" s="117">
        <v>0</v>
      </c>
      <c r="L65" s="2">
        <v>0</v>
      </c>
      <c r="M65" s="2">
        <v>20</v>
      </c>
      <c r="N65" s="117">
        <v>0</v>
      </c>
      <c r="O65" s="117">
        <v>0</v>
      </c>
      <c r="P65" s="117">
        <v>0</v>
      </c>
      <c r="Q65" s="2">
        <v>5</v>
      </c>
      <c r="R65" s="2">
        <v>25</v>
      </c>
      <c r="S65" s="2">
        <v>17</v>
      </c>
      <c r="T65" s="117">
        <v>0</v>
      </c>
      <c r="U65" s="2">
        <v>0</v>
      </c>
      <c r="V65" s="2">
        <v>22</v>
      </c>
      <c r="W65" s="117">
        <v>0</v>
      </c>
      <c r="X65" s="2"/>
      <c r="Y65" s="2"/>
      <c r="Z65" s="2"/>
      <c r="AA65" s="2"/>
      <c r="AB65" s="2"/>
      <c r="AC65" s="2"/>
      <c r="AD65" s="2"/>
      <c r="AE65" s="2"/>
      <c r="AF65" s="70">
        <f>('Controles Generales'!$E$12*(J65*(90/H65))+'Controles Generales'!$F$12*(K65*(90/H65))+'Controles Generales'!$I$12*(N65*(90/H65))+'Controles Generales'!$J$12*(O65*(90/H65))+'Controles Generales'!$K$12*(P65*(90/H65))+'Controles Generales'!$O$12*(T65*(90/H65))+'Controles Generales'!$R$12*(W65*(90/H65)))/100</f>
        <v>1.5</v>
      </c>
      <c r="AG65" s="2"/>
      <c r="AH65" s="2"/>
      <c r="AI65" s="2"/>
      <c r="AJ65" s="10">
        <f>IF($H65&lt;'Criterios de Restricción'!$E$27,0,AF65)</f>
        <v>0</v>
      </c>
    </row>
    <row r="66" spans="1:36" ht="21" x14ac:dyDescent="0.25">
      <c r="A66" s="117" t="s">
        <v>791</v>
      </c>
      <c r="B66" s="117" t="s">
        <v>26</v>
      </c>
      <c r="C66" s="117" t="s">
        <v>124</v>
      </c>
      <c r="D66" s="117" t="s">
        <v>118</v>
      </c>
      <c r="E66" s="118">
        <v>31783</v>
      </c>
      <c r="F66" s="117">
        <v>28</v>
      </c>
      <c r="G66" s="117">
        <v>30</v>
      </c>
      <c r="H66" s="117">
        <v>2217</v>
      </c>
      <c r="I66" s="2">
        <v>45</v>
      </c>
      <c r="J66" s="117">
        <v>331</v>
      </c>
      <c r="K66" s="117">
        <v>79</v>
      </c>
      <c r="L66" s="2">
        <v>0</v>
      </c>
      <c r="M66" s="2">
        <v>14</v>
      </c>
      <c r="N66" s="117">
        <v>23</v>
      </c>
      <c r="O66" s="117">
        <v>7</v>
      </c>
      <c r="P66" s="117">
        <v>7</v>
      </c>
      <c r="Q66" s="2">
        <v>0</v>
      </c>
      <c r="R66" s="2">
        <v>10</v>
      </c>
      <c r="S66" s="2">
        <v>3</v>
      </c>
      <c r="T66" s="117">
        <v>39</v>
      </c>
      <c r="U66" s="2">
        <v>11</v>
      </c>
      <c r="V66" s="2">
        <v>27</v>
      </c>
      <c r="W66" s="117">
        <v>96</v>
      </c>
      <c r="X66" s="2"/>
      <c r="Y66" s="2"/>
      <c r="Z66" s="2"/>
      <c r="AA66" s="2"/>
      <c r="AB66" s="2"/>
      <c r="AC66" s="2"/>
      <c r="AD66" s="2"/>
      <c r="AE66" s="2"/>
      <c r="AF66" s="70">
        <f>('Controles Generales'!$E$12*(J66*(90/H66))+'Controles Generales'!$F$12*(K66*(90/H66))+'Controles Generales'!$I$12*(N66*(90/H66))+'Controles Generales'!$J$12*(O66*(90/H66))+'Controles Generales'!$K$12*(P66*(90/H66))+'Controles Generales'!$O$12*(T66*(90/H66))+'Controles Generales'!$R$12*(W66*(90/H66)))/100</f>
        <v>3.276048714479026</v>
      </c>
      <c r="AG66" s="2"/>
      <c r="AH66" s="2"/>
      <c r="AI66" s="2"/>
      <c r="AJ66" s="10">
        <f>IF($H66&lt;'Criterios de Restricción'!$E$27,0,AF66)</f>
        <v>3.276048714479026</v>
      </c>
    </row>
    <row r="67" spans="1:36" ht="21" x14ac:dyDescent="0.25">
      <c r="A67" s="117" t="s">
        <v>792</v>
      </c>
      <c r="B67" s="117" t="s">
        <v>26</v>
      </c>
      <c r="C67" s="117" t="s">
        <v>121</v>
      </c>
      <c r="D67" s="117" t="s">
        <v>118</v>
      </c>
      <c r="E67" s="118">
        <v>34700</v>
      </c>
      <c r="F67" s="117">
        <v>20</v>
      </c>
      <c r="G67" s="117">
        <v>1</v>
      </c>
      <c r="H67" s="117">
        <v>3</v>
      </c>
      <c r="I67" s="2">
        <v>65</v>
      </c>
      <c r="J67" s="117">
        <v>0</v>
      </c>
      <c r="K67" s="117">
        <v>0</v>
      </c>
      <c r="L67" s="2">
        <v>1</v>
      </c>
      <c r="M67" s="2">
        <v>26</v>
      </c>
      <c r="N67" s="117">
        <v>0</v>
      </c>
      <c r="O67" s="117">
        <v>0</v>
      </c>
      <c r="P67" s="117">
        <v>0</v>
      </c>
      <c r="Q67" s="2">
        <v>0</v>
      </c>
      <c r="R67" s="2">
        <v>5</v>
      </c>
      <c r="S67" s="2">
        <v>5</v>
      </c>
      <c r="T67" s="117">
        <v>0</v>
      </c>
      <c r="U67" s="2">
        <v>0</v>
      </c>
      <c r="V67" s="2">
        <v>26</v>
      </c>
      <c r="W67" s="117">
        <v>0</v>
      </c>
      <c r="X67" s="2" t="s">
        <v>42</v>
      </c>
      <c r="Y67" s="2">
        <v>5.6196259376964317</v>
      </c>
      <c r="Z67" s="2">
        <v>5.5962218789080449</v>
      </c>
      <c r="AA67" s="2">
        <v>4.6261444520110695</v>
      </c>
      <c r="AB67" s="2">
        <v>4.7999538065488903</v>
      </c>
      <c r="AC67" s="2">
        <v>3.5693164362519201</v>
      </c>
      <c r="AD67" s="2">
        <v>7.7670129846831264</v>
      </c>
      <c r="AE67" s="2">
        <v>6.0168411735901444</v>
      </c>
      <c r="AF67" s="70">
        <f>('Controles Generales'!$E$12*(J67*(90/H67))+'Controles Generales'!$F$12*(K67*(90/H67))+'Controles Generales'!$I$12*(N67*(90/H67))+'Controles Generales'!$J$12*(O67*(90/H67))+'Controles Generales'!$K$12*(P67*(90/H67))+'Controles Generales'!$O$12*(T67*(90/H67))+'Controles Generales'!$R$12*(W67*(90/H67)))/100</f>
        <v>0</v>
      </c>
      <c r="AG67" s="2"/>
      <c r="AH67" s="2"/>
      <c r="AI67" s="2"/>
      <c r="AJ67" s="10">
        <f>IF($H67&lt;'Criterios de Restricción'!$E$27,0,AF67)</f>
        <v>0</v>
      </c>
    </row>
    <row r="68" spans="1:36" ht="21" x14ac:dyDescent="0.25">
      <c r="A68" s="117" t="s">
        <v>793</v>
      </c>
      <c r="B68" s="117" t="s">
        <v>26</v>
      </c>
      <c r="C68" s="117" t="s">
        <v>143</v>
      </c>
      <c r="D68" s="117" t="s">
        <v>118</v>
      </c>
      <c r="E68" s="118">
        <v>34794</v>
      </c>
      <c r="F68" s="117">
        <v>20</v>
      </c>
      <c r="G68" s="117">
        <v>22</v>
      </c>
      <c r="H68" s="117">
        <v>870</v>
      </c>
      <c r="I68" s="2">
        <v>9</v>
      </c>
      <c r="J68" s="117">
        <v>98</v>
      </c>
      <c r="K68" s="117">
        <v>19</v>
      </c>
      <c r="L68" s="2">
        <v>0</v>
      </c>
      <c r="M68" s="2">
        <v>3</v>
      </c>
      <c r="N68" s="117">
        <v>5</v>
      </c>
      <c r="O68" s="117">
        <v>4</v>
      </c>
      <c r="P68" s="117">
        <v>3</v>
      </c>
      <c r="Q68" s="2">
        <v>0</v>
      </c>
      <c r="R68" s="2">
        <v>0</v>
      </c>
      <c r="S68" s="2">
        <v>0</v>
      </c>
      <c r="T68" s="117">
        <v>16</v>
      </c>
      <c r="U68" s="2">
        <v>9</v>
      </c>
      <c r="V68" s="2">
        <v>10</v>
      </c>
      <c r="W68" s="117">
        <v>32</v>
      </c>
      <c r="X68" s="2"/>
      <c r="Y68" s="2"/>
      <c r="Z68" s="2"/>
      <c r="AA68" s="2"/>
      <c r="AB68" s="2"/>
      <c r="AC68" s="2"/>
      <c r="AD68" s="2"/>
      <c r="AE68" s="2"/>
      <c r="AF68" s="70">
        <f>('Controles Generales'!$E$12*(J68*(90/H68))+'Controles Generales'!$F$12*(K68*(90/H68))+'Controles Generales'!$I$12*(N68*(90/H68))+'Controles Generales'!$J$12*(O68*(90/H68))+'Controles Generales'!$K$12*(P68*(90/H68))+'Controles Generales'!$O$12*(T68*(90/H68))+'Controles Generales'!$R$12*(W68*(90/H68)))/100</f>
        <v>2.5706896551724134</v>
      </c>
      <c r="AG68" s="2"/>
      <c r="AH68" s="2"/>
      <c r="AI68" s="2"/>
      <c r="AJ68" s="10">
        <f>IF($H68&lt;'Criterios de Restricción'!$E$27,0,AF68)</f>
        <v>2.5706896551724134</v>
      </c>
    </row>
    <row r="69" spans="1:36" ht="21" x14ac:dyDescent="0.25">
      <c r="A69" s="117" t="s">
        <v>794</v>
      </c>
      <c r="B69" s="117" t="s">
        <v>26</v>
      </c>
      <c r="C69" s="117" t="s">
        <v>165</v>
      </c>
      <c r="D69" s="117" t="s">
        <v>136</v>
      </c>
      <c r="E69" s="118">
        <v>31497</v>
      </c>
      <c r="F69" s="117">
        <v>29</v>
      </c>
      <c r="G69" s="117">
        <v>23</v>
      </c>
      <c r="H69" s="117">
        <v>1215</v>
      </c>
      <c r="I69" s="2">
        <v>32</v>
      </c>
      <c r="J69" s="117">
        <v>148</v>
      </c>
      <c r="K69" s="117">
        <v>11</v>
      </c>
      <c r="L69" s="2">
        <v>0</v>
      </c>
      <c r="M69" s="2">
        <v>10</v>
      </c>
      <c r="N69" s="117">
        <v>30</v>
      </c>
      <c r="O69" s="117">
        <v>4</v>
      </c>
      <c r="P69" s="117">
        <v>0</v>
      </c>
      <c r="Q69" s="2">
        <v>1</v>
      </c>
      <c r="R69" s="2">
        <v>1</v>
      </c>
      <c r="S69" s="2">
        <v>0</v>
      </c>
      <c r="T69" s="117">
        <v>17</v>
      </c>
      <c r="U69" s="2">
        <v>2</v>
      </c>
      <c r="V69" s="2">
        <v>8</v>
      </c>
      <c r="W69" s="117">
        <v>89</v>
      </c>
      <c r="X69" s="2"/>
      <c r="Y69" s="2"/>
      <c r="Z69" s="2"/>
      <c r="AA69" s="2"/>
      <c r="AB69" s="2"/>
      <c r="AC69" s="2"/>
      <c r="AD69" s="2"/>
      <c r="AE69" s="2"/>
      <c r="AF69" s="70">
        <f>('Controles Generales'!$E$12*(J69*(90/H69))+'Controles Generales'!$F$12*(K69*(90/H69))+'Controles Generales'!$I$12*(N69*(90/H69))+'Controles Generales'!$J$12*(O69*(90/H69))+'Controles Generales'!$K$12*(P69*(90/H69))+'Controles Generales'!$O$12*(T69*(90/H69))+'Controles Generales'!$R$12*(W69*(90/H69)))/100</f>
        <v>2.9148148148148145</v>
      </c>
      <c r="AG69" s="2"/>
      <c r="AH69" s="2"/>
      <c r="AI69" s="2"/>
      <c r="AJ69" s="10">
        <f>IF($H69&lt;'Criterios de Restricción'!$E$27,0,AF69)</f>
        <v>2.9148148148148145</v>
      </c>
    </row>
    <row r="70" spans="1:36" ht="21" x14ac:dyDescent="0.25">
      <c r="A70" s="117" t="s">
        <v>795</v>
      </c>
      <c r="B70" s="117" t="s">
        <v>26</v>
      </c>
      <c r="C70" s="117" t="s">
        <v>172</v>
      </c>
      <c r="D70" s="117" t="s">
        <v>118</v>
      </c>
      <c r="E70" s="118">
        <v>30568</v>
      </c>
      <c r="F70" s="117">
        <v>32</v>
      </c>
      <c r="G70" s="117">
        <v>5</v>
      </c>
      <c r="H70" s="117">
        <v>118</v>
      </c>
      <c r="I70" s="2">
        <v>38</v>
      </c>
      <c r="J70" s="117">
        <v>17</v>
      </c>
      <c r="K70" s="117">
        <v>5</v>
      </c>
      <c r="L70" s="2">
        <v>1</v>
      </c>
      <c r="M70" s="2">
        <v>11</v>
      </c>
      <c r="N70" s="117">
        <v>1</v>
      </c>
      <c r="O70" s="117">
        <v>0</v>
      </c>
      <c r="P70" s="117">
        <v>0</v>
      </c>
      <c r="Q70" s="2">
        <v>3</v>
      </c>
      <c r="R70" s="2">
        <v>8</v>
      </c>
      <c r="S70" s="2">
        <v>4</v>
      </c>
      <c r="T70" s="117">
        <v>0</v>
      </c>
      <c r="U70" s="2">
        <v>9</v>
      </c>
      <c r="V70" s="2">
        <v>36</v>
      </c>
      <c r="W70" s="117">
        <v>6</v>
      </c>
      <c r="X70" s="2" t="s">
        <v>42</v>
      </c>
      <c r="Y70" s="2">
        <v>6.0932846925163462</v>
      </c>
      <c r="Z70" s="2">
        <v>4.3133488814228853</v>
      </c>
      <c r="AA70" s="2">
        <v>3.7986095709055858</v>
      </c>
      <c r="AB70" s="2">
        <v>4.8289404302212642</v>
      </c>
      <c r="AC70" s="2">
        <v>5.4994732497104408</v>
      </c>
      <c r="AD70" s="2">
        <v>11.466071772177317</v>
      </c>
      <c r="AE70" s="2">
        <v>7.6606747932649251</v>
      </c>
      <c r="AF70" s="70">
        <f>('Controles Generales'!$E$12*(J70*(90/H70))+'Controles Generales'!$F$12*(K70*(90/H70))+'Controles Generales'!$I$12*(N70*(90/H70))+'Controles Generales'!$J$12*(O70*(90/H70))+'Controles Generales'!$K$12*(P70*(90/H70))+'Controles Generales'!$O$12*(T70*(90/H70))+'Controles Generales'!$R$12*(W70*(90/H70)))/100</f>
        <v>2.9555084745762712</v>
      </c>
      <c r="AG70" s="2"/>
      <c r="AH70" s="2"/>
      <c r="AI70" s="2"/>
      <c r="AJ70" s="10">
        <f>IF($H70&lt;'Criterios de Restricción'!$E$27,0,AF70)</f>
        <v>0</v>
      </c>
    </row>
    <row r="71" spans="1:36" ht="31.5" x14ac:dyDescent="0.25">
      <c r="A71" s="117" t="s">
        <v>796</v>
      </c>
      <c r="B71" s="117" t="s">
        <v>26</v>
      </c>
      <c r="C71" s="117" t="s">
        <v>154</v>
      </c>
      <c r="D71" s="117" t="s">
        <v>215</v>
      </c>
      <c r="E71" s="118">
        <v>31184</v>
      </c>
      <c r="F71" s="117">
        <v>30</v>
      </c>
      <c r="G71" s="117">
        <v>7</v>
      </c>
      <c r="H71" s="117">
        <v>550</v>
      </c>
      <c r="I71" s="2">
        <v>12</v>
      </c>
      <c r="J71" s="117">
        <v>110</v>
      </c>
      <c r="K71" s="117">
        <v>11</v>
      </c>
      <c r="L71" s="2">
        <v>0</v>
      </c>
      <c r="M71" s="2">
        <v>2</v>
      </c>
      <c r="N71" s="117">
        <v>3</v>
      </c>
      <c r="O71" s="117">
        <v>5</v>
      </c>
      <c r="P71" s="117">
        <v>1</v>
      </c>
      <c r="Q71" s="2">
        <v>0</v>
      </c>
      <c r="R71" s="2">
        <v>1</v>
      </c>
      <c r="S71" s="2">
        <v>0</v>
      </c>
      <c r="T71" s="117">
        <v>10</v>
      </c>
      <c r="U71" s="2">
        <v>3</v>
      </c>
      <c r="V71" s="2">
        <v>2</v>
      </c>
      <c r="W71" s="117">
        <v>7</v>
      </c>
      <c r="X71" s="2" t="s">
        <v>42</v>
      </c>
      <c r="Y71" s="2">
        <v>0.6080701450331587</v>
      </c>
      <c r="Z71" s="2">
        <v>0.59589736024745521</v>
      </c>
      <c r="AA71" s="2">
        <v>0.57653075893113837</v>
      </c>
      <c r="AB71" s="2">
        <v>0.56913571880365055</v>
      </c>
      <c r="AC71" s="2">
        <v>0.70660778974346339</v>
      </c>
      <c r="AD71" s="2">
        <v>0.48851481364624122</v>
      </c>
      <c r="AE71" s="2">
        <v>0.39248441312008675</v>
      </c>
      <c r="AF71" s="70">
        <f>('Controles Generales'!$E$12*(J71*(90/H71))+'Controles Generales'!$F$12*(K71*(90/H71))+'Controles Generales'!$I$12*(N71*(90/H71))+'Controles Generales'!$J$12*(O71*(90/H71))+'Controles Generales'!$K$12*(P71*(90/H71))+'Controles Generales'!$O$12*(T71*(90/H71))+'Controles Generales'!$R$12*(W71*(90/H71)))/100</f>
        <v>3.579545454545455</v>
      </c>
      <c r="AG71" s="2"/>
      <c r="AH71" s="2"/>
      <c r="AI71" s="2"/>
      <c r="AJ71" s="10">
        <f>IF($H71&lt;'Criterios de Restricción'!$E$27,0,AF71)</f>
        <v>0</v>
      </c>
    </row>
    <row r="72" spans="1:36" ht="21" x14ac:dyDescent="0.25">
      <c r="A72" s="117" t="s">
        <v>797</v>
      </c>
      <c r="B72" s="117" t="s">
        <v>26</v>
      </c>
      <c r="C72" s="117" t="s">
        <v>121</v>
      </c>
      <c r="D72" s="117" t="s">
        <v>118</v>
      </c>
      <c r="E72" s="118">
        <v>34036</v>
      </c>
      <c r="F72" s="117">
        <v>22</v>
      </c>
      <c r="G72" s="117">
        <v>1</v>
      </c>
      <c r="H72" s="117">
        <v>8</v>
      </c>
      <c r="I72" s="2">
        <v>2</v>
      </c>
      <c r="J72" s="117">
        <v>1</v>
      </c>
      <c r="K72" s="117">
        <v>0</v>
      </c>
      <c r="L72" s="2">
        <v>0</v>
      </c>
      <c r="M72" s="2">
        <v>0</v>
      </c>
      <c r="N72" s="117">
        <v>0</v>
      </c>
      <c r="O72" s="117">
        <v>0</v>
      </c>
      <c r="P72" s="117">
        <v>0</v>
      </c>
      <c r="Q72" s="2">
        <v>0</v>
      </c>
      <c r="R72" s="2">
        <v>1</v>
      </c>
      <c r="S72" s="2">
        <v>0</v>
      </c>
      <c r="T72" s="117">
        <v>1</v>
      </c>
      <c r="U72" s="2">
        <v>0</v>
      </c>
      <c r="V72" s="2">
        <v>0</v>
      </c>
      <c r="W72" s="117">
        <v>0</v>
      </c>
      <c r="X72" s="2" t="s">
        <v>42</v>
      </c>
      <c r="Y72" s="2">
        <v>15.285669453367836</v>
      </c>
      <c r="Z72" s="2">
        <v>12.390426518566802</v>
      </c>
      <c r="AA72" s="2">
        <v>9.8312441783123532</v>
      </c>
      <c r="AB72" s="2">
        <v>16.302062895990787</v>
      </c>
      <c r="AC72" s="2">
        <v>18.276878770177269</v>
      </c>
      <c r="AD72" s="2">
        <v>33.838543776761185</v>
      </c>
      <c r="AE72" s="2">
        <v>26.438024894144437</v>
      </c>
      <c r="AF72" s="70">
        <f>('Controles Generales'!$E$12*(J72*(90/H72))+'Controles Generales'!$F$12*(K72*(90/H72))+'Controles Generales'!$I$12*(N72*(90/H72))+'Controles Generales'!$J$12*(O72*(90/H72))+'Controles Generales'!$K$12*(P72*(90/H72))+'Controles Generales'!$O$12*(T72*(90/H72))+'Controles Generales'!$R$12*(W72*(90/H72)))/100</f>
        <v>3.65625</v>
      </c>
      <c r="AG72" s="2"/>
      <c r="AH72" s="2"/>
      <c r="AI72" s="2"/>
      <c r="AJ72" s="10">
        <f>IF($H72&lt;'Criterios de Restricción'!$E$27,0,AF72)</f>
        <v>0</v>
      </c>
    </row>
    <row r="73" spans="1:36" ht="21" x14ac:dyDescent="0.25">
      <c r="A73" s="117" t="s">
        <v>798</v>
      </c>
      <c r="B73" s="117" t="s">
        <v>26</v>
      </c>
      <c r="C73" s="117" t="s">
        <v>124</v>
      </c>
      <c r="D73" s="117" t="s">
        <v>118</v>
      </c>
      <c r="E73" s="118">
        <v>34574</v>
      </c>
      <c r="F73" s="117">
        <v>21</v>
      </c>
      <c r="G73" s="117">
        <v>14</v>
      </c>
      <c r="H73" s="117">
        <v>747</v>
      </c>
      <c r="I73" s="2">
        <v>87</v>
      </c>
      <c r="J73" s="117">
        <v>104</v>
      </c>
      <c r="K73" s="117">
        <v>16</v>
      </c>
      <c r="L73" s="2">
        <v>9</v>
      </c>
      <c r="M73" s="2">
        <v>36</v>
      </c>
      <c r="N73" s="117">
        <v>5</v>
      </c>
      <c r="O73" s="117">
        <v>2</v>
      </c>
      <c r="P73" s="117">
        <v>2</v>
      </c>
      <c r="Q73" s="2">
        <v>2</v>
      </c>
      <c r="R73" s="2">
        <v>4</v>
      </c>
      <c r="S73" s="2">
        <v>12</v>
      </c>
      <c r="T73" s="117">
        <v>16</v>
      </c>
      <c r="U73" s="2">
        <v>10</v>
      </c>
      <c r="V73" s="2">
        <v>26</v>
      </c>
      <c r="W73" s="117">
        <v>15</v>
      </c>
      <c r="X73" s="2"/>
      <c r="Y73" s="2"/>
      <c r="Z73" s="2"/>
      <c r="AA73" s="2"/>
      <c r="AB73" s="2"/>
      <c r="AC73" s="2"/>
      <c r="AD73" s="2"/>
      <c r="AE73" s="2"/>
      <c r="AF73" s="70">
        <f>('Controles Generales'!$E$12*(J73*(90/H73))+'Controles Generales'!$F$12*(K73*(90/H73))+'Controles Generales'!$I$12*(N73*(90/H73))+'Controles Generales'!$J$12*(O73*(90/H73))+'Controles Generales'!$K$12*(P73*(90/H73))+'Controles Generales'!$O$12*(T73*(90/H73))+'Controles Generales'!$R$12*(W73*(90/H73)))/100</f>
        <v>2.7831325301204815</v>
      </c>
      <c r="AG73" s="2"/>
      <c r="AH73" s="2"/>
      <c r="AI73" s="2"/>
      <c r="AJ73" s="10">
        <f>IF($H73&lt;'Criterios de Restricción'!$E$27,0,AF73)</f>
        <v>2.7831325301204815</v>
      </c>
    </row>
    <row r="74" spans="1:36" ht="21" x14ac:dyDescent="0.25">
      <c r="A74" s="117" t="s">
        <v>346</v>
      </c>
      <c r="B74" s="117" t="s">
        <v>26</v>
      </c>
      <c r="C74" s="117" t="s">
        <v>146</v>
      </c>
      <c r="D74" s="117" t="s">
        <v>118</v>
      </c>
      <c r="E74" s="118">
        <v>30610</v>
      </c>
      <c r="F74" s="117">
        <v>32</v>
      </c>
      <c r="G74" s="117">
        <v>16</v>
      </c>
      <c r="H74" s="117">
        <v>1012</v>
      </c>
      <c r="I74" s="2">
        <v>128</v>
      </c>
      <c r="J74" s="117">
        <v>122</v>
      </c>
      <c r="K74" s="117">
        <v>9</v>
      </c>
      <c r="L74" s="2">
        <v>6</v>
      </c>
      <c r="M74" s="2">
        <v>55</v>
      </c>
      <c r="N74" s="117">
        <v>21</v>
      </c>
      <c r="O74" s="117">
        <v>1</v>
      </c>
      <c r="P74" s="117">
        <v>1</v>
      </c>
      <c r="Q74" s="2">
        <v>2</v>
      </c>
      <c r="R74" s="2">
        <v>17</v>
      </c>
      <c r="S74" s="2">
        <v>5</v>
      </c>
      <c r="T74" s="117">
        <v>9</v>
      </c>
      <c r="U74" s="2">
        <v>22</v>
      </c>
      <c r="V74" s="2">
        <v>91</v>
      </c>
      <c r="W74" s="117">
        <v>85</v>
      </c>
      <c r="X74" s="2" t="s">
        <v>42</v>
      </c>
      <c r="Y74" s="2">
        <v>14.033667160288619</v>
      </c>
      <c r="Z74" s="2">
        <v>23.129838139070245</v>
      </c>
      <c r="AA74" s="2">
        <v>19.144033300680011</v>
      </c>
      <c r="AB74" s="2">
        <v>14.369732734059111</v>
      </c>
      <c r="AC74" s="2">
        <v>18.886460083599751</v>
      </c>
      <c r="AD74" s="2">
        <v>27.287145394534882</v>
      </c>
      <c r="AE74" s="2">
        <v>22.448293720826928</v>
      </c>
      <c r="AF74" s="70">
        <f>('Controles Generales'!$E$12*(J74*(90/H74))+'Controles Generales'!$F$12*(K74*(90/H74))+'Controles Generales'!$I$12*(N74*(90/H74))+'Controles Generales'!$J$12*(O74*(90/H74))+'Controles Generales'!$K$12*(P74*(90/H74))+'Controles Generales'!$O$12*(T74*(90/H74))+'Controles Generales'!$R$12*(W74*(90/H74)))/100</f>
        <v>2.8414031620553364</v>
      </c>
      <c r="AG74" s="2"/>
      <c r="AH74" s="2"/>
      <c r="AI74" s="2"/>
      <c r="AJ74" s="10">
        <f>IF($H74&lt;'Criterios de Restricción'!$E$27,0,AF74)</f>
        <v>2.8414031620553364</v>
      </c>
    </row>
    <row r="75" spans="1:36" ht="21" x14ac:dyDescent="0.25">
      <c r="A75" s="117" t="s">
        <v>341</v>
      </c>
      <c r="B75" s="117" t="s">
        <v>26</v>
      </c>
      <c r="C75" s="117" t="s">
        <v>168</v>
      </c>
      <c r="D75" s="117" t="s">
        <v>118</v>
      </c>
      <c r="E75" s="118">
        <v>32371</v>
      </c>
      <c r="F75" s="117">
        <v>27</v>
      </c>
      <c r="G75" s="117">
        <v>23</v>
      </c>
      <c r="H75" s="117">
        <v>1865</v>
      </c>
      <c r="I75" s="2">
        <v>4</v>
      </c>
      <c r="J75" s="117">
        <v>296</v>
      </c>
      <c r="K75" s="117">
        <v>45</v>
      </c>
      <c r="L75" s="2">
        <v>0</v>
      </c>
      <c r="M75" s="2">
        <v>1</v>
      </c>
      <c r="N75" s="117">
        <v>61</v>
      </c>
      <c r="O75" s="117">
        <v>9</v>
      </c>
      <c r="P75" s="117">
        <v>8</v>
      </c>
      <c r="Q75" s="2">
        <v>0</v>
      </c>
      <c r="R75" s="2">
        <v>0</v>
      </c>
      <c r="S75" s="2">
        <v>0</v>
      </c>
      <c r="T75" s="117">
        <v>33</v>
      </c>
      <c r="U75" s="2">
        <v>0</v>
      </c>
      <c r="V75" s="2">
        <v>0</v>
      </c>
      <c r="W75" s="117">
        <v>146</v>
      </c>
      <c r="X75" s="2"/>
      <c r="Y75" s="2"/>
      <c r="Z75" s="2"/>
      <c r="AA75" s="2"/>
      <c r="AB75" s="2"/>
      <c r="AC75" s="2"/>
      <c r="AD75" s="2"/>
      <c r="AE75" s="2"/>
      <c r="AF75" s="70">
        <f>('Controles Generales'!$E$12*(J75*(90/H75))+'Controles Generales'!$F$12*(K75*(90/H75))+'Controles Generales'!$I$12*(N75*(90/H75))+'Controles Generales'!$J$12*(O75*(90/H75))+'Controles Generales'!$K$12*(P75*(90/H75))+'Controles Generales'!$O$12*(T75*(90/H75))+'Controles Generales'!$R$12*(W75*(90/H75)))/100</f>
        <v>3.8376675603217154</v>
      </c>
      <c r="AG75" s="2"/>
      <c r="AH75" s="2"/>
      <c r="AI75" s="2"/>
      <c r="AJ75" s="10">
        <f>IF($H75&lt;'Criterios de Restricción'!$E$27,0,AF75)</f>
        <v>3.8376675603217154</v>
      </c>
    </row>
    <row r="76" spans="1:36" ht="21" x14ac:dyDescent="0.25">
      <c r="A76" s="117" t="s">
        <v>799</v>
      </c>
      <c r="B76" s="117" t="s">
        <v>26</v>
      </c>
      <c r="C76" s="117" t="s">
        <v>135</v>
      </c>
      <c r="D76" s="117" t="s">
        <v>118</v>
      </c>
      <c r="E76" s="118">
        <v>35636</v>
      </c>
      <c r="F76" s="117">
        <v>18</v>
      </c>
      <c r="G76" s="117">
        <v>1</v>
      </c>
      <c r="H76" s="117">
        <v>3</v>
      </c>
      <c r="I76" s="2">
        <v>100</v>
      </c>
      <c r="J76" s="117">
        <v>0</v>
      </c>
      <c r="K76" s="117">
        <v>0</v>
      </c>
      <c r="L76" s="2">
        <v>2</v>
      </c>
      <c r="M76" s="2">
        <v>47</v>
      </c>
      <c r="N76" s="117">
        <v>0</v>
      </c>
      <c r="O76" s="117">
        <v>0</v>
      </c>
      <c r="P76" s="117">
        <v>0</v>
      </c>
      <c r="Q76" s="2">
        <v>0</v>
      </c>
      <c r="R76" s="2">
        <v>9</v>
      </c>
      <c r="S76" s="2">
        <v>10</v>
      </c>
      <c r="T76" s="117">
        <v>0</v>
      </c>
      <c r="U76" s="2">
        <v>23</v>
      </c>
      <c r="V76" s="2">
        <v>46</v>
      </c>
      <c r="W76" s="117">
        <v>0</v>
      </c>
      <c r="X76" s="2"/>
      <c r="Y76" s="2"/>
      <c r="Z76" s="2"/>
      <c r="AA76" s="2"/>
      <c r="AB76" s="2"/>
      <c r="AC76" s="2"/>
      <c r="AD76" s="2"/>
      <c r="AE76" s="2"/>
      <c r="AF76" s="70">
        <f>('Controles Generales'!$E$12*(J76*(90/H76))+'Controles Generales'!$F$12*(K76*(90/H76))+'Controles Generales'!$I$12*(N76*(90/H76))+'Controles Generales'!$J$12*(O76*(90/H76))+'Controles Generales'!$K$12*(P76*(90/H76))+'Controles Generales'!$O$12*(T76*(90/H76))+'Controles Generales'!$R$12*(W76*(90/H76)))/100</f>
        <v>0</v>
      </c>
      <c r="AG76" s="2"/>
      <c r="AH76" s="2"/>
      <c r="AI76" s="2"/>
      <c r="AJ76" s="10">
        <f>IF($H76&lt;'Criterios de Restricción'!$E$27,0,AF76)</f>
        <v>0</v>
      </c>
    </row>
    <row r="77" spans="1:36" ht="21" x14ac:dyDescent="0.25">
      <c r="A77" s="117" t="s">
        <v>800</v>
      </c>
      <c r="B77" s="117" t="s">
        <v>26</v>
      </c>
      <c r="C77" s="117" t="s">
        <v>121</v>
      </c>
      <c r="D77" s="117" t="s">
        <v>118</v>
      </c>
      <c r="E77" s="118">
        <v>33011</v>
      </c>
      <c r="F77" s="117">
        <v>25</v>
      </c>
      <c r="G77" s="117">
        <v>1</v>
      </c>
      <c r="H77" s="117">
        <v>1</v>
      </c>
      <c r="I77" s="2">
        <v>74</v>
      </c>
      <c r="J77" s="117">
        <v>0</v>
      </c>
      <c r="K77" s="117">
        <v>0</v>
      </c>
      <c r="L77" s="2">
        <v>6</v>
      </c>
      <c r="M77" s="2">
        <v>37</v>
      </c>
      <c r="N77" s="117">
        <v>0</v>
      </c>
      <c r="O77" s="117">
        <v>0</v>
      </c>
      <c r="P77" s="117">
        <v>0</v>
      </c>
      <c r="Q77" s="2">
        <v>1</v>
      </c>
      <c r="R77" s="2">
        <v>5</v>
      </c>
      <c r="S77" s="2">
        <v>4</v>
      </c>
      <c r="T77" s="117">
        <v>0</v>
      </c>
      <c r="U77" s="2">
        <v>12</v>
      </c>
      <c r="V77" s="2">
        <v>45</v>
      </c>
      <c r="W77" s="117">
        <v>0</v>
      </c>
      <c r="X77" s="2" t="s">
        <v>42</v>
      </c>
      <c r="Y77" s="2">
        <v>6.9657436382636249</v>
      </c>
      <c r="Z77" s="2">
        <v>15.655822195261154</v>
      </c>
      <c r="AA77" s="2">
        <v>13.8055337661065</v>
      </c>
      <c r="AB77" s="2">
        <v>6.3100059333455922</v>
      </c>
      <c r="AC77" s="2">
        <v>11.779958747366612</v>
      </c>
      <c r="AD77" s="2">
        <v>11.95582748951259</v>
      </c>
      <c r="AE77" s="2">
        <v>9.6840803093175012</v>
      </c>
      <c r="AF77" s="70">
        <f>('Controles Generales'!$E$12*(J77*(90/H77))+'Controles Generales'!$F$12*(K77*(90/H77))+'Controles Generales'!$I$12*(N77*(90/H77))+'Controles Generales'!$J$12*(O77*(90/H77))+'Controles Generales'!$K$12*(P77*(90/H77))+'Controles Generales'!$O$12*(T77*(90/H77))+'Controles Generales'!$R$12*(W77*(90/H77)))/100</f>
        <v>0</v>
      </c>
      <c r="AG77" s="2"/>
      <c r="AH77" s="2"/>
      <c r="AI77" s="2"/>
      <c r="AJ77" s="10">
        <f>IF($H77&lt;'Criterios de Restricción'!$E$27,0,AF77)</f>
        <v>0</v>
      </c>
    </row>
    <row r="78" spans="1:36" ht="21" x14ac:dyDescent="0.25">
      <c r="A78" s="117" t="s">
        <v>801</v>
      </c>
      <c r="B78" s="117" t="s">
        <v>26</v>
      </c>
      <c r="C78" s="117" t="s">
        <v>598</v>
      </c>
      <c r="D78" s="117" t="s">
        <v>118</v>
      </c>
      <c r="E78" s="118">
        <v>32440</v>
      </c>
      <c r="F78" s="117">
        <v>27</v>
      </c>
      <c r="G78" s="117">
        <v>15</v>
      </c>
      <c r="H78" s="117">
        <v>597</v>
      </c>
      <c r="I78" s="2">
        <v>36</v>
      </c>
      <c r="J78" s="117">
        <v>51</v>
      </c>
      <c r="K78" s="117">
        <v>1</v>
      </c>
      <c r="L78" s="2">
        <v>8</v>
      </c>
      <c r="M78" s="2">
        <v>34</v>
      </c>
      <c r="N78" s="117">
        <v>9</v>
      </c>
      <c r="O78" s="117">
        <v>2</v>
      </c>
      <c r="P78" s="117">
        <v>0</v>
      </c>
      <c r="Q78" s="2">
        <v>1</v>
      </c>
      <c r="R78" s="2">
        <v>6</v>
      </c>
      <c r="S78" s="2">
        <v>6</v>
      </c>
      <c r="T78" s="117">
        <v>11</v>
      </c>
      <c r="U78" s="2">
        <v>1</v>
      </c>
      <c r="V78" s="2">
        <v>31</v>
      </c>
      <c r="W78" s="117">
        <v>34</v>
      </c>
      <c r="X78" s="2"/>
      <c r="Y78" s="2"/>
      <c r="Z78" s="2"/>
      <c r="AA78" s="2"/>
      <c r="AB78" s="2"/>
      <c r="AC78" s="2"/>
      <c r="AD78" s="2"/>
      <c r="AE78" s="2"/>
      <c r="AF78" s="70">
        <f>('Controles Generales'!$E$12*(J78*(90/H78))+'Controles Generales'!$F$12*(K78*(90/H78))+'Controles Generales'!$I$12*(N78*(90/H78))+'Controles Generales'!$J$12*(O78*(90/H78))+'Controles Generales'!$K$12*(P78*(90/H78))+'Controles Generales'!$O$12*(T78*(90/H78))+'Controles Generales'!$R$12*(W78*(90/H78)))/100</f>
        <v>2.1783919597989949</v>
      </c>
      <c r="AG78" s="2"/>
      <c r="AH78" s="2"/>
      <c r="AI78" s="2"/>
      <c r="AJ78" s="10">
        <f>IF($H78&lt;'Criterios de Restricción'!$E$27,0,AF78)</f>
        <v>0</v>
      </c>
    </row>
    <row r="79" spans="1:36" ht="31.5" x14ac:dyDescent="0.25">
      <c r="A79" s="117" t="s">
        <v>219</v>
      </c>
      <c r="B79" s="117" t="s">
        <v>26</v>
      </c>
      <c r="C79" s="117" t="s">
        <v>154</v>
      </c>
      <c r="D79" s="117" t="s">
        <v>118</v>
      </c>
      <c r="E79" s="118">
        <v>35886</v>
      </c>
      <c r="F79" s="117">
        <v>17</v>
      </c>
      <c r="G79" s="117">
        <v>1</v>
      </c>
      <c r="H79" s="117">
        <v>25</v>
      </c>
      <c r="I79" s="2">
        <v>22</v>
      </c>
      <c r="J79" s="117">
        <v>4</v>
      </c>
      <c r="K79" s="117">
        <v>0</v>
      </c>
      <c r="L79" s="2">
        <v>0</v>
      </c>
      <c r="M79" s="2">
        <v>2</v>
      </c>
      <c r="N79" s="117">
        <v>0</v>
      </c>
      <c r="O79" s="117">
        <v>0</v>
      </c>
      <c r="P79" s="117">
        <v>0</v>
      </c>
      <c r="Q79" s="2">
        <v>0</v>
      </c>
      <c r="R79" s="2">
        <v>0</v>
      </c>
      <c r="S79" s="2">
        <v>0</v>
      </c>
      <c r="T79" s="117">
        <v>0</v>
      </c>
      <c r="U79" s="2">
        <v>4</v>
      </c>
      <c r="V79" s="2">
        <v>7</v>
      </c>
      <c r="W79" s="117">
        <v>0</v>
      </c>
      <c r="X79" s="2"/>
      <c r="Y79" s="2"/>
      <c r="Z79" s="2"/>
      <c r="AA79" s="2"/>
      <c r="AB79" s="2"/>
      <c r="AC79" s="2"/>
      <c r="AD79" s="2"/>
      <c r="AE79" s="2"/>
      <c r="AF79" s="70">
        <f>('Controles Generales'!$E$12*(J79*(90/H79))+'Controles Generales'!$F$12*(K79*(90/H79))+'Controles Generales'!$I$12*(N79*(90/H79))+'Controles Generales'!$J$12*(O79*(90/H79))+'Controles Generales'!$K$12*(P79*(90/H79))+'Controles Generales'!$O$12*(T79*(90/H79))+'Controles Generales'!$R$12*(W79*(90/H79)))/100</f>
        <v>2.16</v>
      </c>
      <c r="AG79" s="2"/>
      <c r="AH79" s="2"/>
      <c r="AI79" s="2"/>
      <c r="AJ79" s="10">
        <f>IF($H79&lt;'Criterios de Restricción'!$E$27,0,AF79)</f>
        <v>0</v>
      </c>
    </row>
    <row r="80" spans="1:36" x14ac:dyDescent="0.25">
      <c r="A80" s="117" t="s">
        <v>802</v>
      </c>
      <c r="B80" s="117" t="s">
        <v>26</v>
      </c>
      <c r="C80" s="117" t="s">
        <v>165</v>
      </c>
      <c r="D80" s="117" t="s">
        <v>118</v>
      </c>
      <c r="E80" s="118">
        <v>31951</v>
      </c>
      <c r="F80" s="117">
        <v>28</v>
      </c>
      <c r="G80" s="117">
        <v>6</v>
      </c>
      <c r="H80" s="117">
        <v>187</v>
      </c>
      <c r="I80" s="2">
        <v>2</v>
      </c>
      <c r="J80" s="117">
        <v>36</v>
      </c>
      <c r="K80" s="117">
        <v>5</v>
      </c>
      <c r="L80" s="2">
        <v>1</v>
      </c>
      <c r="M80" s="2">
        <v>4</v>
      </c>
      <c r="N80" s="117">
        <v>1</v>
      </c>
      <c r="O80" s="117">
        <v>0</v>
      </c>
      <c r="P80" s="117">
        <v>0</v>
      </c>
      <c r="Q80" s="2">
        <v>0</v>
      </c>
      <c r="R80" s="2">
        <v>3</v>
      </c>
      <c r="S80" s="2">
        <v>0</v>
      </c>
      <c r="T80" s="117">
        <v>2</v>
      </c>
      <c r="U80" s="2">
        <v>1</v>
      </c>
      <c r="V80" s="2">
        <v>3</v>
      </c>
      <c r="W80" s="117">
        <v>5</v>
      </c>
      <c r="X80" s="2"/>
      <c r="Y80" s="2"/>
      <c r="Z80" s="2"/>
      <c r="AA80" s="2"/>
      <c r="AB80" s="2"/>
      <c r="AC80" s="2"/>
      <c r="AD80" s="2"/>
      <c r="AE80" s="2"/>
      <c r="AF80" s="70">
        <f>('Controles Generales'!$E$12*(J80*(90/H80))+'Controles Generales'!$F$12*(K80*(90/H80))+'Controles Generales'!$I$12*(N80*(90/H80))+'Controles Generales'!$J$12*(O80*(90/H80))+'Controles Generales'!$K$12*(P80*(90/H80))+'Controles Generales'!$O$12*(T80*(90/H80))+'Controles Generales'!$R$12*(W80*(90/H80)))/100</f>
        <v>3.356951871657754</v>
      </c>
      <c r="AG80" s="2"/>
      <c r="AH80" s="2"/>
      <c r="AI80" s="2"/>
      <c r="AJ80" s="10">
        <f>IF($H80&lt;'Criterios de Restricción'!$E$27,0,AF80)</f>
        <v>0</v>
      </c>
    </row>
    <row r="81" spans="1:36" ht="21" x14ac:dyDescent="0.25">
      <c r="A81" s="117" t="s">
        <v>803</v>
      </c>
      <c r="B81" s="117" t="s">
        <v>26</v>
      </c>
      <c r="C81" s="117" t="s">
        <v>142</v>
      </c>
      <c r="D81" s="117" t="s">
        <v>118</v>
      </c>
      <c r="E81" s="118">
        <v>33572</v>
      </c>
      <c r="F81" s="117">
        <v>23</v>
      </c>
      <c r="G81" s="117">
        <v>15</v>
      </c>
      <c r="H81" s="117">
        <v>664</v>
      </c>
      <c r="I81" s="2">
        <v>50</v>
      </c>
      <c r="J81" s="117">
        <v>73</v>
      </c>
      <c r="K81" s="117">
        <v>8</v>
      </c>
      <c r="L81" s="2">
        <v>1</v>
      </c>
      <c r="M81" s="2">
        <v>13</v>
      </c>
      <c r="N81" s="117">
        <v>8</v>
      </c>
      <c r="O81" s="117">
        <v>4</v>
      </c>
      <c r="P81" s="117">
        <v>1</v>
      </c>
      <c r="Q81" s="2">
        <v>1</v>
      </c>
      <c r="R81" s="2">
        <v>1</v>
      </c>
      <c r="S81" s="2">
        <v>5</v>
      </c>
      <c r="T81" s="117">
        <v>13</v>
      </c>
      <c r="U81" s="2">
        <v>19</v>
      </c>
      <c r="V81" s="2">
        <v>32</v>
      </c>
      <c r="W81" s="117">
        <v>18</v>
      </c>
      <c r="X81" s="2" t="s">
        <v>42</v>
      </c>
      <c r="Y81" s="2">
        <v>1.2232754595183437</v>
      </c>
      <c r="Z81" s="2">
        <v>0.96397065668887305</v>
      </c>
      <c r="AA81" s="2">
        <v>0.96446848534135055</v>
      </c>
      <c r="AB81" s="2">
        <v>1.2232754595183437</v>
      </c>
      <c r="AC81" s="2">
        <v>0.85592506797440382</v>
      </c>
      <c r="AD81" s="2">
        <v>1.7290821133325878</v>
      </c>
      <c r="AE81" s="2">
        <v>1.5568491438984799</v>
      </c>
      <c r="AF81" s="70">
        <f>('Controles Generales'!$E$12*(J81*(90/H81))+'Controles Generales'!$F$12*(K81*(90/H81))+'Controles Generales'!$I$12*(N81*(90/H81))+'Controles Generales'!$J$12*(O81*(90/H81))+'Controles Generales'!$K$12*(P81*(90/H81))+'Controles Generales'!$O$12*(T81*(90/H81))+'Controles Generales'!$R$12*(W81*(90/H81)))/100</f>
        <v>2.4194277108433733</v>
      </c>
      <c r="AG81" s="2"/>
      <c r="AH81" s="2"/>
      <c r="AI81" s="2"/>
      <c r="AJ81" s="10">
        <f>IF($H81&lt;'Criterios de Restricción'!$E$27,0,AF81)</f>
        <v>2.4194277108433733</v>
      </c>
    </row>
    <row r="82" spans="1:36" x14ac:dyDescent="0.25">
      <c r="A82" s="117" t="s">
        <v>348</v>
      </c>
      <c r="B82" s="117" t="s">
        <v>26</v>
      </c>
      <c r="C82" s="117" t="s">
        <v>168</v>
      </c>
      <c r="D82" s="117" t="s">
        <v>118</v>
      </c>
      <c r="E82" s="118">
        <v>29968</v>
      </c>
      <c r="F82" s="117">
        <v>33</v>
      </c>
      <c r="G82" s="117">
        <v>28</v>
      </c>
      <c r="H82" s="117">
        <v>2347</v>
      </c>
      <c r="I82" s="2">
        <v>57</v>
      </c>
      <c r="J82" s="117">
        <v>376</v>
      </c>
      <c r="K82" s="117">
        <v>26</v>
      </c>
      <c r="L82" s="2">
        <v>7</v>
      </c>
      <c r="M82" s="2">
        <v>20</v>
      </c>
      <c r="N82" s="117">
        <v>48</v>
      </c>
      <c r="O82" s="117">
        <v>8</v>
      </c>
      <c r="P82" s="117">
        <v>8</v>
      </c>
      <c r="Q82" s="2">
        <v>1</v>
      </c>
      <c r="R82" s="2">
        <v>0</v>
      </c>
      <c r="S82" s="2">
        <v>3</v>
      </c>
      <c r="T82" s="117">
        <v>17</v>
      </c>
      <c r="U82" s="2">
        <v>21</v>
      </c>
      <c r="V82" s="2">
        <v>39</v>
      </c>
      <c r="W82" s="117">
        <v>191</v>
      </c>
      <c r="X82" s="2" t="s">
        <v>42</v>
      </c>
      <c r="Y82" s="2">
        <v>0.20037047076895276</v>
      </c>
      <c r="Z82" s="2">
        <v>0.77068589219817285</v>
      </c>
      <c r="AA82" s="2">
        <v>0.69260306245500147</v>
      </c>
      <c r="AB82" s="2">
        <v>0.20037047076895276</v>
      </c>
      <c r="AC82" s="2">
        <v>0.48339191320656966</v>
      </c>
      <c r="AD82" s="2">
        <v>0.13743561940905397</v>
      </c>
      <c r="AE82" s="2">
        <v>0.16235203758922925</v>
      </c>
      <c r="AF82" s="70">
        <f>('Controles Generales'!$E$12*(J82*(90/H82))+'Controles Generales'!$F$12*(K82*(90/H82))+'Controles Generales'!$I$12*(N82*(90/H82))+'Controles Generales'!$J$12*(O82*(90/H82))+'Controles Generales'!$K$12*(P82*(90/H82))+'Controles Generales'!$O$12*(T82*(90/H82))+'Controles Generales'!$R$12*(W82*(90/H82)))/100</f>
        <v>3.4253302087771624</v>
      </c>
      <c r="AG82" s="2"/>
      <c r="AH82" s="2"/>
      <c r="AI82" s="2"/>
      <c r="AJ82" s="10">
        <f>IF($H82&lt;'Criterios de Restricción'!$E$27,0,AF82)</f>
        <v>3.4253302087771624</v>
      </c>
    </row>
    <row r="83" spans="1:36" ht="31.5" x14ac:dyDescent="0.25">
      <c r="A83" s="117" t="s">
        <v>153</v>
      </c>
      <c r="B83" s="117" t="s">
        <v>26</v>
      </c>
      <c r="C83" s="117" t="s">
        <v>152</v>
      </c>
      <c r="D83" s="117" t="s">
        <v>118</v>
      </c>
      <c r="E83" s="118">
        <v>35536</v>
      </c>
      <c r="F83" s="117">
        <v>18</v>
      </c>
      <c r="G83" s="117">
        <v>1</v>
      </c>
      <c r="H83" s="117">
        <v>12</v>
      </c>
      <c r="I83" s="2">
        <v>24</v>
      </c>
      <c r="J83" s="117">
        <v>4</v>
      </c>
      <c r="K83" s="117">
        <v>0</v>
      </c>
      <c r="L83" s="2">
        <v>1</v>
      </c>
      <c r="M83" s="2">
        <v>21</v>
      </c>
      <c r="N83" s="117">
        <v>0</v>
      </c>
      <c r="O83" s="117">
        <v>0</v>
      </c>
      <c r="P83" s="117">
        <v>0</v>
      </c>
      <c r="Q83" s="2">
        <v>0</v>
      </c>
      <c r="R83" s="2">
        <v>6</v>
      </c>
      <c r="S83" s="2">
        <v>2</v>
      </c>
      <c r="T83" s="117">
        <v>0</v>
      </c>
      <c r="U83" s="2">
        <v>11</v>
      </c>
      <c r="V83" s="2">
        <v>24</v>
      </c>
      <c r="W83" s="117">
        <v>1</v>
      </c>
      <c r="X83" s="2" t="s">
        <v>42</v>
      </c>
      <c r="Y83" s="2">
        <v>12.375243066409293</v>
      </c>
      <c r="Z83" s="2">
        <v>14.062661015782421</v>
      </c>
      <c r="AA83" s="2">
        <v>11.042705229503799</v>
      </c>
      <c r="AB83" s="2">
        <v>12.063767656573226</v>
      </c>
      <c r="AC83" s="2">
        <v>13.496116013833563</v>
      </c>
      <c r="AD83" s="2">
        <v>24.280494751559363</v>
      </c>
      <c r="AE83" s="2">
        <v>18.482687172903308</v>
      </c>
      <c r="AF83" s="70">
        <f>('Controles Generales'!$E$12*(J83*(90/H83))+'Controles Generales'!$F$12*(K83*(90/H83))+'Controles Generales'!$I$12*(N83*(90/H83))+'Controles Generales'!$J$12*(O83*(90/H83))+'Controles Generales'!$K$12*(P83*(90/H83))+'Controles Generales'!$O$12*(T83*(90/H83))+'Controles Generales'!$R$12*(W83*(90/H83)))/100</f>
        <v>5.25</v>
      </c>
      <c r="AG83" s="2"/>
      <c r="AH83" s="2"/>
      <c r="AI83" s="2"/>
      <c r="AJ83" s="10">
        <f>IF($H83&lt;'Criterios de Restricción'!$E$27,0,AF83)</f>
        <v>0</v>
      </c>
    </row>
    <row r="84" spans="1:36" ht="31.5" x14ac:dyDescent="0.25">
      <c r="A84" s="117" t="s">
        <v>339</v>
      </c>
      <c r="B84" s="117" t="s">
        <v>26</v>
      </c>
      <c r="C84" s="117" t="s">
        <v>152</v>
      </c>
      <c r="D84" s="117" t="s">
        <v>118</v>
      </c>
      <c r="E84" s="118">
        <v>35664</v>
      </c>
      <c r="F84" s="117">
        <v>18</v>
      </c>
      <c r="G84" s="117">
        <v>1</v>
      </c>
      <c r="H84" s="117">
        <v>11</v>
      </c>
      <c r="I84" s="2">
        <v>37</v>
      </c>
      <c r="J84" s="117">
        <v>2</v>
      </c>
      <c r="K84" s="117">
        <v>0</v>
      </c>
      <c r="L84" s="2">
        <v>0</v>
      </c>
      <c r="M84" s="2">
        <v>22</v>
      </c>
      <c r="N84" s="117">
        <v>0</v>
      </c>
      <c r="O84" s="117">
        <v>0</v>
      </c>
      <c r="P84" s="117">
        <v>0</v>
      </c>
      <c r="Q84" s="2">
        <v>0</v>
      </c>
      <c r="R84" s="2">
        <v>5</v>
      </c>
      <c r="S84" s="2">
        <v>4</v>
      </c>
      <c r="T84" s="117">
        <v>0</v>
      </c>
      <c r="U84" s="2">
        <v>19</v>
      </c>
      <c r="V84" s="2">
        <v>33</v>
      </c>
      <c r="W84" s="117">
        <v>0</v>
      </c>
      <c r="X84" s="2"/>
      <c r="Y84" s="2"/>
      <c r="Z84" s="2"/>
      <c r="AA84" s="2"/>
      <c r="AB84" s="2"/>
      <c r="AC84" s="2"/>
      <c r="AD84" s="2"/>
      <c r="AE84" s="2"/>
      <c r="AF84" s="70">
        <f>('Controles Generales'!$E$12*(J84*(90/H84))+'Controles Generales'!$F$12*(K84*(90/H84))+'Controles Generales'!$I$12*(N84*(90/H84))+'Controles Generales'!$J$12*(O84*(90/H84))+'Controles Generales'!$K$12*(P84*(90/H84))+'Controles Generales'!$O$12*(T84*(90/H84))+'Controles Generales'!$R$12*(W84*(90/H84)))/100</f>
        <v>2.4545454545454546</v>
      </c>
      <c r="AG84" s="2"/>
      <c r="AH84" s="2"/>
      <c r="AI84" s="2"/>
      <c r="AJ84" s="10">
        <f>IF($H84&lt;'Criterios de Restricción'!$E$27,0,AF84)</f>
        <v>0</v>
      </c>
    </row>
    <row r="85" spans="1:36" ht="21" x14ac:dyDescent="0.25">
      <c r="A85" s="117" t="s">
        <v>804</v>
      </c>
      <c r="B85" s="117" t="s">
        <v>26</v>
      </c>
      <c r="C85" s="117" t="s">
        <v>117</v>
      </c>
      <c r="D85" s="117" t="s">
        <v>215</v>
      </c>
      <c r="E85" s="118">
        <v>34477</v>
      </c>
      <c r="F85" s="117">
        <v>21</v>
      </c>
      <c r="G85" s="117">
        <v>23</v>
      </c>
      <c r="H85" s="117">
        <v>1697</v>
      </c>
      <c r="I85" s="2">
        <v>32</v>
      </c>
      <c r="J85" s="117">
        <v>221</v>
      </c>
      <c r="K85" s="117">
        <v>83</v>
      </c>
      <c r="L85" s="2">
        <v>4</v>
      </c>
      <c r="M85" s="2">
        <v>14</v>
      </c>
      <c r="N85" s="117">
        <v>5</v>
      </c>
      <c r="O85" s="117">
        <v>6</v>
      </c>
      <c r="P85" s="117">
        <v>7</v>
      </c>
      <c r="Q85" s="2">
        <v>0</v>
      </c>
      <c r="R85" s="2">
        <v>3</v>
      </c>
      <c r="S85" s="2">
        <v>2</v>
      </c>
      <c r="T85" s="117">
        <v>54</v>
      </c>
      <c r="U85" s="2">
        <v>6</v>
      </c>
      <c r="V85" s="2">
        <v>28</v>
      </c>
      <c r="W85" s="117">
        <v>29</v>
      </c>
      <c r="X85" s="2" t="s">
        <v>42</v>
      </c>
      <c r="Y85" s="2">
        <v>15.152698168189884</v>
      </c>
      <c r="Z85" s="2">
        <v>30.586229769452459</v>
      </c>
      <c r="AA85" s="2">
        <v>23.330442962681019</v>
      </c>
      <c r="AB85" s="2">
        <v>15.28589488950136</v>
      </c>
      <c r="AC85" s="2">
        <v>19.790341120959557</v>
      </c>
      <c r="AD85" s="2">
        <v>24.80707192452665</v>
      </c>
      <c r="AE85" s="2">
        <v>21.188150177679034</v>
      </c>
      <c r="AF85" s="70">
        <f>('Controles Generales'!$E$12*(J85*(90/H85))+'Controles Generales'!$F$12*(K85*(90/H85))+'Controles Generales'!$I$12*(N85*(90/H85))+'Controles Generales'!$J$12*(O85*(90/H85))+'Controles Generales'!$K$12*(P85*(90/H85))+'Controles Generales'!$O$12*(T85*(90/H85))+'Controles Generales'!$R$12*(W85*(90/H85)))/100</f>
        <v>3.1078373600471418</v>
      </c>
      <c r="AG85" s="2"/>
      <c r="AH85" s="2"/>
      <c r="AI85" s="2"/>
      <c r="AJ85" s="10">
        <f>IF($H85&lt;'Criterios de Restricción'!$E$27,0,AF85)</f>
        <v>3.1078373600471418</v>
      </c>
    </row>
    <row r="86" spans="1:36" ht="21" x14ac:dyDescent="0.25">
      <c r="A86" s="117" t="s">
        <v>332</v>
      </c>
      <c r="B86" s="117" t="s">
        <v>26</v>
      </c>
      <c r="C86" s="117" t="s">
        <v>157</v>
      </c>
      <c r="D86" s="117" t="s">
        <v>118</v>
      </c>
      <c r="E86" s="118">
        <v>30169</v>
      </c>
      <c r="F86" s="117">
        <v>33</v>
      </c>
      <c r="G86" s="117">
        <v>23</v>
      </c>
      <c r="H86" s="117">
        <v>1430</v>
      </c>
      <c r="I86" s="2">
        <v>43</v>
      </c>
      <c r="J86" s="117">
        <v>217</v>
      </c>
      <c r="K86" s="117">
        <v>9</v>
      </c>
      <c r="L86" s="2">
        <v>1</v>
      </c>
      <c r="M86" s="2">
        <v>10</v>
      </c>
      <c r="N86" s="117">
        <v>31</v>
      </c>
      <c r="O86" s="117">
        <v>7</v>
      </c>
      <c r="P86" s="117">
        <v>5</v>
      </c>
      <c r="Q86" s="2">
        <v>0</v>
      </c>
      <c r="R86" s="2">
        <v>8</v>
      </c>
      <c r="S86" s="2">
        <v>9</v>
      </c>
      <c r="T86" s="117">
        <v>21</v>
      </c>
      <c r="U86" s="2">
        <v>2</v>
      </c>
      <c r="V86" s="2">
        <v>11</v>
      </c>
      <c r="W86" s="117">
        <v>145</v>
      </c>
      <c r="X86" s="2"/>
      <c r="Y86" s="2"/>
      <c r="Z86" s="2"/>
      <c r="AA86" s="2"/>
      <c r="AB86" s="2"/>
      <c r="AC86" s="2"/>
      <c r="AD86" s="2"/>
      <c r="AE86" s="2"/>
      <c r="AF86" s="70">
        <f>('Controles Generales'!$E$12*(J86*(90/H86))+'Controles Generales'!$F$12*(K86*(90/H86))+'Controles Generales'!$I$12*(N86*(90/H86))+'Controles Generales'!$J$12*(O86*(90/H86))+'Controles Generales'!$K$12*(P86*(90/H86))+'Controles Generales'!$O$12*(T86*(90/H86))+'Controles Generales'!$R$12*(W86*(90/H86)))/100</f>
        <v>3.5968531468531473</v>
      </c>
      <c r="AG86" s="2"/>
      <c r="AH86" s="2"/>
      <c r="AI86" s="2"/>
      <c r="AJ86" s="10">
        <f>IF($H86&lt;'Criterios de Restricción'!$E$27,0,AF86)</f>
        <v>3.5968531468531473</v>
      </c>
    </row>
    <row r="87" spans="1:36" ht="31.5" x14ac:dyDescent="0.25">
      <c r="A87" s="117" t="s">
        <v>324</v>
      </c>
      <c r="B87" s="117" t="s">
        <v>26</v>
      </c>
      <c r="C87" s="117" t="s">
        <v>138</v>
      </c>
      <c r="D87" s="117" t="s">
        <v>118</v>
      </c>
      <c r="E87" s="118">
        <v>32901</v>
      </c>
      <c r="F87" s="117">
        <v>25</v>
      </c>
      <c r="G87" s="117">
        <v>23</v>
      </c>
      <c r="H87" s="117">
        <v>1401</v>
      </c>
      <c r="I87" s="2">
        <v>6</v>
      </c>
      <c r="J87" s="117">
        <v>170</v>
      </c>
      <c r="K87" s="117">
        <v>34</v>
      </c>
      <c r="L87" s="2">
        <v>0</v>
      </c>
      <c r="M87" s="2">
        <v>2</v>
      </c>
      <c r="N87" s="117">
        <v>28</v>
      </c>
      <c r="O87" s="117">
        <v>5</v>
      </c>
      <c r="P87" s="117">
        <v>6</v>
      </c>
      <c r="Q87" s="2">
        <v>0</v>
      </c>
      <c r="R87" s="2">
        <v>0</v>
      </c>
      <c r="S87" s="2">
        <v>0</v>
      </c>
      <c r="T87" s="117">
        <v>21</v>
      </c>
      <c r="U87" s="2">
        <v>4</v>
      </c>
      <c r="V87" s="2">
        <v>6</v>
      </c>
      <c r="W87" s="117">
        <v>119</v>
      </c>
      <c r="X87" s="2" t="s">
        <v>42</v>
      </c>
      <c r="Y87" s="2">
        <v>0.83880334195047024</v>
      </c>
      <c r="Z87" s="2">
        <v>0.7040107152223597</v>
      </c>
      <c r="AA87" s="2">
        <v>0.63543891199280655</v>
      </c>
      <c r="AB87" s="2">
        <v>0.83880334195047024</v>
      </c>
      <c r="AC87" s="2">
        <v>0.4481566820276498</v>
      </c>
      <c r="AD87" s="2">
        <v>0.40873328088119593</v>
      </c>
      <c r="AE87" s="2">
        <v>0.63543891199280655</v>
      </c>
      <c r="AF87" s="70">
        <f>('Controles Generales'!$E$12*(J87*(90/H87))+'Controles Generales'!$F$12*(K87*(90/H87))+'Controles Generales'!$I$12*(N87*(90/H87))+'Controles Generales'!$J$12*(O87*(90/H87))+'Controles Generales'!$K$12*(P87*(90/H87))+'Controles Generales'!$O$12*(T87*(90/H87))+'Controles Generales'!$R$12*(W87*(90/H87)))/100</f>
        <v>3.2119914346895073</v>
      </c>
      <c r="AG87" s="2"/>
      <c r="AH87" s="2"/>
      <c r="AI87" s="2"/>
      <c r="AJ87" s="10">
        <f>IF($H87&lt;'Criterios de Restricción'!$E$27,0,AF87)</f>
        <v>3.2119914346895073</v>
      </c>
    </row>
    <row r="88" spans="1:36" ht="21" x14ac:dyDescent="0.25">
      <c r="A88" s="117" t="s">
        <v>805</v>
      </c>
      <c r="B88" s="117" t="s">
        <v>26</v>
      </c>
      <c r="C88" s="117" t="s">
        <v>143</v>
      </c>
      <c r="D88" s="117" t="s">
        <v>118</v>
      </c>
      <c r="E88" s="118">
        <v>34029</v>
      </c>
      <c r="F88" s="117">
        <v>22</v>
      </c>
      <c r="G88" s="117">
        <v>14</v>
      </c>
      <c r="H88" s="117">
        <v>1084</v>
      </c>
      <c r="I88" s="2">
        <v>29</v>
      </c>
      <c r="J88" s="117">
        <v>96</v>
      </c>
      <c r="K88" s="117">
        <v>49</v>
      </c>
      <c r="L88" s="2">
        <v>0</v>
      </c>
      <c r="M88" s="2">
        <v>8</v>
      </c>
      <c r="N88" s="117">
        <v>5</v>
      </c>
      <c r="O88" s="117">
        <v>5</v>
      </c>
      <c r="P88" s="117">
        <v>2</v>
      </c>
      <c r="Q88" s="2">
        <v>0</v>
      </c>
      <c r="R88" s="2">
        <v>1</v>
      </c>
      <c r="S88" s="2">
        <v>1</v>
      </c>
      <c r="T88" s="117">
        <v>28</v>
      </c>
      <c r="U88" s="2">
        <v>4</v>
      </c>
      <c r="V88" s="2">
        <v>9</v>
      </c>
      <c r="W88" s="117">
        <v>33</v>
      </c>
      <c r="X88" s="2"/>
      <c r="Y88" s="2"/>
      <c r="Z88" s="2"/>
      <c r="AA88" s="2"/>
      <c r="AB88" s="2"/>
      <c r="AC88" s="2"/>
      <c r="AD88" s="2"/>
      <c r="AE88" s="2"/>
      <c r="AF88" s="70">
        <f>('Controles Generales'!$E$12*(J88*(90/H88))+'Controles Generales'!$F$12*(K88*(90/H88))+'Controles Generales'!$I$12*(N88*(90/H88))+'Controles Generales'!$J$12*(O88*(90/H88))+'Controles Generales'!$K$12*(P88*(90/H88))+'Controles Generales'!$O$12*(T88*(90/H88))+'Controles Generales'!$R$12*(W88*(90/H88)))/100</f>
        <v>2.5405904059040592</v>
      </c>
      <c r="AG88" s="2"/>
      <c r="AH88" s="2"/>
      <c r="AI88" s="2"/>
      <c r="AJ88" s="10">
        <f>IF($H88&lt;'Criterios de Restricción'!$E$27,0,AF88)</f>
        <v>2.5405904059040592</v>
      </c>
    </row>
    <row r="89" spans="1:36" ht="21" x14ac:dyDescent="0.25">
      <c r="A89" s="117" t="s">
        <v>330</v>
      </c>
      <c r="B89" s="117" t="s">
        <v>26</v>
      </c>
      <c r="C89" s="117" t="s">
        <v>135</v>
      </c>
      <c r="D89" s="117" t="s">
        <v>118</v>
      </c>
      <c r="E89" s="118">
        <v>33877</v>
      </c>
      <c r="F89" s="117">
        <v>23</v>
      </c>
      <c r="G89" s="117">
        <v>16</v>
      </c>
      <c r="H89" s="117">
        <v>1021</v>
      </c>
      <c r="I89" s="2">
        <v>31</v>
      </c>
      <c r="J89" s="117">
        <v>104</v>
      </c>
      <c r="K89" s="117">
        <v>5</v>
      </c>
      <c r="L89" s="2">
        <v>2</v>
      </c>
      <c r="M89" s="2">
        <v>22</v>
      </c>
      <c r="N89" s="117">
        <v>17</v>
      </c>
      <c r="O89" s="117">
        <v>3</v>
      </c>
      <c r="P89" s="117">
        <v>2</v>
      </c>
      <c r="Q89" s="2">
        <v>0</v>
      </c>
      <c r="R89" s="2">
        <v>4</v>
      </c>
      <c r="S89" s="2">
        <v>7</v>
      </c>
      <c r="T89" s="117">
        <v>9</v>
      </c>
      <c r="U89" s="2">
        <v>6</v>
      </c>
      <c r="V89" s="2">
        <v>12</v>
      </c>
      <c r="W89" s="117">
        <v>62</v>
      </c>
      <c r="X89" s="2" t="s">
        <v>42</v>
      </c>
      <c r="Y89" s="2">
        <v>1.2831946674451418</v>
      </c>
      <c r="Z89" s="2">
        <v>0.51477781565542469</v>
      </c>
      <c r="AA89" s="2">
        <v>0.81752877103920751</v>
      </c>
      <c r="AB89" s="2">
        <v>1.2831946674451418</v>
      </c>
      <c r="AC89" s="2">
        <v>2.1333551015714205</v>
      </c>
      <c r="AD89" s="2">
        <v>2.3745125841900032</v>
      </c>
      <c r="AE89" s="2">
        <v>1.9667349570100994</v>
      </c>
      <c r="AF89" s="70">
        <f>('Controles Generales'!$E$12*(J89*(90/H89))+'Controles Generales'!$F$12*(K89*(90/H89))+'Controles Generales'!$I$12*(N89*(90/H89))+'Controles Generales'!$J$12*(O89*(90/H89))+'Controles Generales'!$K$12*(P89*(90/H89))+'Controles Generales'!$O$12*(T89*(90/H89))+'Controles Generales'!$R$12*(W89*(90/H89)))/100</f>
        <v>2.3469637610186096</v>
      </c>
      <c r="AG89" s="2"/>
      <c r="AH89" s="2"/>
      <c r="AI89" s="2"/>
      <c r="AJ89" s="10">
        <f>IF($H89&lt;'Criterios de Restricción'!$E$27,0,AF89)</f>
        <v>2.3469637610186096</v>
      </c>
    </row>
    <row r="90" spans="1:36" ht="21" x14ac:dyDescent="0.25">
      <c r="A90" s="117" t="s">
        <v>806</v>
      </c>
      <c r="B90" s="117" t="s">
        <v>26</v>
      </c>
      <c r="C90" s="117" t="s">
        <v>117</v>
      </c>
      <c r="D90" s="117" t="s">
        <v>118</v>
      </c>
      <c r="E90" s="118">
        <v>30730</v>
      </c>
      <c r="F90" s="117">
        <v>31</v>
      </c>
      <c r="G90" s="117">
        <v>9</v>
      </c>
      <c r="H90" s="117">
        <v>267</v>
      </c>
      <c r="I90" s="2">
        <v>0</v>
      </c>
      <c r="J90" s="117">
        <v>72</v>
      </c>
      <c r="K90" s="117">
        <v>3</v>
      </c>
      <c r="L90" s="2">
        <v>0</v>
      </c>
      <c r="M90" s="2">
        <v>1</v>
      </c>
      <c r="N90" s="117">
        <v>1</v>
      </c>
      <c r="O90" s="117">
        <v>0</v>
      </c>
      <c r="P90" s="117">
        <v>0</v>
      </c>
      <c r="Q90" s="2">
        <v>0</v>
      </c>
      <c r="R90" s="2">
        <v>0</v>
      </c>
      <c r="S90" s="2">
        <v>0</v>
      </c>
      <c r="T90" s="117">
        <v>4</v>
      </c>
      <c r="U90" s="2">
        <v>0</v>
      </c>
      <c r="V90" s="2">
        <v>0</v>
      </c>
      <c r="W90" s="117">
        <v>7</v>
      </c>
      <c r="X90" s="2"/>
      <c r="Y90" s="2"/>
      <c r="Z90" s="2"/>
      <c r="AA90" s="2"/>
      <c r="AB90" s="2"/>
      <c r="AC90" s="2"/>
      <c r="AD90" s="2"/>
      <c r="AE90" s="2"/>
      <c r="AF90" s="70">
        <f>('Controles Generales'!$E$12*(J90*(90/H90))+'Controles Generales'!$F$12*(K90*(90/H90))+'Controles Generales'!$I$12*(N90*(90/H90))+'Controles Generales'!$J$12*(O90*(90/H90))+'Controles Generales'!$K$12*(P90*(90/H90))+'Controles Generales'!$O$12*(T90*(90/H90))+'Controles Generales'!$R$12*(W90*(90/H90)))/100</f>
        <v>4.27247191011236</v>
      </c>
      <c r="AG90" s="2"/>
      <c r="AH90" s="2"/>
      <c r="AI90" s="2"/>
      <c r="AJ90" s="10">
        <f>IF($H90&lt;'Criterios de Restricción'!$E$27,0,AF90)</f>
        <v>0</v>
      </c>
    </row>
    <row r="91" spans="1:36" ht="21" x14ac:dyDescent="0.25">
      <c r="A91" s="117" t="s">
        <v>807</v>
      </c>
      <c r="B91" s="117" t="s">
        <v>26</v>
      </c>
      <c r="C91" s="117" t="s">
        <v>585</v>
      </c>
      <c r="D91" s="117" t="s">
        <v>118</v>
      </c>
      <c r="E91" s="118">
        <v>35546</v>
      </c>
      <c r="F91" s="117">
        <v>18</v>
      </c>
      <c r="G91" s="117">
        <v>1</v>
      </c>
      <c r="H91" s="117">
        <v>6</v>
      </c>
      <c r="I91" s="2">
        <v>7</v>
      </c>
      <c r="J91" s="117">
        <v>2</v>
      </c>
      <c r="K91" s="117">
        <v>0</v>
      </c>
      <c r="L91" s="2">
        <v>0</v>
      </c>
      <c r="M91" s="2">
        <v>3</v>
      </c>
      <c r="N91" s="117">
        <v>0</v>
      </c>
      <c r="O91" s="117">
        <v>0</v>
      </c>
      <c r="P91" s="117">
        <v>0</v>
      </c>
      <c r="Q91" s="2">
        <v>0</v>
      </c>
      <c r="R91" s="2">
        <v>0</v>
      </c>
      <c r="S91" s="2">
        <v>0</v>
      </c>
      <c r="T91" s="117">
        <v>0</v>
      </c>
      <c r="U91" s="2">
        <v>0</v>
      </c>
      <c r="V91" s="2">
        <v>2</v>
      </c>
      <c r="W91" s="117">
        <v>1</v>
      </c>
      <c r="X91" s="2" t="s">
        <v>42</v>
      </c>
      <c r="Y91" s="2">
        <v>15.121284308609191</v>
      </c>
      <c r="Z91" s="2">
        <v>17.264989602468873</v>
      </c>
      <c r="AA91" s="2">
        <v>13.78679452304792</v>
      </c>
      <c r="AB91" s="2">
        <v>14.059808898773124</v>
      </c>
      <c r="AC91" s="2">
        <v>18.082214760878536</v>
      </c>
      <c r="AD91" s="2">
        <v>24.232944124769368</v>
      </c>
      <c r="AE91" s="2">
        <v>20.697935094710445</v>
      </c>
      <c r="AF91" s="70">
        <f>('Controles Generales'!$E$12*(J91*(90/H91))+'Controles Generales'!$F$12*(K91*(90/H91))+'Controles Generales'!$I$12*(N91*(90/H91))+'Controles Generales'!$J$12*(O91*(90/H91))+'Controles Generales'!$K$12*(P91*(90/H91))+'Controles Generales'!$O$12*(T91*(90/H91))+'Controles Generales'!$R$12*(W91*(90/H91)))/100</f>
        <v>6</v>
      </c>
      <c r="AG91" s="2"/>
      <c r="AH91" s="2"/>
      <c r="AI91" s="2"/>
      <c r="AJ91" s="10">
        <f>IF($H91&lt;'Criterios de Restricción'!$E$27,0,AF91)</f>
        <v>0</v>
      </c>
    </row>
    <row r="92" spans="1:36" x14ac:dyDescent="0.25">
      <c r="A92" s="117" t="s">
        <v>808</v>
      </c>
      <c r="B92" s="117" t="s">
        <v>26</v>
      </c>
      <c r="C92" s="117" t="s">
        <v>152</v>
      </c>
      <c r="D92" s="117" t="s">
        <v>118</v>
      </c>
      <c r="E92" s="118">
        <v>29018</v>
      </c>
      <c r="F92" s="117">
        <v>36</v>
      </c>
      <c r="G92" s="117">
        <v>20</v>
      </c>
      <c r="H92" s="117">
        <v>1399</v>
      </c>
      <c r="I92" s="2">
        <v>47</v>
      </c>
      <c r="J92" s="117">
        <v>191</v>
      </c>
      <c r="K92" s="117">
        <v>13</v>
      </c>
      <c r="L92" s="2">
        <v>5</v>
      </c>
      <c r="M92" s="2">
        <v>34</v>
      </c>
      <c r="N92" s="117">
        <v>8</v>
      </c>
      <c r="O92" s="117">
        <v>8</v>
      </c>
      <c r="P92" s="117">
        <v>2</v>
      </c>
      <c r="Q92" s="2">
        <v>1</v>
      </c>
      <c r="R92" s="2">
        <v>15</v>
      </c>
      <c r="S92" s="2">
        <v>7</v>
      </c>
      <c r="T92" s="117">
        <v>20</v>
      </c>
      <c r="U92" s="2">
        <v>9</v>
      </c>
      <c r="V92" s="2">
        <v>27</v>
      </c>
      <c r="W92" s="117">
        <v>31</v>
      </c>
      <c r="X92" s="2" t="s">
        <v>42</v>
      </c>
      <c r="Y92" s="2">
        <v>1.5453738113292885</v>
      </c>
      <c r="Z92" s="2">
        <v>2.7013392572615276</v>
      </c>
      <c r="AA92" s="2">
        <v>2.0524827578791571</v>
      </c>
      <c r="AB92" s="2">
        <v>1.6703738113292885</v>
      </c>
      <c r="AC92" s="2">
        <v>1.3782724233388368</v>
      </c>
      <c r="AD92" s="2">
        <v>2.4208471421411675</v>
      </c>
      <c r="AE92" s="2">
        <v>2.3478140605634006</v>
      </c>
      <c r="AF92" s="70">
        <f>('Controles Generales'!$E$12*(J92*(90/H92))+'Controles Generales'!$F$12*(K92*(90/H92))+'Controles Generales'!$I$12*(N92*(90/H92))+'Controles Generales'!$J$12*(O92*(90/H92))+'Controles Generales'!$K$12*(P92*(90/H92))+'Controles Generales'!$O$12*(T92*(90/H92))+'Controles Generales'!$R$12*(W92*(90/H92)))/100</f>
        <v>2.5555754110078626</v>
      </c>
      <c r="AG92" s="2"/>
      <c r="AH92" s="2"/>
      <c r="AI92" s="2"/>
      <c r="AJ92" s="10">
        <f>IF($H92&lt;'Criterios de Restricción'!$E$27,0,AF92)</f>
        <v>2.5555754110078626</v>
      </c>
    </row>
    <row r="93" spans="1:36" ht="21" x14ac:dyDescent="0.25">
      <c r="A93" s="117" t="s">
        <v>220</v>
      </c>
      <c r="B93" s="117" t="s">
        <v>26</v>
      </c>
      <c r="C93" s="117" t="s">
        <v>154</v>
      </c>
      <c r="D93" s="117" t="s">
        <v>169</v>
      </c>
      <c r="E93" s="118">
        <v>32079</v>
      </c>
      <c r="F93" s="117">
        <v>28</v>
      </c>
      <c r="G93" s="117">
        <v>18</v>
      </c>
      <c r="H93" s="117">
        <v>1089</v>
      </c>
      <c r="I93" s="2">
        <v>9</v>
      </c>
      <c r="J93" s="117">
        <v>217</v>
      </c>
      <c r="K93" s="117">
        <v>18</v>
      </c>
      <c r="L93" s="2">
        <v>2</v>
      </c>
      <c r="M93" s="2">
        <v>5</v>
      </c>
      <c r="N93" s="117">
        <v>9</v>
      </c>
      <c r="O93" s="117">
        <v>7</v>
      </c>
      <c r="P93" s="117">
        <v>2</v>
      </c>
      <c r="Q93" s="2">
        <v>0</v>
      </c>
      <c r="R93" s="2">
        <v>2</v>
      </c>
      <c r="S93" s="2">
        <v>1</v>
      </c>
      <c r="T93" s="117">
        <v>28</v>
      </c>
      <c r="U93" s="2">
        <v>0</v>
      </c>
      <c r="V93" s="2">
        <v>4</v>
      </c>
      <c r="W93" s="117">
        <v>40</v>
      </c>
      <c r="X93" s="2"/>
      <c r="Y93" s="2"/>
      <c r="Z93" s="2"/>
      <c r="AA93" s="2"/>
      <c r="AB93" s="2"/>
      <c r="AC93" s="2"/>
      <c r="AD93" s="2"/>
      <c r="AE93" s="2"/>
      <c r="AF93" s="70">
        <f>('Controles Generales'!$E$12*(J93*(90/H93))+'Controles Generales'!$F$12*(K93*(90/H93))+'Controles Generales'!$I$12*(N93*(90/H93))+'Controles Generales'!$J$12*(O93*(90/H93))+'Controles Generales'!$K$12*(P93*(90/H93))+'Controles Generales'!$O$12*(T93*(90/H93))+'Controles Generales'!$R$12*(W93*(90/H93)))/100</f>
        <v>3.8367768595041327</v>
      </c>
      <c r="AG93" s="2"/>
      <c r="AH93" s="2"/>
      <c r="AI93" s="2"/>
      <c r="AJ93" s="10">
        <f>IF($H93&lt;'Criterios de Restricción'!$E$27,0,AF93)</f>
        <v>3.8367768595041327</v>
      </c>
    </row>
    <row r="94" spans="1:36" ht="21" x14ac:dyDescent="0.25">
      <c r="A94" s="117" t="s">
        <v>809</v>
      </c>
      <c r="B94" s="117" t="s">
        <v>26</v>
      </c>
      <c r="C94" s="117" t="s">
        <v>175</v>
      </c>
      <c r="D94" s="117" t="s">
        <v>118</v>
      </c>
      <c r="E94" s="118">
        <v>29818</v>
      </c>
      <c r="F94" s="117">
        <v>34</v>
      </c>
      <c r="G94" s="117">
        <v>8</v>
      </c>
      <c r="H94" s="117">
        <v>326</v>
      </c>
      <c r="I94" s="2">
        <v>85</v>
      </c>
      <c r="J94" s="117">
        <v>64</v>
      </c>
      <c r="K94" s="117">
        <v>4</v>
      </c>
      <c r="L94" s="2">
        <v>1</v>
      </c>
      <c r="M94" s="2">
        <v>28</v>
      </c>
      <c r="N94" s="117">
        <v>3</v>
      </c>
      <c r="O94" s="117">
        <v>0</v>
      </c>
      <c r="P94" s="117">
        <v>0</v>
      </c>
      <c r="Q94" s="2">
        <v>2</v>
      </c>
      <c r="R94" s="2">
        <v>16</v>
      </c>
      <c r="S94" s="2">
        <v>21</v>
      </c>
      <c r="T94" s="117">
        <v>3</v>
      </c>
      <c r="U94" s="2">
        <v>17</v>
      </c>
      <c r="V94" s="2">
        <v>42</v>
      </c>
      <c r="W94" s="117">
        <v>31</v>
      </c>
      <c r="X94" s="2"/>
      <c r="Y94" s="2"/>
      <c r="Z94" s="2"/>
      <c r="AA94" s="2"/>
      <c r="AB94" s="2"/>
      <c r="AC94" s="2"/>
      <c r="AD94" s="2"/>
      <c r="AE94" s="2"/>
      <c r="AF94" s="70">
        <f>('Controles Generales'!$E$12*(J94*(90/H94))+'Controles Generales'!$F$12*(K94*(90/H94))+'Controles Generales'!$I$12*(N94*(90/H94))+'Controles Generales'!$J$12*(O94*(90/H94))+'Controles Generales'!$K$12*(P94*(90/H94))+'Controles Generales'!$O$12*(T94*(90/H94))+'Controles Generales'!$R$12*(W94*(90/H94)))/100</f>
        <v>3.871932515337424</v>
      </c>
      <c r="AG94" s="2"/>
      <c r="AH94" s="2"/>
      <c r="AI94" s="2"/>
      <c r="AJ94" s="10">
        <f>IF($H94&lt;'Criterios de Restricción'!$E$27,0,AF94)</f>
        <v>0</v>
      </c>
    </row>
    <row r="95" spans="1:36" ht="21" x14ac:dyDescent="0.25">
      <c r="A95" s="117" t="s">
        <v>810</v>
      </c>
      <c r="B95" s="117" t="s">
        <v>26</v>
      </c>
      <c r="C95" s="117" t="s">
        <v>146</v>
      </c>
      <c r="D95" s="117" t="s">
        <v>118</v>
      </c>
      <c r="E95" s="118">
        <v>33636</v>
      </c>
      <c r="F95" s="117">
        <v>23</v>
      </c>
      <c r="G95" s="117">
        <v>4</v>
      </c>
      <c r="H95" s="117">
        <v>51</v>
      </c>
      <c r="I95" s="2">
        <v>56</v>
      </c>
      <c r="J95" s="117">
        <v>7</v>
      </c>
      <c r="K95" s="117">
        <v>0</v>
      </c>
      <c r="L95" s="2">
        <v>2</v>
      </c>
      <c r="M95" s="2">
        <v>19</v>
      </c>
      <c r="N95" s="117">
        <v>2</v>
      </c>
      <c r="O95" s="117">
        <v>0</v>
      </c>
      <c r="P95" s="117">
        <v>0</v>
      </c>
      <c r="Q95" s="2">
        <v>1</v>
      </c>
      <c r="R95" s="2">
        <v>4</v>
      </c>
      <c r="S95" s="2">
        <v>1</v>
      </c>
      <c r="T95" s="117">
        <v>1</v>
      </c>
      <c r="U95" s="2">
        <v>15</v>
      </c>
      <c r="V95" s="2">
        <v>29</v>
      </c>
      <c r="W95" s="117">
        <v>8</v>
      </c>
      <c r="X95" s="2" t="s">
        <v>42</v>
      </c>
      <c r="Y95" s="2">
        <v>19.015430962902073</v>
      </c>
      <c r="Z95" s="2">
        <v>29.37886339359682</v>
      </c>
      <c r="AA95" s="2">
        <v>24.412644182931363</v>
      </c>
      <c r="AB95" s="2">
        <v>17.83715227437748</v>
      </c>
      <c r="AC95" s="2">
        <v>21.388099657689686</v>
      </c>
      <c r="AD95" s="2">
        <v>27.271942825589203</v>
      </c>
      <c r="AE95" s="2">
        <v>22.489163504997496</v>
      </c>
      <c r="AF95" s="70">
        <f>('Controles Generales'!$E$12*(J95*(90/H95))+'Controles Generales'!$F$12*(K95*(90/H95))+'Controles Generales'!$I$12*(N95*(90/H95))+'Controles Generales'!$J$12*(O95*(90/H95))+'Controles Generales'!$K$12*(P95*(90/H95))+'Controles Generales'!$O$12*(T95*(90/H95))+'Controles Generales'!$R$12*(W95*(90/H95)))/100</f>
        <v>3.9264705882352939</v>
      </c>
      <c r="AG95" s="2"/>
      <c r="AH95" s="2"/>
      <c r="AI95" s="2"/>
      <c r="AJ95" s="10">
        <f>IF($H95&lt;'Criterios de Restricción'!$E$27,0,AF95)</f>
        <v>0</v>
      </c>
    </row>
    <row r="96" spans="1:36" ht="21" x14ac:dyDescent="0.25">
      <c r="A96" s="117" t="s">
        <v>811</v>
      </c>
      <c r="B96" s="117" t="s">
        <v>26</v>
      </c>
      <c r="C96" s="117" t="s">
        <v>152</v>
      </c>
      <c r="D96" s="117" t="s">
        <v>169</v>
      </c>
      <c r="E96" s="118">
        <v>33777</v>
      </c>
      <c r="F96" s="117">
        <v>23</v>
      </c>
      <c r="G96" s="117">
        <v>7</v>
      </c>
      <c r="H96" s="117">
        <v>298</v>
      </c>
      <c r="I96" s="2">
        <v>1</v>
      </c>
      <c r="J96" s="117">
        <v>18</v>
      </c>
      <c r="K96" s="117">
        <v>16</v>
      </c>
      <c r="L96" s="2">
        <v>1</v>
      </c>
      <c r="M96" s="2">
        <v>1</v>
      </c>
      <c r="N96" s="117">
        <v>2</v>
      </c>
      <c r="O96" s="117">
        <v>3</v>
      </c>
      <c r="P96" s="117">
        <v>0</v>
      </c>
      <c r="Q96" s="2">
        <v>0</v>
      </c>
      <c r="R96" s="2">
        <v>1</v>
      </c>
      <c r="S96" s="2">
        <v>0</v>
      </c>
      <c r="T96" s="117">
        <v>11</v>
      </c>
      <c r="U96" s="2">
        <v>0</v>
      </c>
      <c r="V96" s="2">
        <v>0</v>
      </c>
      <c r="W96" s="117">
        <v>0</v>
      </c>
      <c r="X96" s="2" t="s">
        <v>42</v>
      </c>
      <c r="Y96" s="2">
        <v>10.010180964778066</v>
      </c>
      <c r="Z96" s="2">
        <v>25.957804406626781</v>
      </c>
      <c r="AA96" s="2">
        <v>20.369723421067551</v>
      </c>
      <c r="AB96" s="2">
        <v>9.7683776860895399</v>
      </c>
      <c r="AC96" s="2">
        <v>13.72573103939027</v>
      </c>
      <c r="AD96" s="2">
        <v>18.254140262718238</v>
      </c>
      <c r="AE96" s="2">
        <v>15.636803942497702</v>
      </c>
      <c r="AF96" s="70">
        <f>('Controles Generales'!$E$12*(J96*(90/H96))+'Controles Generales'!$F$12*(K96*(90/H96))+'Controles Generales'!$I$12*(N96*(90/H96))+'Controles Generales'!$J$12*(O96*(90/H96))+'Controles Generales'!$K$12*(P96*(90/H96))+'Controles Generales'!$O$12*(T96*(90/H96))+'Controles Generales'!$R$12*(W96*(90/H96)))/100</f>
        <v>2.2651006711409396</v>
      </c>
      <c r="AG96" s="2"/>
      <c r="AH96" s="2"/>
      <c r="AI96" s="2"/>
      <c r="AJ96" s="10">
        <f>IF($H96&lt;'Criterios de Restricción'!$E$27,0,AF96)</f>
        <v>0</v>
      </c>
    </row>
    <row r="97" spans="1:36" ht="21" x14ac:dyDescent="0.25">
      <c r="A97" s="117" t="s">
        <v>812</v>
      </c>
      <c r="B97" s="117" t="s">
        <v>26</v>
      </c>
      <c r="C97" s="117" t="s">
        <v>129</v>
      </c>
      <c r="D97" s="117" t="s">
        <v>118</v>
      </c>
      <c r="E97" s="118">
        <v>29857</v>
      </c>
      <c r="F97" s="117">
        <v>34</v>
      </c>
      <c r="G97" s="117">
        <v>29</v>
      </c>
      <c r="H97" s="117">
        <v>2290</v>
      </c>
      <c r="I97" s="2">
        <v>11</v>
      </c>
      <c r="J97" s="117">
        <v>440</v>
      </c>
      <c r="K97" s="117">
        <v>16</v>
      </c>
      <c r="L97" s="2">
        <v>0</v>
      </c>
      <c r="M97" s="2">
        <v>3</v>
      </c>
      <c r="N97" s="117">
        <v>58</v>
      </c>
      <c r="O97" s="117">
        <v>5</v>
      </c>
      <c r="P97" s="117">
        <v>9</v>
      </c>
      <c r="Q97" s="2">
        <v>0</v>
      </c>
      <c r="R97" s="2">
        <v>1</v>
      </c>
      <c r="S97" s="2">
        <v>0</v>
      </c>
      <c r="T97" s="117">
        <v>26</v>
      </c>
      <c r="U97" s="2">
        <v>2</v>
      </c>
      <c r="V97" s="2">
        <v>10</v>
      </c>
      <c r="W97" s="117">
        <v>254</v>
      </c>
      <c r="X97" s="2"/>
      <c r="Y97" s="2"/>
      <c r="Z97" s="2"/>
      <c r="AA97" s="2"/>
      <c r="AB97" s="2"/>
      <c r="AC97" s="2"/>
      <c r="AD97" s="2"/>
      <c r="AE97" s="2"/>
      <c r="AF97" s="70">
        <f>('Controles Generales'!$E$12*(J97*(90/H97))+'Controles Generales'!$F$12*(K97*(90/H97))+'Controles Generales'!$I$12*(N97*(90/H97))+'Controles Generales'!$J$12*(O97*(90/H97))+'Controles Generales'!$K$12*(P97*(90/H97))+'Controles Generales'!$O$12*(T97*(90/H97))+'Controles Generales'!$R$12*(W97*(90/H97)))/100</f>
        <v>4.1659388646288216</v>
      </c>
      <c r="AG97" s="2"/>
      <c r="AH97" s="2"/>
      <c r="AI97" s="2"/>
      <c r="AJ97" s="10">
        <f>IF($H97&lt;'Criterios de Restricción'!$E$27,0,AF97)</f>
        <v>4.1659388646288216</v>
      </c>
    </row>
    <row r="98" spans="1:36" ht="21" x14ac:dyDescent="0.25">
      <c r="A98" s="117" t="s">
        <v>813</v>
      </c>
      <c r="B98" s="117" t="s">
        <v>26</v>
      </c>
      <c r="C98" s="117" t="s">
        <v>124</v>
      </c>
      <c r="D98" s="117" t="s">
        <v>118</v>
      </c>
      <c r="E98" s="118">
        <v>34589</v>
      </c>
      <c r="F98" s="117">
        <v>21</v>
      </c>
      <c r="G98" s="117">
        <v>11</v>
      </c>
      <c r="H98" s="117">
        <v>343</v>
      </c>
      <c r="I98" s="2">
        <v>69</v>
      </c>
      <c r="J98" s="117">
        <v>36</v>
      </c>
      <c r="K98" s="117">
        <v>10</v>
      </c>
      <c r="L98" s="2">
        <v>1</v>
      </c>
      <c r="M98" s="2">
        <v>34</v>
      </c>
      <c r="N98" s="117">
        <v>5</v>
      </c>
      <c r="O98" s="117">
        <v>0</v>
      </c>
      <c r="P98" s="117">
        <v>1</v>
      </c>
      <c r="Q98" s="2">
        <v>2</v>
      </c>
      <c r="R98" s="2">
        <v>8</v>
      </c>
      <c r="S98" s="2">
        <v>5</v>
      </c>
      <c r="T98" s="117">
        <v>8</v>
      </c>
      <c r="U98" s="2">
        <v>35</v>
      </c>
      <c r="V98" s="2">
        <v>66</v>
      </c>
      <c r="W98" s="117">
        <v>21</v>
      </c>
      <c r="X98" s="2"/>
      <c r="Y98" s="2"/>
      <c r="Z98" s="2"/>
      <c r="AA98" s="2"/>
      <c r="AB98" s="2"/>
      <c r="AC98" s="2"/>
      <c r="AD98" s="2"/>
      <c r="AE98" s="2"/>
      <c r="AF98" s="70">
        <f>('Controles Generales'!$E$12*(J98*(90/H98))+'Controles Generales'!$F$12*(K98*(90/H98))+'Controles Generales'!$I$12*(N98*(90/H98))+'Controles Generales'!$J$12*(O98*(90/H98))+'Controles Generales'!$K$12*(P98*(90/H98))+'Controles Generales'!$O$12*(T98*(90/H98))+'Controles Generales'!$R$12*(W98*(90/H98)))/100</f>
        <v>2.8272594752186593</v>
      </c>
      <c r="AG98" s="2"/>
      <c r="AH98" s="2"/>
      <c r="AI98" s="2"/>
      <c r="AJ98" s="10">
        <f>IF($H98&lt;'Criterios de Restricción'!$E$27,0,AF98)</f>
        <v>0</v>
      </c>
    </row>
    <row r="99" spans="1:36" ht="21" x14ac:dyDescent="0.25">
      <c r="A99" s="117" t="s">
        <v>814</v>
      </c>
      <c r="B99" s="117" t="s">
        <v>26</v>
      </c>
      <c r="C99" s="117" t="s">
        <v>130</v>
      </c>
      <c r="D99" s="117" t="s">
        <v>815</v>
      </c>
      <c r="E99" s="118">
        <v>31424</v>
      </c>
      <c r="F99" s="117">
        <v>29</v>
      </c>
      <c r="G99" s="117">
        <v>11</v>
      </c>
      <c r="H99" s="117">
        <v>772</v>
      </c>
      <c r="I99" s="2">
        <v>67</v>
      </c>
      <c r="J99" s="117">
        <v>119</v>
      </c>
      <c r="K99" s="117">
        <v>14</v>
      </c>
      <c r="L99" s="2">
        <v>4</v>
      </c>
      <c r="M99" s="2">
        <v>39</v>
      </c>
      <c r="N99" s="117">
        <v>15</v>
      </c>
      <c r="O99" s="117">
        <v>3</v>
      </c>
      <c r="P99" s="117">
        <v>5</v>
      </c>
      <c r="Q99" s="2">
        <v>4</v>
      </c>
      <c r="R99" s="2">
        <v>11</v>
      </c>
      <c r="S99" s="2">
        <v>2</v>
      </c>
      <c r="T99" s="117">
        <v>20</v>
      </c>
      <c r="U99" s="2">
        <v>7</v>
      </c>
      <c r="V99" s="2">
        <v>32</v>
      </c>
      <c r="W99" s="117">
        <v>23</v>
      </c>
      <c r="X99" s="2"/>
      <c r="Y99" s="2"/>
      <c r="Z99" s="2"/>
      <c r="AA99" s="2"/>
      <c r="AB99" s="2"/>
      <c r="AC99" s="2"/>
      <c r="AD99" s="2"/>
      <c r="AE99" s="2"/>
      <c r="AF99" s="70">
        <f>('Controles Generales'!$E$12*(J99*(90/H99))+'Controles Generales'!$F$12*(K99*(90/H99))+'Controles Generales'!$I$12*(N99*(90/H99))+'Controles Generales'!$J$12*(O99*(90/H99))+'Controles Generales'!$K$12*(P99*(90/H99))+'Controles Generales'!$O$12*(T99*(90/H99))+'Controles Generales'!$R$12*(W99*(90/H99)))/100</f>
        <v>3.2875647668393788</v>
      </c>
      <c r="AG99" s="2"/>
      <c r="AH99" s="2"/>
      <c r="AI99" s="2"/>
      <c r="AJ99" s="10">
        <f>IF($H99&lt;'Criterios de Restricción'!$E$27,0,AF99)</f>
        <v>3.2875647668393788</v>
      </c>
    </row>
    <row r="100" spans="1:36" ht="21" x14ac:dyDescent="0.25">
      <c r="A100" s="117" t="s">
        <v>229</v>
      </c>
      <c r="B100" s="117" t="s">
        <v>26</v>
      </c>
      <c r="C100" s="117" t="s">
        <v>130</v>
      </c>
      <c r="D100" s="117" t="s">
        <v>118</v>
      </c>
      <c r="E100" s="118">
        <v>33623</v>
      </c>
      <c r="F100" s="117">
        <v>23</v>
      </c>
      <c r="G100" s="117">
        <v>18</v>
      </c>
      <c r="H100" s="117">
        <v>1003</v>
      </c>
      <c r="I100" s="2">
        <v>6</v>
      </c>
      <c r="J100" s="117">
        <v>158</v>
      </c>
      <c r="K100" s="117">
        <v>30</v>
      </c>
      <c r="L100" s="2">
        <v>1</v>
      </c>
      <c r="M100" s="2">
        <v>2</v>
      </c>
      <c r="N100" s="117">
        <v>8</v>
      </c>
      <c r="O100" s="117">
        <v>5</v>
      </c>
      <c r="P100" s="117">
        <v>4</v>
      </c>
      <c r="Q100" s="2">
        <v>0</v>
      </c>
      <c r="R100" s="2">
        <v>0</v>
      </c>
      <c r="S100" s="2">
        <v>2</v>
      </c>
      <c r="T100" s="117">
        <v>24</v>
      </c>
      <c r="U100" s="2">
        <v>1</v>
      </c>
      <c r="V100" s="2">
        <v>3</v>
      </c>
      <c r="W100" s="117">
        <v>14</v>
      </c>
      <c r="X100" s="2" t="s">
        <v>42</v>
      </c>
      <c r="Y100" s="2">
        <v>1.1533995732287952</v>
      </c>
      <c r="Z100" s="2">
        <v>1.3488215926896874</v>
      </c>
      <c r="AA100" s="2">
        <v>1.1753243426981301</v>
      </c>
      <c r="AB100" s="2">
        <v>1.2783995732287952</v>
      </c>
      <c r="AC100" s="2">
        <v>1.5174974795585081</v>
      </c>
      <c r="AD100" s="2">
        <v>1.3589700148049295</v>
      </c>
      <c r="AE100" s="2">
        <v>1.4316749032119052</v>
      </c>
      <c r="AF100" s="70">
        <f>('Controles Generales'!$E$12*(J100*(90/H100))+'Controles Generales'!$F$12*(K100*(90/H100))+'Controles Generales'!$I$12*(N100*(90/H100))+'Controles Generales'!$J$12*(O100*(90/H100))+'Controles Generales'!$K$12*(P100*(90/H100))+'Controles Generales'!$O$12*(T100*(90/H100))+'Controles Generales'!$R$12*(W100*(90/H100)))/100</f>
        <v>3.1832003988035895</v>
      </c>
      <c r="AG100" s="2"/>
      <c r="AH100" s="2"/>
      <c r="AI100" s="2"/>
      <c r="AJ100" s="10">
        <f>IF($H100&lt;'Criterios de Restricción'!$E$27,0,AF100)</f>
        <v>3.1832003988035895</v>
      </c>
    </row>
    <row r="101" spans="1:36" ht="31.5" x14ac:dyDescent="0.25">
      <c r="A101" s="117" t="s">
        <v>816</v>
      </c>
      <c r="B101" s="117" t="s">
        <v>26</v>
      </c>
      <c r="C101" s="117" t="s">
        <v>124</v>
      </c>
      <c r="D101" s="117" t="s">
        <v>118</v>
      </c>
      <c r="E101" s="118">
        <v>31213</v>
      </c>
      <c r="F101" s="117">
        <v>30</v>
      </c>
      <c r="G101" s="117">
        <v>7</v>
      </c>
      <c r="H101" s="117">
        <v>390</v>
      </c>
      <c r="I101" s="2">
        <v>44</v>
      </c>
      <c r="J101" s="117">
        <v>57</v>
      </c>
      <c r="K101" s="117">
        <v>7</v>
      </c>
      <c r="L101" s="2">
        <v>0</v>
      </c>
      <c r="M101" s="2">
        <v>10</v>
      </c>
      <c r="N101" s="117">
        <v>5</v>
      </c>
      <c r="O101" s="117">
        <v>1</v>
      </c>
      <c r="P101" s="117">
        <v>0</v>
      </c>
      <c r="Q101" s="2">
        <v>0</v>
      </c>
      <c r="R101" s="2">
        <v>1</v>
      </c>
      <c r="S101" s="2">
        <v>0</v>
      </c>
      <c r="T101" s="117">
        <v>9</v>
      </c>
      <c r="U101" s="2">
        <v>3</v>
      </c>
      <c r="V101" s="2">
        <v>11</v>
      </c>
      <c r="W101" s="117">
        <v>11</v>
      </c>
      <c r="X101" s="2"/>
      <c r="Y101" s="2"/>
      <c r="Z101" s="2"/>
      <c r="AA101" s="2"/>
      <c r="AB101" s="2"/>
      <c r="AC101" s="2"/>
      <c r="AD101" s="2"/>
      <c r="AE101" s="2"/>
      <c r="AF101" s="70">
        <f>('Controles Generales'!$E$12*(J101*(90/H101))+'Controles Generales'!$F$12*(K101*(90/H101))+'Controles Generales'!$I$12*(N101*(90/H101))+'Controles Generales'!$J$12*(O101*(90/H101))+'Controles Generales'!$K$12*(P101*(90/H101))+'Controles Generales'!$O$12*(T101*(90/H101))+'Controles Generales'!$R$12*(W101*(90/H101)))/100</f>
        <v>2.9596153846153843</v>
      </c>
      <c r="AG101" s="2"/>
      <c r="AH101" s="2"/>
      <c r="AI101" s="2"/>
      <c r="AJ101" s="10">
        <f>IF($H101&lt;'Criterios de Restricción'!$E$27,0,AF101)</f>
        <v>0</v>
      </c>
    </row>
    <row r="102" spans="1:36" ht="21" x14ac:dyDescent="0.25">
      <c r="A102" s="117" t="s">
        <v>187</v>
      </c>
      <c r="B102" s="117" t="s">
        <v>26</v>
      </c>
      <c r="C102" s="117" t="s">
        <v>130</v>
      </c>
      <c r="D102" s="117" t="s">
        <v>118</v>
      </c>
      <c r="E102" s="118">
        <v>35085</v>
      </c>
      <c r="F102" s="117">
        <v>19</v>
      </c>
      <c r="G102" s="117">
        <v>6</v>
      </c>
      <c r="H102" s="117">
        <v>226</v>
      </c>
      <c r="I102" s="2">
        <v>86</v>
      </c>
      <c r="J102" s="117">
        <v>48</v>
      </c>
      <c r="K102" s="117">
        <v>15</v>
      </c>
      <c r="L102" s="2">
        <v>2</v>
      </c>
      <c r="M102" s="2">
        <v>34</v>
      </c>
      <c r="N102" s="117">
        <v>0</v>
      </c>
      <c r="O102" s="117">
        <v>2</v>
      </c>
      <c r="P102" s="117">
        <v>1</v>
      </c>
      <c r="Q102" s="2">
        <v>0</v>
      </c>
      <c r="R102" s="2">
        <v>12</v>
      </c>
      <c r="S102" s="2">
        <v>12</v>
      </c>
      <c r="T102" s="117">
        <v>10</v>
      </c>
      <c r="U102" s="2">
        <v>15</v>
      </c>
      <c r="V102" s="2">
        <v>36</v>
      </c>
      <c r="W102" s="117">
        <v>3</v>
      </c>
      <c r="X102" s="2" t="s">
        <v>42</v>
      </c>
      <c r="Y102" s="2">
        <v>1.740860657369196</v>
      </c>
      <c r="Z102" s="2">
        <v>2.9204478141859544</v>
      </c>
      <c r="AA102" s="2">
        <v>2.0828254077779693</v>
      </c>
      <c r="AB102" s="2">
        <v>1.865860657369196</v>
      </c>
      <c r="AC102" s="2">
        <v>1.6515695721103689</v>
      </c>
      <c r="AD102" s="2">
        <v>3.8030013419007731</v>
      </c>
      <c r="AE102" s="2">
        <v>3.0422205877613853</v>
      </c>
      <c r="AF102" s="70">
        <f>('Controles Generales'!$E$12*(J102*(90/H102))+'Controles Generales'!$F$12*(K102*(90/H102))+'Controles Generales'!$I$12*(N102*(90/H102))+'Controles Generales'!$J$12*(O102*(90/H102))+'Controles Generales'!$K$12*(P102*(90/H102))+'Controles Generales'!$O$12*(T102*(90/H102))+'Controles Generales'!$R$12*(W102*(90/H102)))/100</f>
        <v>4.659292035398229</v>
      </c>
      <c r="AG102" s="2"/>
      <c r="AH102" s="2"/>
      <c r="AI102" s="2"/>
      <c r="AJ102" s="10">
        <f>IF($H102&lt;'Criterios de Restricción'!$E$27,0,AF102)</f>
        <v>0</v>
      </c>
    </row>
    <row r="103" spans="1:36" ht="21" x14ac:dyDescent="0.25">
      <c r="A103" s="117" t="s">
        <v>354</v>
      </c>
      <c r="B103" s="117" t="s">
        <v>26</v>
      </c>
      <c r="C103" s="117" t="s">
        <v>175</v>
      </c>
      <c r="D103" s="117" t="s">
        <v>118</v>
      </c>
      <c r="E103" s="118">
        <v>30098</v>
      </c>
      <c r="F103" s="117">
        <v>33</v>
      </c>
      <c r="G103" s="117">
        <v>29</v>
      </c>
      <c r="H103" s="117">
        <v>1822</v>
      </c>
      <c r="I103" s="2">
        <v>11</v>
      </c>
      <c r="J103" s="117">
        <v>220</v>
      </c>
      <c r="K103" s="117">
        <v>33</v>
      </c>
      <c r="L103" s="2">
        <v>0</v>
      </c>
      <c r="M103" s="2">
        <v>10</v>
      </c>
      <c r="N103" s="117">
        <v>24</v>
      </c>
      <c r="O103" s="117">
        <v>8</v>
      </c>
      <c r="P103" s="117">
        <v>2</v>
      </c>
      <c r="Q103" s="2">
        <v>0</v>
      </c>
      <c r="R103" s="2">
        <v>0</v>
      </c>
      <c r="S103" s="2">
        <v>0</v>
      </c>
      <c r="T103" s="117">
        <v>43</v>
      </c>
      <c r="U103" s="2">
        <v>4</v>
      </c>
      <c r="V103" s="2">
        <v>21</v>
      </c>
      <c r="W103" s="117">
        <v>33</v>
      </c>
      <c r="X103" s="2"/>
      <c r="Y103" s="2"/>
      <c r="Z103" s="2"/>
      <c r="AA103" s="2"/>
      <c r="AB103" s="2"/>
      <c r="AC103" s="2"/>
      <c r="AD103" s="2"/>
      <c r="AE103" s="2"/>
      <c r="AF103" s="70">
        <f>('Controles Generales'!$E$12*(J103*(90/H103))+'Controles Generales'!$F$12*(K103*(90/H103))+'Controles Generales'!$I$12*(N103*(90/H103))+'Controles Generales'!$J$12*(O103*(90/H103))+'Controles Generales'!$K$12*(P103*(90/H103))+'Controles Generales'!$O$12*(T103*(90/H103))+'Controles Generales'!$R$12*(W103*(90/H103)))/100</f>
        <v>2.5883644346871568</v>
      </c>
      <c r="AG103" s="2"/>
      <c r="AH103" s="2"/>
      <c r="AI103" s="2"/>
      <c r="AJ103" s="10">
        <f>IF($H103&lt;'Criterios de Restricción'!$E$27,0,AF103)</f>
        <v>2.5883644346871568</v>
      </c>
    </row>
    <row r="104" spans="1:36" ht="21" x14ac:dyDescent="0.25">
      <c r="A104" s="117" t="s">
        <v>817</v>
      </c>
      <c r="B104" s="117" t="s">
        <v>26</v>
      </c>
      <c r="C104" s="117" t="s">
        <v>142</v>
      </c>
      <c r="D104" s="117" t="s">
        <v>118</v>
      </c>
      <c r="E104" s="118">
        <v>33090</v>
      </c>
      <c r="F104" s="117">
        <v>25</v>
      </c>
      <c r="G104" s="117">
        <v>5</v>
      </c>
      <c r="H104" s="117">
        <v>190</v>
      </c>
      <c r="I104" s="2">
        <v>2</v>
      </c>
      <c r="J104" s="117">
        <v>31</v>
      </c>
      <c r="K104" s="117">
        <v>5</v>
      </c>
      <c r="L104" s="2">
        <v>0</v>
      </c>
      <c r="M104" s="2">
        <v>1</v>
      </c>
      <c r="N104" s="117">
        <v>0</v>
      </c>
      <c r="O104" s="117">
        <v>0</v>
      </c>
      <c r="P104" s="117">
        <v>1</v>
      </c>
      <c r="Q104" s="2">
        <v>0</v>
      </c>
      <c r="R104" s="2">
        <v>0</v>
      </c>
      <c r="S104" s="2">
        <v>0</v>
      </c>
      <c r="T104" s="117">
        <v>1</v>
      </c>
      <c r="U104" s="2">
        <v>0</v>
      </c>
      <c r="V104" s="2">
        <v>0</v>
      </c>
      <c r="W104" s="117">
        <v>7</v>
      </c>
      <c r="X104" s="2"/>
      <c r="Y104" s="2"/>
      <c r="Z104" s="2"/>
      <c r="AA104" s="2"/>
      <c r="AB104" s="2"/>
      <c r="AC104" s="2"/>
      <c r="AD104" s="2"/>
      <c r="AE104" s="2"/>
      <c r="AF104" s="70">
        <f>('Controles Generales'!$E$12*(J104*(90/H104))+'Controles Generales'!$F$12*(K104*(90/H104))+'Controles Generales'!$I$12*(N104*(90/H104))+'Controles Generales'!$J$12*(O104*(90/H104))+'Controles Generales'!$K$12*(P104*(90/H104))+'Controles Generales'!$O$12*(T104*(90/H104))+'Controles Generales'!$R$12*(W104*(90/H104)))/100</f>
        <v>2.9723684210526318</v>
      </c>
      <c r="AG104" s="2"/>
      <c r="AH104" s="2"/>
      <c r="AI104" s="2"/>
      <c r="AJ104" s="10">
        <f>IF($H104&lt;'Criterios de Restricción'!$E$27,0,AF104)</f>
        <v>0</v>
      </c>
    </row>
    <row r="105" spans="1:36" ht="31.5" x14ac:dyDescent="0.25">
      <c r="A105" s="117" t="s">
        <v>818</v>
      </c>
      <c r="B105" s="117" t="s">
        <v>26</v>
      </c>
      <c r="C105" s="117" t="s">
        <v>158</v>
      </c>
      <c r="D105" s="117" t="s">
        <v>819</v>
      </c>
      <c r="E105" s="118">
        <v>32373</v>
      </c>
      <c r="F105" s="117">
        <v>27</v>
      </c>
      <c r="G105" s="117">
        <v>12</v>
      </c>
      <c r="H105" s="117">
        <v>360</v>
      </c>
      <c r="I105" s="2">
        <v>26</v>
      </c>
      <c r="J105" s="117">
        <v>43</v>
      </c>
      <c r="K105" s="117">
        <v>5</v>
      </c>
      <c r="L105" s="2">
        <v>1</v>
      </c>
      <c r="M105" s="2">
        <v>16</v>
      </c>
      <c r="N105" s="117">
        <v>4</v>
      </c>
      <c r="O105" s="117">
        <v>1</v>
      </c>
      <c r="P105" s="117">
        <v>2</v>
      </c>
      <c r="Q105" s="2">
        <v>1</v>
      </c>
      <c r="R105" s="2">
        <v>2</v>
      </c>
      <c r="S105" s="2">
        <v>7</v>
      </c>
      <c r="T105" s="117">
        <v>3</v>
      </c>
      <c r="U105" s="2">
        <v>15</v>
      </c>
      <c r="V105" s="2">
        <v>31</v>
      </c>
      <c r="W105" s="117">
        <v>17</v>
      </c>
      <c r="X105" s="2" t="s">
        <v>42</v>
      </c>
      <c r="Y105" s="2">
        <v>20.804124266173982</v>
      </c>
      <c r="Z105" s="2">
        <v>18.482565579372</v>
      </c>
      <c r="AA105" s="2">
        <v>19.529342963803266</v>
      </c>
      <c r="AB105" s="2">
        <v>19.375845577649393</v>
      </c>
      <c r="AC105" s="2">
        <v>23.038709500982669</v>
      </c>
      <c r="AD105" s="2">
        <v>34.011036428309183</v>
      </c>
      <c r="AE105" s="2">
        <v>28.26327547932236</v>
      </c>
      <c r="AF105" s="70">
        <f>('Controles Generales'!$E$12*(J105*(90/H105))+'Controles Generales'!$F$12*(K105*(90/H105))+'Controles Generales'!$I$12*(N105*(90/H105))+'Controles Generales'!$J$12*(O105*(90/H105))+'Controles Generales'!$K$12*(P105*(90/H105))+'Controles Generales'!$O$12*(T105*(90/H105))+'Controles Generales'!$R$12*(W105*(90/H105)))/100</f>
        <v>2.5437500000000002</v>
      </c>
      <c r="AG105" s="2"/>
      <c r="AH105" s="2"/>
      <c r="AI105" s="2"/>
      <c r="AJ105" s="10">
        <f>IF($H105&lt;'Criterios de Restricción'!$E$27,0,AF105)</f>
        <v>0</v>
      </c>
    </row>
    <row r="106" spans="1:36" ht="21" x14ac:dyDescent="0.25">
      <c r="A106" s="117" t="s">
        <v>820</v>
      </c>
      <c r="B106" s="117" t="s">
        <v>26</v>
      </c>
      <c r="C106" s="117" t="s">
        <v>144</v>
      </c>
      <c r="D106" s="117" t="s">
        <v>118</v>
      </c>
      <c r="E106" s="118">
        <v>35518</v>
      </c>
      <c r="F106" s="117">
        <v>18</v>
      </c>
      <c r="G106" s="117">
        <v>9</v>
      </c>
      <c r="H106" s="117">
        <v>494</v>
      </c>
      <c r="I106" s="2">
        <v>64</v>
      </c>
      <c r="J106" s="117">
        <v>69</v>
      </c>
      <c r="K106" s="117">
        <v>20</v>
      </c>
      <c r="L106" s="2">
        <v>2</v>
      </c>
      <c r="M106" s="2">
        <v>23</v>
      </c>
      <c r="N106" s="117">
        <v>2</v>
      </c>
      <c r="O106" s="117">
        <v>1</v>
      </c>
      <c r="P106" s="117">
        <v>2</v>
      </c>
      <c r="Q106" s="2">
        <v>3</v>
      </c>
      <c r="R106" s="2">
        <v>14</v>
      </c>
      <c r="S106" s="2">
        <v>11</v>
      </c>
      <c r="T106" s="117">
        <v>6</v>
      </c>
      <c r="U106" s="2">
        <v>1</v>
      </c>
      <c r="V106" s="2">
        <v>22</v>
      </c>
      <c r="W106" s="117">
        <v>14</v>
      </c>
      <c r="X106" s="2" t="s">
        <v>42</v>
      </c>
      <c r="Y106" s="2">
        <v>16.507644465658032</v>
      </c>
      <c r="Z106" s="2">
        <v>21.354334761668479</v>
      </c>
      <c r="AA106" s="2">
        <v>20.236822073602848</v>
      </c>
      <c r="AB106" s="2">
        <v>17.312972334510491</v>
      </c>
      <c r="AC106" s="2">
        <v>20.923407972705419</v>
      </c>
      <c r="AD106" s="2">
        <v>22.768158265714554</v>
      </c>
      <c r="AE106" s="2">
        <v>20.650849717228667</v>
      </c>
      <c r="AF106" s="70">
        <f>('Controles Generales'!$E$12*(J106*(90/H106))+'Controles Generales'!$F$12*(K106*(90/H106))+'Controles Generales'!$I$12*(N106*(90/H106))+'Controles Generales'!$J$12*(O106*(90/H106))+'Controles Generales'!$K$12*(P106*(90/H106))+'Controles Generales'!$O$12*(T106*(90/H106))+'Controles Generales'!$R$12*(W106*(90/H106)))/100</f>
        <v>2.9104251012145754</v>
      </c>
      <c r="AG106" s="2"/>
      <c r="AH106" s="2"/>
      <c r="AI106" s="2"/>
      <c r="AJ106" s="10">
        <f>IF($H106&lt;'Criterios de Restricción'!$E$27,0,AF106)</f>
        <v>0</v>
      </c>
    </row>
    <row r="107" spans="1:36" ht="21" x14ac:dyDescent="0.25">
      <c r="A107" s="117" t="s">
        <v>821</v>
      </c>
      <c r="B107" s="117" t="s">
        <v>26</v>
      </c>
      <c r="C107" s="117" t="s">
        <v>155</v>
      </c>
      <c r="D107" s="117" t="s">
        <v>118</v>
      </c>
      <c r="E107" s="118">
        <v>34730</v>
      </c>
      <c r="F107" s="117">
        <v>20</v>
      </c>
      <c r="G107" s="117">
        <v>1</v>
      </c>
      <c r="H107" s="117">
        <v>15</v>
      </c>
      <c r="I107" s="2">
        <v>16</v>
      </c>
      <c r="J107" s="117">
        <v>2</v>
      </c>
      <c r="K107" s="117">
        <v>0</v>
      </c>
      <c r="L107" s="2">
        <v>1</v>
      </c>
      <c r="M107" s="2">
        <v>11</v>
      </c>
      <c r="N107" s="117">
        <v>0</v>
      </c>
      <c r="O107" s="117">
        <v>0</v>
      </c>
      <c r="P107" s="117">
        <v>0</v>
      </c>
      <c r="Q107" s="2">
        <v>2</v>
      </c>
      <c r="R107" s="2">
        <v>8</v>
      </c>
      <c r="S107" s="2">
        <v>2</v>
      </c>
      <c r="T107" s="117">
        <v>0</v>
      </c>
      <c r="U107" s="2">
        <v>2</v>
      </c>
      <c r="V107" s="2">
        <v>14</v>
      </c>
      <c r="W107" s="117">
        <v>0</v>
      </c>
      <c r="X107" s="2"/>
      <c r="Y107" s="2"/>
      <c r="Z107" s="2"/>
      <c r="AA107" s="2"/>
      <c r="AB107" s="2"/>
      <c r="AC107" s="2"/>
      <c r="AD107" s="2"/>
      <c r="AE107" s="2"/>
      <c r="AF107" s="70">
        <f>('Controles Generales'!$E$12*(J107*(90/H107))+'Controles Generales'!$F$12*(K107*(90/H107))+'Controles Generales'!$I$12*(N107*(90/H107))+'Controles Generales'!$J$12*(O107*(90/H107))+'Controles Generales'!$K$12*(P107*(90/H107))+'Controles Generales'!$O$12*(T107*(90/H107))+'Controles Generales'!$R$12*(W107*(90/H107)))/100</f>
        <v>1.8</v>
      </c>
      <c r="AG107" s="2"/>
      <c r="AH107" s="2"/>
      <c r="AI107" s="2"/>
      <c r="AJ107" s="10">
        <f>IF($H107&lt;'Criterios de Restricción'!$E$27,0,AF107)</f>
        <v>0</v>
      </c>
    </row>
    <row r="108" spans="1:36" x14ac:dyDescent="0.25">
      <c r="A108" s="117" t="s">
        <v>822</v>
      </c>
      <c r="B108" s="117" t="s">
        <v>26</v>
      </c>
      <c r="C108" s="117" t="s">
        <v>121</v>
      </c>
      <c r="D108" s="117" t="s">
        <v>118</v>
      </c>
      <c r="E108" s="118">
        <v>34335</v>
      </c>
      <c r="F108" s="117">
        <v>21</v>
      </c>
      <c r="G108" s="117">
        <v>2</v>
      </c>
      <c r="H108" s="117">
        <v>68</v>
      </c>
      <c r="I108" s="2">
        <v>66</v>
      </c>
      <c r="J108" s="117">
        <v>10</v>
      </c>
      <c r="K108" s="117">
        <v>0</v>
      </c>
      <c r="L108" s="2">
        <v>1</v>
      </c>
      <c r="M108" s="2">
        <v>31</v>
      </c>
      <c r="N108" s="117">
        <v>0</v>
      </c>
      <c r="O108" s="117">
        <v>0</v>
      </c>
      <c r="P108" s="117">
        <v>0</v>
      </c>
      <c r="Q108" s="2">
        <v>0</v>
      </c>
      <c r="R108" s="2">
        <v>10</v>
      </c>
      <c r="S108" s="2">
        <v>4</v>
      </c>
      <c r="T108" s="117">
        <v>0</v>
      </c>
      <c r="U108" s="2">
        <v>12</v>
      </c>
      <c r="V108" s="2">
        <v>29</v>
      </c>
      <c r="W108" s="117">
        <v>1</v>
      </c>
      <c r="X108" s="2"/>
      <c r="Y108" s="2"/>
      <c r="Z108" s="2"/>
      <c r="AA108" s="2"/>
      <c r="AB108" s="2"/>
      <c r="AC108" s="2"/>
      <c r="AD108" s="2"/>
      <c r="AE108" s="2"/>
      <c r="AF108" s="70">
        <f>('Controles Generales'!$E$12*(J108*(90/H108))+'Controles Generales'!$F$12*(K108*(90/H108))+'Controles Generales'!$I$12*(N108*(90/H108))+'Controles Generales'!$J$12*(O108*(90/H108))+'Controles Generales'!$K$12*(P108*(90/H108))+'Controles Generales'!$O$12*(T108*(90/H108))+'Controles Generales'!$R$12*(W108*(90/H108)))/100</f>
        <v>2.1176470588235294</v>
      </c>
      <c r="AG108" s="2"/>
      <c r="AH108" s="2"/>
      <c r="AI108" s="2"/>
      <c r="AJ108" s="10">
        <f>IF($H108&lt;'Criterios de Restricción'!$E$27,0,AF108)</f>
        <v>0</v>
      </c>
    </row>
    <row r="109" spans="1:36" ht="21" x14ac:dyDescent="0.25">
      <c r="A109" s="117" t="s">
        <v>823</v>
      </c>
      <c r="B109" s="117" t="s">
        <v>26</v>
      </c>
      <c r="C109" s="117" t="s">
        <v>158</v>
      </c>
      <c r="D109" s="117" t="s">
        <v>118</v>
      </c>
      <c r="E109" s="118">
        <v>32437</v>
      </c>
      <c r="F109" s="117">
        <v>27</v>
      </c>
      <c r="G109" s="117">
        <v>14</v>
      </c>
      <c r="H109" s="117">
        <v>889</v>
      </c>
      <c r="I109" s="2">
        <v>33</v>
      </c>
      <c r="J109" s="117">
        <v>105</v>
      </c>
      <c r="K109" s="117">
        <v>3</v>
      </c>
      <c r="L109" s="2">
        <v>1</v>
      </c>
      <c r="M109" s="2">
        <v>18</v>
      </c>
      <c r="N109" s="117">
        <v>12</v>
      </c>
      <c r="O109" s="117">
        <v>3</v>
      </c>
      <c r="P109" s="117">
        <v>3</v>
      </c>
      <c r="Q109" s="2">
        <v>0</v>
      </c>
      <c r="R109" s="2">
        <v>7</v>
      </c>
      <c r="S109" s="2">
        <v>7</v>
      </c>
      <c r="T109" s="117">
        <v>5</v>
      </c>
      <c r="U109" s="2">
        <v>13</v>
      </c>
      <c r="V109" s="2">
        <v>23</v>
      </c>
      <c r="W109" s="117">
        <v>64</v>
      </c>
      <c r="X109" s="2" t="s">
        <v>42</v>
      </c>
      <c r="Y109" s="2">
        <v>9.5480092318186305</v>
      </c>
      <c r="Z109" s="2">
        <v>14.047330903476</v>
      </c>
      <c r="AA109" s="2">
        <v>10.155783021577768</v>
      </c>
      <c r="AB109" s="2">
        <v>9.8451403793596128</v>
      </c>
      <c r="AC109" s="2">
        <v>8.4362525636829435</v>
      </c>
      <c r="AD109" s="2">
        <v>25.982559586089902</v>
      </c>
      <c r="AE109" s="2">
        <v>20.038271689588392</v>
      </c>
      <c r="AF109" s="70">
        <f>('Controles Generales'!$E$12*(J109*(90/H109))+'Controles Generales'!$F$12*(K109*(90/H109))+'Controles Generales'!$I$12*(N109*(90/H109))+'Controles Generales'!$J$12*(O109*(90/H109))+'Controles Generales'!$K$12*(P109*(90/H109))+'Controles Generales'!$O$12*(T109*(90/H109))+'Controles Generales'!$R$12*(W109*(90/H109)))/100</f>
        <v>2.59673790776153</v>
      </c>
      <c r="AG109" s="2"/>
      <c r="AH109" s="2"/>
      <c r="AI109" s="2"/>
      <c r="AJ109" s="10">
        <f>IF($H109&lt;'Criterios de Restricción'!$E$27,0,AF109)</f>
        <v>2.59673790776153</v>
      </c>
    </row>
    <row r="110" spans="1:36" ht="21" x14ac:dyDescent="0.25">
      <c r="A110" s="117" t="s">
        <v>824</v>
      </c>
      <c r="B110" s="117" t="s">
        <v>26</v>
      </c>
      <c r="C110" s="117" t="s">
        <v>124</v>
      </c>
      <c r="D110" s="117" t="s">
        <v>118</v>
      </c>
      <c r="E110" s="118">
        <v>32849</v>
      </c>
      <c r="F110" s="117">
        <v>25</v>
      </c>
      <c r="G110" s="117">
        <v>3</v>
      </c>
      <c r="H110" s="117">
        <v>46</v>
      </c>
      <c r="I110" s="2">
        <v>2</v>
      </c>
      <c r="J110" s="117">
        <v>5</v>
      </c>
      <c r="K110" s="117">
        <v>0</v>
      </c>
      <c r="L110" s="2">
        <v>0</v>
      </c>
      <c r="M110" s="2">
        <v>3</v>
      </c>
      <c r="N110" s="117">
        <v>1</v>
      </c>
      <c r="O110" s="117">
        <v>0</v>
      </c>
      <c r="P110" s="117">
        <v>0</v>
      </c>
      <c r="Q110" s="2">
        <v>0</v>
      </c>
      <c r="R110" s="2">
        <v>0</v>
      </c>
      <c r="S110" s="2">
        <v>0</v>
      </c>
      <c r="T110" s="117">
        <v>1</v>
      </c>
      <c r="U110" s="2">
        <v>0</v>
      </c>
      <c r="V110" s="2">
        <v>0</v>
      </c>
      <c r="W110" s="117">
        <v>4</v>
      </c>
      <c r="X110" s="2"/>
      <c r="Y110" s="2"/>
      <c r="Z110" s="2"/>
      <c r="AA110" s="2"/>
      <c r="AB110" s="2"/>
      <c r="AC110" s="2"/>
      <c r="AD110" s="2"/>
      <c r="AE110" s="2"/>
      <c r="AF110" s="70">
        <f>('Controles Generales'!$E$12*(J110*(90/H110))+'Controles Generales'!$F$12*(K110*(90/H110))+'Controles Generales'!$I$12*(N110*(90/H110))+'Controles Generales'!$J$12*(O110*(90/H110))+'Controles Generales'!$K$12*(P110*(90/H110))+'Controles Generales'!$O$12*(T110*(90/H110))+'Controles Generales'!$R$12*(W110*(90/H110)))/100</f>
        <v>2.7880434782608692</v>
      </c>
      <c r="AG110" s="2"/>
      <c r="AH110" s="2"/>
      <c r="AI110" s="2"/>
      <c r="AJ110" s="10">
        <f>IF($H110&lt;'Criterios de Restricción'!$E$27,0,AF110)</f>
        <v>0</v>
      </c>
    </row>
    <row r="111" spans="1:36" ht="21" x14ac:dyDescent="0.25">
      <c r="A111" s="117" t="s">
        <v>516</v>
      </c>
      <c r="B111" s="117" t="s">
        <v>26</v>
      </c>
      <c r="C111" s="117" t="s">
        <v>138</v>
      </c>
      <c r="D111" s="117" t="s">
        <v>118</v>
      </c>
      <c r="E111" s="118">
        <v>35329</v>
      </c>
      <c r="F111" s="117">
        <v>19</v>
      </c>
      <c r="G111" s="117">
        <v>1</v>
      </c>
      <c r="H111" s="117">
        <v>13</v>
      </c>
      <c r="I111" s="2">
        <v>118</v>
      </c>
      <c r="J111" s="117">
        <v>1</v>
      </c>
      <c r="K111" s="117">
        <v>1</v>
      </c>
      <c r="L111" s="2">
        <v>0</v>
      </c>
      <c r="M111" s="2">
        <v>27</v>
      </c>
      <c r="N111" s="117">
        <v>0</v>
      </c>
      <c r="O111" s="117">
        <v>0</v>
      </c>
      <c r="P111" s="117">
        <v>0</v>
      </c>
      <c r="Q111" s="2">
        <v>2</v>
      </c>
      <c r="R111" s="2">
        <v>4</v>
      </c>
      <c r="S111" s="2">
        <v>5</v>
      </c>
      <c r="T111" s="117">
        <v>0</v>
      </c>
      <c r="U111" s="2">
        <v>23</v>
      </c>
      <c r="V111" s="2">
        <v>35</v>
      </c>
      <c r="W111" s="117">
        <v>1</v>
      </c>
      <c r="X111" s="2"/>
      <c r="Y111" s="2"/>
      <c r="Z111" s="2"/>
      <c r="AA111" s="2"/>
      <c r="AB111" s="2"/>
      <c r="AC111" s="2"/>
      <c r="AD111" s="2"/>
      <c r="AE111" s="2"/>
      <c r="AF111" s="70">
        <f>('Controles Generales'!$E$12*(J111*(90/H111))+'Controles Generales'!$F$12*(K111*(90/H111))+'Controles Generales'!$I$12*(N111*(90/H111))+'Controles Generales'!$J$12*(O111*(90/H111))+'Controles Generales'!$K$12*(P111*(90/H111))+'Controles Generales'!$O$12*(T111*(90/H111))+'Controles Generales'!$R$12*(W111*(90/H111)))/100</f>
        <v>2.5961538461538463</v>
      </c>
      <c r="AG111" s="2"/>
      <c r="AH111" s="2"/>
      <c r="AI111" s="2"/>
      <c r="AJ111" s="10">
        <f>IF($H111&lt;'Criterios de Restricción'!$E$27,0,AF111)</f>
        <v>0</v>
      </c>
    </row>
    <row r="112" spans="1:36" ht="21" x14ac:dyDescent="0.25">
      <c r="A112" s="117" t="s">
        <v>825</v>
      </c>
      <c r="B112" s="117" t="s">
        <v>26</v>
      </c>
      <c r="C112" s="117" t="s">
        <v>148</v>
      </c>
      <c r="D112" s="117" t="s">
        <v>118</v>
      </c>
      <c r="E112" s="118">
        <v>30241</v>
      </c>
      <c r="F112" s="117">
        <v>33</v>
      </c>
      <c r="G112" s="117">
        <v>15</v>
      </c>
      <c r="H112" s="117">
        <v>841</v>
      </c>
      <c r="I112" s="2">
        <v>5</v>
      </c>
      <c r="J112" s="117">
        <v>84</v>
      </c>
      <c r="K112" s="117">
        <v>3</v>
      </c>
      <c r="L112" s="2">
        <v>0</v>
      </c>
      <c r="M112" s="2">
        <v>6</v>
      </c>
      <c r="N112" s="117">
        <v>10</v>
      </c>
      <c r="O112" s="117">
        <v>5</v>
      </c>
      <c r="P112" s="117">
        <v>0</v>
      </c>
      <c r="Q112" s="2">
        <v>1</v>
      </c>
      <c r="R112" s="2">
        <v>2</v>
      </c>
      <c r="S112" s="2">
        <v>1</v>
      </c>
      <c r="T112" s="117">
        <v>12</v>
      </c>
      <c r="U112" s="2">
        <v>0</v>
      </c>
      <c r="V112" s="2">
        <v>9</v>
      </c>
      <c r="W112" s="117">
        <v>55</v>
      </c>
      <c r="X112" s="2" t="s">
        <v>42</v>
      </c>
      <c r="Y112" s="2">
        <v>5.582532262111096</v>
      </c>
      <c r="Z112" s="2">
        <v>6.8690866548910652</v>
      </c>
      <c r="AA112" s="2">
        <v>6.4702095053457276</v>
      </c>
      <c r="AB112" s="2">
        <v>5.4185978358815872</v>
      </c>
      <c r="AC112" s="2">
        <v>7.289161576612802</v>
      </c>
      <c r="AD112" s="2">
        <v>8.1533610781072134</v>
      </c>
      <c r="AE112" s="2">
        <v>7.3711140527912855</v>
      </c>
      <c r="AF112" s="70">
        <f>('Controles Generales'!$E$12*(J112*(90/H112))+'Controles Generales'!$F$12*(K112*(90/H112))+'Controles Generales'!$I$12*(N112*(90/H112))+'Controles Generales'!$J$12*(O112*(90/H112))+'Controles Generales'!$K$12*(P112*(90/H112))+'Controles Generales'!$O$12*(T112*(90/H112))+'Controles Generales'!$R$12*(W112*(90/H112)))/100</f>
        <v>2.4292508917954816</v>
      </c>
      <c r="AG112" s="2"/>
      <c r="AH112" s="2"/>
      <c r="AI112" s="2"/>
      <c r="AJ112" s="10">
        <f>IF($H112&lt;'Criterios de Restricción'!$E$27,0,AF112)</f>
        <v>2.4292508917954816</v>
      </c>
    </row>
    <row r="113" spans="1:36" ht="21" x14ac:dyDescent="0.25">
      <c r="A113" s="117" t="s">
        <v>326</v>
      </c>
      <c r="B113" s="117" t="s">
        <v>26</v>
      </c>
      <c r="C113" s="117" t="s">
        <v>121</v>
      </c>
      <c r="D113" s="117" t="s">
        <v>118</v>
      </c>
      <c r="E113" s="118">
        <v>33687</v>
      </c>
      <c r="F113" s="117">
        <v>23</v>
      </c>
      <c r="G113" s="117">
        <v>14</v>
      </c>
      <c r="H113" s="117">
        <v>723</v>
      </c>
      <c r="I113" s="2">
        <v>111</v>
      </c>
      <c r="J113" s="117">
        <v>84</v>
      </c>
      <c r="K113" s="117">
        <v>5</v>
      </c>
      <c r="L113" s="2">
        <v>1</v>
      </c>
      <c r="M113" s="2">
        <v>34</v>
      </c>
      <c r="N113" s="117">
        <v>20</v>
      </c>
      <c r="O113" s="117">
        <v>3</v>
      </c>
      <c r="P113" s="117">
        <v>1</v>
      </c>
      <c r="Q113" s="2">
        <v>4</v>
      </c>
      <c r="R113" s="2">
        <v>15</v>
      </c>
      <c r="S113" s="2">
        <v>15</v>
      </c>
      <c r="T113" s="117">
        <v>7</v>
      </c>
      <c r="U113" s="2">
        <v>25</v>
      </c>
      <c r="V113" s="2">
        <v>59</v>
      </c>
      <c r="W113" s="117">
        <v>57</v>
      </c>
      <c r="X113" s="2"/>
      <c r="Y113" s="2"/>
      <c r="Z113" s="2"/>
      <c r="AA113" s="2"/>
      <c r="AB113" s="2"/>
      <c r="AC113" s="2"/>
      <c r="AD113" s="2"/>
      <c r="AE113" s="2"/>
      <c r="AF113" s="70">
        <f>('Controles Generales'!$E$12*(J113*(90/H113))+'Controles Generales'!$F$12*(K113*(90/H113))+'Controles Generales'!$I$12*(N113*(90/H113))+'Controles Generales'!$J$12*(O113*(90/H113))+'Controles Generales'!$K$12*(P113*(90/H113))+'Controles Generales'!$O$12*(T113*(90/H113))+'Controles Generales'!$R$12*(W113*(90/H113)))/100</f>
        <v>2.8568464730290457</v>
      </c>
      <c r="AG113" s="2"/>
      <c r="AH113" s="2"/>
      <c r="AI113" s="2"/>
      <c r="AJ113" s="10">
        <f>IF($H113&lt;'Criterios de Restricción'!$E$27,0,AF113)</f>
        <v>2.8568464730290457</v>
      </c>
    </row>
    <row r="114" spans="1:36" ht="21" x14ac:dyDescent="0.25">
      <c r="A114" s="117" t="s">
        <v>826</v>
      </c>
      <c r="B114" s="117" t="s">
        <v>26</v>
      </c>
      <c r="C114" s="117" t="s">
        <v>142</v>
      </c>
      <c r="D114" s="117" t="s">
        <v>118</v>
      </c>
      <c r="E114" s="118">
        <v>32371</v>
      </c>
      <c r="F114" s="117">
        <v>27</v>
      </c>
      <c r="G114" s="117">
        <v>22</v>
      </c>
      <c r="H114" s="117">
        <v>1530</v>
      </c>
      <c r="I114" s="2">
        <v>1</v>
      </c>
      <c r="J114" s="117">
        <v>213</v>
      </c>
      <c r="K114" s="117">
        <v>29</v>
      </c>
      <c r="L114" s="2">
        <v>0</v>
      </c>
      <c r="M114" s="2">
        <v>0</v>
      </c>
      <c r="N114" s="117">
        <v>18</v>
      </c>
      <c r="O114" s="117">
        <v>4</v>
      </c>
      <c r="P114" s="117">
        <v>5</v>
      </c>
      <c r="Q114" s="2">
        <v>0</v>
      </c>
      <c r="R114" s="2">
        <v>0</v>
      </c>
      <c r="S114" s="2">
        <v>0</v>
      </c>
      <c r="T114" s="117">
        <v>18</v>
      </c>
      <c r="U114" s="2">
        <v>0</v>
      </c>
      <c r="V114" s="2">
        <v>0</v>
      </c>
      <c r="W114" s="117">
        <v>54</v>
      </c>
      <c r="X114" s="2"/>
      <c r="Y114" s="2"/>
      <c r="Z114" s="2"/>
      <c r="AA114" s="2"/>
      <c r="AB114" s="2"/>
      <c r="AC114" s="2"/>
      <c r="AD114" s="2"/>
      <c r="AE114" s="2"/>
      <c r="AF114" s="70">
        <f>('Controles Generales'!$E$12*(J114*(90/H114))+'Controles Generales'!$F$12*(K114*(90/H114))+'Controles Generales'!$I$12*(N114*(90/H114))+'Controles Generales'!$J$12*(O114*(90/H114))+'Controles Generales'!$K$12*(P114*(90/H114))+'Controles Generales'!$O$12*(T114*(90/H114))+'Controles Generales'!$R$12*(W114*(90/H114)))/100</f>
        <v>2.7911764705882351</v>
      </c>
      <c r="AG114" s="2"/>
      <c r="AH114" s="2"/>
      <c r="AI114" s="2"/>
      <c r="AJ114" s="10">
        <f>IF($H114&lt;'Criterios de Restricción'!$E$27,0,AF114)</f>
        <v>2.7911764705882351</v>
      </c>
    </row>
    <row r="115" spans="1:36" ht="21" x14ac:dyDescent="0.25">
      <c r="A115" s="117" t="s">
        <v>827</v>
      </c>
      <c r="B115" s="117" t="s">
        <v>26</v>
      </c>
      <c r="C115" s="117" t="s">
        <v>585</v>
      </c>
      <c r="D115" s="117" t="s">
        <v>118</v>
      </c>
      <c r="E115" s="118">
        <v>34333</v>
      </c>
      <c r="F115" s="117">
        <v>21</v>
      </c>
      <c r="G115" s="117">
        <v>28</v>
      </c>
      <c r="H115" s="117">
        <v>1986</v>
      </c>
      <c r="I115" s="2">
        <v>16</v>
      </c>
      <c r="J115" s="117">
        <v>273</v>
      </c>
      <c r="K115" s="117">
        <v>40</v>
      </c>
      <c r="L115" s="2">
        <v>1</v>
      </c>
      <c r="M115" s="2">
        <v>10</v>
      </c>
      <c r="N115" s="117">
        <v>13</v>
      </c>
      <c r="O115" s="117">
        <v>7</v>
      </c>
      <c r="P115" s="117">
        <v>5</v>
      </c>
      <c r="Q115" s="2">
        <v>0</v>
      </c>
      <c r="R115" s="2">
        <v>0</v>
      </c>
      <c r="S115" s="2">
        <v>2</v>
      </c>
      <c r="T115" s="117">
        <v>48</v>
      </c>
      <c r="U115" s="2">
        <v>4</v>
      </c>
      <c r="V115" s="2">
        <v>10</v>
      </c>
      <c r="W115" s="117">
        <v>49</v>
      </c>
      <c r="X115" s="2" t="s">
        <v>42</v>
      </c>
      <c r="Y115" s="2">
        <v>0.98005331164723952</v>
      </c>
      <c r="Z115" s="2">
        <v>1.9760207402388761</v>
      </c>
      <c r="AA115" s="2">
        <v>1.7719746545514243</v>
      </c>
      <c r="AB115" s="2">
        <v>1.1050533116472396</v>
      </c>
      <c r="AC115" s="2">
        <v>1.74352207633704</v>
      </c>
      <c r="AD115" s="2">
        <v>0.54974247763621586</v>
      </c>
      <c r="AE115" s="2">
        <v>0.76845576940453608</v>
      </c>
      <c r="AF115" s="70">
        <f>('Controles Generales'!$E$12*(J115*(90/H115))+'Controles Generales'!$F$12*(K115*(90/H115))+'Controles Generales'!$I$12*(N115*(90/H115))+'Controles Generales'!$J$12*(O115*(90/H115))+'Controles Generales'!$K$12*(P115*(90/H115))+'Controles Generales'!$O$12*(T115*(90/H115))+'Controles Generales'!$R$12*(W115*(90/H115)))/100</f>
        <v>2.8436555891238671</v>
      </c>
      <c r="AG115" s="2"/>
      <c r="AH115" s="2"/>
      <c r="AI115" s="2"/>
      <c r="AJ115" s="10">
        <f>IF($H115&lt;'Criterios de Restricción'!$E$27,0,AF115)</f>
        <v>2.8436555891238671</v>
      </c>
    </row>
    <row r="116" spans="1:36" ht="31.5" x14ac:dyDescent="0.25">
      <c r="A116" s="117" t="s">
        <v>230</v>
      </c>
      <c r="B116" s="117" t="s">
        <v>26</v>
      </c>
      <c r="C116" s="117" t="s">
        <v>168</v>
      </c>
      <c r="D116" s="117" t="s">
        <v>215</v>
      </c>
      <c r="E116" s="118">
        <v>34348</v>
      </c>
      <c r="F116" s="117">
        <v>21</v>
      </c>
      <c r="G116" s="117">
        <v>25</v>
      </c>
      <c r="H116" s="117">
        <v>908</v>
      </c>
      <c r="I116" s="2">
        <v>48</v>
      </c>
      <c r="J116" s="117">
        <v>104</v>
      </c>
      <c r="K116" s="117">
        <v>38</v>
      </c>
      <c r="L116" s="2">
        <v>1</v>
      </c>
      <c r="M116" s="2">
        <v>21</v>
      </c>
      <c r="N116" s="117">
        <v>14</v>
      </c>
      <c r="O116" s="117">
        <v>4</v>
      </c>
      <c r="P116" s="117">
        <v>2</v>
      </c>
      <c r="Q116" s="2">
        <v>2</v>
      </c>
      <c r="R116" s="2">
        <v>8</v>
      </c>
      <c r="S116" s="2">
        <v>4</v>
      </c>
      <c r="T116" s="117">
        <v>23</v>
      </c>
      <c r="U116" s="2">
        <v>21</v>
      </c>
      <c r="V116" s="2">
        <v>28</v>
      </c>
      <c r="W116" s="117">
        <v>29</v>
      </c>
      <c r="X116" s="2" t="s">
        <v>42</v>
      </c>
      <c r="Y116" s="2">
        <v>10.730497369927177</v>
      </c>
      <c r="Z116" s="2">
        <v>16.911918965861695</v>
      </c>
      <c r="AA116" s="2">
        <v>14.375471085960303</v>
      </c>
      <c r="AB116" s="2">
        <v>10.941562943697669</v>
      </c>
      <c r="AC116" s="2">
        <v>15.729184050019166</v>
      </c>
      <c r="AD116" s="2">
        <v>16.72350168003728</v>
      </c>
      <c r="AE116" s="2">
        <v>15.171491380220035</v>
      </c>
      <c r="AF116" s="70">
        <f>('Controles Generales'!$E$12*(J116*(90/H116))+'Controles Generales'!$F$12*(K116*(90/H116))+'Controles Generales'!$I$12*(N116*(90/H116))+'Controles Generales'!$J$12*(O116*(90/H116))+'Controles Generales'!$K$12*(P116*(90/H116))+'Controles Generales'!$O$12*(T116*(90/H116))+'Controles Generales'!$R$12*(W116*(90/H116)))/100</f>
        <v>2.9562224669603525</v>
      </c>
      <c r="AG116" s="2"/>
      <c r="AH116" s="2"/>
      <c r="AI116" s="2"/>
      <c r="AJ116" s="10">
        <f>IF($H116&lt;'Criterios de Restricción'!$E$27,0,AF116)</f>
        <v>2.9562224669603525</v>
      </c>
    </row>
    <row r="117" spans="1:36" ht="31.5" x14ac:dyDescent="0.25">
      <c r="A117" s="117" t="s">
        <v>828</v>
      </c>
      <c r="B117" s="117" t="s">
        <v>26</v>
      </c>
      <c r="C117" s="117" t="s">
        <v>605</v>
      </c>
      <c r="D117" s="117" t="s">
        <v>118</v>
      </c>
      <c r="E117" s="118">
        <v>35658</v>
      </c>
      <c r="F117" s="117">
        <v>18</v>
      </c>
      <c r="G117" s="117">
        <v>2</v>
      </c>
      <c r="H117" s="117">
        <v>50</v>
      </c>
      <c r="I117" s="2">
        <v>43</v>
      </c>
      <c r="J117" s="117">
        <v>5</v>
      </c>
      <c r="K117" s="117">
        <v>0</v>
      </c>
      <c r="L117" s="2">
        <v>4</v>
      </c>
      <c r="M117" s="2">
        <v>32</v>
      </c>
      <c r="N117" s="117">
        <v>0</v>
      </c>
      <c r="O117" s="117">
        <v>0</v>
      </c>
      <c r="P117" s="117">
        <v>0</v>
      </c>
      <c r="Q117" s="2">
        <v>2</v>
      </c>
      <c r="R117" s="2">
        <v>10</v>
      </c>
      <c r="S117" s="2">
        <v>5</v>
      </c>
      <c r="T117" s="117">
        <v>1</v>
      </c>
      <c r="U117" s="2">
        <v>20</v>
      </c>
      <c r="V117" s="2">
        <v>50</v>
      </c>
      <c r="W117" s="117">
        <v>1</v>
      </c>
      <c r="X117" s="2"/>
      <c r="Y117" s="2"/>
      <c r="Z117" s="2"/>
      <c r="AA117" s="2"/>
      <c r="AB117" s="2"/>
      <c r="AC117" s="2"/>
      <c r="AD117" s="2"/>
      <c r="AE117" s="2"/>
      <c r="AF117" s="70">
        <f>('Controles Generales'!$E$12*(J117*(90/H117))+'Controles Generales'!$F$12*(K117*(90/H117))+'Controles Generales'!$I$12*(N117*(90/H117))+'Controles Generales'!$J$12*(O117*(90/H117))+'Controles Generales'!$K$12*(P117*(90/H117))+'Controles Generales'!$O$12*(T117*(90/H117))+'Controles Generales'!$R$12*(W117*(90/H117)))/100</f>
        <v>1.845</v>
      </c>
      <c r="AG117" s="2"/>
      <c r="AH117" s="2"/>
      <c r="AI117" s="2"/>
      <c r="AJ117" s="10">
        <f>IF($H117&lt;'Criterios de Restricción'!$E$27,0,AF117)</f>
        <v>0</v>
      </c>
    </row>
    <row r="118" spans="1:36" ht="21" x14ac:dyDescent="0.25">
      <c r="A118" s="117" t="s">
        <v>829</v>
      </c>
      <c r="B118" s="117" t="s">
        <v>26</v>
      </c>
      <c r="C118" s="117" t="s">
        <v>598</v>
      </c>
      <c r="D118" s="117" t="s">
        <v>118</v>
      </c>
      <c r="E118" s="118">
        <v>32231</v>
      </c>
      <c r="F118" s="117">
        <v>27</v>
      </c>
      <c r="G118" s="117">
        <v>4</v>
      </c>
      <c r="H118" s="117">
        <v>113</v>
      </c>
      <c r="I118" s="2">
        <v>1</v>
      </c>
      <c r="J118" s="117">
        <v>14</v>
      </c>
      <c r="K118" s="117">
        <v>4</v>
      </c>
      <c r="L118" s="2">
        <v>0</v>
      </c>
      <c r="M118" s="2">
        <v>0</v>
      </c>
      <c r="N118" s="117">
        <v>1</v>
      </c>
      <c r="O118" s="117">
        <v>0</v>
      </c>
      <c r="P118" s="117">
        <v>0</v>
      </c>
      <c r="Q118" s="2">
        <v>0</v>
      </c>
      <c r="R118" s="2">
        <v>0</v>
      </c>
      <c r="S118" s="2">
        <v>0</v>
      </c>
      <c r="T118" s="117">
        <v>1</v>
      </c>
      <c r="U118" s="2">
        <v>0</v>
      </c>
      <c r="V118" s="2">
        <v>1</v>
      </c>
      <c r="W118" s="117">
        <v>3</v>
      </c>
      <c r="X118" s="2"/>
      <c r="Y118" s="2"/>
      <c r="Z118" s="2"/>
      <c r="AA118" s="2"/>
      <c r="AB118" s="2"/>
      <c r="AC118" s="2"/>
      <c r="AD118" s="2"/>
      <c r="AE118" s="2"/>
      <c r="AF118" s="70">
        <f>('Controles Generales'!$E$12*(J118*(90/H118))+'Controles Generales'!$F$12*(K118*(90/H118))+'Controles Generales'!$I$12*(N118*(90/H118))+'Controles Generales'!$J$12*(O118*(90/H118))+'Controles Generales'!$K$12*(P118*(90/H118))+'Controles Generales'!$O$12*(T118*(90/H118))+'Controles Generales'!$R$12*(W118*(90/H118)))/100</f>
        <v>2.5287610619469025</v>
      </c>
      <c r="AG118" s="2"/>
      <c r="AH118" s="2"/>
      <c r="AI118" s="2"/>
      <c r="AJ118" s="10">
        <f>IF($H118&lt;'Criterios de Restricción'!$E$27,0,AF118)</f>
        <v>0</v>
      </c>
    </row>
    <row r="119" spans="1:36" ht="21" x14ac:dyDescent="0.25">
      <c r="A119" s="117" t="s">
        <v>830</v>
      </c>
      <c r="B119" s="117" t="s">
        <v>26</v>
      </c>
      <c r="C119" s="117" t="s">
        <v>146</v>
      </c>
      <c r="D119" s="117" t="s">
        <v>118</v>
      </c>
      <c r="E119" s="118">
        <v>35514</v>
      </c>
      <c r="F119" s="117">
        <v>18</v>
      </c>
      <c r="G119" s="117">
        <v>2</v>
      </c>
      <c r="H119" s="117">
        <v>33</v>
      </c>
      <c r="I119" s="2">
        <v>53</v>
      </c>
      <c r="J119" s="117">
        <v>4</v>
      </c>
      <c r="K119" s="117">
        <v>0</v>
      </c>
      <c r="L119" s="2">
        <v>3</v>
      </c>
      <c r="M119" s="2">
        <v>31</v>
      </c>
      <c r="N119" s="117">
        <v>2</v>
      </c>
      <c r="O119" s="117">
        <v>0</v>
      </c>
      <c r="P119" s="117">
        <v>0</v>
      </c>
      <c r="Q119" s="2">
        <v>0</v>
      </c>
      <c r="R119" s="2">
        <v>2</v>
      </c>
      <c r="S119" s="2">
        <v>8</v>
      </c>
      <c r="T119" s="117">
        <v>2</v>
      </c>
      <c r="U119" s="2">
        <v>6</v>
      </c>
      <c r="V119" s="2">
        <v>28</v>
      </c>
      <c r="W119" s="117">
        <v>0</v>
      </c>
      <c r="X119" s="2" t="s">
        <v>42</v>
      </c>
      <c r="Y119" s="2">
        <v>2.3574644888297795</v>
      </c>
      <c r="Z119" s="2">
        <v>3.3733682378132088</v>
      </c>
      <c r="AA119" s="2">
        <v>2.9054498632297485</v>
      </c>
      <c r="AB119" s="2">
        <v>2.1935300626002716</v>
      </c>
      <c r="AC119" s="2">
        <v>3.2857019640700851</v>
      </c>
      <c r="AD119" s="2">
        <v>3.1623416983365034</v>
      </c>
      <c r="AE119" s="2">
        <v>2.7081765483093756</v>
      </c>
      <c r="AF119" s="70">
        <f>('Controles Generales'!$E$12*(J119*(90/H119))+'Controles Generales'!$F$12*(K119*(90/H119))+'Controles Generales'!$I$12*(N119*(90/H119))+'Controles Generales'!$J$12*(O119*(90/H119))+'Controles Generales'!$K$12*(P119*(90/H119))+'Controles Generales'!$O$12*(T119*(90/H119))+'Controles Generales'!$R$12*(W119*(90/H119)))/100</f>
        <v>3.1363636363636362</v>
      </c>
      <c r="AG119" s="2"/>
      <c r="AH119" s="2"/>
      <c r="AI119" s="2"/>
      <c r="AJ119" s="10">
        <f>IF($H119&lt;'Criterios de Restricción'!$E$27,0,AF119)</f>
        <v>0</v>
      </c>
    </row>
    <row r="120" spans="1:36" ht="31.5" x14ac:dyDescent="0.25">
      <c r="A120" s="117" t="s">
        <v>831</v>
      </c>
      <c r="B120" s="117" t="s">
        <v>26</v>
      </c>
      <c r="C120" s="117" t="s">
        <v>585</v>
      </c>
      <c r="D120" s="117" t="s">
        <v>118</v>
      </c>
      <c r="E120" s="118">
        <v>34423</v>
      </c>
      <c r="F120" s="117">
        <v>21</v>
      </c>
      <c r="G120" s="117">
        <v>12</v>
      </c>
      <c r="H120" s="117">
        <v>631</v>
      </c>
      <c r="I120" s="2">
        <v>23</v>
      </c>
      <c r="J120" s="117">
        <v>91</v>
      </c>
      <c r="K120" s="117">
        <v>17</v>
      </c>
      <c r="L120" s="2">
        <v>2</v>
      </c>
      <c r="M120" s="2">
        <v>24</v>
      </c>
      <c r="N120" s="117">
        <v>9</v>
      </c>
      <c r="O120" s="117">
        <v>2</v>
      </c>
      <c r="P120" s="117">
        <v>1</v>
      </c>
      <c r="Q120" s="2">
        <v>1</v>
      </c>
      <c r="R120" s="2">
        <v>2</v>
      </c>
      <c r="S120" s="2">
        <v>0</v>
      </c>
      <c r="T120" s="117">
        <v>8</v>
      </c>
      <c r="U120" s="2">
        <v>10</v>
      </c>
      <c r="V120" s="2">
        <v>34</v>
      </c>
      <c r="W120" s="117">
        <v>21</v>
      </c>
      <c r="X120" s="2"/>
      <c r="Y120" s="2"/>
      <c r="Z120" s="2"/>
      <c r="AA120" s="2"/>
      <c r="AB120" s="2"/>
      <c r="AC120" s="2"/>
      <c r="AD120" s="2"/>
      <c r="AE120" s="2"/>
      <c r="AF120" s="70">
        <f>('Controles Generales'!$E$12*(J120*(90/H120))+'Controles Generales'!$F$12*(K120*(90/H120))+'Controles Generales'!$I$12*(N120*(90/H120))+'Controles Generales'!$J$12*(O120*(90/H120))+'Controles Generales'!$K$12*(P120*(90/H120))+'Controles Generales'!$O$12*(T120*(90/H120))+'Controles Generales'!$R$12*(W120*(90/H120)))/100</f>
        <v>2.9595879556259903</v>
      </c>
      <c r="AG120" s="2"/>
      <c r="AH120" s="2"/>
      <c r="AI120" s="2"/>
      <c r="AJ120" s="10">
        <f>IF($H120&lt;'Criterios de Restricción'!$E$27,0,AF120)</f>
        <v>0</v>
      </c>
    </row>
    <row r="121" spans="1:36" ht="21" x14ac:dyDescent="0.25">
      <c r="A121" s="117" t="s">
        <v>315</v>
      </c>
      <c r="B121" s="117" t="s">
        <v>26</v>
      </c>
      <c r="C121" s="117" t="s">
        <v>190</v>
      </c>
      <c r="D121" s="117" t="s">
        <v>133</v>
      </c>
      <c r="E121" s="118">
        <v>33212</v>
      </c>
      <c r="F121" s="117">
        <v>24</v>
      </c>
      <c r="G121" s="117">
        <v>24</v>
      </c>
      <c r="H121" s="117">
        <v>1383</v>
      </c>
      <c r="I121" s="2">
        <v>99</v>
      </c>
      <c r="J121" s="117">
        <v>148</v>
      </c>
      <c r="K121" s="117">
        <v>24</v>
      </c>
      <c r="L121" s="2">
        <v>7</v>
      </c>
      <c r="M121" s="2">
        <v>47</v>
      </c>
      <c r="N121" s="117">
        <v>37</v>
      </c>
      <c r="O121" s="117">
        <v>3</v>
      </c>
      <c r="P121" s="117">
        <v>1</v>
      </c>
      <c r="Q121" s="2">
        <v>4</v>
      </c>
      <c r="R121" s="2">
        <v>6</v>
      </c>
      <c r="S121" s="2">
        <v>19</v>
      </c>
      <c r="T121" s="117">
        <v>22</v>
      </c>
      <c r="U121" s="2">
        <v>17</v>
      </c>
      <c r="V121" s="2">
        <v>42</v>
      </c>
      <c r="W121" s="117">
        <v>123</v>
      </c>
      <c r="X121" s="2"/>
      <c r="Y121" s="2"/>
      <c r="Z121" s="2"/>
      <c r="AA121" s="2"/>
      <c r="AB121" s="2"/>
      <c r="AC121" s="2"/>
      <c r="AD121" s="2"/>
      <c r="AE121" s="2"/>
      <c r="AF121" s="70">
        <f>('Controles Generales'!$E$12*(J121*(90/H121))+'Controles Generales'!$F$12*(K121*(90/H121))+'Controles Generales'!$I$12*(N121*(90/H121))+'Controles Generales'!$J$12*(O121*(90/H121))+'Controles Generales'!$K$12*(P121*(90/H121))+'Controles Generales'!$O$12*(T121*(90/H121))+'Controles Generales'!$R$12*(W121*(90/H121)))/100</f>
        <v>2.9837310195227769</v>
      </c>
      <c r="AG121" s="2"/>
      <c r="AH121" s="2"/>
      <c r="AI121" s="2"/>
      <c r="AJ121" s="10">
        <f>IF($H121&lt;'Criterios de Restricción'!$E$27,0,AF121)</f>
        <v>2.9837310195227769</v>
      </c>
    </row>
    <row r="122" spans="1:36" ht="31.5" x14ac:dyDescent="0.25">
      <c r="A122" s="117" t="s">
        <v>832</v>
      </c>
      <c r="B122" s="117" t="s">
        <v>26</v>
      </c>
      <c r="C122" s="117" t="s">
        <v>146</v>
      </c>
      <c r="D122" s="117" t="s">
        <v>169</v>
      </c>
      <c r="E122" s="118">
        <v>33266</v>
      </c>
      <c r="F122" s="117">
        <v>24</v>
      </c>
      <c r="G122" s="117">
        <v>11</v>
      </c>
      <c r="H122" s="117">
        <v>549</v>
      </c>
      <c r="I122" s="2">
        <v>6</v>
      </c>
      <c r="J122" s="117">
        <v>52</v>
      </c>
      <c r="K122" s="117">
        <v>7</v>
      </c>
      <c r="L122" s="2">
        <v>0</v>
      </c>
      <c r="M122" s="2">
        <v>2</v>
      </c>
      <c r="N122" s="117">
        <v>6</v>
      </c>
      <c r="O122" s="117">
        <v>1</v>
      </c>
      <c r="P122" s="117">
        <v>0</v>
      </c>
      <c r="Q122" s="2">
        <v>0</v>
      </c>
      <c r="R122" s="2">
        <v>0</v>
      </c>
      <c r="S122" s="2">
        <v>1</v>
      </c>
      <c r="T122" s="117">
        <v>10</v>
      </c>
      <c r="U122" s="2">
        <v>1</v>
      </c>
      <c r="V122" s="2">
        <v>3</v>
      </c>
      <c r="W122" s="117">
        <v>20</v>
      </c>
      <c r="X122" s="2"/>
      <c r="Y122" s="2"/>
      <c r="Z122" s="2"/>
      <c r="AA122" s="2"/>
      <c r="AB122" s="2"/>
      <c r="AC122" s="2"/>
      <c r="AD122" s="2"/>
      <c r="AE122" s="2"/>
      <c r="AF122" s="70">
        <f>('Controles Generales'!$E$12*(J122*(90/H122))+'Controles Generales'!$F$12*(K122*(90/H122))+'Controles Generales'!$I$12*(N122*(90/H122))+'Controles Generales'!$J$12*(O122*(90/H122))+'Controles Generales'!$K$12*(P122*(90/H122))+'Controles Generales'!$O$12*(T122*(90/H122))+'Controles Generales'!$R$12*(W122*(90/H122)))/100</f>
        <v>2.1721311475409832</v>
      </c>
      <c r="AG122" s="2"/>
      <c r="AH122" s="2"/>
      <c r="AI122" s="2"/>
      <c r="AJ122" s="10">
        <f>IF($H122&lt;'Criterios de Restricción'!$E$27,0,AF122)</f>
        <v>0</v>
      </c>
    </row>
    <row r="123" spans="1:36" ht="21" x14ac:dyDescent="0.25">
      <c r="A123" s="117" t="s">
        <v>833</v>
      </c>
      <c r="B123" s="117" t="s">
        <v>26</v>
      </c>
      <c r="C123" s="117" t="s">
        <v>155</v>
      </c>
      <c r="D123" s="117" t="s">
        <v>118</v>
      </c>
      <c r="E123" s="118">
        <v>31711</v>
      </c>
      <c r="F123" s="117">
        <v>29</v>
      </c>
      <c r="G123" s="117">
        <v>30</v>
      </c>
      <c r="H123" s="117">
        <v>2529</v>
      </c>
      <c r="I123" s="2">
        <v>36</v>
      </c>
      <c r="J123" s="117">
        <v>320</v>
      </c>
      <c r="K123" s="117">
        <v>30</v>
      </c>
      <c r="L123" s="2">
        <v>3</v>
      </c>
      <c r="M123" s="2">
        <v>21</v>
      </c>
      <c r="N123" s="117">
        <v>34</v>
      </c>
      <c r="O123" s="117">
        <v>21</v>
      </c>
      <c r="P123" s="117">
        <v>6</v>
      </c>
      <c r="Q123" s="2">
        <v>2</v>
      </c>
      <c r="R123" s="2">
        <v>1</v>
      </c>
      <c r="S123" s="2">
        <v>5</v>
      </c>
      <c r="T123" s="117">
        <v>36</v>
      </c>
      <c r="U123" s="2">
        <v>5</v>
      </c>
      <c r="V123" s="2">
        <v>19</v>
      </c>
      <c r="W123" s="117">
        <v>81</v>
      </c>
      <c r="X123" s="2" t="s">
        <v>42</v>
      </c>
      <c r="Y123" s="2">
        <v>2.2337430006472445</v>
      </c>
      <c r="Z123" s="2">
        <v>1.551487869981298</v>
      </c>
      <c r="AA123" s="2">
        <v>1.7207539764350059</v>
      </c>
      <c r="AB123" s="2">
        <v>2.3587430006472445</v>
      </c>
      <c r="AC123" s="2">
        <v>1.4158246876463196</v>
      </c>
      <c r="AD123" s="2">
        <v>2.5567740446714855</v>
      </c>
      <c r="AE123" s="2">
        <v>2.5487862382907966</v>
      </c>
      <c r="AF123" s="70">
        <f>('Controles Generales'!$E$12*(J123*(90/H123))+'Controles Generales'!$F$12*(K123*(90/H123))+'Controles Generales'!$I$12*(N123*(90/H123))+'Controles Generales'!$J$12*(O123*(90/H123))+'Controles Generales'!$K$12*(P123*(90/H123))+'Controles Generales'!$O$12*(T123*(90/H123))+'Controles Generales'!$R$12*(W123*(90/H123)))/100</f>
        <v>2.669928825622776</v>
      </c>
      <c r="AG123" s="2"/>
      <c r="AH123" s="2"/>
      <c r="AI123" s="2"/>
      <c r="AJ123" s="10">
        <f>IF($H123&lt;'Criterios de Restricción'!$E$27,0,AF123)</f>
        <v>2.669928825622776</v>
      </c>
    </row>
    <row r="124" spans="1:36" ht="31.5" x14ac:dyDescent="0.25">
      <c r="A124" s="117" t="s">
        <v>834</v>
      </c>
      <c r="B124" s="117" t="s">
        <v>26</v>
      </c>
      <c r="C124" s="117" t="s">
        <v>154</v>
      </c>
      <c r="D124" s="117" t="s">
        <v>118</v>
      </c>
      <c r="E124" s="118">
        <v>34703</v>
      </c>
      <c r="F124" s="117">
        <v>20</v>
      </c>
      <c r="G124" s="117">
        <v>1</v>
      </c>
      <c r="H124" s="117">
        <v>25</v>
      </c>
      <c r="I124" s="2">
        <v>11</v>
      </c>
      <c r="J124" s="117">
        <v>4</v>
      </c>
      <c r="K124" s="117">
        <v>0</v>
      </c>
      <c r="L124" s="2">
        <v>1</v>
      </c>
      <c r="M124" s="2">
        <v>5</v>
      </c>
      <c r="N124" s="117">
        <v>0</v>
      </c>
      <c r="O124" s="117">
        <v>0</v>
      </c>
      <c r="P124" s="117">
        <v>0</v>
      </c>
      <c r="Q124" s="2">
        <v>0</v>
      </c>
      <c r="R124" s="2">
        <v>2</v>
      </c>
      <c r="S124" s="2">
        <v>0</v>
      </c>
      <c r="T124" s="117">
        <v>0</v>
      </c>
      <c r="U124" s="2">
        <v>4</v>
      </c>
      <c r="V124" s="2">
        <v>11</v>
      </c>
      <c r="W124" s="117">
        <v>0</v>
      </c>
      <c r="X124" s="2"/>
      <c r="Y124" s="2"/>
      <c r="Z124" s="2"/>
      <c r="AA124" s="2"/>
      <c r="AB124" s="2"/>
      <c r="AC124" s="2"/>
      <c r="AD124" s="2"/>
      <c r="AE124" s="2"/>
      <c r="AF124" s="70">
        <f>('Controles Generales'!$E$12*(J124*(90/H124))+'Controles Generales'!$F$12*(K124*(90/H124))+'Controles Generales'!$I$12*(N124*(90/H124))+'Controles Generales'!$J$12*(O124*(90/H124))+'Controles Generales'!$K$12*(P124*(90/H124))+'Controles Generales'!$O$12*(T124*(90/H124))+'Controles Generales'!$R$12*(W124*(90/H124)))/100</f>
        <v>2.16</v>
      </c>
      <c r="AG124" s="2"/>
      <c r="AH124" s="2"/>
      <c r="AI124" s="2"/>
      <c r="AJ124" s="10">
        <f>IF($H124&lt;'Criterios de Restricción'!$E$27,0,AF124)</f>
        <v>0</v>
      </c>
    </row>
    <row r="125" spans="1:36" ht="21" x14ac:dyDescent="0.25">
      <c r="A125" s="117" t="s">
        <v>316</v>
      </c>
      <c r="B125" s="117" t="s">
        <v>26</v>
      </c>
      <c r="C125" s="117" t="s">
        <v>190</v>
      </c>
      <c r="D125" s="117" t="s">
        <v>118</v>
      </c>
      <c r="E125" s="118">
        <v>32052</v>
      </c>
      <c r="F125" s="117">
        <v>28</v>
      </c>
      <c r="G125" s="117">
        <v>26</v>
      </c>
      <c r="H125" s="117">
        <v>1462</v>
      </c>
      <c r="I125" s="2">
        <v>27</v>
      </c>
      <c r="J125" s="117">
        <v>146</v>
      </c>
      <c r="K125" s="117">
        <v>34</v>
      </c>
      <c r="L125" s="2">
        <v>1</v>
      </c>
      <c r="M125" s="2">
        <v>21</v>
      </c>
      <c r="N125" s="117">
        <v>11</v>
      </c>
      <c r="O125" s="117">
        <v>5</v>
      </c>
      <c r="P125" s="117">
        <v>1</v>
      </c>
      <c r="Q125" s="2">
        <v>1</v>
      </c>
      <c r="R125" s="2">
        <v>3</v>
      </c>
      <c r="S125" s="2">
        <v>2</v>
      </c>
      <c r="T125" s="117">
        <v>28</v>
      </c>
      <c r="U125" s="2">
        <v>10</v>
      </c>
      <c r="V125" s="2">
        <v>34</v>
      </c>
      <c r="W125" s="117">
        <v>43</v>
      </c>
      <c r="X125" s="2"/>
      <c r="Y125" s="2"/>
      <c r="Z125" s="2"/>
      <c r="AA125" s="2"/>
      <c r="AB125" s="2"/>
      <c r="AC125" s="2"/>
      <c r="AD125" s="2"/>
      <c r="AE125" s="2"/>
      <c r="AF125" s="70">
        <f>('Controles Generales'!$E$12*(J125*(90/H125))+'Controles Generales'!$F$12*(K125*(90/H125))+'Controles Generales'!$I$12*(N125*(90/H125))+'Controles Generales'!$J$12*(O125*(90/H125))+'Controles Generales'!$K$12*(P125*(90/H125))+'Controles Generales'!$O$12*(T125*(90/H125))+'Controles Generales'!$R$12*(W125*(90/H125)))/100</f>
        <v>2.3207934336525309</v>
      </c>
      <c r="AG125" s="2"/>
      <c r="AH125" s="2"/>
      <c r="AI125" s="2"/>
      <c r="AJ125" s="10">
        <f>IF($H125&lt;'Criterios de Restricción'!$E$27,0,AF125)</f>
        <v>2.3207934336525309</v>
      </c>
    </row>
    <row r="126" spans="1:36" x14ac:dyDescent="0.25">
      <c r="A126" s="117" t="s">
        <v>835</v>
      </c>
      <c r="B126" s="117" t="s">
        <v>26</v>
      </c>
      <c r="C126" s="117" t="s">
        <v>117</v>
      </c>
      <c r="D126" s="117" t="s">
        <v>118</v>
      </c>
      <c r="E126" s="118">
        <v>29419</v>
      </c>
      <c r="F126" s="117">
        <v>35</v>
      </c>
      <c r="G126" s="117">
        <v>28</v>
      </c>
      <c r="H126" s="117">
        <v>2431</v>
      </c>
      <c r="I126" s="2">
        <v>4</v>
      </c>
      <c r="J126" s="117">
        <v>421</v>
      </c>
      <c r="K126" s="117">
        <v>58</v>
      </c>
      <c r="L126" s="2">
        <v>0</v>
      </c>
      <c r="M126" s="2">
        <v>2</v>
      </c>
      <c r="N126" s="117">
        <v>16</v>
      </c>
      <c r="O126" s="117">
        <v>9</v>
      </c>
      <c r="P126" s="117">
        <v>9</v>
      </c>
      <c r="Q126" s="2">
        <v>0</v>
      </c>
      <c r="R126" s="2">
        <v>2</v>
      </c>
      <c r="S126" s="2">
        <v>0</v>
      </c>
      <c r="T126" s="117">
        <v>35</v>
      </c>
      <c r="U126" s="2">
        <v>1</v>
      </c>
      <c r="V126" s="2">
        <v>4</v>
      </c>
      <c r="W126" s="117">
        <v>51</v>
      </c>
      <c r="X126" s="2"/>
      <c r="Y126" s="2"/>
      <c r="Z126" s="2"/>
      <c r="AA126" s="2"/>
      <c r="AB126" s="2"/>
      <c r="AC126" s="2"/>
      <c r="AD126" s="2"/>
      <c r="AE126" s="2"/>
      <c r="AF126" s="70">
        <f>('Controles Generales'!$E$12*(J126*(90/H126))+'Controles Generales'!$F$12*(K126*(90/H126))+'Controles Generales'!$I$12*(N126*(90/H126))+'Controles Generales'!$J$12*(O126*(90/H126))+'Controles Generales'!$K$12*(P126*(90/H126))+'Controles Generales'!$O$12*(T126*(90/H126))+'Controles Generales'!$R$12*(W126*(90/H126)))/100</f>
        <v>3.1977581242287116</v>
      </c>
      <c r="AG126" s="2"/>
      <c r="AH126" s="2"/>
      <c r="AI126" s="2"/>
      <c r="AJ126" s="10">
        <f>IF($H126&lt;'Criterios de Restricción'!$E$27,0,AF126)</f>
        <v>3.1977581242287116</v>
      </c>
    </row>
    <row r="127" spans="1:36" ht="21" x14ac:dyDescent="0.25">
      <c r="A127" s="117" t="s">
        <v>836</v>
      </c>
      <c r="B127" s="117" t="s">
        <v>26</v>
      </c>
      <c r="C127" s="117" t="s">
        <v>154</v>
      </c>
      <c r="D127" s="117" t="s">
        <v>118</v>
      </c>
      <c r="E127" s="118">
        <v>29931</v>
      </c>
      <c r="F127" s="117">
        <v>33</v>
      </c>
      <c r="G127" s="117">
        <v>13</v>
      </c>
      <c r="H127" s="117">
        <v>782</v>
      </c>
      <c r="I127" s="2">
        <v>31</v>
      </c>
      <c r="J127" s="117">
        <v>194</v>
      </c>
      <c r="K127" s="117">
        <v>11</v>
      </c>
      <c r="L127" s="2">
        <v>1</v>
      </c>
      <c r="M127" s="2">
        <v>13</v>
      </c>
      <c r="N127" s="117">
        <v>5</v>
      </c>
      <c r="O127" s="117">
        <v>0</v>
      </c>
      <c r="P127" s="117">
        <v>5</v>
      </c>
      <c r="Q127" s="2">
        <v>1</v>
      </c>
      <c r="R127" s="2">
        <v>2</v>
      </c>
      <c r="S127" s="2">
        <v>1</v>
      </c>
      <c r="T127" s="117">
        <v>7</v>
      </c>
      <c r="U127" s="2">
        <v>5</v>
      </c>
      <c r="V127" s="2">
        <v>14</v>
      </c>
      <c r="W127" s="117">
        <v>8</v>
      </c>
      <c r="X127" s="2"/>
      <c r="Y127" s="2"/>
      <c r="Z127" s="2"/>
      <c r="AA127" s="2"/>
      <c r="AB127" s="2"/>
      <c r="AC127" s="2"/>
      <c r="AD127" s="2"/>
      <c r="AE127" s="2"/>
      <c r="AF127" s="70">
        <f>('Controles Generales'!$E$12*(J127*(90/H127))+'Controles Generales'!$F$12*(K127*(90/H127))+'Controles Generales'!$I$12*(N127*(90/H127))+'Controles Generales'!$J$12*(O127*(90/H127))+'Controles Generales'!$K$12*(P127*(90/H127))+'Controles Generales'!$O$12*(T127*(90/H127))+'Controles Generales'!$R$12*(W127*(90/H127)))/100</f>
        <v>3.8698849104859336</v>
      </c>
      <c r="AG127" s="2"/>
      <c r="AH127" s="2"/>
      <c r="AI127" s="2"/>
      <c r="AJ127" s="10">
        <f>IF($H127&lt;'Criterios de Restricción'!$E$27,0,AF127)</f>
        <v>3.8698849104859336</v>
      </c>
    </row>
    <row r="128" spans="1:36" ht="21" x14ac:dyDescent="0.25">
      <c r="A128" s="117" t="s">
        <v>837</v>
      </c>
      <c r="B128" s="117" t="s">
        <v>26</v>
      </c>
      <c r="C128" s="117" t="s">
        <v>121</v>
      </c>
      <c r="D128" s="117" t="s">
        <v>118</v>
      </c>
      <c r="E128" s="118">
        <v>35022</v>
      </c>
      <c r="F128" s="117">
        <v>20</v>
      </c>
      <c r="G128" s="117">
        <v>1</v>
      </c>
      <c r="H128" s="117">
        <v>16</v>
      </c>
      <c r="I128" s="2">
        <v>17</v>
      </c>
      <c r="J128" s="117">
        <v>2</v>
      </c>
      <c r="K128" s="117">
        <v>0</v>
      </c>
      <c r="L128" s="2">
        <v>1</v>
      </c>
      <c r="M128" s="2">
        <v>10</v>
      </c>
      <c r="N128" s="117">
        <v>1</v>
      </c>
      <c r="O128" s="117">
        <v>0</v>
      </c>
      <c r="P128" s="117">
        <v>0</v>
      </c>
      <c r="Q128" s="2">
        <v>2</v>
      </c>
      <c r="R128" s="2">
        <v>5</v>
      </c>
      <c r="S128" s="2">
        <v>4</v>
      </c>
      <c r="T128" s="117">
        <v>0</v>
      </c>
      <c r="U128" s="2">
        <v>6</v>
      </c>
      <c r="V128" s="2">
        <v>16</v>
      </c>
      <c r="W128" s="117">
        <v>1</v>
      </c>
      <c r="X128" s="2" t="s">
        <v>42</v>
      </c>
      <c r="Y128" s="2">
        <v>1.1497008683915704</v>
      </c>
      <c r="Z128" s="2">
        <v>0.53329924345104618</v>
      </c>
      <c r="AA128" s="2">
        <v>0.65862987423708486</v>
      </c>
      <c r="AB128" s="2">
        <v>1.1497008683915704</v>
      </c>
      <c r="AC128" s="2">
        <v>0.69556965014744887</v>
      </c>
      <c r="AD128" s="2">
        <v>1.6141458162331028</v>
      </c>
      <c r="AE128" s="2">
        <v>1.442759959837759</v>
      </c>
      <c r="AF128" s="70">
        <f>('Controles Generales'!$E$12*(J128*(90/H128))+'Controles Generales'!$F$12*(K128*(90/H128))+'Controles Generales'!$I$12*(N128*(90/H128))+'Controles Generales'!$J$12*(O128*(90/H128))+'Controles Generales'!$K$12*(P128*(90/H128))+'Controles Generales'!$O$12*(T128*(90/H128))+'Controles Generales'!$R$12*(W128*(90/H128)))/100</f>
        <v>2.8125</v>
      </c>
      <c r="AG128" s="2"/>
      <c r="AH128" s="2"/>
      <c r="AI128" s="2"/>
      <c r="AJ128" s="10">
        <f>IF($H128&lt;'Criterios de Restricción'!$E$27,0,AF128)</f>
        <v>0</v>
      </c>
    </row>
    <row r="129" spans="1:36" ht="21" x14ac:dyDescent="0.25">
      <c r="A129" s="117" t="s">
        <v>838</v>
      </c>
      <c r="B129" s="117" t="s">
        <v>26</v>
      </c>
      <c r="C129" s="117" t="s">
        <v>144</v>
      </c>
      <c r="D129" s="117" t="s">
        <v>118</v>
      </c>
      <c r="E129" s="118">
        <v>31196</v>
      </c>
      <c r="F129" s="117">
        <v>30</v>
      </c>
      <c r="G129" s="117">
        <v>23</v>
      </c>
      <c r="H129" s="117">
        <v>1778</v>
      </c>
      <c r="I129" s="2">
        <v>115</v>
      </c>
      <c r="J129" s="117">
        <v>250</v>
      </c>
      <c r="K129" s="117">
        <v>67</v>
      </c>
      <c r="L129" s="2">
        <v>4</v>
      </c>
      <c r="M129" s="2">
        <v>40</v>
      </c>
      <c r="N129" s="117">
        <v>11</v>
      </c>
      <c r="O129" s="117">
        <v>7</v>
      </c>
      <c r="P129" s="117">
        <v>4</v>
      </c>
      <c r="Q129" s="2">
        <v>2</v>
      </c>
      <c r="R129" s="2">
        <v>10</v>
      </c>
      <c r="S129" s="2">
        <v>10</v>
      </c>
      <c r="T129" s="117">
        <v>41</v>
      </c>
      <c r="U129" s="2">
        <v>27</v>
      </c>
      <c r="V129" s="2">
        <v>72</v>
      </c>
      <c r="W129" s="117">
        <v>44</v>
      </c>
      <c r="X129" s="2"/>
      <c r="Y129" s="2"/>
      <c r="Z129" s="2"/>
      <c r="AA129" s="2"/>
      <c r="AB129" s="2"/>
      <c r="AC129" s="2"/>
      <c r="AD129" s="2"/>
      <c r="AE129" s="2"/>
      <c r="AF129" s="70">
        <f>('Controles Generales'!$E$12*(J129*(90/H129))+'Controles Generales'!$F$12*(K129*(90/H129))+'Controles Generales'!$I$12*(N129*(90/H129))+'Controles Generales'!$J$12*(O129*(90/H129))+'Controles Generales'!$K$12*(P129*(90/H129))+'Controles Generales'!$O$12*(T129*(90/H129))+'Controles Generales'!$R$12*(W129*(90/H129)))/100</f>
        <v>3.068757030371204</v>
      </c>
      <c r="AG129" s="2"/>
      <c r="AH129" s="2"/>
      <c r="AI129" s="2"/>
      <c r="AJ129" s="10">
        <f>IF($H129&lt;'Criterios de Restricción'!$E$27,0,AF129)</f>
        <v>3.068757030371204</v>
      </c>
    </row>
    <row r="130" spans="1:36" ht="21" x14ac:dyDescent="0.25">
      <c r="A130" s="117" t="s">
        <v>839</v>
      </c>
      <c r="B130" s="117" t="s">
        <v>26</v>
      </c>
      <c r="C130" s="117" t="s">
        <v>143</v>
      </c>
      <c r="D130" s="117" t="s">
        <v>169</v>
      </c>
      <c r="E130" s="118">
        <v>29564</v>
      </c>
      <c r="F130" s="117">
        <v>34</v>
      </c>
      <c r="G130" s="117">
        <v>23</v>
      </c>
      <c r="H130" s="117">
        <v>1955</v>
      </c>
      <c r="I130" s="2">
        <v>94</v>
      </c>
      <c r="J130" s="117">
        <v>273</v>
      </c>
      <c r="K130" s="117">
        <v>28</v>
      </c>
      <c r="L130" s="2">
        <v>3</v>
      </c>
      <c r="M130" s="2">
        <v>31</v>
      </c>
      <c r="N130" s="117">
        <v>33</v>
      </c>
      <c r="O130" s="117">
        <v>8</v>
      </c>
      <c r="P130" s="117">
        <v>3</v>
      </c>
      <c r="Q130" s="2">
        <v>2</v>
      </c>
      <c r="R130" s="2">
        <v>5</v>
      </c>
      <c r="S130" s="2">
        <v>12</v>
      </c>
      <c r="T130" s="117">
        <v>20</v>
      </c>
      <c r="U130" s="2">
        <v>27</v>
      </c>
      <c r="V130" s="2">
        <v>52</v>
      </c>
      <c r="W130" s="117">
        <v>139</v>
      </c>
      <c r="X130" s="2" t="s">
        <v>42</v>
      </c>
      <c r="Y130" s="2">
        <v>2.4834585137801612</v>
      </c>
      <c r="Z130" s="2">
        <v>2.6654284844378919</v>
      </c>
      <c r="AA130" s="2">
        <v>2.6218374735793288</v>
      </c>
      <c r="AB130" s="2">
        <v>2.4445240875506529</v>
      </c>
      <c r="AC130" s="2">
        <v>4.015303662871947</v>
      </c>
      <c r="AD130" s="2">
        <v>2.8317285259301617</v>
      </c>
      <c r="AE130" s="2">
        <v>2.7579828457437565</v>
      </c>
      <c r="AF130" s="70">
        <f>('Controles Generales'!$E$12*(J130*(90/H130))+'Controles Generales'!$F$12*(K130*(90/H130))+'Controles Generales'!$I$12*(N130*(90/H130))+'Controles Generales'!$J$12*(O130*(90/H130))+'Controles Generales'!$K$12*(P130*(90/H130))+'Controles Generales'!$O$12*(T130*(90/H130))+'Controles Generales'!$R$12*(W130*(90/H130)))/100</f>
        <v>3.0993606138107417</v>
      </c>
      <c r="AG130" s="2"/>
      <c r="AH130" s="2"/>
      <c r="AI130" s="2"/>
      <c r="AJ130" s="10">
        <f>IF($H130&lt;'Criterios de Restricción'!$E$27,0,AF130)</f>
        <v>3.0993606138107417</v>
      </c>
    </row>
    <row r="131" spans="1:36" ht="31.5" x14ac:dyDescent="0.25">
      <c r="A131" s="117" t="s">
        <v>840</v>
      </c>
      <c r="B131" s="117" t="s">
        <v>26</v>
      </c>
      <c r="C131" s="117" t="s">
        <v>154</v>
      </c>
      <c r="D131" s="117" t="s">
        <v>118</v>
      </c>
      <c r="E131" s="118">
        <v>34885</v>
      </c>
      <c r="F131" s="117">
        <v>20</v>
      </c>
      <c r="G131" s="117">
        <v>18</v>
      </c>
      <c r="H131" s="117">
        <v>1332</v>
      </c>
      <c r="I131" s="2">
        <v>16</v>
      </c>
      <c r="J131" s="117">
        <v>87</v>
      </c>
      <c r="K131" s="117">
        <v>27</v>
      </c>
      <c r="L131" s="2">
        <v>0</v>
      </c>
      <c r="M131" s="2">
        <v>7</v>
      </c>
      <c r="N131" s="117">
        <v>15</v>
      </c>
      <c r="O131" s="117">
        <v>7</v>
      </c>
      <c r="P131" s="117">
        <v>2</v>
      </c>
      <c r="Q131" s="2">
        <v>0</v>
      </c>
      <c r="R131" s="2">
        <v>1</v>
      </c>
      <c r="S131" s="2">
        <v>4</v>
      </c>
      <c r="T131" s="117">
        <v>24</v>
      </c>
      <c r="U131" s="2">
        <v>0</v>
      </c>
      <c r="V131" s="2">
        <v>3</v>
      </c>
      <c r="W131" s="117">
        <v>44</v>
      </c>
      <c r="X131" s="2"/>
      <c r="Y131" s="2"/>
      <c r="Z131" s="2"/>
      <c r="AA131" s="2"/>
      <c r="AB131" s="2"/>
      <c r="AC131" s="2"/>
      <c r="AD131" s="2"/>
      <c r="AE131" s="2"/>
      <c r="AF131" s="70">
        <f>('Controles Generales'!$E$12*(J131*(90/H131))+'Controles Generales'!$F$12*(K131*(90/H131))+'Controles Generales'!$I$12*(N131*(90/H131))+'Controles Generales'!$J$12*(O131*(90/H131))+'Controles Generales'!$K$12*(P131*(90/H131))+'Controles Generales'!$O$12*(T131*(90/H131))+'Controles Generales'!$R$12*(W131*(90/H131)))/100</f>
        <v>1.915540540540541</v>
      </c>
      <c r="AG131" s="2"/>
      <c r="AH131" s="2"/>
      <c r="AI131" s="2"/>
      <c r="AJ131" s="10">
        <f>IF($H131&lt;'Criterios de Restricción'!$E$27,0,AF131)</f>
        <v>1.915540540540541</v>
      </c>
    </row>
    <row r="132" spans="1:36" ht="21" x14ac:dyDescent="0.25">
      <c r="A132" s="117" t="s">
        <v>352</v>
      </c>
      <c r="B132" s="117" t="s">
        <v>26</v>
      </c>
      <c r="C132" s="117" t="s">
        <v>172</v>
      </c>
      <c r="D132" s="117" t="s">
        <v>118</v>
      </c>
      <c r="E132" s="118">
        <v>33130</v>
      </c>
      <c r="F132" s="117">
        <v>25</v>
      </c>
      <c r="G132" s="117">
        <v>17</v>
      </c>
      <c r="H132" s="117">
        <v>673</v>
      </c>
      <c r="I132" s="2">
        <v>4</v>
      </c>
      <c r="J132" s="117">
        <v>85</v>
      </c>
      <c r="K132" s="117">
        <v>5</v>
      </c>
      <c r="L132" s="2">
        <v>0</v>
      </c>
      <c r="M132" s="2">
        <v>4</v>
      </c>
      <c r="N132" s="117">
        <v>10</v>
      </c>
      <c r="O132" s="117">
        <v>2</v>
      </c>
      <c r="P132" s="117">
        <v>0</v>
      </c>
      <c r="Q132" s="2">
        <v>0</v>
      </c>
      <c r="R132" s="2">
        <v>1</v>
      </c>
      <c r="S132" s="2">
        <v>0</v>
      </c>
      <c r="T132" s="117">
        <v>10</v>
      </c>
      <c r="U132" s="2">
        <v>0</v>
      </c>
      <c r="V132" s="2">
        <v>4</v>
      </c>
      <c r="W132" s="117">
        <v>65</v>
      </c>
      <c r="X132" s="2" t="s">
        <v>42</v>
      </c>
      <c r="Y132" s="2">
        <v>9.2835234428282227</v>
      </c>
      <c r="Z132" s="2">
        <v>8.1697181155350194</v>
      </c>
      <c r="AA132" s="2">
        <v>7.6734238222015714</v>
      </c>
      <c r="AB132" s="2">
        <v>8.3941791805331398</v>
      </c>
      <c r="AC132" s="2">
        <v>8.4863141964893867</v>
      </c>
      <c r="AD132" s="2">
        <v>18.513101555207008</v>
      </c>
      <c r="AE132" s="2">
        <v>13.087020616183617</v>
      </c>
      <c r="AF132" s="70">
        <f>('Controles Generales'!$E$12*(J132*(90/H132))+'Controles Generales'!$F$12*(K132*(90/H132))+'Controles Generales'!$I$12*(N132*(90/H132))+'Controles Generales'!$J$12*(O132*(90/H132))+'Controles Generales'!$K$12*(P132*(90/H132))+'Controles Generales'!$O$12*(T132*(90/H132))+'Controles Generales'!$R$12*(W132*(90/H132)))/100</f>
        <v>3.085809806835067</v>
      </c>
      <c r="AG132" s="2"/>
      <c r="AH132" s="2"/>
      <c r="AI132" s="2"/>
      <c r="AJ132" s="10">
        <f>IF($H132&lt;'Criterios de Restricción'!$E$27,0,AF132)</f>
        <v>3.085809806835067</v>
      </c>
    </row>
    <row r="133" spans="1:36" ht="21" x14ac:dyDescent="0.25">
      <c r="A133" s="117" t="s">
        <v>841</v>
      </c>
      <c r="B133" s="117" t="s">
        <v>26</v>
      </c>
      <c r="C133" s="117" t="s">
        <v>598</v>
      </c>
      <c r="D133" s="117" t="s">
        <v>118</v>
      </c>
      <c r="E133" s="118">
        <v>33285</v>
      </c>
      <c r="F133" s="117">
        <v>24</v>
      </c>
      <c r="G133" s="117">
        <v>10</v>
      </c>
      <c r="H133" s="117">
        <v>892</v>
      </c>
      <c r="I133" s="2">
        <v>3</v>
      </c>
      <c r="J133" s="117">
        <v>115</v>
      </c>
      <c r="K133" s="117">
        <v>27</v>
      </c>
      <c r="L133" s="2">
        <v>0</v>
      </c>
      <c r="M133" s="2">
        <v>3</v>
      </c>
      <c r="N133" s="117">
        <v>8</v>
      </c>
      <c r="O133" s="117">
        <v>2</v>
      </c>
      <c r="P133" s="117">
        <v>0</v>
      </c>
      <c r="Q133" s="2">
        <v>0</v>
      </c>
      <c r="R133" s="2">
        <v>0</v>
      </c>
      <c r="S133" s="2">
        <v>0</v>
      </c>
      <c r="T133" s="117">
        <v>12</v>
      </c>
      <c r="U133" s="2">
        <v>0</v>
      </c>
      <c r="V133" s="2">
        <v>2</v>
      </c>
      <c r="W133" s="117">
        <v>53</v>
      </c>
      <c r="X133" s="2" t="s">
        <v>42</v>
      </c>
      <c r="Y133" s="2">
        <v>6.3648023542492691</v>
      </c>
      <c r="Z133" s="2">
        <v>10.072412554666609</v>
      </c>
      <c r="AA133" s="2">
        <v>9.0723421615696527</v>
      </c>
      <c r="AB133" s="2">
        <v>6.1229990755607453</v>
      </c>
      <c r="AC133" s="2">
        <v>9.2820078353509032</v>
      </c>
      <c r="AD133" s="2">
        <v>14.337928092496945</v>
      </c>
      <c r="AE133" s="2">
        <v>11.347301575717136</v>
      </c>
      <c r="AF133" s="70">
        <f>('Controles Generales'!$E$12*(J133*(90/H133))+'Controles Generales'!$F$12*(K133*(90/H133))+'Controles Generales'!$I$12*(N133*(90/H133))+'Controles Generales'!$J$12*(O133*(90/H133))+'Controles Generales'!$K$12*(P133*(90/H133))+'Controles Generales'!$O$12*(T133*(90/H133))+'Controles Generales'!$R$12*(W133*(90/H133)))/100</f>
        <v>2.9537556053811658</v>
      </c>
      <c r="AG133" s="2"/>
      <c r="AH133" s="2"/>
      <c r="AI133" s="2"/>
      <c r="AJ133" s="10">
        <f>IF($H133&lt;'Criterios de Restricción'!$E$27,0,AF133)</f>
        <v>2.9537556053811658</v>
      </c>
    </row>
    <row r="134" spans="1:36" ht="21" x14ac:dyDescent="0.25">
      <c r="A134" s="117" t="s">
        <v>842</v>
      </c>
      <c r="B134" s="117" t="s">
        <v>26</v>
      </c>
      <c r="C134" s="117" t="s">
        <v>143</v>
      </c>
      <c r="D134" s="117" t="s">
        <v>118</v>
      </c>
      <c r="E134" s="118">
        <v>32070</v>
      </c>
      <c r="F134" s="117">
        <v>28</v>
      </c>
      <c r="G134" s="117">
        <v>11</v>
      </c>
      <c r="H134" s="117">
        <v>436</v>
      </c>
      <c r="I134" s="2">
        <v>2</v>
      </c>
      <c r="J134" s="117">
        <v>40</v>
      </c>
      <c r="K134" s="117">
        <v>3</v>
      </c>
      <c r="L134" s="2">
        <v>0</v>
      </c>
      <c r="M134" s="2">
        <v>0</v>
      </c>
      <c r="N134" s="117">
        <v>3</v>
      </c>
      <c r="O134" s="117">
        <v>0</v>
      </c>
      <c r="P134" s="117">
        <v>0</v>
      </c>
      <c r="Q134" s="2">
        <v>0</v>
      </c>
      <c r="R134" s="2">
        <v>0</v>
      </c>
      <c r="S134" s="2">
        <v>0</v>
      </c>
      <c r="T134" s="117">
        <v>2</v>
      </c>
      <c r="U134" s="2">
        <v>0</v>
      </c>
      <c r="V134" s="2">
        <v>0</v>
      </c>
      <c r="W134" s="117">
        <v>27</v>
      </c>
      <c r="X134" s="2"/>
      <c r="Y134" s="2"/>
      <c r="Z134" s="2"/>
      <c r="AA134" s="2"/>
      <c r="AB134" s="2"/>
      <c r="AC134" s="2"/>
      <c r="AD134" s="2"/>
      <c r="AE134" s="2"/>
      <c r="AF134" s="70">
        <f>('Controles Generales'!$E$12*(J134*(90/H134))+'Controles Generales'!$F$12*(K134*(90/H134))+'Controles Generales'!$I$12*(N134*(90/H134))+'Controles Generales'!$J$12*(O134*(90/H134))+'Controles Generales'!$K$12*(P134*(90/H134))+'Controles Generales'!$O$12*(T134*(90/H134))+'Controles Generales'!$R$12*(W134*(90/H134)))/100</f>
        <v>2.0074541284403673</v>
      </c>
      <c r="AG134" s="2"/>
      <c r="AH134" s="2"/>
      <c r="AI134" s="2"/>
      <c r="AJ134" s="10">
        <f>IF($H134&lt;'Criterios de Restricción'!$E$27,0,AF134)</f>
        <v>0</v>
      </c>
    </row>
    <row r="135" spans="1:36" ht="21" x14ac:dyDescent="0.25">
      <c r="A135" s="117" t="s">
        <v>843</v>
      </c>
      <c r="B135" s="117" t="s">
        <v>26</v>
      </c>
      <c r="C135" s="117" t="s">
        <v>605</v>
      </c>
      <c r="D135" s="117" t="s">
        <v>118</v>
      </c>
      <c r="E135" s="118">
        <v>34855</v>
      </c>
      <c r="F135" s="117">
        <v>20</v>
      </c>
      <c r="G135" s="117">
        <v>5</v>
      </c>
      <c r="H135" s="117">
        <v>240</v>
      </c>
      <c r="I135" s="2">
        <v>55</v>
      </c>
      <c r="J135" s="117">
        <v>12</v>
      </c>
      <c r="K135" s="117">
        <v>1</v>
      </c>
      <c r="L135" s="2">
        <v>0</v>
      </c>
      <c r="M135" s="2">
        <v>9</v>
      </c>
      <c r="N135" s="117">
        <v>2</v>
      </c>
      <c r="O135" s="117">
        <v>1</v>
      </c>
      <c r="P135" s="117">
        <v>0</v>
      </c>
      <c r="Q135" s="2">
        <v>1</v>
      </c>
      <c r="R135" s="2">
        <v>9</v>
      </c>
      <c r="S135" s="2">
        <v>6</v>
      </c>
      <c r="T135" s="117">
        <v>2</v>
      </c>
      <c r="U135" s="2">
        <v>18</v>
      </c>
      <c r="V135" s="2">
        <v>37</v>
      </c>
      <c r="W135" s="117">
        <v>10</v>
      </c>
      <c r="X135" s="2" t="s">
        <v>42</v>
      </c>
      <c r="Y135" s="2">
        <v>12.502656406154779</v>
      </c>
      <c r="Z135" s="2">
        <v>13.128391886572146</v>
      </c>
      <c r="AA135" s="2">
        <v>12.506371644425904</v>
      </c>
      <c r="AB135" s="2">
        <v>12.471918701236746</v>
      </c>
      <c r="AC135" s="2">
        <v>13.730988013932597</v>
      </c>
      <c r="AD135" s="2">
        <v>23.914676140231933</v>
      </c>
      <c r="AE135" s="2">
        <v>19.776428281611789</v>
      </c>
      <c r="AF135" s="70">
        <f>('Controles Generales'!$E$12*(J135*(90/H135))+'Controles Generales'!$F$12*(K135*(90/H135))+'Controles Generales'!$I$12*(N135*(90/H135))+'Controles Generales'!$J$12*(O135*(90/H135))+'Controles Generales'!$K$12*(P135*(90/H135))+'Controles Generales'!$O$12*(T135*(90/H135))+'Controles Generales'!$R$12*(W135*(90/H135)))/100</f>
        <v>1.3875</v>
      </c>
      <c r="AG135" s="2"/>
      <c r="AH135" s="2"/>
      <c r="AI135" s="2"/>
      <c r="AJ135" s="10">
        <f>IF($H135&lt;'Criterios de Restricción'!$E$27,0,AF135)</f>
        <v>0</v>
      </c>
    </row>
    <row r="136" spans="1:36" ht="21" x14ac:dyDescent="0.25">
      <c r="A136" s="117" t="s">
        <v>844</v>
      </c>
      <c r="B136" s="117" t="s">
        <v>26</v>
      </c>
      <c r="C136" s="117" t="s">
        <v>138</v>
      </c>
      <c r="D136" s="117" t="s">
        <v>118</v>
      </c>
      <c r="E136" s="118">
        <v>35123</v>
      </c>
      <c r="F136" s="117">
        <v>19</v>
      </c>
      <c r="G136" s="117">
        <v>2</v>
      </c>
      <c r="H136" s="117">
        <v>16</v>
      </c>
      <c r="J136" s="117">
        <v>4</v>
      </c>
      <c r="K136" s="117">
        <v>0</v>
      </c>
      <c r="N136" s="117">
        <v>0</v>
      </c>
      <c r="O136" s="117">
        <v>0</v>
      </c>
      <c r="P136" s="117">
        <v>0</v>
      </c>
      <c r="T136" s="117">
        <v>1</v>
      </c>
      <c r="W136" s="117">
        <v>0</v>
      </c>
      <c r="AF136" s="70">
        <f>('Controles Generales'!$E$12*(J136*(90/H136))+'Controles Generales'!$F$12*(K136*(90/H136))+'Controles Generales'!$I$12*(N136*(90/H136))+'Controles Generales'!$J$12*(O136*(90/H136))+'Controles Generales'!$K$12*(P136*(90/H136))+'Controles Generales'!$O$12*(T136*(90/H136))+'Controles Generales'!$R$12*(W136*(90/H136)))/100</f>
        <v>4.359375</v>
      </c>
      <c r="AJ136" s="10">
        <f>IF($H136&lt;'Criterios de Restricción'!$E$27,0,AF136)</f>
        <v>0</v>
      </c>
    </row>
    <row r="137" spans="1:36" ht="21" x14ac:dyDescent="0.25">
      <c r="A137" s="117" t="s">
        <v>845</v>
      </c>
      <c r="B137" s="117" t="s">
        <v>26</v>
      </c>
      <c r="C137" s="117" t="s">
        <v>175</v>
      </c>
      <c r="D137" s="117" t="s">
        <v>118</v>
      </c>
      <c r="E137" s="118">
        <v>35081</v>
      </c>
      <c r="F137" s="117">
        <v>19</v>
      </c>
      <c r="G137" s="117">
        <v>6</v>
      </c>
      <c r="H137" s="117">
        <v>406</v>
      </c>
      <c r="J137" s="117">
        <v>44</v>
      </c>
      <c r="K137" s="117">
        <v>21</v>
      </c>
      <c r="N137" s="117">
        <v>3</v>
      </c>
      <c r="O137" s="117">
        <v>0</v>
      </c>
      <c r="P137" s="117">
        <v>0</v>
      </c>
      <c r="T137" s="117">
        <v>9</v>
      </c>
      <c r="W137" s="117">
        <v>1</v>
      </c>
      <c r="AF137" s="70">
        <f>('Controles Generales'!$E$12*(J137*(90/H137))+'Controles Generales'!$F$12*(K137*(90/H137))+'Controles Generales'!$I$12*(N137*(90/H137))+'Controles Generales'!$J$12*(O137*(90/H137))+'Controles Generales'!$K$12*(P137*(90/H137))+'Controles Generales'!$O$12*(T137*(90/H137))+'Controles Generales'!$R$12*(W137*(90/H137)))/100</f>
        <v>2.4827586206896552</v>
      </c>
      <c r="AJ137" s="10">
        <f>IF($H137&lt;'Criterios de Restricción'!$E$27,0,AF137)</f>
        <v>0</v>
      </c>
    </row>
    <row r="138" spans="1:36" ht="31.5" x14ac:dyDescent="0.25">
      <c r="A138" s="117" t="s">
        <v>322</v>
      </c>
      <c r="B138" s="117" t="s">
        <v>26</v>
      </c>
      <c r="C138" s="117" t="s">
        <v>158</v>
      </c>
      <c r="D138" s="117" t="s">
        <v>118</v>
      </c>
      <c r="E138" s="118">
        <v>31522</v>
      </c>
      <c r="F138" s="117">
        <v>29</v>
      </c>
      <c r="G138" s="117">
        <v>7</v>
      </c>
      <c r="H138" s="117">
        <v>394</v>
      </c>
      <c r="J138" s="117">
        <v>65</v>
      </c>
      <c r="K138" s="117">
        <v>1</v>
      </c>
      <c r="N138" s="117">
        <v>11</v>
      </c>
      <c r="O138" s="117">
        <v>1</v>
      </c>
      <c r="P138" s="117">
        <v>0</v>
      </c>
      <c r="T138" s="117">
        <v>2</v>
      </c>
      <c r="W138" s="117">
        <v>35</v>
      </c>
      <c r="AF138" s="70">
        <f>('Controles Generales'!$E$12*(J138*(90/H138))+'Controles Generales'!$F$12*(K138*(90/H138))+'Controles Generales'!$I$12*(N138*(90/H138))+'Controles Generales'!$J$12*(O138*(90/H138))+'Controles Generales'!$K$12*(P138*(90/H138))+'Controles Generales'!$O$12*(T138*(90/H138))+'Controles Generales'!$R$12*(W138*(90/H138)))/100</f>
        <v>3.4378172588832485</v>
      </c>
      <c r="AJ138" s="10">
        <f>IF($H138&lt;'Criterios de Restricción'!$E$27,0,AF138)</f>
        <v>0</v>
      </c>
    </row>
    <row r="139" spans="1:36" ht="31.5" x14ac:dyDescent="0.25">
      <c r="A139" s="117" t="s">
        <v>213</v>
      </c>
      <c r="B139" s="117" t="s">
        <v>26</v>
      </c>
      <c r="C139" s="117" t="s">
        <v>605</v>
      </c>
      <c r="D139" s="117" t="s">
        <v>118</v>
      </c>
      <c r="E139" s="118">
        <v>30135</v>
      </c>
      <c r="F139" s="117">
        <v>33</v>
      </c>
      <c r="G139" s="117">
        <v>7</v>
      </c>
      <c r="H139" s="117">
        <v>247</v>
      </c>
      <c r="J139" s="117">
        <v>27</v>
      </c>
      <c r="K139" s="117">
        <v>2</v>
      </c>
      <c r="N139" s="117">
        <v>2</v>
      </c>
      <c r="O139" s="117">
        <v>0</v>
      </c>
      <c r="P139" s="117">
        <v>0</v>
      </c>
      <c r="T139" s="117">
        <v>2</v>
      </c>
      <c r="W139" s="117">
        <v>7</v>
      </c>
      <c r="AF139" s="70">
        <f>('Controles Generales'!$E$12*(J139*(90/H139))+'Controles Generales'!$F$12*(K139*(90/H139))+'Controles Generales'!$I$12*(N139*(90/H139))+'Controles Generales'!$J$12*(O139*(90/H139))+'Controles Generales'!$K$12*(P139*(90/H139))+'Controles Generales'!$O$12*(T139*(90/H139))+'Controles Generales'!$R$12*(W139*(90/H139)))/100</f>
        <v>2.0222672064777329</v>
      </c>
      <c r="AJ139" s="10">
        <f>IF($H139&lt;'Criterios de Restricción'!$E$27,0,AF139)</f>
        <v>0</v>
      </c>
    </row>
    <row r="140" spans="1:36" ht="21" x14ac:dyDescent="0.25">
      <c r="A140" s="117" t="s">
        <v>336</v>
      </c>
      <c r="B140" s="117" t="s">
        <v>26</v>
      </c>
      <c r="C140" s="117" t="s">
        <v>148</v>
      </c>
      <c r="D140" s="117" t="s">
        <v>118</v>
      </c>
      <c r="E140" s="118">
        <v>35428</v>
      </c>
      <c r="F140" s="117">
        <v>18</v>
      </c>
      <c r="G140" s="117">
        <v>1</v>
      </c>
      <c r="H140" s="117">
        <v>2</v>
      </c>
      <c r="J140" s="117">
        <v>0</v>
      </c>
      <c r="K140" s="117">
        <v>0</v>
      </c>
      <c r="N140" s="117">
        <v>0</v>
      </c>
      <c r="O140" s="117">
        <v>0</v>
      </c>
      <c r="P140" s="117">
        <v>0</v>
      </c>
      <c r="T140" s="117">
        <v>0</v>
      </c>
      <c r="W140" s="117">
        <v>1</v>
      </c>
      <c r="AF140" s="70">
        <f>('Controles Generales'!$E$12*(J140*(90/H140))+'Controles Generales'!$F$12*(K140*(90/H140))+'Controles Generales'!$I$12*(N140*(90/H140))+'Controles Generales'!$J$12*(O140*(90/H140))+'Controles Generales'!$K$12*(P140*(90/H140))+'Controles Generales'!$O$12*(T140*(90/H140))+'Controles Generales'!$R$12*(W140*(90/H140)))/100</f>
        <v>4.5</v>
      </c>
      <c r="AJ140" s="10">
        <f>IF($H140&lt;'Criterios de Restricción'!$E$27,0,AF140)</f>
        <v>0</v>
      </c>
    </row>
    <row r="141" spans="1:36" ht="21" x14ac:dyDescent="0.25">
      <c r="A141" s="117" t="s">
        <v>846</v>
      </c>
      <c r="B141" s="117" t="s">
        <v>26</v>
      </c>
      <c r="C141" s="117" t="s">
        <v>121</v>
      </c>
      <c r="D141" s="117" t="s">
        <v>215</v>
      </c>
      <c r="E141" s="118">
        <v>32890</v>
      </c>
      <c r="F141" s="117">
        <v>25</v>
      </c>
      <c r="G141" s="117">
        <v>7</v>
      </c>
      <c r="H141" s="117">
        <v>362</v>
      </c>
      <c r="J141" s="117">
        <v>39</v>
      </c>
      <c r="K141" s="117">
        <v>6</v>
      </c>
      <c r="N141" s="117">
        <v>5</v>
      </c>
      <c r="O141" s="117">
        <v>2</v>
      </c>
      <c r="P141" s="117">
        <v>0</v>
      </c>
      <c r="T141" s="117">
        <v>7</v>
      </c>
      <c r="W141" s="117">
        <v>17</v>
      </c>
      <c r="AF141" s="70">
        <f>('Controles Generales'!$E$12*(J141*(90/H141))+'Controles Generales'!$F$12*(K141*(90/H141))+'Controles Generales'!$I$12*(N141*(90/H141))+'Controles Generales'!$J$12*(O141*(90/H141))+'Controles Generales'!$K$12*(P141*(90/H141))+'Controles Generales'!$O$12*(T141*(90/H141))+'Controles Generales'!$R$12*(W141*(90/H141)))/100</f>
        <v>2.604281767955801</v>
      </c>
      <c r="AJ141" s="10">
        <f>IF($H141&lt;'Criterios de Restricción'!$E$27,0,AF141)</f>
        <v>0</v>
      </c>
    </row>
    <row r="142" spans="1:36" ht="21" x14ac:dyDescent="0.25">
      <c r="A142" s="117" t="s">
        <v>847</v>
      </c>
      <c r="B142" s="117" t="s">
        <v>26</v>
      </c>
      <c r="C142" s="117" t="s">
        <v>172</v>
      </c>
      <c r="D142" s="117" t="s">
        <v>118</v>
      </c>
      <c r="E142" s="118">
        <v>32508</v>
      </c>
      <c r="F142" s="117">
        <v>26</v>
      </c>
      <c r="G142" s="117">
        <v>12</v>
      </c>
      <c r="H142" s="117">
        <v>1009</v>
      </c>
      <c r="J142" s="117">
        <v>186</v>
      </c>
      <c r="K142" s="117">
        <v>35</v>
      </c>
      <c r="N142" s="117">
        <v>6</v>
      </c>
      <c r="O142" s="117">
        <v>9</v>
      </c>
      <c r="P142" s="117">
        <v>3</v>
      </c>
      <c r="T142" s="117">
        <v>22</v>
      </c>
      <c r="W142" s="117">
        <v>71</v>
      </c>
      <c r="AF142" s="70">
        <f>('Controles Generales'!$E$12*(J142*(90/H142))+'Controles Generales'!$F$12*(K142*(90/H142))+'Controles Generales'!$I$12*(N142*(90/H142))+'Controles Generales'!$J$12*(O142*(90/H142))+'Controles Generales'!$K$12*(P142*(90/H142))+'Controles Generales'!$O$12*(T142*(90/H142))+'Controles Generales'!$R$12*(W142*(90/H142)))/100</f>
        <v>4.1231417244796837</v>
      </c>
      <c r="AJ142" s="10">
        <f>IF($H142&lt;'Criterios de Restricción'!$E$27,0,AF142)</f>
        <v>4.1231417244796837</v>
      </c>
    </row>
    <row r="143" spans="1:36" x14ac:dyDescent="0.25">
      <c r="A143" s="117" t="s">
        <v>197</v>
      </c>
      <c r="B143" s="117" t="s">
        <v>26</v>
      </c>
      <c r="C143" s="117" t="s">
        <v>135</v>
      </c>
      <c r="D143" s="117" t="s">
        <v>118</v>
      </c>
      <c r="E143" s="118">
        <v>35043</v>
      </c>
      <c r="F143" s="117">
        <v>19</v>
      </c>
      <c r="G143" s="117">
        <v>1</v>
      </c>
      <c r="H143" s="117">
        <v>76</v>
      </c>
      <c r="J143" s="117">
        <v>9</v>
      </c>
      <c r="K143" s="117">
        <v>2</v>
      </c>
      <c r="N143" s="117">
        <v>1</v>
      </c>
      <c r="O143" s="117">
        <v>0</v>
      </c>
      <c r="P143" s="117">
        <v>0</v>
      </c>
      <c r="T143" s="117">
        <v>0</v>
      </c>
      <c r="W143" s="117">
        <v>5</v>
      </c>
      <c r="AF143" s="70">
        <f>('Controles Generales'!$E$12*(J143*(90/H143))+'Controles Generales'!$F$12*(K143*(90/H143))+'Controles Generales'!$I$12*(N143*(90/H143))+'Controles Generales'!$J$12*(O143*(90/H143))+'Controles Generales'!$K$12*(P143*(90/H143))+'Controles Generales'!$O$12*(T143*(90/H143))+'Controles Generales'!$R$12*(W143*(90/H143)))/100</f>
        <v>2.6052631578947363</v>
      </c>
      <c r="AJ143" s="10">
        <f>IF($H143&lt;'Criterios de Restricción'!$E$27,0,AF143)</f>
        <v>0</v>
      </c>
    </row>
    <row r="144" spans="1:36" ht="21" x14ac:dyDescent="0.25">
      <c r="A144" s="117" t="s">
        <v>848</v>
      </c>
      <c r="B144" s="117" t="s">
        <v>26</v>
      </c>
      <c r="C144" s="117" t="s">
        <v>142</v>
      </c>
      <c r="D144" s="117" t="s">
        <v>215</v>
      </c>
      <c r="E144" s="118">
        <v>33590</v>
      </c>
      <c r="F144" s="117">
        <v>23</v>
      </c>
      <c r="G144" s="117">
        <v>9</v>
      </c>
      <c r="H144" s="117">
        <v>278</v>
      </c>
      <c r="J144" s="117">
        <v>47</v>
      </c>
      <c r="K144" s="117">
        <v>5</v>
      </c>
      <c r="N144" s="117">
        <v>4</v>
      </c>
      <c r="O144" s="117">
        <v>1</v>
      </c>
      <c r="P144" s="117">
        <v>0</v>
      </c>
      <c r="T144" s="117">
        <v>6</v>
      </c>
      <c r="W144" s="117">
        <v>10</v>
      </c>
      <c r="AF144" s="70">
        <f>('Controles Generales'!$E$12*(J144*(90/H144))+'Controles Generales'!$F$12*(K144*(90/H144))+'Controles Generales'!$I$12*(N144*(90/H144))+'Controles Generales'!$J$12*(O144*(90/H144))+'Controles Generales'!$K$12*(P144*(90/H144))+'Controles Generales'!$O$12*(T144*(90/H144))+'Controles Generales'!$R$12*(W144*(90/H144)))/100</f>
        <v>3.3507194244604319</v>
      </c>
      <c r="AJ144" s="10">
        <f>IF($H144&lt;'Criterios de Restricción'!$E$27,0,AF144)</f>
        <v>0</v>
      </c>
    </row>
    <row r="145" spans="1:36" ht="21" x14ac:dyDescent="0.25">
      <c r="A145" s="117" t="s">
        <v>849</v>
      </c>
      <c r="B145" s="117" t="s">
        <v>26</v>
      </c>
      <c r="C145" s="117" t="s">
        <v>175</v>
      </c>
      <c r="D145" s="117" t="s">
        <v>118</v>
      </c>
      <c r="E145" s="118">
        <v>34059</v>
      </c>
      <c r="F145" s="117">
        <v>22</v>
      </c>
      <c r="G145" s="117">
        <v>5</v>
      </c>
      <c r="H145" s="117">
        <v>213</v>
      </c>
      <c r="J145" s="117">
        <v>30</v>
      </c>
      <c r="K145" s="117">
        <v>5</v>
      </c>
      <c r="N145" s="117">
        <v>5</v>
      </c>
      <c r="O145" s="117">
        <v>0</v>
      </c>
      <c r="P145" s="117">
        <v>0</v>
      </c>
      <c r="T145" s="117">
        <v>3</v>
      </c>
      <c r="W145" s="117">
        <v>25</v>
      </c>
      <c r="AF145" s="70">
        <f>('Controles Generales'!$E$12*(J145*(90/H145))+'Controles Generales'!$F$12*(K145*(90/H145))+'Controles Generales'!$I$12*(N145*(90/H145))+'Controles Generales'!$J$12*(O145*(90/H145))+'Controles Generales'!$K$12*(P145*(90/H145))+'Controles Generales'!$O$12*(T145*(90/H145))+'Controles Generales'!$R$12*(W145*(90/H145)))/100</f>
        <v>3.6549295774647885</v>
      </c>
      <c r="AJ145" s="10">
        <f>IF($H145&lt;'Criterios de Restricción'!$E$27,0,AF145)</f>
        <v>0</v>
      </c>
    </row>
    <row r="146" spans="1:36" ht="21" x14ac:dyDescent="0.25">
      <c r="A146" s="117" t="s">
        <v>327</v>
      </c>
      <c r="B146" s="117" t="s">
        <v>26</v>
      </c>
      <c r="C146" s="117" t="s">
        <v>138</v>
      </c>
      <c r="D146" s="117" t="s">
        <v>118</v>
      </c>
      <c r="E146" s="118">
        <v>32431</v>
      </c>
      <c r="F146" s="117">
        <v>27</v>
      </c>
      <c r="G146" s="117">
        <v>27</v>
      </c>
      <c r="H146" s="117">
        <v>1965</v>
      </c>
      <c r="J146" s="117">
        <v>227</v>
      </c>
      <c r="K146" s="117">
        <v>16</v>
      </c>
      <c r="N146" s="117">
        <v>41</v>
      </c>
      <c r="O146" s="117">
        <v>3</v>
      </c>
      <c r="P146" s="117">
        <v>1</v>
      </c>
      <c r="T146" s="117">
        <v>37</v>
      </c>
      <c r="W146" s="117">
        <v>158</v>
      </c>
      <c r="AF146" s="70">
        <f>('Controles Generales'!$E$12*(J146*(90/H146))+'Controles Generales'!$F$12*(K146*(90/H146))+'Controles Generales'!$I$12*(N146*(90/H146))+'Controles Generales'!$J$12*(O146*(90/H146))+'Controles Generales'!$K$12*(P146*(90/H146))+'Controles Generales'!$O$12*(T146*(90/H146))+'Controles Generales'!$R$12*(W146*(90/H146)))/100</f>
        <v>2.8958015267175572</v>
      </c>
      <c r="AJ146" s="10">
        <f>IF($H146&lt;'Criterios de Restricción'!$E$27,0,AF146)</f>
        <v>2.8958015267175572</v>
      </c>
    </row>
    <row r="147" spans="1:36" x14ac:dyDescent="0.25">
      <c r="A147" s="117" t="s">
        <v>850</v>
      </c>
      <c r="B147" s="117" t="s">
        <v>26</v>
      </c>
      <c r="C147" s="117" t="s">
        <v>135</v>
      </c>
      <c r="D147" s="117" t="s">
        <v>169</v>
      </c>
      <c r="E147" s="118">
        <v>31052</v>
      </c>
      <c r="F147" s="117">
        <v>30</v>
      </c>
      <c r="G147" s="117">
        <v>19</v>
      </c>
      <c r="H147" s="117">
        <v>1147</v>
      </c>
      <c r="J147" s="117">
        <v>211</v>
      </c>
      <c r="K147" s="117">
        <v>23</v>
      </c>
      <c r="N147" s="117">
        <v>17</v>
      </c>
      <c r="O147" s="117">
        <v>7</v>
      </c>
      <c r="P147" s="117">
        <v>5</v>
      </c>
      <c r="T147" s="117">
        <v>23</v>
      </c>
      <c r="W147" s="117">
        <v>45</v>
      </c>
      <c r="AF147" s="70">
        <f>('Controles Generales'!$E$12*(J147*(90/H147))+'Controles Generales'!$F$12*(K147*(90/H147))+'Controles Generales'!$I$12*(N147*(90/H147))+'Controles Generales'!$J$12*(O147*(90/H147))+'Controles Generales'!$K$12*(P147*(90/H147))+'Controles Generales'!$O$12*(T147*(90/H147))+'Controles Generales'!$R$12*(W147*(90/H147)))/100</f>
        <v>3.6839581517000868</v>
      </c>
      <c r="AJ147" s="10">
        <f>IF($H147&lt;'Criterios de Restricción'!$E$27,0,AF147)</f>
        <v>3.6839581517000868</v>
      </c>
    </row>
    <row r="148" spans="1:36" x14ac:dyDescent="0.25">
      <c r="A148" s="117" t="s">
        <v>323</v>
      </c>
      <c r="B148" s="117" t="s">
        <v>26</v>
      </c>
      <c r="C148" s="117" t="s">
        <v>128</v>
      </c>
      <c r="D148" s="117" t="s">
        <v>118</v>
      </c>
      <c r="E148" s="118">
        <v>31865</v>
      </c>
      <c r="F148" s="117">
        <v>28</v>
      </c>
      <c r="G148" s="117">
        <v>21</v>
      </c>
      <c r="H148" s="117">
        <v>867</v>
      </c>
      <c r="J148" s="117">
        <v>139</v>
      </c>
      <c r="K148" s="117">
        <v>10</v>
      </c>
      <c r="N148" s="117">
        <v>23</v>
      </c>
      <c r="O148" s="117">
        <v>2</v>
      </c>
      <c r="P148" s="117">
        <v>1</v>
      </c>
      <c r="T148" s="117">
        <v>9</v>
      </c>
      <c r="W148" s="117">
        <v>60</v>
      </c>
      <c r="AF148" s="70">
        <f>('Controles Generales'!$E$12*(J148*(90/H148))+'Controles Generales'!$F$12*(K148*(90/H148))+'Controles Generales'!$I$12*(N148*(90/H148))+'Controles Generales'!$J$12*(O148*(90/H148))+'Controles Generales'!$K$12*(P148*(90/H148))+'Controles Generales'!$O$12*(T148*(90/H148))+'Controles Generales'!$R$12*(W148*(90/H148)))/100</f>
        <v>3.3788927335640135</v>
      </c>
      <c r="AJ148" s="10">
        <f>IF($H148&lt;'Criterios de Restricción'!$E$27,0,AF148)</f>
        <v>3.3788927335640135</v>
      </c>
    </row>
    <row r="149" spans="1:36" ht="31.5" x14ac:dyDescent="0.25">
      <c r="A149" s="117" t="s">
        <v>851</v>
      </c>
      <c r="B149" s="117" t="s">
        <v>26</v>
      </c>
      <c r="C149" s="117" t="s">
        <v>142</v>
      </c>
      <c r="D149" s="117" t="s">
        <v>118</v>
      </c>
      <c r="E149" s="118">
        <v>34913</v>
      </c>
      <c r="F149" s="117">
        <v>20</v>
      </c>
      <c r="G149" s="117">
        <v>5</v>
      </c>
      <c r="H149" s="117">
        <v>185</v>
      </c>
      <c r="J149" s="117">
        <v>31</v>
      </c>
      <c r="K149" s="117">
        <v>3</v>
      </c>
      <c r="N149" s="117">
        <v>1</v>
      </c>
      <c r="O149" s="117">
        <v>0</v>
      </c>
      <c r="P149" s="117">
        <v>2</v>
      </c>
      <c r="T149" s="117">
        <v>1</v>
      </c>
      <c r="W149" s="117">
        <v>4</v>
      </c>
      <c r="AF149" s="70">
        <f>('Controles Generales'!$E$12*(J149*(90/H149))+'Controles Generales'!$F$12*(K149*(90/H149))+'Controles Generales'!$I$12*(N149*(90/H149))+'Controles Generales'!$J$12*(O149*(90/H149))+'Controles Generales'!$K$12*(P149*(90/H149))+'Controles Generales'!$O$12*(T149*(90/H149))+'Controles Generales'!$R$12*(W149*(90/H149)))/100</f>
        <v>2.894594594594595</v>
      </c>
      <c r="AJ149" s="10">
        <f>IF($H149&lt;'Criterios de Restricción'!$E$27,0,AF149)</f>
        <v>0</v>
      </c>
    </row>
    <row r="150" spans="1:36" ht="21" x14ac:dyDescent="0.25">
      <c r="A150" s="117" t="s">
        <v>852</v>
      </c>
      <c r="B150" s="117" t="s">
        <v>26</v>
      </c>
      <c r="C150" s="117" t="s">
        <v>139</v>
      </c>
      <c r="D150" s="117" t="s">
        <v>118</v>
      </c>
      <c r="E150" s="118">
        <v>33669</v>
      </c>
      <c r="F150" s="117">
        <v>23</v>
      </c>
      <c r="G150" s="117">
        <v>3</v>
      </c>
      <c r="H150" s="117">
        <v>119</v>
      </c>
      <c r="J150" s="117">
        <v>16</v>
      </c>
      <c r="K150" s="117">
        <v>2</v>
      </c>
      <c r="N150" s="117">
        <v>4</v>
      </c>
      <c r="O150" s="117">
        <v>0</v>
      </c>
      <c r="P150" s="117">
        <v>0</v>
      </c>
      <c r="T150" s="117">
        <v>3</v>
      </c>
      <c r="W150" s="117">
        <v>11</v>
      </c>
      <c r="AF150" s="70">
        <f>('Controles Generales'!$E$12*(J150*(90/H150))+'Controles Generales'!$F$12*(K150*(90/H150))+'Controles Generales'!$I$12*(N150*(90/H150))+'Controles Generales'!$J$12*(O150*(90/H150))+'Controles Generales'!$K$12*(P150*(90/H150))+'Controles Generales'!$O$12*(T150*(90/H150))+'Controles Generales'!$R$12*(W150*(90/H150)))/100</f>
        <v>3.5357142857142856</v>
      </c>
      <c r="AJ150" s="10">
        <f>IF($H150&lt;'Criterios de Restricción'!$E$27,0,AF150)</f>
        <v>0</v>
      </c>
    </row>
    <row r="151" spans="1:36" ht="31.5" x14ac:dyDescent="0.25">
      <c r="A151" s="117" t="s">
        <v>853</v>
      </c>
      <c r="B151" s="117" t="s">
        <v>26</v>
      </c>
      <c r="C151" s="117" t="s">
        <v>165</v>
      </c>
      <c r="D151" s="117" t="s">
        <v>118</v>
      </c>
      <c r="E151" s="118">
        <v>30440</v>
      </c>
      <c r="F151" s="117">
        <v>32</v>
      </c>
      <c r="G151" s="117">
        <v>12</v>
      </c>
      <c r="H151" s="117">
        <v>517</v>
      </c>
      <c r="J151" s="117">
        <v>68</v>
      </c>
      <c r="K151" s="117">
        <v>15</v>
      </c>
      <c r="N151" s="117">
        <v>8</v>
      </c>
      <c r="O151" s="117">
        <v>1</v>
      </c>
      <c r="P151" s="117">
        <v>0</v>
      </c>
      <c r="T151" s="117">
        <v>15</v>
      </c>
      <c r="W151" s="117">
        <v>23</v>
      </c>
      <c r="AF151" s="70">
        <f>('Controles Generales'!$E$12*(J151*(90/H151))+'Controles Generales'!$F$12*(K151*(90/H151))+'Controles Generales'!$I$12*(N151*(90/H151))+'Controles Generales'!$J$12*(O151*(90/H151))+'Controles Generales'!$K$12*(P151*(90/H151))+'Controles Generales'!$O$12*(T151*(90/H151))+'Controles Generales'!$R$12*(W151*(90/H151)))/100</f>
        <v>3.1378143133462286</v>
      </c>
      <c r="AJ151" s="10">
        <f>IF($H151&lt;'Criterios de Restricción'!$E$27,0,AF151)</f>
        <v>0</v>
      </c>
    </row>
    <row r="152" spans="1:36" x14ac:dyDescent="0.25">
      <c r="A152" s="117" t="s">
        <v>854</v>
      </c>
      <c r="B152" s="117" t="s">
        <v>26</v>
      </c>
      <c r="C152" s="117" t="s">
        <v>117</v>
      </c>
      <c r="D152" s="117" t="s">
        <v>118</v>
      </c>
      <c r="E152" s="118">
        <v>29929</v>
      </c>
      <c r="F152" s="117">
        <v>33</v>
      </c>
      <c r="G152" s="117">
        <v>12</v>
      </c>
      <c r="H152" s="117">
        <v>281</v>
      </c>
      <c r="J152" s="117">
        <v>51</v>
      </c>
      <c r="K152" s="117">
        <v>1</v>
      </c>
      <c r="N152" s="117">
        <v>6</v>
      </c>
      <c r="O152" s="117">
        <v>2</v>
      </c>
      <c r="P152" s="117">
        <v>0</v>
      </c>
      <c r="T152" s="117">
        <v>2</v>
      </c>
      <c r="W152" s="117">
        <v>28</v>
      </c>
      <c r="AF152" s="70">
        <f>('Controles Generales'!$E$12*(J152*(90/H152))+'Controles Generales'!$F$12*(K152*(90/H152))+'Controles Generales'!$I$12*(N152*(90/H152))+'Controles Generales'!$J$12*(O152*(90/H152))+'Controles Generales'!$K$12*(P152*(90/H152))+'Controles Generales'!$O$12*(T152*(90/H152))+'Controles Generales'!$R$12*(W152*(90/H152)))/100</f>
        <v>3.8354092526690398</v>
      </c>
      <c r="AJ152" s="10">
        <f>IF($H152&lt;'Criterios de Restricción'!$E$27,0,AF152)</f>
        <v>0</v>
      </c>
    </row>
    <row r="153" spans="1:36" ht="21" x14ac:dyDescent="0.25">
      <c r="A153" s="117" t="s">
        <v>319</v>
      </c>
      <c r="B153" s="117" t="s">
        <v>26</v>
      </c>
      <c r="C153" s="117" t="s">
        <v>128</v>
      </c>
      <c r="D153" s="117" t="s">
        <v>118</v>
      </c>
      <c r="E153" s="118">
        <v>35066</v>
      </c>
      <c r="F153" s="117">
        <v>19</v>
      </c>
      <c r="G153" s="117">
        <v>2</v>
      </c>
      <c r="H153" s="117">
        <v>153</v>
      </c>
      <c r="J153" s="117">
        <v>14</v>
      </c>
      <c r="K153" s="117">
        <v>1</v>
      </c>
      <c r="N153" s="117">
        <v>0</v>
      </c>
      <c r="O153" s="117">
        <v>1</v>
      </c>
      <c r="P153" s="117">
        <v>1</v>
      </c>
      <c r="T153" s="117">
        <v>2</v>
      </c>
      <c r="W153" s="117">
        <v>0</v>
      </c>
      <c r="AF153" s="70">
        <f>('Controles Generales'!$E$12*(J153*(90/H153))+'Controles Generales'!$F$12*(K153*(90/H153))+'Controles Generales'!$I$12*(N153*(90/H153))+'Controles Generales'!$J$12*(O153*(90/H153))+'Controles Generales'!$K$12*(P153*(90/H153))+'Controles Generales'!$O$12*(T153*(90/H153))+'Controles Generales'!$R$12*(W153*(90/H153)))/100</f>
        <v>1.720588235294118</v>
      </c>
      <c r="AJ153" s="10">
        <f>IF($H153&lt;'Criterios de Restricción'!$E$27,0,AF153)</f>
        <v>0</v>
      </c>
    </row>
    <row r="154" spans="1:36" x14ac:dyDescent="0.25">
      <c r="A154" s="117" t="s">
        <v>855</v>
      </c>
      <c r="B154" s="117" t="s">
        <v>26</v>
      </c>
      <c r="C154" s="117" t="s">
        <v>158</v>
      </c>
      <c r="D154" s="117" t="s">
        <v>118</v>
      </c>
      <c r="E154" s="118">
        <v>31237</v>
      </c>
      <c r="F154" s="117">
        <v>30</v>
      </c>
      <c r="G154" s="117">
        <v>14</v>
      </c>
      <c r="H154" s="117">
        <v>723</v>
      </c>
      <c r="J154" s="117">
        <v>192</v>
      </c>
      <c r="K154" s="117">
        <v>10</v>
      </c>
      <c r="N154" s="117">
        <v>2</v>
      </c>
      <c r="O154" s="117">
        <v>3</v>
      </c>
      <c r="P154" s="117">
        <v>2</v>
      </c>
      <c r="T154" s="117">
        <v>10</v>
      </c>
      <c r="W154" s="117">
        <v>33</v>
      </c>
      <c r="AF154" s="70">
        <f>('Controles Generales'!$E$12*(J154*(90/H154))+'Controles Generales'!$F$12*(K154*(90/H154))+'Controles Generales'!$I$12*(N154*(90/H154))+'Controles Generales'!$J$12*(O154*(90/H154))+'Controles Generales'!$K$12*(P154*(90/H154))+'Controles Generales'!$O$12*(T154*(90/H154))+'Controles Generales'!$R$12*(W154*(90/H154)))/100</f>
        <v>4.5093360995850622</v>
      </c>
      <c r="AJ154" s="10">
        <f>IF($H154&lt;'Criterios de Restricción'!$E$27,0,AF154)</f>
        <v>4.5093360995850622</v>
      </c>
    </row>
    <row r="155" spans="1:36" ht="21" x14ac:dyDescent="0.25">
      <c r="A155" s="117" t="s">
        <v>856</v>
      </c>
      <c r="B155" s="117" t="s">
        <v>26</v>
      </c>
      <c r="C155" s="117" t="s">
        <v>154</v>
      </c>
      <c r="D155" s="117" t="s">
        <v>169</v>
      </c>
      <c r="E155" s="118">
        <v>32759</v>
      </c>
      <c r="F155" s="117">
        <v>26</v>
      </c>
      <c r="G155" s="117">
        <v>11</v>
      </c>
      <c r="H155" s="117">
        <v>722</v>
      </c>
      <c r="J155" s="117">
        <v>158</v>
      </c>
      <c r="K155" s="117">
        <v>25</v>
      </c>
      <c r="N155" s="117">
        <v>1</v>
      </c>
      <c r="O155" s="117">
        <v>1</v>
      </c>
      <c r="P155" s="117">
        <v>3</v>
      </c>
      <c r="T155" s="117">
        <v>10</v>
      </c>
      <c r="W155" s="117">
        <v>15</v>
      </c>
      <c r="AF155" s="70">
        <f>('Controles Generales'!$E$12*(J155*(90/H155))+'Controles Generales'!$F$12*(K155*(90/H155))+'Controles Generales'!$I$12*(N155*(90/H155))+'Controles Generales'!$J$12*(O155*(90/H155))+'Controles Generales'!$K$12*(P155*(90/H155))+'Controles Generales'!$O$12*(T155*(90/H155))+'Controles Generales'!$R$12*(W155*(90/H155)))/100</f>
        <v>3.8362188365650978</v>
      </c>
      <c r="AJ155" s="10">
        <f>IF($H155&lt;'Criterios de Restricción'!$E$27,0,AF155)</f>
        <v>3.8362188365650978</v>
      </c>
    </row>
    <row r="156" spans="1:36" ht="21" x14ac:dyDescent="0.25">
      <c r="A156" s="117" t="s">
        <v>857</v>
      </c>
      <c r="B156" s="117" t="s">
        <v>26</v>
      </c>
      <c r="C156" s="117" t="s">
        <v>129</v>
      </c>
      <c r="D156" s="117" t="s">
        <v>118</v>
      </c>
      <c r="E156" s="118">
        <v>34004</v>
      </c>
      <c r="F156" s="117">
        <v>22</v>
      </c>
      <c r="G156" s="117">
        <v>1</v>
      </c>
      <c r="H156" s="117">
        <v>15</v>
      </c>
      <c r="J156" s="117">
        <v>0</v>
      </c>
      <c r="K156" s="117">
        <v>0</v>
      </c>
      <c r="N156" s="117">
        <v>1</v>
      </c>
      <c r="O156" s="117">
        <v>0</v>
      </c>
      <c r="P156" s="117">
        <v>0</v>
      </c>
      <c r="T156" s="117">
        <v>0</v>
      </c>
      <c r="W156" s="117">
        <v>0</v>
      </c>
      <c r="AF156" s="70">
        <f>('Controles Generales'!$E$12*(J156*(90/H156))+'Controles Generales'!$F$12*(K156*(90/H156))+'Controles Generales'!$I$12*(N156*(90/H156))+'Controles Generales'!$J$12*(O156*(90/H156))+'Controles Generales'!$K$12*(P156*(90/H156))+'Controles Generales'!$O$12*(T156*(90/H156))+'Controles Generales'!$R$12*(W156*(90/H156)))/100</f>
        <v>0.6</v>
      </c>
      <c r="AJ156" s="10">
        <f>IF($H156&lt;'Criterios de Restricción'!$E$27,0,AF156)</f>
        <v>0</v>
      </c>
    </row>
  </sheetData>
  <autoFilter ref="A1:AJ61" xr:uid="{00000000-0009-0000-0000-000010000000}">
    <sortState xmlns:xlrd2="http://schemas.microsoft.com/office/spreadsheetml/2017/richdata2" ref="A2:AJ135">
      <sortCondition ref="A1:A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E487-742C-419E-B418-4193B6019EA7}">
  <dimension ref="A2:J48"/>
  <sheetViews>
    <sheetView topLeftCell="A13" zoomScale="62" zoomScaleNormal="62" workbookViewId="0">
      <selection activeCell="E46" sqref="E46:F46"/>
    </sheetView>
  </sheetViews>
  <sheetFormatPr baseColWidth="10" defaultRowHeight="15" x14ac:dyDescent="0.25"/>
  <cols>
    <col min="1" max="1" width="14.85546875" bestFit="1" customWidth="1"/>
    <col min="2" max="2" width="40.7109375" bestFit="1" customWidth="1"/>
    <col min="3" max="3" width="25" bestFit="1" customWidth="1"/>
    <col min="4" max="4" width="27.28515625" bestFit="1" customWidth="1"/>
    <col min="5" max="5" width="23" bestFit="1" customWidth="1"/>
    <col min="6" max="6" width="25" bestFit="1" customWidth="1"/>
    <col min="7" max="7" width="18.28515625" bestFit="1" customWidth="1"/>
    <col min="8" max="8" width="25.28515625" bestFit="1" customWidth="1"/>
    <col min="9" max="9" width="24.7109375" bestFit="1" customWidth="1"/>
    <col min="10" max="10" width="10.5703125" bestFit="1" customWidth="1"/>
  </cols>
  <sheetData>
    <row r="2" spans="1:10" x14ac:dyDescent="0.25">
      <c r="B2" s="90" t="s">
        <v>567</v>
      </c>
      <c r="C2" s="91">
        <v>30</v>
      </c>
    </row>
    <row r="3" spans="1:10" x14ac:dyDescent="0.25">
      <c r="B3" s="90" t="s">
        <v>573</v>
      </c>
      <c r="C3" s="91">
        <f>C2*90</f>
        <v>2700</v>
      </c>
    </row>
    <row r="4" spans="1:10" x14ac:dyDescent="0.25">
      <c r="B4" s="90" t="s">
        <v>574</v>
      </c>
      <c r="C4" s="91">
        <v>0.25</v>
      </c>
    </row>
    <row r="5" spans="1:10" x14ac:dyDescent="0.25">
      <c r="B5" s="90" t="s">
        <v>575</v>
      </c>
      <c r="C5" s="91">
        <v>0.7</v>
      </c>
    </row>
    <row r="6" spans="1:10" x14ac:dyDescent="0.25">
      <c r="B6" s="90" t="s">
        <v>577</v>
      </c>
      <c r="C6" s="91">
        <v>0.6</v>
      </c>
    </row>
    <row r="7" spans="1:10" x14ac:dyDescent="0.25">
      <c r="B7" s="90" t="s">
        <v>581</v>
      </c>
      <c r="C7" s="91">
        <v>31</v>
      </c>
    </row>
    <row r="9" spans="1:10" x14ac:dyDescent="0.25">
      <c r="A9" s="92"/>
      <c r="B9" s="113" t="s">
        <v>566</v>
      </c>
      <c r="C9" s="113"/>
      <c r="D9" s="113"/>
      <c r="E9" s="113"/>
      <c r="F9" s="113"/>
      <c r="G9" s="113"/>
      <c r="H9" s="113"/>
      <c r="I9" s="113"/>
      <c r="J9" s="114"/>
    </row>
    <row r="10" spans="1:10" x14ac:dyDescent="0.25">
      <c r="A10" s="93"/>
      <c r="B10" s="72" t="s">
        <v>561</v>
      </c>
      <c r="C10" s="72" t="s">
        <v>564</v>
      </c>
      <c r="D10" s="72" t="s">
        <v>565</v>
      </c>
      <c r="E10" s="72" t="s">
        <v>574</v>
      </c>
      <c r="F10" s="72" t="s">
        <v>575</v>
      </c>
      <c r="G10" s="72" t="s">
        <v>576</v>
      </c>
      <c r="H10" s="72" t="s">
        <v>578</v>
      </c>
      <c r="I10" s="72" t="s">
        <v>579</v>
      </c>
      <c r="J10" s="73" t="s">
        <v>580</v>
      </c>
    </row>
    <row r="11" spans="1:10" x14ac:dyDescent="0.25">
      <c r="A11" s="93" t="s">
        <v>562</v>
      </c>
      <c r="B11" s="72">
        <f>MAX('Volante izq. ofensivo'!H2:H97)</f>
        <v>2492</v>
      </c>
      <c r="C11" s="72">
        <f>AVERAGE('Volante izq. ofensivo'!H2:H97)</f>
        <v>770.28125</v>
      </c>
      <c r="D11" s="72">
        <f>MEDIAN('Volante izq. ofensivo'!H2:H97)</f>
        <v>689.5</v>
      </c>
      <c r="E11" s="74">
        <f>C4*B11</f>
        <v>623</v>
      </c>
      <c r="F11" s="72">
        <f>C5*D11</f>
        <v>482.65</v>
      </c>
      <c r="G11" s="75">
        <f>$C$7</f>
        <v>31</v>
      </c>
      <c r="H11" s="76">
        <f>AVERAGE('Condensado VPI'!$K$2:$K$97)</f>
        <v>4.2824475708356067</v>
      </c>
      <c r="I11" s="76">
        <f>MEDIAN('Condensado VPI'!$K$2:$K$97)</f>
        <v>4.1065960438968752</v>
      </c>
      <c r="J11" s="77">
        <f>_xlfn.PERCENTILE.EXC('Condensado VPI'!$K$2:$K$97,$C$6)</f>
        <v>4.3576439284327915</v>
      </c>
    </row>
    <row r="12" spans="1:10" x14ac:dyDescent="0.25">
      <c r="A12" s="94" t="s">
        <v>563</v>
      </c>
      <c r="B12" s="78">
        <f>B11/$C$2</f>
        <v>83.066666666666663</v>
      </c>
      <c r="C12" s="78">
        <f>C11/$C$2</f>
        <v>25.676041666666666</v>
      </c>
      <c r="D12" s="78">
        <f>D11/$C$2</f>
        <v>22.983333333333334</v>
      </c>
      <c r="E12" s="79">
        <f t="shared" ref="E12" si="0">E11/$C$2</f>
        <v>20.766666666666666</v>
      </c>
      <c r="F12" s="78">
        <f>F11/$C$2</f>
        <v>16.088333333333331</v>
      </c>
      <c r="G12" s="80"/>
      <c r="H12" s="80"/>
      <c r="I12" s="80"/>
      <c r="J12" s="81"/>
    </row>
    <row r="13" spans="1:10" x14ac:dyDescent="0.25">
      <c r="A13" s="92"/>
      <c r="B13" s="115" t="s">
        <v>568</v>
      </c>
      <c r="C13" s="115"/>
      <c r="D13" s="115"/>
      <c r="E13" s="115"/>
      <c r="F13" s="115"/>
      <c r="G13" s="115"/>
      <c r="H13" s="115"/>
      <c r="I13" s="115"/>
      <c r="J13" s="116"/>
    </row>
    <row r="14" spans="1:10" x14ac:dyDescent="0.25">
      <c r="A14" s="93"/>
      <c r="B14" s="72" t="s">
        <v>561</v>
      </c>
      <c r="C14" s="72" t="s">
        <v>564</v>
      </c>
      <c r="D14" s="72" t="s">
        <v>565</v>
      </c>
      <c r="E14" s="72" t="s">
        <v>574</v>
      </c>
      <c r="F14" s="72" t="s">
        <v>575</v>
      </c>
      <c r="G14" s="72" t="s">
        <v>576</v>
      </c>
      <c r="H14" s="72" t="s">
        <v>578</v>
      </c>
      <c r="I14" s="72" t="s">
        <v>579</v>
      </c>
      <c r="J14" s="73" t="s">
        <v>580</v>
      </c>
    </row>
    <row r="15" spans="1:10" x14ac:dyDescent="0.25">
      <c r="A15" s="93" t="s">
        <v>562</v>
      </c>
      <c r="B15" s="72">
        <f>MAX('Condensado VPD'!$H$2:$H$94)</f>
        <v>2455</v>
      </c>
      <c r="C15" s="82">
        <f>AVERAGE('Condensado VPD'!$H$2:$H$94)</f>
        <v>929.49462365591398</v>
      </c>
      <c r="D15" s="72">
        <f>MEDIAN('Condensado VPD'!$H$2:$H$94)</f>
        <v>753</v>
      </c>
      <c r="E15" s="74">
        <f>C4*B15</f>
        <v>613.75</v>
      </c>
      <c r="F15" s="72">
        <f>C5*D15</f>
        <v>527.1</v>
      </c>
      <c r="G15" s="75">
        <f>$C$7</f>
        <v>31</v>
      </c>
      <c r="H15" s="76">
        <f>AVERAGE('Condensado VPD'!$K$2:$K$94)</f>
        <v>3.9346274263431562</v>
      </c>
      <c r="I15" s="76">
        <f>MEDIAN('Condensado VPD'!$K$2:$K$94)</f>
        <v>3.7858099878197322</v>
      </c>
      <c r="J15" s="77">
        <f>_xlfn.PERCENTILE.EXC('Condensado VPD'!$K$2:$K$94,$C$6)</f>
        <v>4.2083386409508865</v>
      </c>
    </row>
    <row r="16" spans="1:10" x14ac:dyDescent="0.25">
      <c r="A16" s="94" t="s">
        <v>563</v>
      </c>
      <c r="B16" s="83">
        <f>B15/$C$2</f>
        <v>81.833333333333329</v>
      </c>
      <c r="C16" s="78">
        <f t="shared" ref="C16:F16" si="1">C15/$C$2</f>
        <v>30.983154121863798</v>
      </c>
      <c r="D16" s="78">
        <f t="shared" si="1"/>
        <v>25.1</v>
      </c>
      <c r="E16" s="79">
        <f t="shared" si="1"/>
        <v>20.458333333333332</v>
      </c>
      <c r="F16" s="78">
        <f t="shared" si="1"/>
        <v>17.57</v>
      </c>
      <c r="G16" s="80"/>
      <c r="H16" s="80"/>
      <c r="I16" s="80"/>
      <c r="J16" s="81"/>
    </row>
    <row r="17" spans="1:10" x14ac:dyDescent="0.25">
      <c r="A17" s="92"/>
      <c r="B17" s="113" t="s">
        <v>569</v>
      </c>
      <c r="C17" s="113"/>
      <c r="D17" s="113"/>
      <c r="E17" s="113"/>
      <c r="F17" s="113"/>
      <c r="G17" s="113"/>
      <c r="H17" s="113"/>
      <c r="I17" s="113"/>
      <c r="J17" s="114"/>
    </row>
    <row r="18" spans="1:10" x14ac:dyDescent="0.25">
      <c r="A18" s="93"/>
      <c r="B18" s="72" t="s">
        <v>561</v>
      </c>
      <c r="C18" s="72" t="s">
        <v>564</v>
      </c>
      <c r="D18" s="72" t="s">
        <v>565</v>
      </c>
      <c r="E18" s="72" t="s">
        <v>574</v>
      </c>
      <c r="F18" s="72" t="s">
        <v>575</v>
      </c>
      <c r="G18" s="72" t="s">
        <v>576</v>
      </c>
      <c r="H18" s="72" t="s">
        <v>578</v>
      </c>
      <c r="I18" s="72" t="s">
        <v>579</v>
      </c>
      <c r="J18" s="73" t="s">
        <v>580</v>
      </c>
    </row>
    <row r="19" spans="1:10" x14ac:dyDescent="0.25">
      <c r="A19" s="93" t="s">
        <v>562</v>
      </c>
      <c r="B19" s="72">
        <f>MAX('Condensado LPI'!$H$2:$H$79)</f>
        <v>2602</v>
      </c>
      <c r="C19" s="72">
        <f>AVERAGE('Condensado LPI'!$H$2:$H$79)</f>
        <v>1133.6923076923076</v>
      </c>
      <c r="D19" s="72">
        <f>MEDIAN('Condensado LPI'!$H$2:$H$79)</f>
        <v>1088</v>
      </c>
      <c r="E19" s="74">
        <f>C4*B19</f>
        <v>650.5</v>
      </c>
      <c r="F19" s="72">
        <f>C5*D19</f>
        <v>761.59999999999991</v>
      </c>
      <c r="G19" s="75">
        <f>$C$7</f>
        <v>31</v>
      </c>
      <c r="H19" s="76">
        <f>AVERAGE('Condensado LPI'!$K$2:$K$79)</f>
        <v>3.8653799743802089</v>
      </c>
      <c r="I19" s="76">
        <f>MEDIAN('Condensado LPI'!$K$2:$K$79)</f>
        <v>3.8150558802955623</v>
      </c>
      <c r="J19" s="77">
        <f>_xlfn.PERCENTILE.EXC('Condensado LPI'!$K$2:$K$79,$C$6)</f>
        <v>3.9757899646594455</v>
      </c>
    </row>
    <row r="20" spans="1:10" x14ac:dyDescent="0.25">
      <c r="A20" s="94" t="s">
        <v>563</v>
      </c>
      <c r="B20" s="84">
        <f>B19/$C$2</f>
        <v>86.733333333333334</v>
      </c>
      <c r="C20" s="84">
        <f t="shared" ref="C20:F20" si="2">C19/$C$2</f>
        <v>37.789743589743587</v>
      </c>
      <c r="D20" s="84">
        <f t="shared" si="2"/>
        <v>36.266666666666666</v>
      </c>
      <c r="E20" s="85">
        <f t="shared" si="2"/>
        <v>21.683333333333334</v>
      </c>
      <c r="F20" s="84">
        <f t="shared" si="2"/>
        <v>25.386666666666663</v>
      </c>
      <c r="G20" s="80"/>
      <c r="H20" s="80"/>
      <c r="I20" s="80"/>
      <c r="J20" s="81"/>
    </row>
    <row r="21" spans="1:10" x14ac:dyDescent="0.25">
      <c r="A21" s="92"/>
      <c r="B21" s="115" t="s">
        <v>570</v>
      </c>
      <c r="C21" s="115"/>
      <c r="D21" s="115"/>
      <c r="E21" s="115"/>
      <c r="F21" s="115"/>
      <c r="G21" s="115"/>
      <c r="H21" s="115"/>
      <c r="I21" s="115"/>
      <c r="J21" s="116"/>
    </row>
    <row r="22" spans="1:10" x14ac:dyDescent="0.25">
      <c r="A22" s="93"/>
      <c r="B22" s="72" t="s">
        <v>561</v>
      </c>
      <c r="C22" s="72" t="s">
        <v>564</v>
      </c>
      <c r="D22" s="72" t="s">
        <v>565</v>
      </c>
      <c r="E22" s="72" t="s">
        <v>574</v>
      </c>
      <c r="F22" s="72" t="s">
        <v>575</v>
      </c>
      <c r="G22" s="72" t="s">
        <v>576</v>
      </c>
      <c r="H22" s="72" t="s">
        <v>578</v>
      </c>
      <c r="I22" s="72" t="s">
        <v>579</v>
      </c>
      <c r="J22" s="73" t="s">
        <v>580</v>
      </c>
    </row>
    <row r="23" spans="1:10" x14ac:dyDescent="0.25">
      <c r="A23" s="93" t="s">
        <v>562</v>
      </c>
      <c r="B23" s="72">
        <f>MAX('Condensado LPD'!$H$2:$H$62)</f>
        <v>2700</v>
      </c>
      <c r="C23" s="72">
        <f>AVERAGE('Condensado LPD'!$H$2:$H$62)</f>
        <v>1235.4098360655737</v>
      </c>
      <c r="D23" s="72">
        <f>MEDIAN('Condensado LPD'!$H$2:$H$62)</f>
        <v>1260</v>
      </c>
      <c r="E23" s="74">
        <f>C4*B23</f>
        <v>675</v>
      </c>
      <c r="F23" s="72">
        <f>C5*D23</f>
        <v>882</v>
      </c>
      <c r="G23" s="75">
        <f>$C$7</f>
        <v>31</v>
      </c>
      <c r="H23" s="76">
        <f>AVERAGE('Condensado LPD'!$K$2:$K$62)</f>
        <v>3.8638390333211405</v>
      </c>
      <c r="I23" s="76">
        <f>MEDIAN('Condensado LPD'!$K$2:$K$62)</f>
        <v>3.8100259291270531</v>
      </c>
      <c r="J23" s="77">
        <f>_xlfn.PERCENTILE.EXC('Condensado LPD'!$K$2:$K$62,$C$6)</f>
        <v>3.9615250473036889</v>
      </c>
    </row>
    <row r="24" spans="1:10" x14ac:dyDescent="0.25">
      <c r="A24" s="94" t="s">
        <v>563</v>
      </c>
      <c r="B24" s="83">
        <f>B23/$C$2</f>
        <v>90</v>
      </c>
      <c r="C24" s="78">
        <f t="shared" ref="C24:F24" si="3">C23/$C$2</f>
        <v>41.180327868852459</v>
      </c>
      <c r="D24" s="78">
        <f t="shared" si="3"/>
        <v>42</v>
      </c>
      <c r="E24" s="79">
        <f t="shared" si="3"/>
        <v>22.5</v>
      </c>
      <c r="F24" s="78">
        <f t="shared" si="3"/>
        <v>29.4</v>
      </c>
      <c r="G24" s="80"/>
      <c r="H24" s="80"/>
      <c r="I24" s="80"/>
      <c r="J24" s="81"/>
    </row>
    <row r="25" spans="1:10" x14ac:dyDescent="0.25">
      <c r="A25" s="92"/>
      <c r="B25" s="113" t="s">
        <v>26</v>
      </c>
      <c r="C25" s="113"/>
      <c r="D25" s="113"/>
      <c r="E25" s="113"/>
      <c r="F25" s="113"/>
      <c r="G25" s="113"/>
      <c r="H25" s="113"/>
      <c r="I25" s="113"/>
      <c r="J25" s="114"/>
    </row>
    <row r="26" spans="1:10" x14ac:dyDescent="0.25">
      <c r="A26" s="93"/>
      <c r="B26" s="72" t="s">
        <v>561</v>
      </c>
      <c r="C26" s="72" t="s">
        <v>564</v>
      </c>
      <c r="D26" s="72" t="s">
        <v>565</v>
      </c>
      <c r="E26" s="72" t="s">
        <v>574</v>
      </c>
      <c r="F26" s="72" t="s">
        <v>575</v>
      </c>
      <c r="G26" s="72" t="s">
        <v>576</v>
      </c>
      <c r="H26" s="72" t="s">
        <v>578</v>
      </c>
      <c r="I26" s="72" t="s">
        <v>579</v>
      </c>
      <c r="J26" s="73" t="s">
        <v>580</v>
      </c>
    </row>
    <row r="27" spans="1:10" x14ac:dyDescent="0.25">
      <c r="A27" s="93" t="s">
        <v>562</v>
      </c>
      <c r="B27" s="72">
        <f>MAX(Delantero!$H$2:$H$135)</f>
        <v>2529</v>
      </c>
      <c r="C27" s="72">
        <f>AVERAGE(Delantero!$H$2:$H$135)</f>
        <v>753.8955223880597</v>
      </c>
      <c r="D27" s="72">
        <f>MEDIAN(Delantero!$H$2:$H$135)</f>
        <v>549.5</v>
      </c>
      <c r="E27" s="74">
        <f>C4*B27</f>
        <v>632.25</v>
      </c>
      <c r="F27" s="72">
        <f>C5*D27</f>
        <v>384.65</v>
      </c>
      <c r="G27" s="75">
        <f>$C$7</f>
        <v>31</v>
      </c>
      <c r="H27" s="76">
        <f>AVERAGE(Delantero!$AF$2:$AF$135)</f>
        <v>2.9667606209422481</v>
      </c>
      <c r="I27" s="76">
        <f>MEDIAN(Delantero!$AF$2:$AF$135)</f>
        <v>2.9544168651905829</v>
      </c>
      <c r="J27" s="77">
        <f>_xlfn.PERCENTILE.EXC(Delantero!$AF$2:$AF$135,$C$6)</f>
        <v>3.085809806835067</v>
      </c>
    </row>
    <row r="28" spans="1:10" x14ac:dyDescent="0.25">
      <c r="A28" s="94" t="s">
        <v>563</v>
      </c>
      <c r="B28" s="84">
        <f>B27/$C$2</f>
        <v>84.3</v>
      </c>
      <c r="C28" s="84">
        <f t="shared" ref="C28:F28" si="4">C27/$C$2</f>
        <v>25.129850746268655</v>
      </c>
      <c r="D28" s="84">
        <f t="shared" si="4"/>
        <v>18.316666666666666</v>
      </c>
      <c r="E28" s="85">
        <f t="shared" si="4"/>
        <v>21.074999999999999</v>
      </c>
      <c r="F28" s="84">
        <f t="shared" si="4"/>
        <v>12.821666666666665</v>
      </c>
      <c r="G28" s="80"/>
      <c r="H28" s="80"/>
      <c r="I28" s="80"/>
      <c r="J28" s="81"/>
    </row>
    <row r="29" spans="1:10" x14ac:dyDescent="0.25">
      <c r="A29" s="92"/>
      <c r="B29" s="115" t="s">
        <v>546</v>
      </c>
      <c r="C29" s="115"/>
      <c r="D29" s="115"/>
      <c r="E29" s="115"/>
      <c r="F29" s="115"/>
      <c r="G29" s="115"/>
      <c r="H29" s="115"/>
      <c r="I29" s="115"/>
      <c r="J29" s="116"/>
    </row>
    <row r="30" spans="1:10" x14ac:dyDescent="0.25">
      <c r="A30" s="93"/>
      <c r="B30" s="72" t="s">
        <v>561</v>
      </c>
      <c r="C30" s="72" t="s">
        <v>564</v>
      </c>
      <c r="D30" s="72" t="s">
        <v>565</v>
      </c>
      <c r="E30" s="72" t="s">
        <v>574</v>
      </c>
      <c r="F30" s="72" t="s">
        <v>575</v>
      </c>
      <c r="G30" s="72" t="s">
        <v>576</v>
      </c>
      <c r="H30" s="72" t="s">
        <v>578</v>
      </c>
      <c r="I30" s="72" t="s">
        <v>579</v>
      </c>
      <c r="J30" s="73" t="s">
        <v>580</v>
      </c>
    </row>
    <row r="31" spans="1:10" x14ac:dyDescent="0.25">
      <c r="A31" s="93" t="s">
        <v>562</v>
      </c>
      <c r="B31" s="86">
        <f>MAX('2do Delantero'!$H$2:$H$135)</f>
        <v>2529</v>
      </c>
      <c r="C31" s="86">
        <f>AVERAGE('2do Delantero'!$H$2:$H$135)</f>
        <v>753.8955223880597</v>
      </c>
      <c r="D31" s="86">
        <f>MEDIAN('2do Delantero'!$H$2:$H$135)</f>
        <v>549.5</v>
      </c>
      <c r="E31" s="87">
        <f>C4*B31</f>
        <v>632.25</v>
      </c>
      <c r="F31" s="86">
        <f>C5*D31</f>
        <v>384.65</v>
      </c>
      <c r="G31" s="75">
        <f>$C$7</f>
        <v>31</v>
      </c>
      <c r="H31" s="76">
        <f>AVERAGE('2do Delantero'!$AG$2:$AG$135)</f>
        <v>1.7361069436316539</v>
      </c>
      <c r="I31" s="76">
        <f>MEDIAN('2do Delantero'!$AG$2:$AG$135)</f>
        <v>1.748771203286509</v>
      </c>
      <c r="J31" s="77">
        <f>_xlfn.PERCENTILE.EXC('2do Delantero'!$AG$2:$AG$135,$C$6)</f>
        <v>1.8382978723404257</v>
      </c>
    </row>
    <row r="32" spans="1:10" x14ac:dyDescent="0.25">
      <c r="A32" s="94" t="s">
        <v>563</v>
      </c>
      <c r="B32" s="88">
        <f>B31/$C$2</f>
        <v>84.3</v>
      </c>
      <c r="C32" s="88">
        <f t="shared" ref="C32:F32" si="5">C31/$C$2</f>
        <v>25.129850746268655</v>
      </c>
      <c r="D32" s="88">
        <f t="shared" si="5"/>
        <v>18.316666666666666</v>
      </c>
      <c r="E32" s="89">
        <f t="shared" si="5"/>
        <v>21.074999999999999</v>
      </c>
      <c r="F32" s="88">
        <f t="shared" si="5"/>
        <v>12.821666666666665</v>
      </c>
      <c r="G32" s="80"/>
      <c r="H32" s="80"/>
      <c r="I32" s="80"/>
      <c r="J32" s="81"/>
    </row>
    <row r="33" spans="1:10" x14ac:dyDescent="0.25">
      <c r="A33" s="92"/>
      <c r="B33" s="113" t="s">
        <v>571</v>
      </c>
      <c r="C33" s="113"/>
      <c r="D33" s="113"/>
      <c r="E33" s="113"/>
      <c r="F33" s="113"/>
      <c r="G33" s="113"/>
      <c r="H33" s="113"/>
      <c r="I33" s="113"/>
      <c r="J33" s="114"/>
    </row>
    <row r="34" spans="1:10" x14ac:dyDescent="0.25">
      <c r="A34" s="93"/>
      <c r="B34" s="86" t="s">
        <v>561</v>
      </c>
      <c r="C34" s="86" t="s">
        <v>564</v>
      </c>
      <c r="D34" s="86" t="s">
        <v>565</v>
      </c>
      <c r="E34" s="72" t="s">
        <v>574</v>
      </c>
      <c r="F34" s="72" t="s">
        <v>575</v>
      </c>
      <c r="G34" s="72" t="s">
        <v>576</v>
      </c>
      <c r="H34" s="72" t="s">
        <v>578</v>
      </c>
      <c r="I34" s="72" t="s">
        <v>579</v>
      </c>
      <c r="J34" s="73" t="s">
        <v>580</v>
      </c>
    </row>
    <row r="35" spans="1:10" x14ac:dyDescent="0.25">
      <c r="A35" s="93" t="s">
        <v>562</v>
      </c>
      <c r="B35" s="86">
        <f>MAX('Condensado Defensa Cen'!$H$2:$H$144)</f>
        <v>2610</v>
      </c>
      <c r="C35" s="86">
        <f>AVERAGE('Condensado Defensa Cen'!$H$2:$H$144)</f>
        <v>1204.3916083916083</v>
      </c>
      <c r="D35" s="86">
        <f>MEDIAN('Condensado Defensa Cen'!$H$2:$H$144)</f>
        <v>1104</v>
      </c>
      <c r="E35" s="87">
        <f>C4*B35</f>
        <v>652.5</v>
      </c>
      <c r="F35" s="86">
        <f>C5*D35</f>
        <v>772.8</v>
      </c>
      <c r="G35" s="75">
        <f>$C$7</f>
        <v>31</v>
      </c>
      <c r="H35" s="76">
        <f>AVERAGE('Condensado Defensa Cen'!$K$2:$K$144)</f>
        <v>6.4477882520730097</v>
      </c>
      <c r="I35" s="76">
        <f>MEDIAN('Condensado Defensa Cen'!$K$2:$K$144)</f>
        <v>6.4058015267175588</v>
      </c>
      <c r="J35" s="77">
        <f>_xlfn.PERCENTILE.EXC('Condensado Defensa Cen'!$K$2:$K$144,$C$6)</f>
        <v>6.7131657860865337</v>
      </c>
    </row>
    <row r="36" spans="1:10" x14ac:dyDescent="0.25">
      <c r="A36" s="94" t="s">
        <v>563</v>
      </c>
      <c r="B36" s="88">
        <f>B35/$C$2</f>
        <v>87</v>
      </c>
      <c r="C36" s="88">
        <f t="shared" ref="C36:F36" si="6">C35/$C$2</f>
        <v>40.146386946386947</v>
      </c>
      <c r="D36" s="88">
        <f t="shared" si="6"/>
        <v>36.799999999999997</v>
      </c>
      <c r="E36" s="89">
        <f t="shared" si="6"/>
        <v>21.75</v>
      </c>
      <c r="F36" s="88">
        <f t="shared" si="6"/>
        <v>25.759999999999998</v>
      </c>
      <c r="G36" s="80"/>
      <c r="H36" s="80"/>
      <c r="I36" s="80"/>
      <c r="J36" s="81"/>
    </row>
    <row r="37" spans="1:10" x14ac:dyDescent="0.25">
      <c r="A37" s="92"/>
      <c r="B37" s="115" t="s">
        <v>551</v>
      </c>
      <c r="C37" s="115"/>
      <c r="D37" s="115"/>
      <c r="E37" s="115"/>
      <c r="F37" s="115"/>
      <c r="G37" s="115"/>
      <c r="H37" s="115"/>
      <c r="I37" s="115"/>
      <c r="J37" s="116"/>
    </row>
    <row r="38" spans="1:10" x14ac:dyDescent="0.25">
      <c r="A38" s="93"/>
      <c r="B38" s="86" t="s">
        <v>561</v>
      </c>
      <c r="C38" s="86" t="s">
        <v>564</v>
      </c>
      <c r="D38" s="86" t="s">
        <v>565</v>
      </c>
      <c r="E38" s="72" t="s">
        <v>574</v>
      </c>
      <c r="F38" s="72" t="s">
        <v>575</v>
      </c>
      <c r="G38" s="72" t="s">
        <v>576</v>
      </c>
      <c r="H38" s="72" t="s">
        <v>578</v>
      </c>
      <c r="I38" s="72" t="s">
        <v>579</v>
      </c>
      <c r="J38" s="73" t="s">
        <v>580</v>
      </c>
    </row>
    <row r="39" spans="1:10" x14ac:dyDescent="0.25">
      <c r="A39" s="93" t="s">
        <v>562</v>
      </c>
      <c r="B39" s="86">
        <f>MAX('Medio de contención'!$H$2:$H$186)</f>
        <v>2516</v>
      </c>
      <c r="C39" s="86">
        <f>AVERAGE('Medio de contención'!$H$2:$H$186)</f>
        <v>945.42702702702707</v>
      </c>
      <c r="D39" s="86">
        <f>MEDIAN('Medio de contención'!$H$2:$H$186)</f>
        <v>873</v>
      </c>
      <c r="E39" s="87">
        <f>C4*B39</f>
        <v>629</v>
      </c>
      <c r="F39" s="86">
        <f>C5*D39</f>
        <v>611.09999999999991</v>
      </c>
      <c r="G39" s="75">
        <f>$C$7</f>
        <v>31</v>
      </c>
      <c r="H39" s="76">
        <f>AVERAGE('Medio de contención'!$AC$2:$AC$186)</f>
        <v>6.855891539769055</v>
      </c>
      <c r="I39" s="76">
        <f>MEDIAN('Medio de contención'!$AC$2:$AC$186)</f>
        <v>6.8319327731092425</v>
      </c>
      <c r="J39" s="77">
        <f>_xlfn.PERCENTILE.EXC('Medio de contención'!$AC$2:$AC$186,$C$6)</f>
        <v>7.2584328350018241</v>
      </c>
    </row>
    <row r="40" spans="1:10" x14ac:dyDescent="0.25">
      <c r="A40" s="94" t="s">
        <v>563</v>
      </c>
      <c r="B40" s="88">
        <f>B39/$C$2</f>
        <v>83.86666666666666</v>
      </c>
      <c r="C40" s="88">
        <f t="shared" ref="C40:F40" si="7">C39/$C$2</f>
        <v>31.514234234234234</v>
      </c>
      <c r="D40" s="88">
        <f t="shared" si="7"/>
        <v>29.1</v>
      </c>
      <c r="E40" s="89">
        <f t="shared" si="7"/>
        <v>20.966666666666665</v>
      </c>
      <c r="F40" s="88">
        <f t="shared" si="7"/>
        <v>20.369999999999997</v>
      </c>
      <c r="G40" s="80"/>
      <c r="H40" s="80"/>
      <c r="I40" s="80"/>
      <c r="J40" s="81"/>
    </row>
    <row r="41" spans="1:10" x14ac:dyDescent="0.25">
      <c r="A41" s="92"/>
      <c r="B41" s="113" t="s">
        <v>552</v>
      </c>
      <c r="C41" s="113"/>
      <c r="D41" s="113"/>
      <c r="E41" s="113"/>
      <c r="F41" s="113"/>
      <c r="G41" s="113"/>
      <c r="H41" s="113"/>
      <c r="I41" s="113"/>
      <c r="J41" s="114"/>
    </row>
    <row r="42" spans="1:10" x14ac:dyDescent="0.25">
      <c r="A42" s="93"/>
      <c r="B42" s="86" t="s">
        <v>561</v>
      </c>
      <c r="C42" s="86" t="s">
        <v>564</v>
      </c>
      <c r="D42" s="86" t="s">
        <v>565</v>
      </c>
      <c r="E42" s="72" t="s">
        <v>574</v>
      </c>
      <c r="F42" s="72" t="s">
        <v>575</v>
      </c>
      <c r="G42" s="72" t="s">
        <v>576</v>
      </c>
      <c r="H42" s="72" t="s">
        <v>578</v>
      </c>
      <c r="I42" s="72" t="s">
        <v>579</v>
      </c>
      <c r="J42" s="73" t="s">
        <v>580</v>
      </c>
    </row>
    <row r="43" spans="1:10" x14ac:dyDescent="0.25">
      <c r="A43" s="93" t="s">
        <v>562</v>
      </c>
      <c r="B43" s="86">
        <f>MAX('Volante mixto'!$H$2:$H$435)</f>
        <v>2576</v>
      </c>
      <c r="C43" s="86">
        <f>AVERAGE('Volante mixto'!$H$2:$H$435)</f>
        <v>862.17511520737332</v>
      </c>
      <c r="D43" s="86">
        <f>MEDIAN('Volante mixto'!$H$2:$H$435)</f>
        <v>714</v>
      </c>
      <c r="E43" s="87">
        <f>C4*B43</f>
        <v>644</v>
      </c>
      <c r="F43" s="86">
        <f>C5*D43</f>
        <v>499.79999999999995</v>
      </c>
      <c r="G43" s="75">
        <f>$C$7</f>
        <v>31</v>
      </c>
      <c r="H43" s="76">
        <f>AVERAGE('Volante mixto'!$AE$2:$AE$435)</f>
        <v>5.2171596918488801</v>
      </c>
      <c r="I43" s="76">
        <f>MEDIAN('Volante mixto'!$AE$2:$AE$435)</f>
        <v>5.0254014272970569</v>
      </c>
      <c r="J43" s="77">
        <f>_xlfn.PERCENTILE.EXC('Volante mixto'!$AE$2:$AE$435,$C$6)</f>
        <v>5.3949218749999996</v>
      </c>
    </row>
    <row r="44" spans="1:10" x14ac:dyDescent="0.25">
      <c r="A44" s="94" t="s">
        <v>563</v>
      </c>
      <c r="B44" s="88">
        <f>B43/$C$2</f>
        <v>85.86666666666666</v>
      </c>
      <c r="C44" s="88">
        <f t="shared" ref="C44:F44" si="8">C43/$C$2</f>
        <v>28.739170506912444</v>
      </c>
      <c r="D44" s="88">
        <f t="shared" si="8"/>
        <v>23.8</v>
      </c>
      <c r="E44" s="89">
        <f t="shared" si="8"/>
        <v>21.466666666666665</v>
      </c>
      <c r="F44" s="88">
        <f t="shared" si="8"/>
        <v>16.66</v>
      </c>
      <c r="G44" s="80"/>
      <c r="H44" s="80"/>
      <c r="I44" s="80"/>
      <c r="J44" s="81"/>
    </row>
    <row r="45" spans="1:10" x14ac:dyDescent="0.25">
      <c r="A45" s="92"/>
      <c r="B45" s="115" t="s">
        <v>572</v>
      </c>
      <c r="C45" s="115"/>
      <c r="D45" s="115"/>
      <c r="E45" s="115"/>
      <c r="F45" s="115"/>
      <c r="G45" s="115"/>
      <c r="H45" s="115"/>
      <c r="I45" s="115"/>
      <c r="J45" s="116"/>
    </row>
    <row r="46" spans="1:10" x14ac:dyDescent="0.25">
      <c r="A46" s="93"/>
      <c r="B46" s="86" t="s">
        <v>561</v>
      </c>
      <c r="C46" s="86" t="s">
        <v>564</v>
      </c>
      <c r="D46" s="86" t="s">
        <v>565</v>
      </c>
      <c r="E46" s="72" t="s">
        <v>574</v>
      </c>
      <c r="F46" s="72" t="s">
        <v>575</v>
      </c>
      <c r="G46" s="72" t="s">
        <v>576</v>
      </c>
      <c r="H46" s="72" t="s">
        <v>578</v>
      </c>
      <c r="I46" s="72" t="s">
        <v>579</v>
      </c>
      <c r="J46" s="73" t="s">
        <v>580</v>
      </c>
    </row>
    <row r="47" spans="1:10" x14ac:dyDescent="0.25">
      <c r="A47" s="93" t="s">
        <v>562</v>
      </c>
      <c r="B47" s="86">
        <f>MAX('"10"'!$H$2:$H$61)</f>
        <v>2576</v>
      </c>
      <c r="C47" s="86">
        <f>AVERAGE('"10"'!$H$2:$H$61)</f>
        <v>636.51666666666665</v>
      </c>
      <c r="D47" s="86">
        <f>MEDIAN('"10"'!$H$2:$H$61)</f>
        <v>480.5</v>
      </c>
      <c r="E47" s="87">
        <f>C4*B47</f>
        <v>644</v>
      </c>
      <c r="F47" s="86">
        <f>C5*D47</f>
        <v>336.34999999999997</v>
      </c>
      <c r="G47" s="75">
        <f>$C$7</f>
        <v>31</v>
      </c>
      <c r="H47" s="76">
        <f>AVERAGE('"10"'!$AH$2:$AH$61)</f>
        <v>3.79237595484804</v>
      </c>
      <c r="I47" s="76">
        <f>MEDIAN('"10"'!$AH$2:$AH$61)</f>
        <v>3.5270794006606883</v>
      </c>
      <c r="J47" s="77">
        <f>_xlfn.PERCENTILE.EXC('"10"'!$AH$2:$AH$61,$C$6)</f>
        <v>3.7361904761904765</v>
      </c>
    </row>
    <row r="48" spans="1:10" x14ac:dyDescent="0.25">
      <c r="A48" s="94" t="s">
        <v>563</v>
      </c>
      <c r="B48" s="88">
        <f>B47/$C$2</f>
        <v>85.86666666666666</v>
      </c>
      <c r="C48" s="88">
        <f t="shared" ref="C48:F48" si="9">C47/$C$2</f>
        <v>21.217222222222222</v>
      </c>
      <c r="D48" s="88">
        <f t="shared" si="9"/>
        <v>16.016666666666666</v>
      </c>
      <c r="E48" s="89">
        <f t="shared" si="9"/>
        <v>21.466666666666665</v>
      </c>
      <c r="F48" s="88">
        <f t="shared" si="9"/>
        <v>11.211666666666666</v>
      </c>
      <c r="G48" s="80"/>
      <c r="H48" s="80"/>
      <c r="I48" s="80"/>
      <c r="J48" s="81"/>
    </row>
  </sheetData>
  <mergeCells count="10">
    <mergeCell ref="B9:J9"/>
    <mergeCell ref="B13:J13"/>
    <mergeCell ref="B17:J17"/>
    <mergeCell ref="B21:J21"/>
    <mergeCell ref="B41:J41"/>
    <mergeCell ref="B45:J45"/>
    <mergeCell ref="B25:J25"/>
    <mergeCell ref="B29:J29"/>
    <mergeCell ref="B33:J33"/>
    <mergeCell ref="B37:J3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1"/>
  <sheetViews>
    <sheetView workbookViewId="0">
      <selection activeCell="F20" sqref="F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56"/>
  <sheetViews>
    <sheetView topLeftCell="O140" workbookViewId="0">
      <selection activeCell="AJ2" sqref="AJ2:AJ156"/>
    </sheetView>
  </sheetViews>
  <sheetFormatPr baseColWidth="10" defaultRowHeight="15" x14ac:dyDescent="0.25"/>
  <cols>
    <col min="4" max="5" width="11.42578125" customWidth="1"/>
    <col min="6" max="6" width="5.7109375" customWidth="1"/>
    <col min="7" max="7" width="10.5703125" customWidth="1"/>
    <col min="9" max="9" width="11.42578125" hidden="1" customWidth="1"/>
    <col min="12" max="13" width="11.42578125" hidden="1" customWidth="1"/>
    <col min="17" max="17" width="12.28515625" customWidth="1"/>
    <col min="21" max="32" width="11.42578125" hidden="1" customWidth="1"/>
    <col min="33" max="33" width="11.42578125" style="18"/>
    <col min="34" max="35" width="11.42578125" hidden="1" customWidth="1"/>
    <col min="36" max="36" width="11.42578125" style="13"/>
  </cols>
  <sheetData>
    <row r="1" spans="1:36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103</v>
      </c>
      <c r="K1" s="1" t="s">
        <v>78</v>
      </c>
      <c r="L1" s="1" t="s">
        <v>15</v>
      </c>
      <c r="M1" s="1" t="s">
        <v>16</v>
      </c>
      <c r="N1" s="1" t="s">
        <v>66</v>
      </c>
      <c r="O1" s="1" t="s">
        <v>104</v>
      </c>
      <c r="P1" s="1" t="s">
        <v>67</v>
      </c>
      <c r="Q1" s="1" t="s">
        <v>108</v>
      </c>
      <c r="R1" s="1" t="s">
        <v>105</v>
      </c>
      <c r="S1" s="1" t="s">
        <v>106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7" t="s">
        <v>40</v>
      </c>
      <c r="AH1" s="1" t="s">
        <v>27</v>
      </c>
      <c r="AI1" s="1" t="s">
        <v>41</v>
      </c>
      <c r="AJ1" s="9" t="s">
        <v>556</v>
      </c>
    </row>
    <row r="2" spans="1:36" ht="21" x14ac:dyDescent="0.25">
      <c r="A2" s="117" t="s">
        <v>750</v>
      </c>
      <c r="B2" s="117" t="s">
        <v>26</v>
      </c>
      <c r="C2" s="117" t="s">
        <v>141</v>
      </c>
      <c r="D2" s="117" t="s">
        <v>118</v>
      </c>
      <c r="E2" s="118">
        <v>32795</v>
      </c>
      <c r="F2" s="117">
        <v>26</v>
      </c>
      <c r="G2" s="117">
        <v>25</v>
      </c>
      <c r="H2" s="117">
        <v>2094</v>
      </c>
      <c r="I2" s="2">
        <v>0</v>
      </c>
      <c r="J2" s="117">
        <v>189</v>
      </c>
      <c r="K2" s="117">
        <v>43</v>
      </c>
      <c r="L2" s="2">
        <v>0</v>
      </c>
      <c r="M2" s="2">
        <v>0</v>
      </c>
      <c r="N2" s="117">
        <v>15</v>
      </c>
      <c r="O2" s="117">
        <v>9</v>
      </c>
      <c r="P2" s="117">
        <v>6</v>
      </c>
      <c r="Q2" s="117">
        <v>2</v>
      </c>
      <c r="R2" s="117">
        <v>8</v>
      </c>
      <c r="S2" s="117">
        <v>13</v>
      </c>
      <c r="T2" s="117">
        <v>45</v>
      </c>
      <c r="U2" s="2">
        <v>0</v>
      </c>
      <c r="V2" s="2">
        <v>0</v>
      </c>
      <c r="W2" s="2">
        <v>1</v>
      </c>
      <c r="X2" s="25"/>
      <c r="Y2" s="25"/>
      <c r="Z2" s="25"/>
      <c r="AA2" s="25"/>
      <c r="AB2" s="25"/>
      <c r="AC2" s="25"/>
      <c r="AD2" s="25"/>
      <c r="AE2" s="25"/>
      <c r="AF2" s="25"/>
      <c r="AG2" s="119">
        <f>('Controles Generales'!$E$13*(J2*(90/H2))+'Controles Generales'!$F$13*(K2*(90/H2))+'Controles Generales'!$I$13*(N2*(90/H2))+'Controles Generales'!$J$13*(O2*(90/H2))+'Controles Generales'!$K$13*(P2*(90/H2))+'Controles Generales'!$L$13*(Q2*(90/H2))+'Controles Generales'!$M$13*(R2*(90/H2))+'Controles Generales'!$N$13*(S2*(90/H2))+'Controles Generales'!$O$13*(T2*(90/H2)))/100</f>
        <v>1.4497134670487106</v>
      </c>
      <c r="AH2" s="25"/>
      <c r="AI2" s="25"/>
      <c r="AJ2" s="10">
        <f>IF($H2&lt;'Criterios de Restricción'!$E$31,0,AG2)</f>
        <v>1.4497134670487106</v>
      </c>
    </row>
    <row r="3" spans="1:36" x14ac:dyDescent="0.25">
      <c r="A3" s="117" t="s">
        <v>116</v>
      </c>
      <c r="B3" s="117" t="s">
        <v>26</v>
      </c>
      <c r="C3" s="117" t="s">
        <v>146</v>
      </c>
      <c r="D3" s="117" t="s">
        <v>118</v>
      </c>
      <c r="E3" s="118">
        <v>33254</v>
      </c>
      <c r="F3" s="117">
        <v>24</v>
      </c>
      <c r="G3" s="117">
        <v>25</v>
      </c>
      <c r="H3" s="117">
        <v>1539</v>
      </c>
      <c r="I3" s="2">
        <v>0</v>
      </c>
      <c r="J3" s="117">
        <v>208</v>
      </c>
      <c r="K3" s="117">
        <v>42</v>
      </c>
      <c r="L3" s="2">
        <v>0</v>
      </c>
      <c r="M3" s="2">
        <v>1</v>
      </c>
      <c r="N3" s="117">
        <v>7</v>
      </c>
      <c r="O3" s="117">
        <v>1</v>
      </c>
      <c r="P3" s="117">
        <v>2</v>
      </c>
      <c r="Q3" s="117">
        <v>1</v>
      </c>
      <c r="R3" s="117">
        <v>10</v>
      </c>
      <c r="S3" s="117">
        <v>15</v>
      </c>
      <c r="T3" s="117">
        <v>20</v>
      </c>
      <c r="U3" s="2">
        <v>0</v>
      </c>
      <c r="V3" s="2">
        <v>0</v>
      </c>
      <c r="W3" s="2">
        <v>2</v>
      </c>
      <c r="X3" s="25"/>
      <c r="Y3" s="25"/>
      <c r="Z3" s="25"/>
      <c r="AA3" s="25"/>
      <c r="AB3" s="25"/>
      <c r="AC3" s="25"/>
      <c r="AD3" s="25"/>
      <c r="AE3" s="25"/>
      <c r="AF3" s="25"/>
      <c r="AG3" s="119">
        <f>('Controles Generales'!$E$13*(J3*(90/H3))+'Controles Generales'!$F$13*(K3*(90/H3))+'Controles Generales'!$I$13*(N3*(90/H3))+'Controles Generales'!$J$13*(O3*(90/H3))+'Controles Generales'!$K$13*(P3*(90/H3))+'Controles Generales'!$L$13*(Q3*(90/H3))+'Controles Generales'!$M$13*(R3*(90/H3))+'Controles Generales'!$N$13*(S3*(90/H3))+'Controles Generales'!$O$13*(T3*(90/H3)))/100</f>
        <v>1.799415204678362</v>
      </c>
      <c r="AH3" s="25"/>
      <c r="AI3" s="25"/>
      <c r="AJ3" s="10">
        <f>IF($H3&lt;'Criterios de Restricción'!$E$31,0,AG3)</f>
        <v>1.799415204678362</v>
      </c>
    </row>
    <row r="4" spans="1:36" x14ac:dyDescent="0.25">
      <c r="A4" s="117" t="s">
        <v>340</v>
      </c>
      <c r="B4" s="117" t="s">
        <v>26</v>
      </c>
      <c r="C4" s="117" t="s">
        <v>132</v>
      </c>
      <c r="D4" s="117" t="s">
        <v>118</v>
      </c>
      <c r="E4" s="118">
        <v>33885</v>
      </c>
      <c r="F4" s="117">
        <v>23</v>
      </c>
      <c r="G4" s="117">
        <v>16</v>
      </c>
      <c r="H4" s="117">
        <v>1286</v>
      </c>
      <c r="I4" s="2">
        <v>111</v>
      </c>
      <c r="J4" s="117">
        <v>143</v>
      </c>
      <c r="K4" s="117">
        <v>33</v>
      </c>
      <c r="L4" s="2">
        <v>2</v>
      </c>
      <c r="M4" s="2">
        <v>35</v>
      </c>
      <c r="N4" s="117">
        <v>30</v>
      </c>
      <c r="O4" s="117">
        <v>7</v>
      </c>
      <c r="P4" s="117">
        <v>1</v>
      </c>
      <c r="Q4" s="117">
        <v>0</v>
      </c>
      <c r="R4" s="117">
        <v>3</v>
      </c>
      <c r="S4" s="117">
        <v>6</v>
      </c>
      <c r="T4" s="117">
        <v>26</v>
      </c>
      <c r="U4" s="2">
        <v>22</v>
      </c>
      <c r="V4" s="2">
        <v>39</v>
      </c>
      <c r="W4" s="2">
        <v>82</v>
      </c>
      <c r="X4" s="25"/>
      <c r="Y4" s="25"/>
      <c r="Z4" s="25"/>
      <c r="AA4" s="25"/>
      <c r="AB4" s="25"/>
      <c r="AC4" s="25"/>
      <c r="AD4" s="25"/>
      <c r="AE4" s="25"/>
      <c r="AF4" s="25"/>
      <c r="AG4" s="119">
        <f>('Controles Generales'!$E$13*(J4*(90/H4))+'Controles Generales'!$F$13*(K4*(90/H4))+'Controles Generales'!$I$13*(N4*(90/H4))+'Controles Generales'!$J$13*(O4*(90/H4))+'Controles Generales'!$K$13*(P4*(90/H4))+'Controles Generales'!$L$13*(Q4*(90/H4))+'Controles Generales'!$M$13*(R4*(90/H4))+'Controles Generales'!$N$13*(S4*(90/H4))+'Controles Generales'!$O$13*(T4*(90/H4)))/100</f>
        <v>1.7153188180404353</v>
      </c>
      <c r="AH4" s="25"/>
      <c r="AI4" s="25"/>
      <c r="AJ4" s="10">
        <f>IF($H4&lt;'Criterios de Restricción'!$E$31,0,AG4)</f>
        <v>1.7153188180404353</v>
      </c>
    </row>
    <row r="5" spans="1:36" ht="21" x14ac:dyDescent="0.25">
      <c r="A5" s="117" t="s">
        <v>331</v>
      </c>
      <c r="B5" s="117" t="s">
        <v>26</v>
      </c>
      <c r="C5" s="117" t="s">
        <v>142</v>
      </c>
      <c r="D5" s="117" t="s">
        <v>118</v>
      </c>
      <c r="E5" s="118">
        <v>33268</v>
      </c>
      <c r="F5" s="117">
        <v>24</v>
      </c>
      <c r="G5" s="117">
        <v>24</v>
      </c>
      <c r="H5" s="117">
        <v>1968</v>
      </c>
      <c r="I5" s="2">
        <v>31</v>
      </c>
      <c r="J5" s="117">
        <v>331</v>
      </c>
      <c r="K5" s="117">
        <v>42</v>
      </c>
      <c r="L5" s="2">
        <v>0</v>
      </c>
      <c r="M5" s="2">
        <v>8</v>
      </c>
      <c r="N5" s="117">
        <v>14</v>
      </c>
      <c r="O5" s="117">
        <v>9</v>
      </c>
      <c r="P5" s="117">
        <v>4</v>
      </c>
      <c r="Q5" s="117">
        <v>1</v>
      </c>
      <c r="R5" s="117">
        <v>19</v>
      </c>
      <c r="S5" s="117">
        <v>19</v>
      </c>
      <c r="T5" s="117">
        <v>30</v>
      </c>
      <c r="U5" s="2">
        <v>4</v>
      </c>
      <c r="V5" s="2">
        <v>13</v>
      </c>
      <c r="W5" s="2">
        <v>26</v>
      </c>
      <c r="X5" s="2" t="s">
        <v>42</v>
      </c>
      <c r="Y5" s="2">
        <v>0.22763621577663326</v>
      </c>
      <c r="Z5" s="2">
        <v>0.63795131267804106</v>
      </c>
      <c r="AA5" s="2">
        <v>0.52761041841874079</v>
      </c>
      <c r="AB5" s="2">
        <v>0.22763621577663326</v>
      </c>
      <c r="AC5" s="2">
        <v>0.47412529197379671</v>
      </c>
      <c r="AD5" s="2">
        <v>7.2919490376795876E-2</v>
      </c>
      <c r="AE5" s="2">
        <v>0.1788650944248667</v>
      </c>
      <c r="AF5" s="2">
        <v>0.34061040512653412</v>
      </c>
      <c r="AG5" s="119">
        <f>('Controles Generales'!$E$13*(J5*(90/H5))+'Controles Generales'!$F$13*(K5*(90/H5))+'Controles Generales'!$I$13*(N5*(90/H5))+'Controles Generales'!$J$13*(O5*(90/H5))+'Controles Generales'!$K$13*(P5*(90/H5))+'Controles Generales'!$L$13*(Q5*(90/H5))+'Controles Generales'!$M$13*(R5*(90/H5))+'Controles Generales'!$N$13*(S5*(90/H5))+'Controles Generales'!$O$13*(T5*(90/H5)))/100</f>
        <v>2.0240853658536584</v>
      </c>
      <c r="AH5" s="2"/>
      <c r="AI5" s="2"/>
      <c r="AJ5" s="10">
        <f>IF($H5&lt;'Criterios de Restricción'!$E$31,0,AG5)</f>
        <v>2.0240853658536584</v>
      </c>
    </row>
    <row r="6" spans="1:36" ht="31.5" x14ac:dyDescent="0.25">
      <c r="A6" s="117" t="s">
        <v>751</v>
      </c>
      <c r="B6" s="117" t="s">
        <v>26</v>
      </c>
      <c r="C6" s="117" t="s">
        <v>605</v>
      </c>
      <c r="D6" s="117" t="s">
        <v>133</v>
      </c>
      <c r="E6" s="118">
        <v>32436</v>
      </c>
      <c r="F6" s="117">
        <v>27</v>
      </c>
      <c r="G6" s="117">
        <v>17</v>
      </c>
      <c r="H6" s="117">
        <v>1230</v>
      </c>
      <c r="I6" s="2">
        <v>32</v>
      </c>
      <c r="J6" s="117">
        <v>112</v>
      </c>
      <c r="K6" s="117">
        <v>47</v>
      </c>
      <c r="L6" s="2">
        <v>3</v>
      </c>
      <c r="M6" s="2">
        <v>18</v>
      </c>
      <c r="N6" s="117">
        <v>7</v>
      </c>
      <c r="O6" s="117">
        <v>2</v>
      </c>
      <c r="P6" s="117">
        <v>3</v>
      </c>
      <c r="Q6" s="117">
        <v>1</v>
      </c>
      <c r="R6" s="117">
        <v>10</v>
      </c>
      <c r="S6" s="117">
        <v>7</v>
      </c>
      <c r="T6" s="117">
        <v>30</v>
      </c>
      <c r="U6" s="2">
        <v>8</v>
      </c>
      <c r="V6" s="2">
        <v>28</v>
      </c>
      <c r="W6" s="2">
        <v>61</v>
      </c>
      <c r="X6" s="2" t="s">
        <v>42</v>
      </c>
      <c r="Y6" s="2">
        <v>9.5480092318186305</v>
      </c>
      <c r="Z6" s="2">
        <v>14.047330903476</v>
      </c>
      <c r="AA6" s="2">
        <v>10.155783021577768</v>
      </c>
      <c r="AB6" s="2">
        <v>9.8451403793596128</v>
      </c>
      <c r="AC6" s="2">
        <v>8.4362525636829435</v>
      </c>
      <c r="AD6" s="2">
        <v>25.982559586089902</v>
      </c>
      <c r="AE6" s="2">
        <v>20.038271689588392</v>
      </c>
      <c r="AF6" s="2">
        <v>42.120842173498723</v>
      </c>
      <c r="AG6" s="119">
        <f>('Controles Generales'!$E$13*(J6*(90/H6))+'Controles Generales'!$F$13*(K6*(90/H6))+'Controles Generales'!$I$13*(N6*(90/H6))+'Controles Generales'!$J$13*(O6*(90/H6))+'Controles Generales'!$K$13*(P6*(90/H6))+'Controles Generales'!$L$13*(Q6*(90/H6))+'Controles Generales'!$M$13*(R6*(90/H6))+'Controles Generales'!$N$13*(S6*(90/H6))+'Controles Generales'!$O$13*(T6*(90/H6)))/100</f>
        <v>1.8160975609756094</v>
      </c>
      <c r="AH6" s="2"/>
      <c r="AI6" s="2"/>
      <c r="AJ6" s="10">
        <f>IF($H6&lt;'Criterios de Restricción'!$E$31,0,AG6)</f>
        <v>1.8160975609756094</v>
      </c>
    </row>
    <row r="7" spans="1:36" ht="21" x14ac:dyDescent="0.25">
      <c r="A7" s="117" t="s">
        <v>350</v>
      </c>
      <c r="B7" s="117" t="s">
        <v>26</v>
      </c>
      <c r="C7" s="117" t="s">
        <v>172</v>
      </c>
      <c r="D7" s="117" t="s">
        <v>118</v>
      </c>
      <c r="E7" s="118">
        <v>36425</v>
      </c>
      <c r="F7" s="117">
        <v>16</v>
      </c>
      <c r="G7" s="117">
        <v>1</v>
      </c>
      <c r="H7" s="117">
        <v>20</v>
      </c>
      <c r="I7" s="2">
        <v>6</v>
      </c>
      <c r="J7" s="117">
        <v>2</v>
      </c>
      <c r="K7" s="117">
        <v>0</v>
      </c>
      <c r="L7" s="2">
        <v>0</v>
      </c>
      <c r="M7" s="2">
        <v>1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2">
        <v>1</v>
      </c>
      <c r="V7" s="2">
        <v>1</v>
      </c>
      <c r="W7" s="2">
        <v>6</v>
      </c>
      <c r="X7" s="2" t="s">
        <v>42</v>
      </c>
      <c r="Y7" s="2">
        <v>20.490212334161473</v>
      </c>
      <c r="Z7" s="2">
        <v>28.437088165871856</v>
      </c>
      <c r="AA7" s="2">
        <v>26.450955836933954</v>
      </c>
      <c r="AB7" s="2">
        <v>19.631605776784426</v>
      </c>
      <c r="AC7" s="2">
        <v>26.499316922465159</v>
      </c>
      <c r="AD7" s="2">
        <v>31.627816683420818</v>
      </c>
      <c r="AE7" s="2">
        <v>28.055039328237832</v>
      </c>
      <c r="AF7" s="2">
        <v>46.053745133915918</v>
      </c>
      <c r="AG7" s="119">
        <f>('Controles Generales'!$E$13*(J7*(90/H7))+'Controles Generales'!$F$13*(K7*(90/H7))+'Controles Generales'!$I$13*(N7*(90/H7))+'Controles Generales'!$J$13*(O7*(90/H7))+'Controles Generales'!$K$13*(P7*(90/H7))+'Controles Generales'!$L$13*(Q7*(90/H7))+'Controles Generales'!$M$13*(R7*(90/H7))+'Controles Generales'!$N$13*(S7*(90/H7))+'Controles Generales'!$O$13*(T7*(90/H7)))/100</f>
        <v>0.72</v>
      </c>
      <c r="AH7" s="2"/>
      <c r="AI7" s="2"/>
      <c r="AJ7" s="10">
        <f>IF($H7&lt;'Criterios de Restricción'!$E$31,0,AG7)</f>
        <v>0</v>
      </c>
    </row>
    <row r="8" spans="1:36" ht="31.5" x14ac:dyDescent="0.25">
      <c r="A8" s="117" t="s">
        <v>334</v>
      </c>
      <c r="B8" s="117" t="s">
        <v>26</v>
      </c>
      <c r="C8" s="117" t="s">
        <v>124</v>
      </c>
      <c r="D8" s="117" t="s">
        <v>118</v>
      </c>
      <c r="E8" s="118">
        <v>34396</v>
      </c>
      <c r="F8" s="117">
        <v>21</v>
      </c>
      <c r="G8" s="117">
        <v>5</v>
      </c>
      <c r="H8" s="117">
        <v>381</v>
      </c>
      <c r="I8" s="2">
        <v>16</v>
      </c>
      <c r="J8" s="117">
        <v>45</v>
      </c>
      <c r="K8" s="117">
        <v>9</v>
      </c>
      <c r="L8" s="2">
        <v>0</v>
      </c>
      <c r="M8" s="2">
        <v>3</v>
      </c>
      <c r="N8" s="117">
        <v>3</v>
      </c>
      <c r="O8" s="117">
        <v>0</v>
      </c>
      <c r="P8" s="117">
        <v>0</v>
      </c>
      <c r="Q8" s="117">
        <v>0</v>
      </c>
      <c r="R8" s="117">
        <v>2</v>
      </c>
      <c r="S8" s="117">
        <v>2</v>
      </c>
      <c r="T8" s="117">
        <v>4</v>
      </c>
      <c r="U8" s="2">
        <v>3</v>
      </c>
      <c r="V8" s="2">
        <v>7</v>
      </c>
      <c r="W8" s="2">
        <v>17</v>
      </c>
      <c r="X8" s="25"/>
      <c r="Y8" s="25"/>
      <c r="Z8" s="25"/>
      <c r="AA8" s="25"/>
      <c r="AB8" s="25"/>
      <c r="AC8" s="25"/>
      <c r="AD8" s="25"/>
      <c r="AE8" s="25"/>
      <c r="AF8" s="25"/>
      <c r="AG8" s="119">
        <f>('Controles Generales'!$E$13*(J8*(90/H8))+'Controles Generales'!$F$13*(K8*(90/H8))+'Controles Generales'!$I$13*(N8*(90/H8))+'Controles Generales'!$J$13*(O8*(90/H8))+'Controles Generales'!$K$13*(P8*(90/H8))+'Controles Generales'!$L$13*(Q8*(90/H8))+'Controles Generales'!$M$13*(R8*(90/H8))+'Controles Generales'!$N$13*(S8*(90/H8))+'Controles Generales'!$O$13*(T8*(90/H8)))/100</f>
        <v>1.5236220472440942</v>
      </c>
      <c r="AH8" s="25"/>
      <c r="AI8" s="25"/>
      <c r="AJ8" s="10">
        <f>IF($H8&lt;'Criterios de Restricción'!$E$31,0,AG8)</f>
        <v>0</v>
      </c>
    </row>
    <row r="9" spans="1:36" ht="21" x14ac:dyDescent="0.25">
      <c r="A9" s="117" t="s">
        <v>351</v>
      </c>
      <c r="B9" s="117" t="s">
        <v>26</v>
      </c>
      <c r="C9" s="117" t="s">
        <v>135</v>
      </c>
      <c r="D9" s="117" t="s">
        <v>118</v>
      </c>
      <c r="E9" s="118">
        <v>34441</v>
      </c>
      <c r="F9" s="117">
        <v>21</v>
      </c>
      <c r="G9" s="117">
        <v>5</v>
      </c>
      <c r="H9" s="117">
        <v>100</v>
      </c>
      <c r="I9" s="2">
        <v>11</v>
      </c>
      <c r="J9" s="117">
        <v>1</v>
      </c>
      <c r="K9" s="117">
        <v>2</v>
      </c>
      <c r="L9" s="2">
        <v>0</v>
      </c>
      <c r="M9" s="2">
        <v>5</v>
      </c>
      <c r="N9" s="117">
        <v>2</v>
      </c>
      <c r="O9" s="117">
        <v>0</v>
      </c>
      <c r="P9" s="117">
        <v>0</v>
      </c>
      <c r="Q9" s="117">
        <v>0</v>
      </c>
      <c r="R9" s="117">
        <v>0</v>
      </c>
      <c r="S9" s="117">
        <v>1</v>
      </c>
      <c r="T9" s="117">
        <v>1</v>
      </c>
      <c r="U9" s="2">
        <v>0</v>
      </c>
      <c r="V9" s="2">
        <v>3</v>
      </c>
      <c r="W9" s="2">
        <v>9</v>
      </c>
      <c r="X9" s="25"/>
      <c r="Y9" s="25"/>
      <c r="Z9" s="25"/>
      <c r="AA9" s="25"/>
      <c r="AB9" s="25"/>
      <c r="AC9" s="25"/>
      <c r="AD9" s="25"/>
      <c r="AE9" s="25"/>
      <c r="AF9" s="25"/>
      <c r="AG9" s="119">
        <f>('Controles Generales'!$E$13*(J9*(90/H9))+'Controles Generales'!$F$13*(K9*(90/H9))+'Controles Generales'!$I$13*(N9*(90/H9))+'Controles Generales'!$J$13*(O9*(90/H9))+'Controles Generales'!$K$13*(P9*(90/H9))+'Controles Generales'!$L$13*(Q9*(90/H9))+'Controles Generales'!$M$13*(R9*(90/H9))+'Controles Generales'!$N$13*(S9*(90/H9))+'Controles Generales'!$O$13*(T9*(90/H9)))/100</f>
        <v>0.72</v>
      </c>
      <c r="AH9" s="25"/>
      <c r="AI9" s="25"/>
      <c r="AJ9" s="10">
        <f>IF($H9&lt;'Criterios de Restricción'!$E$31,0,AG9)</f>
        <v>0</v>
      </c>
    </row>
    <row r="10" spans="1:36" ht="21" x14ac:dyDescent="0.25">
      <c r="A10" s="117" t="s">
        <v>317</v>
      </c>
      <c r="B10" s="117" t="s">
        <v>26</v>
      </c>
      <c r="C10" s="117" t="s">
        <v>128</v>
      </c>
      <c r="D10" s="117" t="s">
        <v>118</v>
      </c>
      <c r="E10" s="118">
        <v>34538</v>
      </c>
      <c r="F10" s="117">
        <v>21</v>
      </c>
      <c r="G10" s="117">
        <v>11</v>
      </c>
      <c r="H10" s="117">
        <v>228</v>
      </c>
      <c r="I10" s="2">
        <v>60</v>
      </c>
      <c r="J10" s="117">
        <v>34</v>
      </c>
      <c r="K10" s="117">
        <v>6</v>
      </c>
      <c r="L10" s="2">
        <v>1</v>
      </c>
      <c r="M10" s="2">
        <v>20</v>
      </c>
      <c r="N10" s="117">
        <v>4</v>
      </c>
      <c r="O10" s="117">
        <v>2</v>
      </c>
      <c r="P10" s="117">
        <v>0</v>
      </c>
      <c r="Q10" s="117">
        <v>0</v>
      </c>
      <c r="R10" s="117">
        <v>2</v>
      </c>
      <c r="S10" s="117">
        <v>3</v>
      </c>
      <c r="T10" s="117">
        <v>5</v>
      </c>
      <c r="U10" s="2">
        <v>3</v>
      </c>
      <c r="V10" s="2">
        <v>24</v>
      </c>
      <c r="W10" s="2">
        <v>37</v>
      </c>
      <c r="X10" s="25"/>
      <c r="Y10" s="25"/>
      <c r="Z10" s="25"/>
      <c r="AA10" s="25"/>
      <c r="AB10" s="25"/>
      <c r="AC10" s="25"/>
      <c r="AD10" s="25"/>
      <c r="AE10" s="25"/>
      <c r="AF10" s="25"/>
      <c r="AG10" s="119">
        <f>('Controles Generales'!$E$13*(J10*(90/H10))+'Controles Generales'!$F$13*(K10*(90/H10))+'Controles Generales'!$I$13*(N10*(90/H10))+'Controles Generales'!$J$13*(O10*(90/H10))+'Controles Generales'!$K$13*(P10*(90/H10))+'Controles Generales'!$L$13*(Q10*(90/H10))+'Controles Generales'!$M$13*(R10*(90/H10))+'Controles Generales'!$N$13*(S10*(90/H10))+'Controles Generales'!$O$13*(T10*(90/H10)))/100</f>
        <v>2.1236842105263154</v>
      </c>
      <c r="AH10" s="25"/>
      <c r="AI10" s="25"/>
      <c r="AJ10" s="10">
        <f>IF($H10&lt;'Criterios de Restricción'!$E$31,0,AG10)</f>
        <v>0</v>
      </c>
    </row>
    <row r="11" spans="1:36" ht="21" x14ac:dyDescent="0.25">
      <c r="A11" s="117" t="s">
        <v>193</v>
      </c>
      <c r="B11" s="117" t="s">
        <v>26</v>
      </c>
      <c r="C11" s="117" t="s">
        <v>135</v>
      </c>
      <c r="D11" s="117" t="s">
        <v>118</v>
      </c>
      <c r="E11" s="118">
        <v>33499</v>
      </c>
      <c r="F11" s="117">
        <v>24</v>
      </c>
      <c r="G11" s="117">
        <v>25</v>
      </c>
      <c r="H11" s="117">
        <v>1740</v>
      </c>
      <c r="I11" s="2">
        <v>14</v>
      </c>
      <c r="J11" s="117">
        <v>272</v>
      </c>
      <c r="K11" s="117">
        <v>34</v>
      </c>
      <c r="L11" s="2">
        <v>0</v>
      </c>
      <c r="M11" s="2">
        <v>3</v>
      </c>
      <c r="N11" s="117">
        <v>19</v>
      </c>
      <c r="O11" s="117">
        <v>3</v>
      </c>
      <c r="P11" s="117">
        <v>4</v>
      </c>
      <c r="Q11" s="117">
        <v>2</v>
      </c>
      <c r="R11" s="117">
        <v>22</v>
      </c>
      <c r="S11" s="117">
        <v>11</v>
      </c>
      <c r="T11" s="117">
        <v>22</v>
      </c>
      <c r="U11" s="2">
        <v>3</v>
      </c>
      <c r="V11" s="2">
        <v>8</v>
      </c>
      <c r="W11" s="2">
        <v>38</v>
      </c>
      <c r="X11" s="25"/>
      <c r="Y11" s="25"/>
      <c r="Z11" s="25"/>
      <c r="AA11" s="25"/>
      <c r="AB11" s="25"/>
      <c r="AC11" s="25"/>
      <c r="AD11" s="25"/>
      <c r="AE11" s="25"/>
      <c r="AF11" s="25"/>
      <c r="AG11" s="119">
        <f>('Controles Generales'!$E$13*(J11*(90/H11))+'Controles Generales'!$F$13*(K11*(90/H11))+'Controles Generales'!$I$13*(N11*(90/H11))+'Controles Generales'!$J$13*(O11*(90/H11))+'Controles Generales'!$K$13*(P11*(90/H11))+'Controles Generales'!$L$13*(Q11*(90/H11))+'Controles Generales'!$M$13*(R11*(90/H11))+'Controles Generales'!$N$13*(S11*(90/H11))+'Controles Generales'!$O$13*(T11*(90/H11)))/100</f>
        <v>1.8739655172413794</v>
      </c>
      <c r="AH11" s="25"/>
      <c r="AI11" s="25"/>
      <c r="AJ11" s="10">
        <f>IF($H11&lt;'Criterios de Restricción'!$E$31,0,AG11)</f>
        <v>1.8739655172413794</v>
      </c>
    </row>
    <row r="12" spans="1:36" ht="21" x14ac:dyDescent="0.25">
      <c r="A12" s="117" t="s">
        <v>752</v>
      </c>
      <c r="B12" s="117" t="s">
        <v>26</v>
      </c>
      <c r="C12" s="117" t="s">
        <v>605</v>
      </c>
      <c r="D12" s="117" t="s">
        <v>133</v>
      </c>
      <c r="E12" s="118">
        <v>33158</v>
      </c>
      <c r="F12" s="117">
        <v>25</v>
      </c>
      <c r="G12" s="117">
        <v>21</v>
      </c>
      <c r="H12" s="117">
        <v>1424</v>
      </c>
      <c r="I12" s="2">
        <v>14</v>
      </c>
      <c r="J12" s="117">
        <v>145</v>
      </c>
      <c r="K12" s="117">
        <v>45</v>
      </c>
      <c r="L12" s="2">
        <v>0</v>
      </c>
      <c r="M12" s="2">
        <v>12</v>
      </c>
      <c r="N12" s="117">
        <v>27</v>
      </c>
      <c r="O12" s="117">
        <v>5</v>
      </c>
      <c r="P12" s="117">
        <v>2</v>
      </c>
      <c r="Q12" s="117">
        <v>1</v>
      </c>
      <c r="R12" s="117">
        <v>4</v>
      </c>
      <c r="S12" s="117">
        <v>18</v>
      </c>
      <c r="T12" s="117">
        <v>25</v>
      </c>
      <c r="U12" s="2">
        <v>1</v>
      </c>
      <c r="V12" s="2">
        <v>12</v>
      </c>
      <c r="W12" s="2">
        <v>16</v>
      </c>
      <c r="X12" s="2" t="s">
        <v>42</v>
      </c>
      <c r="Y12" s="2">
        <v>8.6367881155472759</v>
      </c>
      <c r="Z12" s="2">
        <v>6.4736811459809989</v>
      </c>
      <c r="AA12" s="2">
        <v>5.1047285925367296</v>
      </c>
      <c r="AB12" s="2">
        <v>8.0671159843997344</v>
      </c>
      <c r="AC12" s="2">
        <v>6.994971973755014</v>
      </c>
      <c r="AD12" s="2">
        <v>16.847975581786326</v>
      </c>
      <c r="AE12" s="2">
        <v>12.60066881175781</v>
      </c>
      <c r="AF12" s="2">
        <v>20.96531687969069</v>
      </c>
      <c r="AG12" s="119">
        <f>('Controles Generales'!$E$13*(J12*(90/H12))+'Controles Generales'!$F$13*(K12*(90/H12))+'Controles Generales'!$I$13*(N12*(90/H12))+'Controles Generales'!$J$13*(O12*(90/H12))+'Controles Generales'!$K$13*(P12*(90/H12))+'Controles Generales'!$L$13*(Q12*(90/H12))+'Controles Generales'!$M$13*(R12*(90/H12))+'Controles Generales'!$N$13*(S12*(90/H12))+'Controles Generales'!$O$13*(T12*(90/H12)))/100</f>
        <v>1.777879213483146</v>
      </c>
      <c r="AH12" s="2"/>
      <c r="AI12" s="2"/>
      <c r="AJ12" s="10">
        <f>IF($H12&lt;'Criterios de Restricción'!$E$31,0,AG12)</f>
        <v>1.777879213483146</v>
      </c>
    </row>
    <row r="13" spans="1:36" ht="21" x14ac:dyDescent="0.25">
      <c r="A13" s="117" t="s">
        <v>328</v>
      </c>
      <c r="B13" s="117" t="s">
        <v>26</v>
      </c>
      <c r="C13" s="117" t="s">
        <v>139</v>
      </c>
      <c r="D13" s="117" t="s">
        <v>162</v>
      </c>
      <c r="E13" s="118">
        <v>32194</v>
      </c>
      <c r="F13" s="117">
        <v>27</v>
      </c>
      <c r="G13" s="117">
        <v>18</v>
      </c>
      <c r="H13" s="117">
        <v>1426</v>
      </c>
      <c r="I13" s="2">
        <v>2</v>
      </c>
      <c r="J13" s="117">
        <v>148</v>
      </c>
      <c r="K13" s="117">
        <v>22</v>
      </c>
      <c r="L13" s="2">
        <v>0</v>
      </c>
      <c r="M13" s="2">
        <v>0</v>
      </c>
      <c r="N13" s="117">
        <v>25</v>
      </c>
      <c r="O13" s="117">
        <v>5</v>
      </c>
      <c r="P13" s="117">
        <v>6</v>
      </c>
      <c r="Q13" s="117">
        <v>2</v>
      </c>
      <c r="R13" s="117">
        <v>1</v>
      </c>
      <c r="S13" s="117">
        <v>2</v>
      </c>
      <c r="T13" s="117">
        <v>15</v>
      </c>
      <c r="U13" s="2">
        <v>0</v>
      </c>
      <c r="V13" s="2">
        <v>8</v>
      </c>
      <c r="W13" s="2">
        <v>10</v>
      </c>
      <c r="X13" s="2" t="s">
        <v>42</v>
      </c>
      <c r="Y13" s="2">
        <v>9.507520782886159</v>
      </c>
      <c r="Z13" s="2">
        <v>12.069279450057401</v>
      </c>
      <c r="AA13" s="2">
        <v>11.821884594309349</v>
      </c>
      <c r="AB13" s="2">
        <v>10.304651930427141</v>
      </c>
      <c r="AC13" s="2">
        <v>10.909457376771698</v>
      </c>
      <c r="AD13" s="2">
        <v>14.180209290380972</v>
      </c>
      <c r="AE13" s="2">
        <v>12.90787575724749</v>
      </c>
      <c r="AF13" s="2">
        <v>21.600166630052776</v>
      </c>
      <c r="AG13" s="119">
        <f>('Controles Generales'!$E$13*(J13*(90/H13))+'Controles Generales'!$F$13*(K13*(90/H13))+'Controles Generales'!$I$13*(N13*(90/H13))+'Controles Generales'!$J$13*(O13*(90/H13))+'Controles Generales'!$K$13*(P13*(90/H13))+'Controles Generales'!$L$13*(Q13*(90/H13))+'Controles Generales'!$M$13*(R13*(90/H13))+'Controles Generales'!$N$13*(S13*(90/H13))+'Controles Generales'!$O$13*(T13*(90/H13)))/100</f>
        <v>1.3512622720897616</v>
      </c>
      <c r="AH13" s="2"/>
      <c r="AI13" s="2"/>
      <c r="AJ13" s="10">
        <f>IF($H13&lt;'Criterios de Restricción'!$E$31,0,AG13)</f>
        <v>1.3512622720897616</v>
      </c>
    </row>
    <row r="14" spans="1:36" ht="21" x14ac:dyDescent="0.25">
      <c r="A14" s="117" t="s">
        <v>753</v>
      </c>
      <c r="B14" s="117" t="s">
        <v>26</v>
      </c>
      <c r="C14" s="117" t="s">
        <v>598</v>
      </c>
      <c r="D14" s="117" t="s">
        <v>118</v>
      </c>
      <c r="E14" s="118">
        <v>33685</v>
      </c>
      <c r="F14" s="117">
        <v>23</v>
      </c>
      <c r="G14" s="117">
        <v>23</v>
      </c>
      <c r="H14" s="117">
        <v>1604</v>
      </c>
      <c r="I14" s="2">
        <v>25</v>
      </c>
      <c r="J14" s="117">
        <v>169</v>
      </c>
      <c r="K14" s="117">
        <v>40</v>
      </c>
      <c r="L14" s="2">
        <v>0</v>
      </c>
      <c r="M14" s="2">
        <v>12</v>
      </c>
      <c r="N14" s="117">
        <v>2</v>
      </c>
      <c r="O14" s="117">
        <v>1</v>
      </c>
      <c r="P14" s="117">
        <v>2</v>
      </c>
      <c r="Q14" s="117">
        <v>2</v>
      </c>
      <c r="R14" s="117">
        <v>16</v>
      </c>
      <c r="S14" s="117">
        <v>8</v>
      </c>
      <c r="T14" s="117">
        <v>12</v>
      </c>
      <c r="U14" s="2">
        <v>14</v>
      </c>
      <c r="V14" s="2">
        <v>22</v>
      </c>
      <c r="W14" s="2">
        <v>22</v>
      </c>
      <c r="X14" s="2" t="s">
        <v>42</v>
      </c>
      <c r="Y14" s="2">
        <v>1.1533995732287952</v>
      </c>
      <c r="Z14" s="2">
        <v>1.3488215926896874</v>
      </c>
      <c r="AA14" s="2">
        <v>1.1753243426981301</v>
      </c>
      <c r="AB14" s="2">
        <v>1.2783995732287952</v>
      </c>
      <c r="AC14" s="2">
        <v>1.5174974795585081</v>
      </c>
      <c r="AD14" s="2">
        <v>1.3589700148049295</v>
      </c>
      <c r="AE14" s="2">
        <v>1.4316749032119052</v>
      </c>
      <c r="AF14" s="2">
        <v>2.5244798861971542</v>
      </c>
      <c r="AG14" s="119">
        <f>('Controles Generales'!$E$13*(J14*(90/H14))+'Controles Generales'!$F$13*(K14*(90/H14))+'Controles Generales'!$I$13*(N14*(90/H14))+'Controles Generales'!$J$13*(O14*(90/H14))+'Controles Generales'!$K$13*(P14*(90/H14))+'Controles Generales'!$L$13*(Q14*(90/H14))+'Controles Generales'!$M$13*(R14*(90/H14))+'Controles Generales'!$N$13*(S14*(90/H14))+'Controles Generales'!$O$13*(T14*(90/H14)))/100</f>
        <v>1.4700748129675807</v>
      </c>
      <c r="AH14" s="2"/>
      <c r="AI14" s="2"/>
      <c r="AJ14" s="10">
        <f>IF($H14&lt;'Criterios de Restricción'!$E$31,0,AG14)</f>
        <v>1.4700748129675807</v>
      </c>
    </row>
    <row r="15" spans="1:36" ht="21" x14ac:dyDescent="0.25">
      <c r="A15" s="117" t="s">
        <v>754</v>
      </c>
      <c r="B15" s="117" t="s">
        <v>26</v>
      </c>
      <c r="C15" s="117" t="s">
        <v>129</v>
      </c>
      <c r="D15" s="117" t="s">
        <v>118</v>
      </c>
      <c r="E15" s="118">
        <v>30678</v>
      </c>
      <c r="F15" s="117">
        <v>31</v>
      </c>
      <c r="G15" s="117">
        <v>3</v>
      </c>
      <c r="H15" s="117">
        <v>25</v>
      </c>
      <c r="I15" s="2">
        <v>27</v>
      </c>
      <c r="J15" s="117">
        <v>6</v>
      </c>
      <c r="K15" s="117">
        <v>0</v>
      </c>
      <c r="L15" s="2">
        <v>3</v>
      </c>
      <c r="M15" s="2">
        <v>12</v>
      </c>
      <c r="N15" s="117">
        <v>3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2">
        <v>8</v>
      </c>
      <c r="V15" s="2">
        <v>11</v>
      </c>
      <c r="W15" s="2">
        <v>30</v>
      </c>
      <c r="X15" s="2" t="s">
        <v>42</v>
      </c>
      <c r="Y15" s="2">
        <v>1.740860657369196</v>
      </c>
      <c r="Z15" s="2">
        <v>2.9204478141859544</v>
      </c>
      <c r="AA15" s="2">
        <v>2.0828254077779693</v>
      </c>
      <c r="AB15" s="2">
        <v>1.865860657369196</v>
      </c>
      <c r="AC15" s="2">
        <v>1.6515695721103689</v>
      </c>
      <c r="AD15" s="2">
        <v>3.8030013419007731</v>
      </c>
      <c r="AE15" s="2">
        <v>3.0422205877613853</v>
      </c>
      <c r="AF15" s="2">
        <v>7.2451855193790671</v>
      </c>
      <c r="AG15" s="119">
        <f>('Controles Generales'!$E$13*(J15*(90/H15))+'Controles Generales'!$F$13*(K15*(90/H15))+'Controles Generales'!$I$13*(N15*(90/H15))+'Controles Generales'!$J$13*(O15*(90/H15))+'Controles Generales'!$K$13*(P15*(90/H15))+'Controles Generales'!$L$13*(Q15*(90/H15))+'Controles Generales'!$M$13*(R15*(90/H15))+'Controles Generales'!$N$13*(S15*(90/H15))+'Controles Generales'!$O$13*(T15*(90/H15)))/100</f>
        <v>2.2680000000000002</v>
      </c>
      <c r="AH15" s="2"/>
      <c r="AI15" s="2"/>
      <c r="AJ15" s="10">
        <f>IF($H15&lt;'Criterios de Restricción'!$E$31,0,AG15)</f>
        <v>0</v>
      </c>
    </row>
    <row r="16" spans="1:36" ht="21" x14ac:dyDescent="0.25">
      <c r="A16" s="117" t="s">
        <v>755</v>
      </c>
      <c r="B16" s="117" t="s">
        <v>26</v>
      </c>
      <c r="C16" s="117" t="s">
        <v>132</v>
      </c>
      <c r="D16" s="117" t="s">
        <v>118</v>
      </c>
      <c r="E16" s="118">
        <v>32051</v>
      </c>
      <c r="F16" s="117">
        <v>28</v>
      </c>
      <c r="G16" s="117">
        <v>3</v>
      </c>
      <c r="H16" s="117">
        <v>214</v>
      </c>
      <c r="I16" s="2">
        <v>38</v>
      </c>
      <c r="J16" s="117">
        <v>26</v>
      </c>
      <c r="K16" s="117">
        <v>4</v>
      </c>
      <c r="L16" s="2">
        <v>2</v>
      </c>
      <c r="M16" s="2">
        <v>19</v>
      </c>
      <c r="N16" s="117">
        <v>7</v>
      </c>
      <c r="O16" s="117">
        <v>1</v>
      </c>
      <c r="P16" s="117">
        <v>0</v>
      </c>
      <c r="Q16" s="117">
        <v>0</v>
      </c>
      <c r="R16" s="117">
        <v>0</v>
      </c>
      <c r="S16" s="117">
        <v>1</v>
      </c>
      <c r="T16" s="117">
        <v>7</v>
      </c>
      <c r="U16" s="2">
        <v>15</v>
      </c>
      <c r="V16" s="2">
        <v>27</v>
      </c>
      <c r="W16" s="2">
        <v>73</v>
      </c>
      <c r="X16" s="25"/>
      <c r="Y16" s="25"/>
      <c r="Z16" s="25"/>
      <c r="AA16" s="25"/>
      <c r="AB16" s="25"/>
      <c r="AC16" s="25"/>
      <c r="AD16" s="25"/>
      <c r="AE16" s="25"/>
      <c r="AF16" s="25"/>
      <c r="AG16" s="119">
        <f>('Controles Generales'!$E$13*(J16*(90/H16))+'Controles Generales'!$F$13*(K16*(90/H16))+'Controles Generales'!$I$13*(N16*(90/H16))+'Controles Generales'!$J$13*(O16*(90/H16))+'Controles Generales'!$K$13*(P16*(90/H16))+'Controles Generales'!$L$13*(Q16*(90/H16))+'Controles Generales'!$M$13*(R16*(90/H16))+'Controles Generales'!$N$13*(S16*(90/H16))+'Controles Generales'!$O$13*(T16*(90/H16)))/100</f>
        <v>1.7705607476635512</v>
      </c>
      <c r="AH16" s="25"/>
      <c r="AI16" s="25"/>
      <c r="AJ16" s="10">
        <f>IF($H16&lt;'Criterios de Restricción'!$E$31,0,AG16)</f>
        <v>0</v>
      </c>
    </row>
    <row r="17" spans="1:36" ht="21" x14ac:dyDescent="0.25">
      <c r="A17" s="117" t="s">
        <v>756</v>
      </c>
      <c r="B17" s="117" t="s">
        <v>26</v>
      </c>
      <c r="C17" s="117" t="s">
        <v>132</v>
      </c>
      <c r="D17" s="117" t="s">
        <v>118</v>
      </c>
      <c r="E17" s="118">
        <v>34706</v>
      </c>
      <c r="F17" s="117">
        <v>20</v>
      </c>
      <c r="G17" s="117">
        <v>3</v>
      </c>
      <c r="H17" s="117">
        <v>51</v>
      </c>
      <c r="I17" s="2">
        <v>23</v>
      </c>
      <c r="J17" s="117">
        <v>4</v>
      </c>
      <c r="K17" s="117">
        <v>1</v>
      </c>
      <c r="L17" s="2">
        <v>1</v>
      </c>
      <c r="M17" s="2">
        <v>9</v>
      </c>
      <c r="N17" s="117">
        <v>1</v>
      </c>
      <c r="O17" s="117">
        <v>0</v>
      </c>
      <c r="P17" s="117">
        <v>0</v>
      </c>
      <c r="Q17" s="117">
        <v>0</v>
      </c>
      <c r="R17" s="117">
        <v>0</v>
      </c>
      <c r="S17" s="117">
        <v>1</v>
      </c>
      <c r="T17" s="117">
        <v>2</v>
      </c>
      <c r="U17" s="2">
        <v>9</v>
      </c>
      <c r="V17" s="2">
        <v>19</v>
      </c>
      <c r="W17" s="2">
        <v>67</v>
      </c>
      <c r="X17" s="25"/>
      <c r="Y17" s="25"/>
      <c r="Z17" s="25"/>
      <c r="AA17" s="25"/>
      <c r="AB17" s="25"/>
      <c r="AC17" s="25"/>
      <c r="AD17" s="25"/>
      <c r="AE17" s="25"/>
      <c r="AF17" s="25"/>
      <c r="AG17" s="119">
        <f>('Controles Generales'!$E$13*(J17*(90/H17))+'Controles Generales'!$F$13*(K17*(90/H17))+'Controles Generales'!$I$13*(N17*(90/H17))+'Controles Generales'!$J$13*(O17*(90/H17))+'Controles Generales'!$K$13*(P17*(90/H17))+'Controles Generales'!$L$13*(Q17*(90/H17))+'Controles Generales'!$M$13*(R17*(90/H17))+'Controles Generales'!$N$13*(S17*(90/H17))+'Controles Generales'!$O$13*(T17*(90/H17)))/100</f>
        <v>1.5352941176470585</v>
      </c>
      <c r="AH17" s="25"/>
      <c r="AI17" s="25"/>
      <c r="AJ17" s="10">
        <f>IF($H17&lt;'Criterios de Restricción'!$E$31,0,AG17)</f>
        <v>0</v>
      </c>
    </row>
    <row r="18" spans="1:36" ht="21" x14ac:dyDescent="0.25">
      <c r="A18" s="117" t="s">
        <v>757</v>
      </c>
      <c r="B18" s="117" t="s">
        <v>26</v>
      </c>
      <c r="C18" s="117" t="s">
        <v>129</v>
      </c>
      <c r="D18" s="117" t="s">
        <v>758</v>
      </c>
      <c r="E18" s="118">
        <v>31875</v>
      </c>
      <c r="F18" s="117">
        <v>28</v>
      </c>
      <c r="G18" s="117">
        <v>6</v>
      </c>
      <c r="H18" s="117">
        <v>69</v>
      </c>
      <c r="I18" s="2">
        <v>37</v>
      </c>
      <c r="J18" s="117">
        <v>15</v>
      </c>
      <c r="K18" s="117">
        <v>3</v>
      </c>
      <c r="L18" s="2">
        <v>1</v>
      </c>
      <c r="M18" s="2">
        <v>11</v>
      </c>
      <c r="N18" s="117">
        <v>1</v>
      </c>
      <c r="O18" s="117">
        <v>0</v>
      </c>
      <c r="P18" s="117">
        <v>0</v>
      </c>
      <c r="Q18" s="117">
        <v>0</v>
      </c>
      <c r="R18" s="117">
        <v>0</v>
      </c>
      <c r="S18" s="117">
        <v>1</v>
      </c>
      <c r="T18" s="117">
        <v>1</v>
      </c>
      <c r="U18" s="2">
        <v>6</v>
      </c>
      <c r="V18" s="2">
        <v>12</v>
      </c>
      <c r="W18" s="2">
        <v>25</v>
      </c>
      <c r="X18" s="25"/>
      <c r="Y18" s="25"/>
      <c r="Z18" s="25"/>
      <c r="AA18" s="25"/>
      <c r="AB18" s="25"/>
      <c r="AC18" s="25"/>
      <c r="AD18" s="25"/>
      <c r="AE18" s="25"/>
      <c r="AF18" s="25"/>
      <c r="AG18" s="119">
        <f>('Controles Generales'!$E$13*(J18*(90/H18))+'Controles Generales'!$F$13*(K18*(90/H18))+'Controles Generales'!$I$13*(N18*(90/H18))+'Controles Generales'!$J$13*(O18*(90/H18))+'Controles Generales'!$K$13*(P18*(90/H18))+'Controles Generales'!$L$13*(Q18*(90/H18))+'Controles Generales'!$M$13*(R18*(90/H18))+'Controles Generales'!$N$13*(S18*(90/H18))+'Controles Generales'!$O$13*(T18*(90/H18)))/100</f>
        <v>2.7260869565217387</v>
      </c>
      <c r="AH18" s="25"/>
      <c r="AI18" s="25"/>
      <c r="AJ18" s="10">
        <f>IF($H18&lt;'Criterios de Restricción'!$E$31,0,AG18)</f>
        <v>0</v>
      </c>
    </row>
    <row r="19" spans="1:36" ht="21" x14ac:dyDescent="0.25">
      <c r="A19" s="117" t="s">
        <v>759</v>
      </c>
      <c r="B19" s="117" t="s">
        <v>26</v>
      </c>
      <c r="C19" s="117" t="s">
        <v>148</v>
      </c>
      <c r="D19" s="117" t="s">
        <v>118</v>
      </c>
      <c r="E19" s="118">
        <v>30742</v>
      </c>
      <c r="F19" s="117">
        <v>31</v>
      </c>
      <c r="G19" s="117">
        <v>26</v>
      </c>
      <c r="H19" s="117">
        <v>2060</v>
      </c>
      <c r="I19" s="2">
        <v>10</v>
      </c>
      <c r="J19" s="117">
        <v>225</v>
      </c>
      <c r="K19" s="117">
        <v>16</v>
      </c>
      <c r="L19" s="2">
        <v>0</v>
      </c>
      <c r="M19" s="2">
        <v>6</v>
      </c>
      <c r="N19" s="117">
        <v>13</v>
      </c>
      <c r="O19" s="117">
        <v>14</v>
      </c>
      <c r="P19" s="117">
        <v>4</v>
      </c>
      <c r="Q19" s="117">
        <v>2</v>
      </c>
      <c r="R19" s="117">
        <v>5</v>
      </c>
      <c r="S19" s="117">
        <v>5</v>
      </c>
      <c r="T19" s="117">
        <v>33</v>
      </c>
      <c r="U19" s="2">
        <v>7</v>
      </c>
      <c r="V19" s="2">
        <v>14</v>
      </c>
      <c r="W19" s="2">
        <v>55</v>
      </c>
      <c r="X19" s="2" t="s">
        <v>42</v>
      </c>
      <c r="Y19" s="2">
        <v>0.98005331164723952</v>
      </c>
      <c r="Z19" s="2">
        <v>1.9760207402388761</v>
      </c>
      <c r="AA19" s="2">
        <v>1.7719746545514243</v>
      </c>
      <c r="AB19" s="2">
        <v>1.1050533116472396</v>
      </c>
      <c r="AC19" s="2">
        <v>1.74352207633704</v>
      </c>
      <c r="AD19" s="2">
        <v>0.54974247763621586</v>
      </c>
      <c r="AE19" s="2">
        <v>0.76845576940453608</v>
      </c>
      <c r="AF19" s="2">
        <v>1.3444118605408928</v>
      </c>
      <c r="AG19" s="119">
        <f>('Controles Generales'!$E$13*(J19*(90/H19))+'Controles Generales'!$F$13*(K19*(90/H19))+'Controles Generales'!$I$13*(N19*(90/H19))+'Controles Generales'!$J$13*(O19*(90/H19))+'Controles Generales'!$K$13*(P19*(90/H19))+'Controles Generales'!$L$13*(Q19*(90/H19))+'Controles Generales'!$M$13*(R19*(90/H19))+'Controles Generales'!$N$13*(S19*(90/H19))+'Controles Generales'!$O$13*(T19*(90/H19)))/100</f>
        <v>1.2578155339805825</v>
      </c>
      <c r="AH19" s="2"/>
      <c r="AI19" s="2"/>
      <c r="AJ19" s="10">
        <f>IF($H19&lt;'Criterios de Restricción'!$E$31,0,AG19)</f>
        <v>1.2578155339805825</v>
      </c>
    </row>
    <row r="20" spans="1:36" ht="21" x14ac:dyDescent="0.25">
      <c r="A20" s="117" t="s">
        <v>342</v>
      </c>
      <c r="B20" s="117" t="s">
        <v>26</v>
      </c>
      <c r="C20" s="117" t="s">
        <v>157</v>
      </c>
      <c r="D20" s="117" t="s">
        <v>118</v>
      </c>
      <c r="E20" s="118">
        <v>32886</v>
      </c>
      <c r="F20" s="117">
        <v>25</v>
      </c>
      <c r="G20" s="117">
        <v>6</v>
      </c>
      <c r="H20" s="117">
        <v>135</v>
      </c>
      <c r="I20" s="2">
        <v>61</v>
      </c>
      <c r="J20" s="117">
        <v>15</v>
      </c>
      <c r="K20" s="117">
        <v>0</v>
      </c>
      <c r="L20" s="2">
        <v>1</v>
      </c>
      <c r="M20" s="2">
        <v>23</v>
      </c>
      <c r="N20" s="117">
        <v>2</v>
      </c>
      <c r="O20" s="117">
        <v>2</v>
      </c>
      <c r="P20" s="117">
        <v>0</v>
      </c>
      <c r="Q20" s="117">
        <v>0</v>
      </c>
      <c r="R20" s="117">
        <v>0</v>
      </c>
      <c r="S20" s="117">
        <v>1</v>
      </c>
      <c r="T20" s="117">
        <v>4</v>
      </c>
      <c r="U20" s="2">
        <v>14</v>
      </c>
      <c r="V20" s="2">
        <v>43</v>
      </c>
      <c r="W20" s="2">
        <v>67</v>
      </c>
      <c r="X20" s="2" t="s">
        <v>42</v>
      </c>
      <c r="Y20" s="2">
        <v>7.3955241445471165</v>
      </c>
      <c r="Z20" s="2">
        <v>7.5581171889671284</v>
      </c>
      <c r="AA20" s="2">
        <v>7.4395934123232985</v>
      </c>
      <c r="AB20" s="2">
        <v>7.489786439629083</v>
      </c>
      <c r="AC20" s="2">
        <v>9.0076799564565828</v>
      </c>
      <c r="AD20" s="2">
        <v>8.6929078024826634</v>
      </c>
      <c r="AE20" s="2">
        <v>7.9233543007030756</v>
      </c>
      <c r="AF20" s="2">
        <v>8.6149810639848603</v>
      </c>
      <c r="AG20" s="119">
        <f>('Controles Generales'!$E$13*(J20*(90/H20))+'Controles Generales'!$F$13*(K20*(90/H20))+'Controles Generales'!$I$13*(N20*(90/H20))+'Controles Generales'!$J$13*(O20*(90/H20))+'Controles Generales'!$K$13*(P20*(90/H20))+'Controles Generales'!$L$13*(Q20*(90/H20))+'Controles Generales'!$M$13*(R20*(90/H20))+'Controles Generales'!$N$13*(S20*(90/H20))+'Controles Generales'!$O$13*(T20*(90/H20)))/100</f>
        <v>1.3466666666666667</v>
      </c>
      <c r="AH20" s="2"/>
      <c r="AI20" s="2"/>
      <c r="AJ20" s="10">
        <f>IF($H20&lt;'Criterios de Restricción'!$E$31,0,AG20)</f>
        <v>0</v>
      </c>
    </row>
    <row r="21" spans="1:36" ht="21" x14ac:dyDescent="0.25">
      <c r="A21" s="117" t="s">
        <v>760</v>
      </c>
      <c r="B21" s="117" t="s">
        <v>26</v>
      </c>
      <c r="C21" s="117" t="s">
        <v>172</v>
      </c>
      <c r="D21" s="117" t="s">
        <v>118</v>
      </c>
      <c r="E21" s="118">
        <v>34667</v>
      </c>
      <c r="F21" s="117">
        <v>20</v>
      </c>
      <c r="G21" s="117">
        <v>2</v>
      </c>
      <c r="H21" s="117">
        <v>74</v>
      </c>
      <c r="I21" s="2">
        <v>24</v>
      </c>
      <c r="J21" s="117">
        <v>7</v>
      </c>
      <c r="K21" s="117">
        <v>1</v>
      </c>
      <c r="L21" s="2">
        <v>2</v>
      </c>
      <c r="M21" s="2">
        <v>26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7">
        <v>3</v>
      </c>
      <c r="U21" s="2">
        <v>7</v>
      </c>
      <c r="V21" s="2">
        <v>36</v>
      </c>
      <c r="W21" s="2">
        <v>89</v>
      </c>
      <c r="X21" s="25"/>
      <c r="Y21" s="25"/>
      <c r="Z21" s="25"/>
      <c r="AA21" s="25"/>
      <c r="AB21" s="25"/>
      <c r="AC21" s="25"/>
      <c r="AD21" s="25"/>
      <c r="AE21" s="25"/>
      <c r="AF21" s="25"/>
      <c r="AG21" s="119">
        <f>('Controles Generales'!$E$13*(J21*(90/H21))+'Controles Generales'!$F$13*(K21*(90/H21))+'Controles Generales'!$I$13*(N21*(90/H21))+'Controles Generales'!$J$13*(O21*(90/H21))+'Controles Generales'!$K$13*(P21*(90/H21))+'Controles Generales'!$L$13*(Q21*(90/H21))+'Controles Generales'!$M$13*(R21*(90/H21))+'Controles Generales'!$N$13*(S21*(90/H21))+'Controles Generales'!$O$13*(T21*(90/H21)))/100</f>
        <v>1.3135135135135136</v>
      </c>
      <c r="AH21" s="25"/>
      <c r="AI21" s="25"/>
      <c r="AJ21" s="10">
        <f>IF($H21&lt;'Criterios de Restricción'!$E$31,0,AG21)</f>
        <v>0</v>
      </c>
    </row>
    <row r="22" spans="1:36" ht="21" x14ac:dyDescent="0.25">
      <c r="A22" s="117" t="s">
        <v>761</v>
      </c>
      <c r="B22" s="117" t="s">
        <v>26</v>
      </c>
      <c r="C22" s="117" t="s">
        <v>141</v>
      </c>
      <c r="D22" s="117" t="s">
        <v>118</v>
      </c>
      <c r="E22" s="118">
        <v>30387</v>
      </c>
      <c r="F22" s="117">
        <v>32</v>
      </c>
      <c r="G22" s="117">
        <v>12</v>
      </c>
      <c r="H22" s="117">
        <v>372</v>
      </c>
      <c r="I22" s="2">
        <v>24</v>
      </c>
      <c r="J22" s="117">
        <v>54</v>
      </c>
      <c r="K22" s="117">
        <v>1</v>
      </c>
      <c r="L22" s="2">
        <v>0</v>
      </c>
      <c r="M22" s="2">
        <v>5</v>
      </c>
      <c r="N22" s="117">
        <v>7</v>
      </c>
      <c r="O22" s="117">
        <v>1</v>
      </c>
      <c r="P22" s="117">
        <v>1</v>
      </c>
      <c r="Q22" s="117">
        <v>0</v>
      </c>
      <c r="R22" s="117">
        <v>4</v>
      </c>
      <c r="S22" s="117">
        <v>3</v>
      </c>
      <c r="T22" s="117">
        <v>6</v>
      </c>
      <c r="U22" s="2">
        <v>2</v>
      </c>
      <c r="V22" s="2">
        <v>14</v>
      </c>
      <c r="W22" s="2">
        <v>33</v>
      </c>
      <c r="X22" s="25"/>
      <c r="Y22" s="25"/>
      <c r="Z22" s="25"/>
      <c r="AA22" s="25"/>
      <c r="AB22" s="25"/>
      <c r="AC22" s="25"/>
      <c r="AD22" s="25"/>
      <c r="AE22" s="25"/>
      <c r="AF22" s="25"/>
      <c r="AG22" s="119">
        <f>('Controles Generales'!$E$13*(J22*(90/H22))+'Controles Generales'!$F$13*(K22*(90/H22))+'Controles Generales'!$I$13*(N22*(90/H22))+'Controles Generales'!$J$13*(O22*(90/H22))+'Controles Generales'!$K$13*(P22*(90/H22))+'Controles Generales'!$L$13*(Q22*(90/H22))+'Controles Generales'!$M$13*(R22*(90/H22))+'Controles Generales'!$N$13*(S22*(90/H22))+'Controles Generales'!$O$13*(T22*(90/H22)))/100</f>
        <v>1.5290322580645164</v>
      </c>
      <c r="AH22" s="25"/>
      <c r="AI22" s="25"/>
      <c r="AJ22" s="10">
        <f>IF($H22&lt;'Criterios de Restricción'!$E$31,0,AG22)</f>
        <v>0</v>
      </c>
    </row>
    <row r="23" spans="1:36" ht="21" x14ac:dyDescent="0.25">
      <c r="A23" s="117" t="s">
        <v>337</v>
      </c>
      <c r="B23" s="117" t="s">
        <v>26</v>
      </c>
      <c r="C23" s="117" t="s">
        <v>152</v>
      </c>
      <c r="D23" s="117" t="s">
        <v>118</v>
      </c>
      <c r="E23" s="118">
        <v>32922</v>
      </c>
      <c r="F23" s="117">
        <v>25</v>
      </c>
      <c r="G23" s="117">
        <v>27</v>
      </c>
      <c r="H23" s="117">
        <v>2084</v>
      </c>
      <c r="I23" s="2">
        <v>75</v>
      </c>
      <c r="J23" s="117">
        <v>264</v>
      </c>
      <c r="K23" s="117">
        <v>97</v>
      </c>
      <c r="L23" s="2">
        <v>2</v>
      </c>
      <c r="M23" s="2">
        <v>21</v>
      </c>
      <c r="N23" s="117">
        <v>7</v>
      </c>
      <c r="O23" s="117">
        <v>8</v>
      </c>
      <c r="P23" s="117">
        <v>1</v>
      </c>
      <c r="Q23" s="117">
        <v>0</v>
      </c>
      <c r="R23" s="117">
        <v>40</v>
      </c>
      <c r="S23" s="117">
        <v>43</v>
      </c>
      <c r="T23" s="117">
        <v>65</v>
      </c>
      <c r="U23" s="2">
        <v>10</v>
      </c>
      <c r="V23" s="2">
        <v>34</v>
      </c>
      <c r="W23" s="2">
        <v>98</v>
      </c>
      <c r="X23" s="2" t="s">
        <v>42</v>
      </c>
      <c r="Y23" s="2">
        <v>8.2847696083874105</v>
      </c>
      <c r="Z23" s="2">
        <v>6.3503682676187738</v>
      </c>
      <c r="AA23" s="2">
        <v>6.0164776664999602</v>
      </c>
      <c r="AB23" s="2">
        <v>8.6208351821579008</v>
      </c>
      <c r="AC23" s="2">
        <v>10.475241608352894</v>
      </c>
      <c r="AD23" s="2">
        <v>11.335615877528904</v>
      </c>
      <c r="AE23" s="2">
        <v>10.420241742799247</v>
      </c>
      <c r="AF23" s="2">
        <v>11.8076743693442</v>
      </c>
      <c r="AG23" s="119">
        <f>('Controles Generales'!$E$13*(J23*(90/H23))+'Controles Generales'!$F$13*(K23*(90/H23))+'Controles Generales'!$I$13*(N23*(90/H23))+'Controles Generales'!$J$13*(O23*(90/H23))+'Controles Generales'!$K$13*(P23*(90/H23))+'Controles Generales'!$L$13*(Q23*(90/H23))+'Controles Generales'!$M$13*(R23*(90/H23))+'Controles Generales'!$N$13*(S23*(90/H23))+'Controles Generales'!$O$13*(T23*(90/H23)))/100</f>
        <v>2.4642034548944336</v>
      </c>
      <c r="AH23" s="2"/>
      <c r="AI23" s="2"/>
      <c r="AJ23" s="10">
        <f>IF($H23&lt;'Criterios de Restricción'!$E$31,0,AG23)</f>
        <v>2.4642034548944336</v>
      </c>
    </row>
    <row r="24" spans="1:36" ht="21" x14ac:dyDescent="0.25">
      <c r="A24" s="117" t="s">
        <v>320</v>
      </c>
      <c r="B24" s="117" t="s">
        <v>26</v>
      </c>
      <c r="C24" s="117" t="s">
        <v>138</v>
      </c>
      <c r="D24" s="117" t="s">
        <v>118</v>
      </c>
      <c r="E24" s="118">
        <v>34206</v>
      </c>
      <c r="F24" s="117">
        <v>22</v>
      </c>
      <c r="G24" s="117">
        <v>2</v>
      </c>
      <c r="H24" s="117">
        <v>47</v>
      </c>
      <c r="I24" s="2">
        <v>58</v>
      </c>
      <c r="J24" s="117">
        <v>4</v>
      </c>
      <c r="K24" s="117">
        <v>1</v>
      </c>
      <c r="L24" s="2">
        <v>0</v>
      </c>
      <c r="M24" s="2">
        <v>25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7">
        <v>0</v>
      </c>
      <c r="U24" s="2">
        <v>16</v>
      </c>
      <c r="V24" s="2">
        <v>35</v>
      </c>
      <c r="W24" s="2">
        <v>70</v>
      </c>
      <c r="X24" s="2" t="s">
        <v>42</v>
      </c>
      <c r="Y24" s="2">
        <v>6.9657436382636249</v>
      </c>
      <c r="Z24" s="2">
        <v>15.655822195261154</v>
      </c>
      <c r="AA24" s="2">
        <v>13.8055337661065</v>
      </c>
      <c r="AB24" s="2">
        <v>6.3100059333455922</v>
      </c>
      <c r="AC24" s="2">
        <v>11.779958747366612</v>
      </c>
      <c r="AD24" s="2">
        <v>11.95582748951259</v>
      </c>
      <c r="AE24" s="2">
        <v>9.6840803093175012</v>
      </c>
      <c r="AF24" s="2">
        <v>21.443906109703072</v>
      </c>
      <c r="AG24" s="119">
        <f>('Controles Generales'!$E$13*(J24*(90/H24))+'Controles Generales'!$F$13*(K24*(90/H24))+'Controles Generales'!$I$13*(N24*(90/H24))+'Controles Generales'!$J$13*(O24*(90/H24))+'Controles Generales'!$K$13*(P24*(90/H24))+'Controles Generales'!$L$13*(Q24*(90/H24))+'Controles Generales'!$M$13*(R24*(90/H24))+'Controles Generales'!$N$13*(S24*(90/H24))+'Controles Generales'!$O$13*(T24*(90/H24)))/100</f>
        <v>1.0340425531914894</v>
      </c>
      <c r="AH24" s="2"/>
      <c r="AI24" s="2"/>
      <c r="AJ24" s="10">
        <f>IF($H24&lt;'Criterios de Restricción'!$E$31,0,AG24)</f>
        <v>0</v>
      </c>
    </row>
    <row r="25" spans="1:36" x14ac:dyDescent="0.25">
      <c r="A25" s="117" t="s">
        <v>762</v>
      </c>
      <c r="B25" s="117" t="s">
        <v>26</v>
      </c>
      <c r="C25" s="117" t="s">
        <v>154</v>
      </c>
      <c r="D25" s="117" t="s">
        <v>118</v>
      </c>
      <c r="E25" s="118">
        <v>35123</v>
      </c>
      <c r="F25" s="117">
        <v>19</v>
      </c>
      <c r="G25" s="117">
        <v>15</v>
      </c>
      <c r="H25" s="117">
        <v>836</v>
      </c>
      <c r="I25" s="2">
        <v>111</v>
      </c>
      <c r="J25" s="117">
        <v>167</v>
      </c>
      <c r="K25" s="117">
        <v>47</v>
      </c>
      <c r="L25" s="2">
        <v>1</v>
      </c>
      <c r="M25" s="2">
        <v>24</v>
      </c>
      <c r="N25" s="117">
        <v>9</v>
      </c>
      <c r="O25" s="117">
        <v>2</v>
      </c>
      <c r="P25" s="117">
        <v>5</v>
      </c>
      <c r="Q25" s="117">
        <v>1</v>
      </c>
      <c r="R25" s="117">
        <v>6</v>
      </c>
      <c r="S25" s="117">
        <v>7</v>
      </c>
      <c r="T25" s="117">
        <v>17</v>
      </c>
      <c r="U25" s="2">
        <v>21</v>
      </c>
      <c r="V25" s="2">
        <v>35</v>
      </c>
      <c r="W25" s="2">
        <v>103</v>
      </c>
      <c r="X25" s="25"/>
      <c r="Y25" s="25"/>
      <c r="Z25" s="25"/>
      <c r="AA25" s="25"/>
      <c r="AB25" s="25"/>
      <c r="AC25" s="25"/>
      <c r="AD25" s="25"/>
      <c r="AE25" s="25"/>
      <c r="AF25" s="25"/>
      <c r="AG25" s="119">
        <f>('Controles Generales'!$E$13*(J25*(90/H25))+'Controles Generales'!$F$13*(K25*(90/H25))+'Controles Generales'!$I$13*(N25*(90/H25))+'Controles Generales'!$J$13*(O25*(90/H25))+'Controles Generales'!$K$13*(P25*(90/H25))+'Controles Generales'!$L$13*(Q25*(90/H25))+'Controles Generales'!$M$13*(R25*(90/H25))+'Controles Generales'!$N$13*(S25*(90/H25))+'Controles Generales'!$O$13*(T25*(90/H25)))/100</f>
        <v>3.0143540669856459</v>
      </c>
      <c r="AH25" s="25"/>
      <c r="AI25" s="25"/>
      <c r="AJ25" s="10">
        <f>IF($H25&lt;'Criterios de Restricción'!$E$31,0,AG25)</f>
        <v>3.0143540669856459</v>
      </c>
    </row>
    <row r="26" spans="1:36" ht="21" x14ac:dyDescent="0.25">
      <c r="A26" s="117" t="s">
        <v>763</v>
      </c>
      <c r="B26" s="117" t="s">
        <v>26</v>
      </c>
      <c r="C26" s="117" t="s">
        <v>158</v>
      </c>
      <c r="D26" s="117" t="s">
        <v>169</v>
      </c>
      <c r="E26" s="118">
        <v>29351</v>
      </c>
      <c r="F26" s="117">
        <v>35</v>
      </c>
      <c r="G26" s="117">
        <v>13</v>
      </c>
      <c r="H26" s="117">
        <v>838</v>
      </c>
      <c r="I26" s="2">
        <v>30</v>
      </c>
      <c r="J26" s="117">
        <v>101</v>
      </c>
      <c r="K26" s="117">
        <v>12</v>
      </c>
      <c r="L26" s="2">
        <v>1</v>
      </c>
      <c r="M26" s="2">
        <v>7</v>
      </c>
      <c r="N26" s="117">
        <v>12</v>
      </c>
      <c r="O26" s="117">
        <v>3</v>
      </c>
      <c r="P26" s="117">
        <v>2</v>
      </c>
      <c r="Q26" s="117">
        <v>1</v>
      </c>
      <c r="R26" s="117">
        <v>0</v>
      </c>
      <c r="S26" s="117">
        <v>1</v>
      </c>
      <c r="T26" s="117">
        <v>15</v>
      </c>
      <c r="U26" s="2">
        <v>20</v>
      </c>
      <c r="V26" s="2">
        <v>18</v>
      </c>
      <c r="W26" s="2">
        <v>51</v>
      </c>
      <c r="X26" s="2" t="s">
        <v>42</v>
      </c>
      <c r="Y26" s="2">
        <v>15.152698168189884</v>
      </c>
      <c r="Z26" s="2">
        <v>30.586229769452459</v>
      </c>
      <c r="AA26" s="2">
        <v>23.330442962681019</v>
      </c>
      <c r="AB26" s="2">
        <v>15.28589488950136</v>
      </c>
      <c r="AC26" s="2">
        <v>19.790341120959557</v>
      </c>
      <c r="AD26" s="2">
        <v>24.80707192452665</v>
      </c>
      <c r="AE26" s="2">
        <v>21.188150177679034</v>
      </c>
      <c r="AF26" s="2">
        <v>47.369965897480135</v>
      </c>
      <c r="AG26" s="119">
        <f>('Controles Generales'!$E$13*(J26*(90/H26))+'Controles Generales'!$F$13*(K26*(90/H26))+'Controles Generales'!$I$13*(N26*(90/H26))+'Controles Generales'!$J$13*(O26*(90/H26))+'Controles Generales'!$K$13*(P26*(90/H26))+'Controles Generales'!$L$13*(Q26*(90/H26))+'Controles Generales'!$M$13*(R26*(90/H26))+'Controles Generales'!$N$13*(S26*(90/H26))+'Controles Generales'!$O$13*(T26*(90/H26)))/100</f>
        <v>1.469212410501193</v>
      </c>
      <c r="AH26" s="2"/>
      <c r="AI26" s="2"/>
      <c r="AJ26" s="10">
        <f>IF($H26&lt;'Criterios de Restricción'!$E$31,0,AG26)</f>
        <v>1.469212410501193</v>
      </c>
    </row>
    <row r="27" spans="1:36" ht="21" x14ac:dyDescent="0.25">
      <c r="A27" s="117" t="s">
        <v>764</v>
      </c>
      <c r="B27" s="117" t="s">
        <v>26</v>
      </c>
      <c r="C27" s="117" t="s">
        <v>121</v>
      </c>
      <c r="D27" s="117" t="s">
        <v>118</v>
      </c>
      <c r="E27" s="118">
        <v>33941</v>
      </c>
      <c r="F27" s="117">
        <v>22</v>
      </c>
      <c r="G27" s="117">
        <v>12</v>
      </c>
      <c r="H27" s="117">
        <v>672</v>
      </c>
      <c r="I27" s="2">
        <v>44</v>
      </c>
      <c r="J27" s="117">
        <v>82</v>
      </c>
      <c r="K27" s="117">
        <v>17</v>
      </c>
      <c r="L27" s="2">
        <v>2</v>
      </c>
      <c r="M27" s="2">
        <v>18</v>
      </c>
      <c r="N27" s="117">
        <v>6</v>
      </c>
      <c r="O27" s="117">
        <v>0</v>
      </c>
      <c r="P27" s="117">
        <v>2</v>
      </c>
      <c r="Q27" s="117">
        <v>1</v>
      </c>
      <c r="R27" s="117">
        <v>15</v>
      </c>
      <c r="S27" s="117">
        <v>4</v>
      </c>
      <c r="T27" s="117">
        <v>15</v>
      </c>
      <c r="U27" s="2">
        <v>1</v>
      </c>
      <c r="V27" s="2">
        <v>14</v>
      </c>
      <c r="W27" s="2">
        <v>15</v>
      </c>
      <c r="X27" s="25"/>
      <c r="Y27" s="25"/>
      <c r="Z27" s="25"/>
      <c r="AA27" s="25"/>
      <c r="AB27" s="25"/>
      <c r="AC27" s="25"/>
      <c r="AD27" s="25"/>
      <c r="AE27" s="25"/>
      <c r="AF27" s="25"/>
      <c r="AG27" s="119">
        <f>('Controles Generales'!$E$13*(J27*(90/H27))+'Controles Generales'!$F$13*(K27*(90/H27))+'Controles Generales'!$I$13*(N27*(90/H27))+'Controles Generales'!$J$13*(O27*(90/H27))+'Controles Generales'!$K$13*(P27*(90/H27))+'Controles Generales'!$L$13*(Q27*(90/H27))+'Controles Generales'!$M$13*(R27*(90/H27))+'Controles Generales'!$N$13*(S27*(90/H27))+'Controles Generales'!$O$13*(T27*(90/H27)))/100</f>
        <v>1.8803571428571428</v>
      </c>
      <c r="AH27" s="25"/>
      <c r="AI27" s="25"/>
      <c r="AJ27" s="10">
        <f>IF($H27&lt;'Criterios de Restricción'!$E$31,0,AG27)</f>
        <v>1.8803571428571428</v>
      </c>
    </row>
    <row r="28" spans="1:36" ht="21" x14ac:dyDescent="0.25">
      <c r="A28" s="117" t="s">
        <v>765</v>
      </c>
      <c r="B28" s="117" t="s">
        <v>26</v>
      </c>
      <c r="C28" s="117" t="s">
        <v>132</v>
      </c>
      <c r="D28" s="117" t="s">
        <v>118</v>
      </c>
      <c r="E28" s="118">
        <v>33787</v>
      </c>
      <c r="F28" s="117">
        <v>23</v>
      </c>
      <c r="G28" s="117">
        <v>3</v>
      </c>
      <c r="H28" s="117">
        <v>68</v>
      </c>
      <c r="I28" s="2">
        <v>51</v>
      </c>
      <c r="J28" s="117">
        <v>12</v>
      </c>
      <c r="K28" s="117">
        <v>1</v>
      </c>
      <c r="L28" s="2">
        <v>1</v>
      </c>
      <c r="M28" s="2">
        <v>24</v>
      </c>
      <c r="N28" s="117">
        <v>1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7">
        <v>1</v>
      </c>
      <c r="U28" s="2">
        <v>1</v>
      </c>
      <c r="V28" s="2">
        <v>30</v>
      </c>
      <c r="W28" s="2">
        <v>27</v>
      </c>
      <c r="X28" s="25"/>
      <c r="Y28" s="25"/>
      <c r="Z28" s="25"/>
      <c r="AA28" s="25"/>
      <c r="AB28" s="25"/>
      <c r="AC28" s="25"/>
      <c r="AD28" s="25"/>
      <c r="AE28" s="25"/>
      <c r="AF28" s="25"/>
      <c r="AG28" s="119">
        <f>('Controles Generales'!$E$13*(J28*(90/H28))+'Controles Generales'!$F$13*(K28*(90/H28))+'Controles Generales'!$I$13*(N28*(90/H28))+'Controles Generales'!$J$13*(O28*(90/H28))+'Controles Generales'!$K$13*(P28*(90/H28))+'Controles Generales'!$L$13*(Q28*(90/H28))+'Controles Generales'!$M$13*(R28*(90/H28))+'Controles Generales'!$N$13*(S28*(90/H28))+'Controles Generales'!$O$13*(T28*(90/H28)))/100</f>
        <v>1.7602941176470592</v>
      </c>
      <c r="AH28" s="25"/>
      <c r="AI28" s="25"/>
      <c r="AJ28" s="10">
        <f>IF($H28&lt;'Criterios de Restricción'!$E$31,0,AG28)</f>
        <v>0</v>
      </c>
    </row>
    <row r="29" spans="1:36" ht="21" x14ac:dyDescent="0.25">
      <c r="A29" s="117" t="s">
        <v>766</v>
      </c>
      <c r="B29" s="117" t="s">
        <v>26</v>
      </c>
      <c r="C29" s="117" t="s">
        <v>130</v>
      </c>
      <c r="D29" s="117" t="s">
        <v>118</v>
      </c>
      <c r="E29" s="118">
        <v>34235</v>
      </c>
      <c r="F29" s="117">
        <v>22</v>
      </c>
      <c r="G29" s="117">
        <v>26</v>
      </c>
      <c r="H29" s="117">
        <v>1770</v>
      </c>
      <c r="I29" s="2">
        <v>46</v>
      </c>
      <c r="J29" s="117">
        <v>277</v>
      </c>
      <c r="K29" s="117">
        <v>46</v>
      </c>
      <c r="L29" s="2">
        <v>0</v>
      </c>
      <c r="M29" s="2">
        <v>20</v>
      </c>
      <c r="N29" s="117">
        <v>35</v>
      </c>
      <c r="O29" s="117">
        <v>10</v>
      </c>
      <c r="P29" s="117">
        <v>4</v>
      </c>
      <c r="Q29" s="117">
        <v>3</v>
      </c>
      <c r="R29" s="117">
        <v>22</v>
      </c>
      <c r="S29" s="117">
        <v>11</v>
      </c>
      <c r="T29" s="117">
        <v>30</v>
      </c>
      <c r="U29" s="2">
        <v>2</v>
      </c>
      <c r="V29" s="2">
        <v>15</v>
      </c>
      <c r="W29" s="2">
        <v>31</v>
      </c>
      <c r="X29" s="2" t="s">
        <v>42</v>
      </c>
      <c r="Y29" s="2">
        <v>6.3648023542492691</v>
      </c>
      <c r="Z29" s="2">
        <v>10.072412554666609</v>
      </c>
      <c r="AA29" s="2">
        <v>9.0723421615696527</v>
      </c>
      <c r="AB29" s="2">
        <v>6.1229990755607453</v>
      </c>
      <c r="AC29" s="2">
        <v>9.2820078353509032</v>
      </c>
      <c r="AD29" s="2">
        <v>14.337928092496945</v>
      </c>
      <c r="AE29" s="2">
        <v>11.347301575717136</v>
      </c>
      <c r="AF29" s="2">
        <v>21.149332017690654</v>
      </c>
      <c r="AG29" s="119">
        <f>('Controles Generales'!$E$13*(J29*(90/H29))+'Controles Generales'!$F$13*(K29*(90/H29))+'Controles Generales'!$I$13*(N29*(90/H29))+'Controles Generales'!$J$13*(O29*(90/H29))+'Controles Generales'!$K$13*(P29*(90/H29))+'Controles Generales'!$L$13*(Q29*(90/H29))+'Controles Generales'!$M$13*(R29*(90/H29))+'Controles Generales'!$N$13*(S29*(90/H29))+'Controles Generales'!$O$13*(T29*(90/H29)))/100</f>
        <v>2.1269491525423727</v>
      </c>
      <c r="AH29" s="2"/>
      <c r="AI29" s="2"/>
      <c r="AJ29" s="10">
        <f>IF($H29&lt;'Criterios de Restricción'!$E$31,0,AG29)</f>
        <v>2.1269491525423727</v>
      </c>
    </row>
    <row r="30" spans="1:36" ht="21" x14ac:dyDescent="0.25">
      <c r="A30" s="117" t="s">
        <v>767</v>
      </c>
      <c r="B30" s="117" t="s">
        <v>26</v>
      </c>
      <c r="C30" s="117" t="s">
        <v>141</v>
      </c>
      <c r="D30" s="117" t="s">
        <v>118</v>
      </c>
      <c r="E30" s="118">
        <v>34037</v>
      </c>
      <c r="F30" s="117">
        <v>22</v>
      </c>
      <c r="G30" s="117">
        <v>6</v>
      </c>
      <c r="H30" s="117">
        <v>267</v>
      </c>
      <c r="I30" s="2">
        <v>116</v>
      </c>
      <c r="J30" s="117">
        <v>54</v>
      </c>
      <c r="K30" s="117">
        <v>5</v>
      </c>
      <c r="L30" s="2">
        <v>12</v>
      </c>
      <c r="M30" s="2">
        <v>96</v>
      </c>
      <c r="N30" s="117">
        <v>5</v>
      </c>
      <c r="O30" s="117">
        <v>1</v>
      </c>
      <c r="P30" s="117">
        <v>0</v>
      </c>
      <c r="Q30" s="117">
        <v>0</v>
      </c>
      <c r="R30" s="117">
        <v>0</v>
      </c>
      <c r="S30" s="117">
        <v>0</v>
      </c>
      <c r="T30" s="117">
        <v>4</v>
      </c>
      <c r="U30" s="2">
        <v>3</v>
      </c>
      <c r="V30" s="2">
        <v>120</v>
      </c>
      <c r="W30" s="2">
        <v>56</v>
      </c>
      <c r="X30" s="2" t="s">
        <v>42</v>
      </c>
      <c r="Y30" s="2">
        <v>5.582532262111096</v>
      </c>
      <c r="Z30" s="2">
        <v>6.8690866548910652</v>
      </c>
      <c r="AA30" s="2">
        <v>6.4702095053457276</v>
      </c>
      <c r="AB30" s="2">
        <v>5.4185978358815872</v>
      </c>
      <c r="AC30" s="2">
        <v>7.289161576612802</v>
      </c>
      <c r="AD30" s="2">
        <v>8.1533610781072134</v>
      </c>
      <c r="AE30" s="2">
        <v>7.3711140527912855</v>
      </c>
      <c r="AF30" s="2">
        <v>10.626034158055031</v>
      </c>
      <c r="AG30" s="119">
        <f>('Controles Generales'!$E$13*(J30*(90/H30))+'Controles Generales'!$F$13*(K30*(90/H30))+'Controles Generales'!$I$13*(N30*(90/H30))+'Controles Generales'!$J$13*(O30*(90/H30))+'Controles Generales'!$K$13*(P30*(90/H30))+'Controles Generales'!$L$13*(Q30*(90/H30))+'Controles Generales'!$M$13*(R30*(90/H30))+'Controles Generales'!$N$13*(S30*(90/H30))+'Controles Generales'!$O$13*(T30*(90/H30)))/100</f>
        <v>2.0865168539325842</v>
      </c>
      <c r="AH30" s="2"/>
      <c r="AI30" s="2"/>
      <c r="AJ30" s="10">
        <f>IF($H30&lt;'Criterios de Restricción'!$E$31,0,AG30)</f>
        <v>0</v>
      </c>
    </row>
    <row r="31" spans="1:36" ht="21" x14ac:dyDescent="0.25">
      <c r="A31" s="117" t="s">
        <v>768</v>
      </c>
      <c r="B31" s="117" t="s">
        <v>26</v>
      </c>
      <c r="C31" s="117" t="s">
        <v>148</v>
      </c>
      <c r="D31" s="117" t="s">
        <v>118</v>
      </c>
      <c r="E31" s="118">
        <v>33637</v>
      </c>
      <c r="F31" s="117">
        <v>23</v>
      </c>
      <c r="G31" s="117">
        <v>22</v>
      </c>
      <c r="H31" s="117">
        <v>1827</v>
      </c>
      <c r="I31" s="2">
        <v>43</v>
      </c>
      <c r="J31" s="117">
        <v>222</v>
      </c>
      <c r="K31" s="117">
        <v>55</v>
      </c>
      <c r="L31" s="2">
        <v>1</v>
      </c>
      <c r="M31" s="2">
        <v>27</v>
      </c>
      <c r="N31" s="117">
        <v>13</v>
      </c>
      <c r="O31" s="117">
        <v>4</v>
      </c>
      <c r="P31" s="117">
        <v>4</v>
      </c>
      <c r="Q31" s="117">
        <v>3</v>
      </c>
      <c r="R31" s="117">
        <v>23</v>
      </c>
      <c r="S31" s="117">
        <v>24</v>
      </c>
      <c r="T31" s="117">
        <v>33</v>
      </c>
      <c r="U31" s="2">
        <v>7</v>
      </c>
      <c r="V31" s="2">
        <v>26</v>
      </c>
      <c r="W31" s="2">
        <v>27</v>
      </c>
      <c r="X31" s="2" t="s">
        <v>42</v>
      </c>
      <c r="Y31" s="2">
        <v>0.6080701450331587</v>
      </c>
      <c r="Z31" s="2">
        <v>0.59589736024745521</v>
      </c>
      <c r="AA31" s="2">
        <v>0.57653075893113837</v>
      </c>
      <c r="AB31" s="2">
        <v>0.56913571880365055</v>
      </c>
      <c r="AC31" s="2">
        <v>0.70660778974346339</v>
      </c>
      <c r="AD31" s="2">
        <v>0.48851481364624122</v>
      </c>
      <c r="AE31" s="2">
        <v>0.39248441312008675</v>
      </c>
      <c r="AF31" s="2">
        <v>0.50190072770717931</v>
      </c>
      <c r="AG31" s="119">
        <f>('Controles Generales'!$E$13*(J31*(90/H31))+'Controles Generales'!$F$13*(K31*(90/H31))+'Controles Generales'!$I$13*(N31*(90/H31))+'Controles Generales'!$J$13*(O31*(90/H31))+'Controles Generales'!$K$13*(P31*(90/H31))+'Controles Generales'!$L$13*(Q31*(90/H31))+'Controles Generales'!$M$13*(R31*(90/H31))+'Controles Generales'!$N$13*(S31*(90/H31))+'Controles Generales'!$O$13*(T31*(90/H31)))/100</f>
        <v>1.9216748768472909</v>
      </c>
      <c r="AH31" s="2"/>
      <c r="AI31" s="2"/>
      <c r="AJ31" s="10">
        <f>IF($H31&lt;'Criterios de Restricción'!$E$31,0,AG31)</f>
        <v>1.9216748768472909</v>
      </c>
    </row>
    <row r="32" spans="1:36" ht="21" x14ac:dyDescent="0.25">
      <c r="A32" s="117" t="s">
        <v>769</v>
      </c>
      <c r="B32" s="117" t="s">
        <v>26</v>
      </c>
      <c r="C32" s="117" t="s">
        <v>585</v>
      </c>
      <c r="D32" s="117" t="s">
        <v>118</v>
      </c>
      <c r="E32" s="118">
        <v>34828</v>
      </c>
      <c r="F32" s="117">
        <v>20</v>
      </c>
      <c r="G32" s="117">
        <v>5</v>
      </c>
      <c r="H32" s="117">
        <v>115</v>
      </c>
      <c r="I32" s="2">
        <v>1</v>
      </c>
      <c r="J32" s="117">
        <v>26</v>
      </c>
      <c r="K32" s="117">
        <v>2</v>
      </c>
      <c r="L32" s="2">
        <v>0</v>
      </c>
      <c r="M32" s="2">
        <v>1</v>
      </c>
      <c r="N32" s="117">
        <v>3</v>
      </c>
      <c r="O32" s="117">
        <v>1</v>
      </c>
      <c r="P32" s="117">
        <v>1</v>
      </c>
      <c r="Q32" s="117">
        <v>0</v>
      </c>
      <c r="R32" s="117">
        <v>1</v>
      </c>
      <c r="S32" s="117">
        <v>1</v>
      </c>
      <c r="T32" s="117">
        <v>4</v>
      </c>
      <c r="U32" s="2">
        <v>0</v>
      </c>
      <c r="V32" s="2">
        <v>0</v>
      </c>
      <c r="W32" s="2">
        <v>4</v>
      </c>
      <c r="X32" s="25"/>
      <c r="Y32" s="25"/>
      <c r="Z32" s="25"/>
      <c r="AA32" s="25"/>
      <c r="AB32" s="25"/>
      <c r="AC32" s="25"/>
      <c r="AD32" s="25"/>
      <c r="AE32" s="25"/>
      <c r="AF32" s="25"/>
      <c r="AG32" s="119">
        <f>('Controles Generales'!$E$13*(J32*(90/H32))+'Controles Generales'!$F$13*(K32*(90/H32))+'Controles Generales'!$I$13*(N32*(90/H32))+'Controles Generales'!$J$13*(O32*(90/H32))+'Controles Generales'!$K$13*(P32*(90/H32))+'Controles Generales'!$L$13*(Q32*(90/H32))+'Controles Generales'!$M$13*(R32*(90/H32))+'Controles Generales'!$N$13*(S32*(90/H32))+'Controles Generales'!$O$13*(T32*(90/H32)))/100</f>
        <v>2.7391304347826089</v>
      </c>
      <c r="AH32" s="25"/>
      <c r="AI32" s="25"/>
      <c r="AJ32" s="10">
        <f>IF($H32&lt;'Criterios de Restricción'!$E$31,0,AG32)</f>
        <v>0</v>
      </c>
    </row>
    <row r="33" spans="1:36" ht="21" x14ac:dyDescent="0.25">
      <c r="A33" s="117" t="s">
        <v>770</v>
      </c>
      <c r="B33" s="117" t="s">
        <v>26</v>
      </c>
      <c r="C33" s="117" t="s">
        <v>175</v>
      </c>
      <c r="D33" s="117" t="s">
        <v>118</v>
      </c>
      <c r="E33" s="118">
        <v>32478</v>
      </c>
      <c r="F33" s="117">
        <v>26</v>
      </c>
      <c r="G33" s="117">
        <v>25</v>
      </c>
      <c r="H33" s="117">
        <v>2106</v>
      </c>
      <c r="I33" s="2">
        <v>56</v>
      </c>
      <c r="J33" s="117">
        <v>359</v>
      </c>
      <c r="K33" s="117">
        <v>30</v>
      </c>
      <c r="L33" s="2">
        <v>2</v>
      </c>
      <c r="M33" s="2">
        <v>14</v>
      </c>
      <c r="N33" s="117">
        <v>62</v>
      </c>
      <c r="O33" s="117">
        <v>6</v>
      </c>
      <c r="P33" s="117">
        <v>4</v>
      </c>
      <c r="Q33" s="117">
        <v>2</v>
      </c>
      <c r="R33" s="117">
        <v>7</v>
      </c>
      <c r="S33" s="117">
        <v>13</v>
      </c>
      <c r="T33" s="117">
        <v>35</v>
      </c>
      <c r="U33" s="2">
        <v>1</v>
      </c>
      <c r="V33" s="2">
        <v>13</v>
      </c>
      <c r="W33" s="2">
        <v>29</v>
      </c>
      <c r="X33" s="25"/>
      <c r="Y33" s="25"/>
      <c r="Z33" s="25"/>
      <c r="AA33" s="25"/>
      <c r="AB33" s="25"/>
      <c r="AC33" s="25"/>
      <c r="AD33" s="25"/>
      <c r="AE33" s="25"/>
      <c r="AF33" s="25"/>
      <c r="AG33" s="119">
        <f>('Controles Generales'!$E$13*(J33*(90/H33))+'Controles Generales'!$F$13*(K33*(90/H33))+'Controles Generales'!$I$13*(N33*(90/H33))+'Controles Generales'!$J$13*(O33*(90/H33))+'Controles Generales'!$K$13*(P33*(90/H33))+'Controles Generales'!$L$13*(Q33*(90/H33))+'Controles Generales'!$M$13*(R33*(90/H33))+'Controles Generales'!$N$13*(S33*(90/H33))+'Controles Generales'!$O$13*(T33*(90/H33)))/100</f>
        <v>1.9264957264957265</v>
      </c>
      <c r="AH33" s="25"/>
      <c r="AI33" s="25"/>
      <c r="AJ33" s="10">
        <f>IF($H33&lt;'Criterios de Restricción'!$E$31,0,AG33)</f>
        <v>1.9264957264957265</v>
      </c>
    </row>
    <row r="34" spans="1:36" ht="21" x14ac:dyDescent="0.25">
      <c r="A34" s="117" t="s">
        <v>771</v>
      </c>
      <c r="B34" s="117" t="s">
        <v>26</v>
      </c>
      <c r="C34" s="117" t="s">
        <v>135</v>
      </c>
      <c r="D34" s="117" t="s">
        <v>118</v>
      </c>
      <c r="E34" s="118">
        <v>33383</v>
      </c>
      <c r="F34" s="117">
        <v>24</v>
      </c>
      <c r="G34" s="117">
        <v>11</v>
      </c>
      <c r="H34" s="117">
        <v>775</v>
      </c>
      <c r="I34" s="2">
        <v>44</v>
      </c>
      <c r="J34" s="117">
        <v>122</v>
      </c>
      <c r="K34" s="117">
        <v>13</v>
      </c>
      <c r="L34" s="2">
        <v>0</v>
      </c>
      <c r="M34" s="2">
        <v>13</v>
      </c>
      <c r="N34" s="117">
        <v>18</v>
      </c>
      <c r="O34" s="117">
        <v>4</v>
      </c>
      <c r="P34" s="117">
        <v>0</v>
      </c>
      <c r="Q34" s="117">
        <v>0</v>
      </c>
      <c r="R34" s="117">
        <v>5</v>
      </c>
      <c r="S34" s="117">
        <v>1</v>
      </c>
      <c r="T34" s="117">
        <v>7</v>
      </c>
      <c r="U34" s="2">
        <v>5</v>
      </c>
      <c r="V34" s="2">
        <v>13</v>
      </c>
      <c r="W34" s="2">
        <v>22</v>
      </c>
      <c r="X34" s="25"/>
      <c r="Y34" s="25"/>
      <c r="Z34" s="25"/>
      <c r="AA34" s="25"/>
      <c r="AB34" s="25"/>
      <c r="AC34" s="25"/>
      <c r="AD34" s="25"/>
      <c r="AE34" s="25"/>
      <c r="AF34" s="25"/>
      <c r="AG34" s="119">
        <f>('Controles Generales'!$E$13*(J34*(90/H34))+'Controles Generales'!$F$13*(K34*(90/H34))+'Controles Generales'!$I$13*(N34*(90/H34))+'Controles Generales'!$J$13*(O34*(90/H34))+'Controles Generales'!$K$13*(P34*(90/H34))+'Controles Generales'!$L$13*(Q34*(90/H34))+'Controles Generales'!$M$13*(R34*(90/H34))+'Controles Generales'!$N$13*(S34*(90/H34))+'Controles Generales'!$O$13*(T34*(90/H34)))/100</f>
        <v>1.7628387096774194</v>
      </c>
      <c r="AH34" s="25"/>
      <c r="AI34" s="25"/>
      <c r="AJ34" s="10">
        <f>IF($H34&lt;'Criterios de Restricción'!$E$31,0,AG34)</f>
        <v>1.7628387096774194</v>
      </c>
    </row>
    <row r="35" spans="1:36" ht="21" x14ac:dyDescent="0.25">
      <c r="A35" s="117" t="s">
        <v>772</v>
      </c>
      <c r="B35" s="117" t="s">
        <v>26</v>
      </c>
      <c r="C35" s="117" t="s">
        <v>139</v>
      </c>
      <c r="D35" s="117" t="s">
        <v>118</v>
      </c>
      <c r="E35" s="118">
        <v>29781</v>
      </c>
      <c r="F35" s="117">
        <v>34</v>
      </c>
      <c r="G35" s="117">
        <v>7</v>
      </c>
      <c r="H35" s="117">
        <v>120</v>
      </c>
      <c r="I35" s="2">
        <v>70</v>
      </c>
      <c r="J35" s="117">
        <v>41</v>
      </c>
      <c r="K35" s="117">
        <v>3</v>
      </c>
      <c r="L35" s="2">
        <v>7</v>
      </c>
      <c r="M35" s="2">
        <v>29</v>
      </c>
      <c r="N35" s="117">
        <v>1</v>
      </c>
      <c r="O35" s="117">
        <v>0</v>
      </c>
      <c r="P35" s="117">
        <v>1</v>
      </c>
      <c r="Q35" s="117">
        <v>1</v>
      </c>
      <c r="R35" s="117">
        <v>0</v>
      </c>
      <c r="S35" s="117">
        <v>1</v>
      </c>
      <c r="T35" s="117">
        <v>1</v>
      </c>
      <c r="U35" s="2">
        <v>25</v>
      </c>
      <c r="V35" s="2">
        <v>68</v>
      </c>
      <c r="W35" s="2">
        <v>172</v>
      </c>
      <c r="X35" s="25"/>
      <c r="Y35" s="25"/>
      <c r="Z35" s="25"/>
      <c r="AA35" s="25"/>
      <c r="AB35" s="25"/>
      <c r="AC35" s="25"/>
      <c r="AD35" s="25"/>
      <c r="AE35" s="25"/>
      <c r="AF35" s="25"/>
      <c r="AG35" s="119">
        <f>('Controles Generales'!$E$13*(J35*(90/H35))+'Controles Generales'!$F$13*(K35*(90/H35))+'Controles Generales'!$I$13*(N35*(90/H35))+'Controles Generales'!$J$13*(O35*(90/H35))+'Controles Generales'!$K$13*(P35*(90/H35))+'Controles Generales'!$L$13*(Q35*(90/H35))+'Controles Generales'!$M$13*(R35*(90/H35))+'Controles Generales'!$N$13*(S35*(90/H35))+'Controles Generales'!$O$13*(T35*(90/H35)))/100</f>
        <v>3.33</v>
      </c>
      <c r="AH35" s="25"/>
      <c r="AI35" s="25"/>
      <c r="AJ35" s="10">
        <f>IF($H35&lt;'Criterios de Restricción'!$E$31,0,AG35)</f>
        <v>0</v>
      </c>
    </row>
    <row r="36" spans="1:36" ht="31.5" x14ac:dyDescent="0.25">
      <c r="A36" s="117" t="s">
        <v>773</v>
      </c>
      <c r="B36" s="117" t="s">
        <v>26</v>
      </c>
      <c r="C36" s="117" t="s">
        <v>190</v>
      </c>
      <c r="D36" s="117" t="s">
        <v>118</v>
      </c>
      <c r="E36" s="118">
        <v>35344</v>
      </c>
      <c r="F36" s="117">
        <v>19</v>
      </c>
      <c r="G36" s="117">
        <v>1</v>
      </c>
      <c r="H36" s="117">
        <v>20</v>
      </c>
      <c r="I36" s="2">
        <v>10</v>
      </c>
      <c r="J36" s="117">
        <v>5</v>
      </c>
      <c r="K36" s="117">
        <v>1</v>
      </c>
      <c r="L36" s="2">
        <v>1</v>
      </c>
      <c r="M36" s="2">
        <v>4</v>
      </c>
      <c r="N36" s="117">
        <v>0</v>
      </c>
      <c r="O36" s="117">
        <v>0</v>
      </c>
      <c r="P36" s="117">
        <v>0</v>
      </c>
      <c r="Q36" s="117">
        <v>0</v>
      </c>
      <c r="R36" s="117">
        <v>1</v>
      </c>
      <c r="S36" s="117">
        <v>0</v>
      </c>
      <c r="T36" s="117">
        <v>1</v>
      </c>
      <c r="U36" s="2">
        <v>2</v>
      </c>
      <c r="V36" s="2">
        <v>9</v>
      </c>
      <c r="W36" s="2">
        <v>24</v>
      </c>
      <c r="X36" s="2" t="s">
        <v>42</v>
      </c>
      <c r="Y36" s="2">
        <v>2.6748531342792314</v>
      </c>
      <c r="Z36" s="2">
        <v>2.1690129866278034</v>
      </c>
      <c r="AA36" s="2">
        <v>2.4572795932489941</v>
      </c>
      <c r="AB36" s="2">
        <v>2.3469842818202142</v>
      </c>
      <c r="AC36" s="2">
        <v>2.8517526005900278</v>
      </c>
      <c r="AD36" s="2">
        <v>3.2232709883288169</v>
      </c>
      <c r="AE36" s="2">
        <v>2.9046245018615089</v>
      </c>
      <c r="AF36" s="2">
        <v>2.9386801528642139</v>
      </c>
      <c r="AG36" s="119">
        <f>('Controles Generales'!$E$13*(J36*(90/H36))+'Controles Generales'!$F$13*(K36*(90/H36))+'Controles Generales'!$I$13*(N36*(90/H36))+'Controles Generales'!$J$13*(O36*(90/H36))+'Controles Generales'!$K$13*(P36*(90/H36))+'Controles Generales'!$L$13*(Q36*(90/H36))+'Controles Generales'!$M$13*(R36*(90/H36))+'Controles Generales'!$N$13*(S36*(90/H36))+'Controles Generales'!$O$13*(T36*(90/H36)))/100</f>
        <v>3.6</v>
      </c>
      <c r="AH36" s="2"/>
      <c r="AI36" s="2"/>
      <c r="AJ36" s="10">
        <f>IF($H36&lt;'Criterios de Restricción'!$E$31,0,AG36)</f>
        <v>0</v>
      </c>
    </row>
    <row r="37" spans="1:36" ht="21" x14ac:dyDescent="0.25">
      <c r="A37" s="117" t="s">
        <v>774</v>
      </c>
      <c r="B37" s="117" t="s">
        <v>26</v>
      </c>
      <c r="C37" s="117" t="s">
        <v>585</v>
      </c>
      <c r="D37" s="117" t="s">
        <v>118</v>
      </c>
      <c r="E37" s="118">
        <v>31476</v>
      </c>
      <c r="F37" s="117">
        <v>29</v>
      </c>
      <c r="G37" s="117">
        <v>14</v>
      </c>
      <c r="H37" s="117">
        <v>446</v>
      </c>
      <c r="I37" s="2">
        <v>14</v>
      </c>
      <c r="J37" s="117">
        <v>76</v>
      </c>
      <c r="K37" s="117">
        <v>2</v>
      </c>
      <c r="L37" s="2">
        <v>0</v>
      </c>
      <c r="M37" s="2">
        <v>8</v>
      </c>
      <c r="N37" s="117">
        <v>9</v>
      </c>
      <c r="O37" s="117">
        <v>0</v>
      </c>
      <c r="P37" s="117">
        <v>0</v>
      </c>
      <c r="Q37" s="117">
        <v>0</v>
      </c>
      <c r="R37" s="117">
        <v>3</v>
      </c>
      <c r="S37" s="117">
        <v>4</v>
      </c>
      <c r="T37" s="117">
        <v>7</v>
      </c>
      <c r="U37" s="2">
        <v>4</v>
      </c>
      <c r="V37" s="2">
        <v>8</v>
      </c>
      <c r="W37" s="2">
        <v>21</v>
      </c>
      <c r="X37" s="25"/>
      <c r="Y37" s="25"/>
      <c r="Z37" s="25"/>
      <c r="AA37" s="25"/>
      <c r="AB37" s="25"/>
      <c r="AC37" s="25"/>
      <c r="AD37" s="25"/>
      <c r="AE37" s="25"/>
      <c r="AF37" s="25"/>
      <c r="AG37" s="119">
        <f>('Controles Generales'!$E$13*(J37*(90/H37))+'Controles Generales'!$F$13*(K37*(90/H37))+'Controles Generales'!$I$13*(N37*(90/H37))+'Controles Generales'!$J$13*(O37*(90/H37))+'Controles Generales'!$K$13*(P37*(90/H37))+'Controles Generales'!$L$13*(Q37*(90/H37))+'Controles Generales'!$M$13*(R37*(90/H37))+'Controles Generales'!$N$13*(S37*(90/H37))+'Controles Generales'!$O$13*(T37*(90/H37)))/100</f>
        <v>1.6607623318385651</v>
      </c>
      <c r="AH37" s="25"/>
      <c r="AI37" s="25"/>
      <c r="AJ37" s="10">
        <f>IF($H37&lt;'Criterios de Restricción'!$E$31,0,AG37)</f>
        <v>0</v>
      </c>
    </row>
    <row r="38" spans="1:36" ht="31.5" x14ac:dyDescent="0.25">
      <c r="A38" s="117" t="s">
        <v>775</v>
      </c>
      <c r="B38" s="117" t="s">
        <v>26</v>
      </c>
      <c r="C38" s="117" t="s">
        <v>152</v>
      </c>
      <c r="D38" s="117" t="s">
        <v>118</v>
      </c>
      <c r="E38" s="118">
        <v>35123</v>
      </c>
      <c r="F38" s="117">
        <v>19</v>
      </c>
      <c r="G38" s="117">
        <v>6</v>
      </c>
      <c r="H38" s="117">
        <v>256</v>
      </c>
      <c r="I38" s="2">
        <v>2</v>
      </c>
      <c r="J38" s="117">
        <v>35</v>
      </c>
      <c r="K38" s="117">
        <v>3</v>
      </c>
      <c r="L38" s="2">
        <v>0</v>
      </c>
      <c r="M38" s="2">
        <v>0</v>
      </c>
      <c r="N38" s="117">
        <v>4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7">
        <v>4</v>
      </c>
      <c r="U38" s="2">
        <v>0</v>
      </c>
      <c r="V38" s="2">
        <v>2</v>
      </c>
      <c r="W38" s="2">
        <v>4</v>
      </c>
      <c r="X38" s="2" t="s">
        <v>42</v>
      </c>
      <c r="Y38" s="2">
        <v>20.095022386184858</v>
      </c>
      <c r="Z38" s="2">
        <v>19.187401921768988</v>
      </c>
      <c r="AA38" s="2">
        <v>16.812400267474167</v>
      </c>
      <c r="AB38" s="2">
        <v>19.261005992742234</v>
      </c>
      <c r="AC38" s="2">
        <v>21.01500971500905</v>
      </c>
      <c r="AD38" s="2">
        <v>43.765466123225018</v>
      </c>
      <c r="AE38" s="2">
        <v>32.375606209097676</v>
      </c>
      <c r="AF38" s="2">
        <v>59.186138436375622</v>
      </c>
      <c r="AG38" s="119">
        <f>('Controles Generales'!$E$13*(J38*(90/H38))+'Controles Generales'!$F$13*(K38*(90/H38))+'Controles Generales'!$I$13*(N38*(90/H38))+'Controles Generales'!$J$13*(O38*(90/H38))+'Controles Generales'!$K$13*(P38*(90/H38))+'Controles Generales'!$L$13*(Q38*(90/H38))+'Controles Generales'!$M$13*(R38*(90/H38))+'Controles Generales'!$N$13*(S38*(90/H38))+'Controles Generales'!$O$13*(T38*(90/H38)))/100</f>
        <v>1.4273437499999999</v>
      </c>
      <c r="AH38" s="2"/>
      <c r="AI38" s="2"/>
      <c r="AJ38" s="10">
        <f>IF($H38&lt;'Criterios de Restricción'!$E$31,0,AG38)</f>
        <v>0</v>
      </c>
    </row>
    <row r="39" spans="1:36" ht="31.5" x14ac:dyDescent="0.25">
      <c r="A39" s="117" t="s">
        <v>776</v>
      </c>
      <c r="B39" s="117" t="s">
        <v>26</v>
      </c>
      <c r="C39" s="117" t="s">
        <v>172</v>
      </c>
      <c r="D39" s="117" t="s">
        <v>118</v>
      </c>
      <c r="E39" s="118">
        <v>33590</v>
      </c>
      <c r="F39" s="117">
        <v>23</v>
      </c>
      <c r="G39" s="117">
        <v>5</v>
      </c>
      <c r="H39" s="117">
        <v>115</v>
      </c>
      <c r="I39" s="2">
        <v>29</v>
      </c>
      <c r="J39" s="117">
        <v>7</v>
      </c>
      <c r="K39" s="117">
        <v>1</v>
      </c>
      <c r="L39" s="2">
        <v>0</v>
      </c>
      <c r="M39" s="2">
        <v>3</v>
      </c>
      <c r="N39" s="117">
        <v>1</v>
      </c>
      <c r="O39" s="117">
        <v>0</v>
      </c>
      <c r="P39" s="117">
        <v>0</v>
      </c>
      <c r="Q39" s="117">
        <v>0</v>
      </c>
      <c r="R39" s="117">
        <v>1</v>
      </c>
      <c r="S39" s="117">
        <v>0</v>
      </c>
      <c r="T39" s="117">
        <v>3</v>
      </c>
      <c r="U39" s="2">
        <v>6</v>
      </c>
      <c r="V39" s="2">
        <v>18</v>
      </c>
      <c r="W39" s="2">
        <v>33</v>
      </c>
      <c r="X39" s="25"/>
      <c r="Y39" s="25"/>
      <c r="Z39" s="25"/>
      <c r="AA39" s="25"/>
      <c r="AB39" s="25"/>
      <c r="AC39" s="25"/>
      <c r="AD39" s="25"/>
      <c r="AE39" s="25"/>
      <c r="AF39" s="25"/>
      <c r="AG39" s="119">
        <f>('Controles Generales'!$E$13*(J39*(90/H39))+'Controles Generales'!$F$13*(K39*(90/H39))+'Controles Generales'!$I$13*(N39*(90/H39))+'Controles Generales'!$J$13*(O39*(90/H39))+'Controles Generales'!$K$13*(P39*(90/H39))+'Controles Generales'!$L$13*(Q39*(90/H39))+'Controles Generales'!$M$13*(R39*(90/H39))+'Controles Generales'!$N$13*(S39*(90/H39))+'Controles Generales'!$O$13*(T39*(90/H39)))/100</f>
        <v>0.94695652173913047</v>
      </c>
      <c r="AH39" s="25"/>
      <c r="AI39" s="25"/>
      <c r="AJ39" s="10">
        <f>IF($H39&lt;'Criterios de Restricción'!$E$31,0,AG39)</f>
        <v>0</v>
      </c>
    </row>
    <row r="40" spans="1:36" ht="21" x14ac:dyDescent="0.25">
      <c r="A40" s="117" t="s">
        <v>343</v>
      </c>
      <c r="B40" s="117" t="s">
        <v>26</v>
      </c>
      <c r="C40" s="117" t="s">
        <v>157</v>
      </c>
      <c r="D40" s="117" t="s">
        <v>169</v>
      </c>
      <c r="E40" s="118">
        <v>31881</v>
      </c>
      <c r="F40" s="117">
        <v>28</v>
      </c>
      <c r="G40" s="117">
        <v>26</v>
      </c>
      <c r="H40" s="117">
        <v>1825</v>
      </c>
      <c r="I40" s="2">
        <v>29</v>
      </c>
      <c r="J40" s="117">
        <v>251</v>
      </c>
      <c r="K40" s="117">
        <v>23</v>
      </c>
      <c r="L40" s="2">
        <v>5</v>
      </c>
      <c r="M40" s="2">
        <v>16</v>
      </c>
      <c r="N40" s="117">
        <v>12</v>
      </c>
      <c r="O40" s="117">
        <v>10</v>
      </c>
      <c r="P40" s="117">
        <v>6</v>
      </c>
      <c r="Q40" s="117">
        <v>0</v>
      </c>
      <c r="R40" s="117">
        <v>7</v>
      </c>
      <c r="S40" s="117">
        <v>2</v>
      </c>
      <c r="T40" s="117">
        <v>52</v>
      </c>
      <c r="U40" s="2">
        <v>9</v>
      </c>
      <c r="V40" s="2">
        <v>21</v>
      </c>
      <c r="W40" s="2">
        <v>29</v>
      </c>
      <c r="X40" s="2" t="s">
        <v>42</v>
      </c>
      <c r="Y40" s="2">
        <v>1.6479309903190824</v>
      </c>
      <c r="Z40" s="2">
        <v>2.7654280202069312</v>
      </c>
      <c r="AA40" s="2">
        <v>2.3576230686401196</v>
      </c>
      <c r="AB40" s="2">
        <v>1.1561277116305577</v>
      </c>
      <c r="AC40" s="2">
        <v>2.4298382223072199</v>
      </c>
      <c r="AD40" s="2">
        <v>1.4127054393331184</v>
      </c>
      <c r="AE40" s="2">
        <v>1.0851274753077409</v>
      </c>
      <c r="AF40" s="2">
        <v>2.2578055158700319</v>
      </c>
      <c r="AG40" s="119">
        <f>('Controles Generales'!$E$13*(J40*(90/H40))+'Controles Generales'!$F$13*(K40*(90/H40))+'Controles Generales'!$I$13*(N40*(90/H40))+'Controles Generales'!$J$13*(O40*(90/H40))+'Controles Generales'!$K$13*(P40*(90/H40))+'Controles Generales'!$L$13*(Q40*(90/H40))+'Controles Generales'!$M$13*(R40*(90/H40))+'Controles Generales'!$N$13*(S40*(90/H40))+'Controles Generales'!$O$13*(T40*(90/H40)))/100</f>
        <v>1.6648767123287669</v>
      </c>
      <c r="AH40" s="2"/>
      <c r="AI40" s="2"/>
      <c r="AJ40" s="10">
        <f>IF($H40&lt;'Criterios de Restricción'!$E$31,0,AG40)</f>
        <v>1.6648767123287669</v>
      </c>
    </row>
    <row r="41" spans="1:36" ht="21" x14ac:dyDescent="0.25">
      <c r="A41" s="117" t="s">
        <v>777</v>
      </c>
      <c r="B41" s="117" t="s">
        <v>26</v>
      </c>
      <c r="C41" s="117" t="s">
        <v>154</v>
      </c>
      <c r="D41" s="117" t="s">
        <v>118</v>
      </c>
      <c r="E41" s="118">
        <v>30580</v>
      </c>
      <c r="F41" s="117">
        <v>32</v>
      </c>
      <c r="G41" s="117">
        <v>18</v>
      </c>
      <c r="H41" s="117">
        <v>1152</v>
      </c>
      <c r="I41" s="2">
        <v>1</v>
      </c>
      <c r="J41" s="117">
        <v>168</v>
      </c>
      <c r="K41" s="117">
        <v>21</v>
      </c>
      <c r="L41" s="2">
        <v>0</v>
      </c>
      <c r="M41" s="2">
        <v>0</v>
      </c>
      <c r="N41" s="117">
        <v>4</v>
      </c>
      <c r="O41" s="117">
        <v>11</v>
      </c>
      <c r="P41" s="117">
        <v>8</v>
      </c>
      <c r="Q41" s="117">
        <v>2</v>
      </c>
      <c r="R41" s="117">
        <v>5</v>
      </c>
      <c r="S41" s="117">
        <v>3</v>
      </c>
      <c r="T41" s="117">
        <v>27</v>
      </c>
      <c r="U41" s="2">
        <v>0</v>
      </c>
      <c r="V41" s="2">
        <v>0</v>
      </c>
      <c r="W41" s="2">
        <v>1</v>
      </c>
      <c r="X41" s="25"/>
      <c r="Y41" s="25"/>
      <c r="Z41" s="25"/>
      <c r="AA41" s="25"/>
      <c r="AB41" s="25"/>
      <c r="AC41" s="25"/>
      <c r="AD41" s="25"/>
      <c r="AE41" s="25"/>
      <c r="AF41" s="25"/>
      <c r="AG41" s="119">
        <f>('Controles Generales'!$E$13*(J41*(90/H41))+'Controles Generales'!$F$13*(K41*(90/H41))+'Controles Generales'!$I$13*(N41*(90/H41))+'Controles Generales'!$J$13*(O41*(90/H41))+'Controles Generales'!$K$13*(P41*(90/H41))+'Controles Generales'!$L$13*(Q41*(90/H41))+'Controles Generales'!$M$13*(R41*(90/H41))+'Controles Generales'!$N$13*(S41*(90/H41))+'Controles Generales'!$O$13*(T41*(90/H41)))/100</f>
        <v>1.903125</v>
      </c>
      <c r="AH41" s="25"/>
      <c r="AI41" s="25"/>
      <c r="AJ41" s="10">
        <f>IF($H41&lt;'Criterios de Restricción'!$E$31,0,AG41)</f>
        <v>1.903125</v>
      </c>
    </row>
    <row r="42" spans="1:36" ht="31.5" x14ac:dyDescent="0.25">
      <c r="A42" s="117" t="s">
        <v>778</v>
      </c>
      <c r="B42" s="117" t="s">
        <v>26</v>
      </c>
      <c r="C42" s="117" t="s">
        <v>124</v>
      </c>
      <c r="D42" s="117" t="s">
        <v>118</v>
      </c>
      <c r="E42" s="118">
        <v>35221</v>
      </c>
      <c r="F42" s="117">
        <v>19</v>
      </c>
      <c r="G42" s="117">
        <v>3</v>
      </c>
      <c r="H42" s="117">
        <v>49</v>
      </c>
      <c r="I42" s="2">
        <v>34</v>
      </c>
      <c r="J42" s="117">
        <v>13</v>
      </c>
      <c r="K42" s="117">
        <v>0</v>
      </c>
      <c r="L42" s="2">
        <v>0</v>
      </c>
      <c r="M42" s="2">
        <v>9</v>
      </c>
      <c r="N42" s="117">
        <v>1</v>
      </c>
      <c r="O42" s="117">
        <v>0</v>
      </c>
      <c r="P42" s="117">
        <v>0</v>
      </c>
      <c r="Q42" s="117">
        <v>0</v>
      </c>
      <c r="R42" s="117">
        <v>0</v>
      </c>
      <c r="S42" s="117">
        <v>1</v>
      </c>
      <c r="T42" s="117">
        <v>0</v>
      </c>
      <c r="U42" s="2">
        <v>6</v>
      </c>
      <c r="V42" s="2">
        <v>23</v>
      </c>
      <c r="W42" s="2">
        <v>138</v>
      </c>
      <c r="X42" s="2" t="s">
        <v>42</v>
      </c>
      <c r="Y42" s="2">
        <v>11.78443506701198</v>
      </c>
      <c r="Z42" s="2">
        <v>21.252171349129284</v>
      </c>
      <c r="AA42" s="2">
        <v>18.203316143964781</v>
      </c>
      <c r="AB42" s="2">
        <v>11.628697362093947</v>
      </c>
      <c r="AC42" s="2">
        <v>15.139109005710418</v>
      </c>
      <c r="AD42" s="2">
        <v>22.605104498609329</v>
      </c>
      <c r="AE42" s="2">
        <v>17.707921269116714</v>
      </c>
      <c r="AF42" s="2">
        <v>39.020825193500713</v>
      </c>
      <c r="AG42" s="119">
        <f>('Controles Generales'!$E$13*(J42*(90/H42))+'Controles Generales'!$F$13*(K42*(90/H42))+'Controles Generales'!$I$13*(N42*(90/H42))+'Controles Generales'!$J$13*(O42*(90/H42))+'Controles Generales'!$K$13*(P42*(90/H42))+'Controles Generales'!$L$13*(Q42*(90/H42))+'Controles Generales'!$M$13*(R42*(90/H42))+'Controles Generales'!$N$13*(S42*(90/H42))+'Controles Generales'!$O$13*(T42*(90/H42)))/100</f>
        <v>2.1489795918367349</v>
      </c>
      <c r="AH42" s="2"/>
      <c r="AI42" s="2"/>
      <c r="AJ42" s="10">
        <f>IF($H42&lt;'Criterios de Restricción'!$E$31,0,AG42)</f>
        <v>0</v>
      </c>
    </row>
    <row r="43" spans="1:36" ht="21" x14ac:dyDescent="0.25">
      <c r="A43" s="117" t="s">
        <v>344</v>
      </c>
      <c r="B43" s="117" t="s">
        <v>26</v>
      </c>
      <c r="C43" s="117" t="s">
        <v>160</v>
      </c>
      <c r="D43" s="117" t="s">
        <v>169</v>
      </c>
      <c r="E43" s="118">
        <v>31457</v>
      </c>
      <c r="F43" s="117">
        <v>29</v>
      </c>
      <c r="G43" s="117">
        <v>12</v>
      </c>
      <c r="H43" s="117">
        <v>1006</v>
      </c>
      <c r="I43" s="2">
        <v>23</v>
      </c>
      <c r="J43" s="117">
        <v>142</v>
      </c>
      <c r="K43" s="117">
        <v>14</v>
      </c>
      <c r="L43" s="2">
        <v>1</v>
      </c>
      <c r="M43" s="2">
        <v>12</v>
      </c>
      <c r="N43" s="117">
        <v>8</v>
      </c>
      <c r="O43" s="117">
        <v>3</v>
      </c>
      <c r="P43" s="117">
        <v>2</v>
      </c>
      <c r="Q43" s="117">
        <v>1</v>
      </c>
      <c r="R43" s="117">
        <v>2</v>
      </c>
      <c r="S43" s="117">
        <v>2</v>
      </c>
      <c r="T43" s="117">
        <v>25</v>
      </c>
      <c r="U43" s="2">
        <v>1</v>
      </c>
      <c r="V43" s="2">
        <v>19</v>
      </c>
      <c r="W43" s="2">
        <v>10</v>
      </c>
      <c r="X43" s="25"/>
      <c r="Y43" s="25"/>
      <c r="Z43" s="25"/>
      <c r="AA43" s="25"/>
      <c r="AB43" s="25"/>
      <c r="AC43" s="25"/>
      <c r="AD43" s="25"/>
      <c r="AE43" s="25"/>
      <c r="AF43" s="25"/>
      <c r="AG43" s="119">
        <f>('Controles Generales'!$E$13*(J43*(90/H43))+'Controles Generales'!$F$13*(K43*(90/H43))+'Controles Generales'!$I$13*(N43*(90/H43))+'Controles Generales'!$J$13*(O43*(90/H43))+'Controles Generales'!$K$13*(P43*(90/H43))+'Controles Generales'!$L$13*(Q43*(90/H43))+'Controles Generales'!$M$13*(R43*(90/H43))+'Controles Generales'!$N$13*(S43*(90/H43))+'Controles Generales'!$O$13*(T43*(90/H43)))/100</f>
        <v>1.6497017892644135</v>
      </c>
      <c r="AH43" s="25"/>
      <c r="AI43" s="25"/>
      <c r="AJ43" s="10">
        <f>IF($H43&lt;'Criterios de Restricción'!$E$31,0,AG43)</f>
        <v>1.6497017892644135</v>
      </c>
    </row>
    <row r="44" spans="1:36" ht="21" x14ac:dyDescent="0.25">
      <c r="A44" s="117" t="s">
        <v>779</v>
      </c>
      <c r="B44" s="117" t="s">
        <v>26</v>
      </c>
      <c r="C44" s="117" t="s">
        <v>121</v>
      </c>
      <c r="D44" s="117" t="s">
        <v>118</v>
      </c>
      <c r="E44" s="118">
        <v>33378</v>
      </c>
      <c r="F44" s="117">
        <v>24</v>
      </c>
      <c r="G44" s="117">
        <v>1</v>
      </c>
      <c r="H44" s="117">
        <v>27</v>
      </c>
      <c r="I44" s="2">
        <v>17</v>
      </c>
      <c r="J44" s="117">
        <v>3</v>
      </c>
      <c r="K44" s="117">
        <v>0</v>
      </c>
      <c r="L44" s="2">
        <v>0</v>
      </c>
      <c r="M44" s="2">
        <v>7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7">
        <v>0</v>
      </c>
      <c r="U44" s="2">
        <v>10</v>
      </c>
      <c r="V44" s="2">
        <v>13</v>
      </c>
      <c r="W44" s="2">
        <v>52</v>
      </c>
      <c r="X44" s="25"/>
      <c r="Y44" s="25"/>
      <c r="Z44" s="25"/>
      <c r="AA44" s="25"/>
      <c r="AB44" s="25"/>
      <c r="AC44" s="25"/>
      <c r="AD44" s="25"/>
      <c r="AE44" s="25"/>
      <c r="AF44" s="25"/>
      <c r="AG44" s="119">
        <f>('Controles Generales'!$E$13*(J44*(90/H44))+'Controles Generales'!$F$13*(K44*(90/H44))+'Controles Generales'!$I$13*(N44*(90/H44))+'Controles Generales'!$J$13*(O44*(90/H44))+'Controles Generales'!$K$13*(P44*(90/H44))+'Controles Generales'!$L$13*(Q44*(90/H44))+'Controles Generales'!$M$13*(R44*(90/H44))+'Controles Generales'!$N$13*(S44*(90/H44))+'Controles Generales'!$O$13*(T44*(90/H44)))/100</f>
        <v>0.8</v>
      </c>
      <c r="AH44" s="25"/>
      <c r="AI44" s="25"/>
      <c r="AJ44" s="10">
        <f>IF($H44&lt;'Criterios de Restricción'!$E$31,0,AG44)</f>
        <v>0</v>
      </c>
    </row>
    <row r="45" spans="1:36" ht="21" x14ac:dyDescent="0.25">
      <c r="A45" s="117" t="s">
        <v>333</v>
      </c>
      <c r="B45" s="117" t="s">
        <v>26</v>
      </c>
      <c r="C45" s="117" t="s">
        <v>172</v>
      </c>
      <c r="D45" s="117" t="s">
        <v>118</v>
      </c>
      <c r="E45" s="118">
        <v>33566</v>
      </c>
      <c r="F45" s="117">
        <v>23</v>
      </c>
      <c r="G45" s="117">
        <v>7</v>
      </c>
      <c r="H45" s="117">
        <v>191</v>
      </c>
      <c r="I45" s="2">
        <v>44</v>
      </c>
      <c r="J45" s="117">
        <v>25</v>
      </c>
      <c r="K45" s="117">
        <v>2</v>
      </c>
      <c r="L45" s="2">
        <v>4</v>
      </c>
      <c r="M45" s="2">
        <v>19</v>
      </c>
      <c r="N45" s="117">
        <v>1</v>
      </c>
      <c r="O45" s="117">
        <v>0</v>
      </c>
      <c r="P45" s="117">
        <v>0</v>
      </c>
      <c r="Q45" s="117">
        <v>0</v>
      </c>
      <c r="R45" s="117">
        <v>1</v>
      </c>
      <c r="S45" s="117">
        <v>1</v>
      </c>
      <c r="T45" s="117">
        <v>0</v>
      </c>
      <c r="U45" s="2">
        <v>7</v>
      </c>
      <c r="V45" s="2">
        <v>19</v>
      </c>
      <c r="W45" s="2">
        <v>30</v>
      </c>
      <c r="X45" s="2" t="s">
        <v>42</v>
      </c>
      <c r="Y45" s="2">
        <v>11.455972714444469</v>
      </c>
      <c r="Z45" s="2">
        <v>17.120685317953932</v>
      </c>
      <c r="AA45" s="2">
        <v>14.677304871695364</v>
      </c>
      <c r="AB45" s="2">
        <v>10.636300583296929</v>
      </c>
      <c r="AC45" s="2">
        <v>13.072084416972768</v>
      </c>
      <c r="AD45" s="2">
        <v>26.736071240749069</v>
      </c>
      <c r="AE45" s="2">
        <v>21.195234539376482</v>
      </c>
      <c r="AF45" s="2">
        <v>41.917527338779706</v>
      </c>
      <c r="AG45" s="119">
        <f>('Controles Generales'!$E$13*(J45*(90/H45))+'Controles Generales'!$F$13*(K45*(90/H45))+'Controles Generales'!$I$13*(N45*(90/H45))+'Controles Generales'!$J$13*(O45*(90/H45))+'Controles Generales'!$K$13*(P45*(90/H45))+'Controles Generales'!$L$13*(Q45*(90/H45))+'Controles Generales'!$M$13*(R45*(90/H45))+'Controles Generales'!$N$13*(S45*(90/H45))+'Controles Generales'!$O$13*(T45*(90/H45)))/100</f>
        <v>1.2486910994764397</v>
      </c>
      <c r="AH45" s="2"/>
      <c r="AI45" s="2"/>
      <c r="AJ45" s="10">
        <f>IF($H45&lt;'Criterios de Restricción'!$E$31,0,AG45)</f>
        <v>0</v>
      </c>
    </row>
    <row r="46" spans="1:36" ht="21" x14ac:dyDescent="0.25">
      <c r="A46" s="117" t="s">
        <v>335</v>
      </c>
      <c r="B46" s="117" t="s">
        <v>26</v>
      </c>
      <c r="C46" s="117" t="s">
        <v>138</v>
      </c>
      <c r="D46" s="117" t="s">
        <v>118</v>
      </c>
      <c r="E46" s="118">
        <v>34997</v>
      </c>
      <c r="F46" s="117">
        <v>20</v>
      </c>
      <c r="G46" s="117">
        <v>12</v>
      </c>
      <c r="H46" s="117">
        <v>352</v>
      </c>
      <c r="I46" s="2">
        <v>1</v>
      </c>
      <c r="J46" s="117">
        <v>50</v>
      </c>
      <c r="K46" s="117">
        <v>4</v>
      </c>
      <c r="L46" s="2">
        <v>0</v>
      </c>
      <c r="M46" s="2">
        <v>0</v>
      </c>
      <c r="N46" s="117">
        <v>7</v>
      </c>
      <c r="O46" s="117">
        <v>3</v>
      </c>
      <c r="P46" s="117">
        <v>1</v>
      </c>
      <c r="Q46" s="117">
        <v>1</v>
      </c>
      <c r="R46" s="117">
        <v>1</v>
      </c>
      <c r="S46" s="117">
        <v>3</v>
      </c>
      <c r="T46" s="117">
        <v>7</v>
      </c>
      <c r="U46" s="2">
        <v>0</v>
      </c>
      <c r="V46" s="2">
        <v>0</v>
      </c>
      <c r="W46" s="2">
        <v>2</v>
      </c>
      <c r="X46" s="2" t="s">
        <v>42</v>
      </c>
      <c r="Y46" s="2">
        <v>9.3763025543027023</v>
      </c>
      <c r="Z46" s="2">
        <v>25.956752159736599</v>
      </c>
      <c r="AA46" s="2">
        <v>21.699077630046631</v>
      </c>
      <c r="AB46" s="2">
        <v>8.6816304231551609</v>
      </c>
      <c r="AC46" s="2">
        <v>19.452163096455799</v>
      </c>
      <c r="AD46" s="2">
        <v>13.950296200235975</v>
      </c>
      <c r="AE46" s="2">
        <v>11.882762903624197</v>
      </c>
      <c r="AF46" s="2">
        <v>29.404538070335029</v>
      </c>
      <c r="AG46" s="119">
        <f>('Controles Generales'!$E$13*(J46*(90/H46))+'Controles Generales'!$F$13*(K46*(90/H46))+'Controles Generales'!$I$13*(N46*(90/H46))+'Controles Generales'!$J$13*(O46*(90/H46))+'Controles Generales'!$K$13*(P46*(90/H46))+'Controles Generales'!$L$13*(Q46*(90/H46))+'Controles Generales'!$M$13*(R46*(90/H46))+'Controles Generales'!$N$13*(S46*(90/H46))+'Controles Generales'!$O$13*(T46*(90/H46)))/100</f>
        <v>1.759090909090909</v>
      </c>
      <c r="AH46" s="2"/>
      <c r="AI46" s="2"/>
      <c r="AJ46" s="10">
        <f>IF($H46&lt;'Criterios de Restricción'!$E$31,0,AG46)</f>
        <v>0</v>
      </c>
    </row>
    <row r="47" spans="1:36" ht="21" x14ac:dyDescent="0.25">
      <c r="A47" s="117" t="s">
        <v>780</v>
      </c>
      <c r="B47" s="117" t="s">
        <v>26</v>
      </c>
      <c r="C47" s="117" t="s">
        <v>168</v>
      </c>
      <c r="D47" s="117" t="s">
        <v>215</v>
      </c>
      <c r="E47" s="118">
        <v>33805</v>
      </c>
      <c r="F47" s="117">
        <v>23</v>
      </c>
      <c r="G47" s="117">
        <v>2</v>
      </c>
      <c r="H47" s="117">
        <v>47</v>
      </c>
      <c r="I47" s="2">
        <v>15</v>
      </c>
      <c r="J47" s="117">
        <v>8</v>
      </c>
      <c r="K47" s="117">
        <v>1</v>
      </c>
      <c r="L47" s="2">
        <v>0</v>
      </c>
      <c r="M47" s="2">
        <v>12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7">
        <v>1</v>
      </c>
      <c r="U47" s="2">
        <v>1</v>
      </c>
      <c r="V47" s="2">
        <v>2</v>
      </c>
      <c r="W47" s="2">
        <v>4</v>
      </c>
      <c r="X47" s="25"/>
      <c r="Y47" s="25"/>
      <c r="Z47" s="25"/>
      <c r="AA47" s="25"/>
      <c r="AB47" s="25"/>
      <c r="AC47" s="25"/>
      <c r="AD47" s="25"/>
      <c r="AE47" s="25"/>
      <c r="AF47" s="25"/>
      <c r="AG47" s="119">
        <f>('Controles Generales'!$E$13*(J47*(90/H47))+'Controles Generales'!$F$13*(K47*(90/H47))+'Controles Generales'!$I$13*(N47*(90/H47))+'Controles Generales'!$J$13*(O47*(90/H47))+'Controles Generales'!$K$13*(P47*(90/H47))+'Controles Generales'!$L$13*(Q47*(90/H47))+'Controles Generales'!$M$13*(R47*(90/H47))+'Controles Generales'!$N$13*(S47*(90/H47))+'Controles Generales'!$O$13*(T47*(90/H47)))/100</f>
        <v>1.8382978723404257</v>
      </c>
      <c r="AH47" s="25"/>
      <c r="AI47" s="25"/>
      <c r="AJ47" s="10">
        <f>IF($H47&lt;'Criterios de Restricción'!$E$31,0,AG47)</f>
        <v>0</v>
      </c>
    </row>
    <row r="48" spans="1:36" ht="31.5" x14ac:dyDescent="0.25">
      <c r="A48" s="117" t="s">
        <v>329</v>
      </c>
      <c r="B48" s="117" t="s">
        <v>26</v>
      </c>
      <c r="C48" s="117" t="s">
        <v>139</v>
      </c>
      <c r="D48" s="117" t="s">
        <v>118</v>
      </c>
      <c r="E48" s="118">
        <v>33900</v>
      </c>
      <c r="F48" s="117">
        <v>23</v>
      </c>
      <c r="G48" s="117">
        <v>6</v>
      </c>
      <c r="H48" s="117">
        <v>137</v>
      </c>
      <c r="I48" s="2">
        <v>24</v>
      </c>
      <c r="J48" s="117">
        <v>13</v>
      </c>
      <c r="K48" s="117">
        <v>3</v>
      </c>
      <c r="L48" s="2">
        <v>1</v>
      </c>
      <c r="M48" s="2">
        <v>7</v>
      </c>
      <c r="N48" s="117">
        <v>1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7">
        <v>6</v>
      </c>
      <c r="U48" s="2">
        <v>9</v>
      </c>
      <c r="V48" s="2">
        <v>17</v>
      </c>
      <c r="W48" s="2">
        <v>57</v>
      </c>
      <c r="X48" s="2" t="s">
        <v>42</v>
      </c>
      <c r="Y48" s="2">
        <v>4.9064787205204664E-2</v>
      </c>
      <c r="Z48" s="2">
        <v>1.9156049516580828E-2</v>
      </c>
      <c r="AA48" s="2">
        <v>7.6624198066323312E-2</v>
      </c>
      <c r="AB48" s="2">
        <v>4.9064787205204664E-2</v>
      </c>
      <c r="AC48" s="2">
        <v>5.9817475377247672E-2</v>
      </c>
      <c r="AD48" s="2">
        <v>7.2919490376795876E-2</v>
      </c>
      <c r="AE48" s="2">
        <v>5.9817475377247672E-2</v>
      </c>
      <c r="AF48" s="2">
        <v>6.4516129032258063E-2</v>
      </c>
      <c r="AG48" s="119">
        <f>('Controles Generales'!$E$13*(J48*(90/H48))+'Controles Generales'!$F$13*(K48*(90/H48))+'Controles Generales'!$I$13*(N48*(90/H48))+'Controles Generales'!$J$13*(O48*(90/H48))+'Controles Generales'!$K$13*(P48*(90/H48))+'Controles Generales'!$L$13*(Q48*(90/H48))+'Controles Generales'!$M$13*(R48*(90/H48))+'Controles Generales'!$N$13*(S48*(90/H48))+'Controles Generales'!$O$13*(T48*(90/H48)))/100</f>
        <v>1.5437956204379559</v>
      </c>
      <c r="AH48" s="2"/>
      <c r="AI48" s="2"/>
      <c r="AJ48" s="10">
        <f>IF($H48&lt;'Criterios de Restricción'!$E$31,0,AG48)</f>
        <v>0</v>
      </c>
    </row>
    <row r="49" spans="1:36" ht="21" x14ac:dyDescent="0.25">
      <c r="A49" s="117" t="s">
        <v>345</v>
      </c>
      <c r="B49" s="117" t="s">
        <v>26</v>
      </c>
      <c r="C49" s="117" t="s">
        <v>160</v>
      </c>
      <c r="D49" s="117" t="s">
        <v>118</v>
      </c>
      <c r="E49" s="118">
        <v>30194</v>
      </c>
      <c r="F49" s="117">
        <v>33</v>
      </c>
      <c r="G49" s="117">
        <v>17</v>
      </c>
      <c r="H49" s="117">
        <v>1019</v>
      </c>
      <c r="I49" s="2">
        <v>63</v>
      </c>
      <c r="J49" s="117">
        <v>67</v>
      </c>
      <c r="K49" s="117">
        <v>1</v>
      </c>
      <c r="L49" s="2">
        <v>3</v>
      </c>
      <c r="M49" s="2">
        <v>34</v>
      </c>
      <c r="N49" s="117">
        <v>31</v>
      </c>
      <c r="O49" s="117">
        <v>4</v>
      </c>
      <c r="P49" s="117">
        <v>1</v>
      </c>
      <c r="Q49" s="117">
        <v>1</v>
      </c>
      <c r="R49" s="117">
        <v>1</v>
      </c>
      <c r="S49" s="117">
        <v>1</v>
      </c>
      <c r="T49" s="117">
        <v>10</v>
      </c>
      <c r="U49" s="2">
        <v>11</v>
      </c>
      <c r="V49" s="2">
        <v>48</v>
      </c>
      <c r="W49" s="2">
        <v>48</v>
      </c>
      <c r="X49" s="25"/>
      <c r="Y49" s="25"/>
      <c r="Z49" s="25"/>
      <c r="AA49" s="25"/>
      <c r="AB49" s="25"/>
      <c r="AC49" s="25"/>
      <c r="AD49" s="25"/>
      <c r="AE49" s="25"/>
      <c r="AF49" s="25"/>
      <c r="AG49" s="119">
        <f>('Controles Generales'!$E$13*(J49*(90/H49))+'Controles Generales'!$F$13*(K49*(90/H49))+'Controles Generales'!$I$13*(N49*(90/H49))+'Controles Generales'!$J$13*(O49*(90/H49))+'Controles Generales'!$K$13*(P49*(90/H49))+'Controles Generales'!$L$13*(Q49*(90/H49))+'Controles Generales'!$M$13*(R49*(90/H49))+'Controles Generales'!$N$13*(S49*(90/H49))+'Controles Generales'!$O$13*(T49*(90/H49)))/100</f>
        <v>0.79842983316977434</v>
      </c>
      <c r="AH49" s="25"/>
      <c r="AI49" s="25"/>
      <c r="AJ49" s="10">
        <f>IF($H49&lt;'Criterios de Restricción'!$E$31,0,AG49)</f>
        <v>0.79842983316977434</v>
      </c>
    </row>
    <row r="50" spans="1:36" ht="21" x14ac:dyDescent="0.25">
      <c r="A50" s="117" t="s">
        <v>781</v>
      </c>
      <c r="B50" s="117" t="s">
        <v>26</v>
      </c>
      <c r="C50" s="117" t="s">
        <v>190</v>
      </c>
      <c r="D50" s="117" t="s">
        <v>118</v>
      </c>
      <c r="E50" s="118">
        <v>32894</v>
      </c>
      <c r="F50" s="117">
        <v>25</v>
      </c>
      <c r="G50" s="117">
        <v>2</v>
      </c>
      <c r="H50" s="117">
        <v>126</v>
      </c>
      <c r="I50" s="2">
        <v>5</v>
      </c>
      <c r="J50" s="117">
        <v>16</v>
      </c>
      <c r="K50" s="117">
        <v>2</v>
      </c>
      <c r="L50" s="2">
        <v>0</v>
      </c>
      <c r="M50" s="2">
        <v>1</v>
      </c>
      <c r="N50" s="117">
        <v>1</v>
      </c>
      <c r="O50" s="117">
        <v>0</v>
      </c>
      <c r="P50" s="117">
        <v>0</v>
      </c>
      <c r="Q50" s="117">
        <v>0</v>
      </c>
      <c r="R50" s="117">
        <v>1</v>
      </c>
      <c r="S50" s="117">
        <v>4</v>
      </c>
      <c r="T50" s="117">
        <v>2</v>
      </c>
      <c r="U50" s="2">
        <v>0</v>
      </c>
      <c r="V50" s="2">
        <v>2</v>
      </c>
      <c r="W50" s="2">
        <v>7</v>
      </c>
      <c r="X50" s="2" t="s">
        <v>42</v>
      </c>
      <c r="Y50" s="2">
        <v>0.22149182253546582</v>
      </c>
      <c r="Z50" s="2">
        <v>0.51052422435249756</v>
      </c>
      <c r="AA50" s="2">
        <v>0.52965100996410286</v>
      </c>
      <c r="AB50" s="2">
        <v>0.22149182253546582</v>
      </c>
      <c r="AC50" s="2">
        <v>0.55748714441788438</v>
      </c>
      <c r="AD50" s="2">
        <v>0.2987259419896991</v>
      </c>
      <c r="AE50" s="2">
        <v>0.24011701454775461</v>
      </c>
      <c r="AF50" s="2">
        <v>0.56304985337243396</v>
      </c>
      <c r="AG50" s="119">
        <f>('Controles Generales'!$E$13*(J50*(90/H50))+'Controles Generales'!$F$13*(K50*(90/H50))+'Controles Generales'!$I$13*(N50*(90/H50))+'Controles Generales'!$J$13*(O50*(90/H50))+'Controles Generales'!$K$13*(P50*(90/H50))+'Controles Generales'!$L$13*(Q50*(90/H50))+'Controles Generales'!$M$13*(R50*(90/H50))+'Controles Generales'!$N$13*(S50*(90/H50))+'Controles Generales'!$O$13*(T50*(90/H50)))/100</f>
        <v>1.6928571428571428</v>
      </c>
      <c r="AH50" s="2"/>
      <c r="AI50" s="2"/>
      <c r="AJ50" s="10">
        <f>IF($H50&lt;'Criterios de Restricción'!$E$31,0,AG50)</f>
        <v>0</v>
      </c>
    </row>
    <row r="51" spans="1:36" ht="21" x14ac:dyDescent="0.25">
      <c r="A51" s="117" t="s">
        <v>782</v>
      </c>
      <c r="B51" s="117" t="s">
        <v>26</v>
      </c>
      <c r="C51" s="117" t="s">
        <v>190</v>
      </c>
      <c r="D51" s="117" t="s">
        <v>118</v>
      </c>
      <c r="E51" s="118">
        <v>34032</v>
      </c>
      <c r="F51" s="117">
        <v>22</v>
      </c>
      <c r="G51" s="117">
        <v>3</v>
      </c>
      <c r="H51" s="117">
        <v>62</v>
      </c>
      <c r="I51" s="2">
        <v>47</v>
      </c>
      <c r="J51" s="117">
        <v>9</v>
      </c>
      <c r="K51" s="117">
        <v>0</v>
      </c>
      <c r="L51" s="2">
        <v>1</v>
      </c>
      <c r="M51" s="2">
        <v>22</v>
      </c>
      <c r="N51" s="117">
        <v>3</v>
      </c>
      <c r="O51" s="117">
        <v>0</v>
      </c>
      <c r="P51" s="117">
        <v>0</v>
      </c>
      <c r="Q51" s="117">
        <v>0</v>
      </c>
      <c r="R51" s="117">
        <v>2</v>
      </c>
      <c r="S51" s="117">
        <v>0</v>
      </c>
      <c r="T51" s="117">
        <v>0</v>
      </c>
      <c r="U51" s="2">
        <v>18</v>
      </c>
      <c r="V51" s="2">
        <v>32</v>
      </c>
      <c r="W51" s="2">
        <v>91</v>
      </c>
      <c r="X51" s="25"/>
      <c r="Y51" s="25"/>
      <c r="Z51" s="25"/>
      <c r="AA51" s="25"/>
      <c r="AB51" s="25"/>
      <c r="AC51" s="25"/>
      <c r="AD51" s="25"/>
      <c r="AE51" s="25"/>
      <c r="AF51" s="25"/>
      <c r="AG51" s="119">
        <f>('Controles Generales'!$E$13*(J51*(90/H51))+'Controles Generales'!$F$13*(K51*(90/H51))+'Controles Generales'!$I$13*(N51*(90/H51))+'Controles Generales'!$J$13*(O51*(90/H51))+'Controles Generales'!$K$13*(P51*(90/H51))+'Controles Generales'!$L$13*(Q51*(90/H51))+'Controles Generales'!$M$13*(R51*(90/H51))+'Controles Generales'!$N$13*(S51*(90/H51))+'Controles Generales'!$O$13*(T51*(90/H51)))/100</f>
        <v>1.4951612903225808</v>
      </c>
      <c r="AH51" s="25"/>
      <c r="AI51" s="25"/>
      <c r="AJ51" s="10">
        <f>IF($H51&lt;'Criterios de Restricción'!$E$31,0,AG51)</f>
        <v>0</v>
      </c>
    </row>
    <row r="52" spans="1:36" ht="21" x14ac:dyDescent="0.25">
      <c r="A52" s="117" t="s">
        <v>226</v>
      </c>
      <c r="B52" s="117" t="s">
        <v>26</v>
      </c>
      <c r="C52" s="117" t="s">
        <v>124</v>
      </c>
      <c r="D52" s="117" t="s">
        <v>118</v>
      </c>
      <c r="E52" s="118">
        <v>32998</v>
      </c>
      <c r="F52" s="117">
        <v>25</v>
      </c>
      <c r="G52" s="117">
        <v>11</v>
      </c>
      <c r="H52" s="117">
        <v>562</v>
      </c>
      <c r="I52" s="2">
        <v>1</v>
      </c>
      <c r="J52" s="117">
        <v>98</v>
      </c>
      <c r="K52" s="117">
        <v>9</v>
      </c>
      <c r="L52" s="2">
        <v>0</v>
      </c>
      <c r="M52" s="2">
        <v>1</v>
      </c>
      <c r="N52" s="117">
        <v>3</v>
      </c>
      <c r="O52" s="117">
        <v>1</v>
      </c>
      <c r="P52" s="117">
        <v>1</v>
      </c>
      <c r="Q52" s="117">
        <v>1</v>
      </c>
      <c r="R52" s="117">
        <v>4</v>
      </c>
      <c r="S52" s="117">
        <v>9</v>
      </c>
      <c r="T52" s="117">
        <v>6</v>
      </c>
      <c r="U52" s="2">
        <v>0</v>
      </c>
      <c r="V52" s="2">
        <v>1</v>
      </c>
      <c r="W52" s="2">
        <v>4</v>
      </c>
      <c r="X52" s="2" t="s">
        <v>42</v>
      </c>
      <c r="Y52" s="2">
        <v>15.285669453367836</v>
      </c>
      <c r="Z52" s="2">
        <v>12.390426518566802</v>
      </c>
      <c r="AA52" s="2">
        <v>9.8312441783123532</v>
      </c>
      <c r="AB52" s="2">
        <v>16.302062895990787</v>
      </c>
      <c r="AC52" s="2">
        <v>18.276878770177269</v>
      </c>
      <c r="AD52" s="2">
        <v>33.838543776761185</v>
      </c>
      <c r="AE52" s="2">
        <v>26.438024894144437</v>
      </c>
      <c r="AF52" s="2">
        <v>43.384663609284097</v>
      </c>
      <c r="AG52" s="119">
        <f>('Controles Generales'!$E$13*(J52*(90/H52))+'Controles Generales'!$F$13*(K52*(90/H52))+'Controles Generales'!$I$13*(N52*(90/H52))+'Controles Generales'!$J$13*(O52*(90/H52))+'Controles Generales'!$K$13*(P52*(90/H52))+'Controles Generales'!$L$13*(Q52*(90/H52))+'Controles Generales'!$M$13*(R52*(90/H52))+'Controles Generales'!$N$13*(S52*(90/H52))+'Controles Generales'!$O$13*(T52*(90/H52)))/100</f>
        <v>1.9217081850533804</v>
      </c>
      <c r="AH52" s="2"/>
      <c r="AI52" s="2"/>
      <c r="AJ52" s="10">
        <f>IF($H52&lt;'Criterios de Restricción'!$E$31,0,AG52)</f>
        <v>0</v>
      </c>
    </row>
    <row r="53" spans="1:36" ht="21" x14ac:dyDescent="0.25">
      <c r="A53" s="117" t="s">
        <v>312</v>
      </c>
      <c r="B53" s="117" t="s">
        <v>26</v>
      </c>
      <c r="C53" s="117" t="s">
        <v>165</v>
      </c>
      <c r="D53" s="117" t="s">
        <v>118</v>
      </c>
      <c r="E53" s="118">
        <v>34574</v>
      </c>
      <c r="F53" s="117">
        <v>21</v>
      </c>
      <c r="G53" s="117">
        <v>24</v>
      </c>
      <c r="H53" s="117">
        <v>1567</v>
      </c>
      <c r="I53" s="2">
        <v>3</v>
      </c>
      <c r="J53" s="117">
        <v>156</v>
      </c>
      <c r="K53" s="117">
        <v>43</v>
      </c>
      <c r="L53" s="2">
        <v>0</v>
      </c>
      <c r="M53" s="2">
        <v>3</v>
      </c>
      <c r="N53" s="117">
        <v>19</v>
      </c>
      <c r="O53" s="117">
        <v>2</v>
      </c>
      <c r="P53" s="117">
        <v>2</v>
      </c>
      <c r="Q53" s="117">
        <v>2</v>
      </c>
      <c r="R53" s="117">
        <v>1</v>
      </c>
      <c r="S53" s="117">
        <v>7</v>
      </c>
      <c r="T53" s="117">
        <v>34</v>
      </c>
      <c r="U53" s="2">
        <v>0</v>
      </c>
      <c r="V53" s="2">
        <v>0</v>
      </c>
      <c r="W53" s="2">
        <v>1</v>
      </c>
      <c r="X53" s="25"/>
      <c r="Y53" s="25"/>
      <c r="Z53" s="25"/>
      <c r="AA53" s="25"/>
      <c r="AB53" s="25"/>
      <c r="AC53" s="25"/>
      <c r="AD53" s="25"/>
      <c r="AE53" s="25"/>
      <c r="AF53" s="25"/>
      <c r="AG53" s="119">
        <f>('Controles Generales'!$E$13*(J53*(90/H53))+'Controles Generales'!$F$13*(K53*(90/H53))+'Controles Generales'!$I$13*(N53*(90/H53))+'Controles Generales'!$J$13*(O53*(90/H53))+'Controles Generales'!$K$13*(P53*(90/H53))+'Controles Generales'!$L$13*(Q53*(90/H53))+'Controles Generales'!$M$13*(R53*(90/H53))+'Controles Generales'!$N$13*(S53*(90/H53))+'Controles Generales'!$O$13*(T53*(90/H53)))/100</f>
        <v>1.5915124441608168</v>
      </c>
      <c r="AH53" s="25"/>
      <c r="AI53" s="25"/>
      <c r="AJ53" s="10">
        <f>IF($H53&lt;'Criterios de Restricción'!$E$31,0,AG53)</f>
        <v>1.5915124441608168</v>
      </c>
    </row>
    <row r="54" spans="1:36" ht="21" x14ac:dyDescent="0.25">
      <c r="A54" s="117" t="s">
        <v>338</v>
      </c>
      <c r="B54" s="117" t="s">
        <v>26</v>
      </c>
      <c r="C54" s="117" t="s">
        <v>152</v>
      </c>
      <c r="D54" s="117" t="s">
        <v>118</v>
      </c>
      <c r="E54" s="118">
        <v>34603</v>
      </c>
      <c r="F54" s="117">
        <v>21</v>
      </c>
      <c r="G54" s="117">
        <v>12</v>
      </c>
      <c r="H54" s="117">
        <v>702</v>
      </c>
      <c r="I54" s="2">
        <v>10</v>
      </c>
      <c r="J54" s="117">
        <v>89</v>
      </c>
      <c r="K54" s="117">
        <v>32</v>
      </c>
      <c r="L54" s="2">
        <v>0</v>
      </c>
      <c r="M54" s="2">
        <v>4</v>
      </c>
      <c r="N54" s="117">
        <v>5</v>
      </c>
      <c r="O54" s="117">
        <v>0</v>
      </c>
      <c r="P54" s="117">
        <v>4</v>
      </c>
      <c r="Q54" s="117">
        <v>1</v>
      </c>
      <c r="R54" s="117">
        <v>5</v>
      </c>
      <c r="S54" s="117">
        <v>4</v>
      </c>
      <c r="T54" s="117">
        <v>29</v>
      </c>
      <c r="U54" s="2">
        <v>0</v>
      </c>
      <c r="V54" s="2">
        <v>4</v>
      </c>
      <c r="W54" s="2">
        <v>10</v>
      </c>
      <c r="X54" s="25"/>
      <c r="Y54" s="25"/>
      <c r="Z54" s="25"/>
      <c r="AA54" s="25"/>
      <c r="AB54" s="25"/>
      <c r="AC54" s="25"/>
      <c r="AD54" s="25"/>
      <c r="AE54" s="25"/>
      <c r="AF54" s="25"/>
      <c r="AG54" s="119">
        <f>('Controles Generales'!$E$13*(J54*(90/H54))+'Controles Generales'!$F$13*(K54*(90/H54))+'Controles Generales'!$I$13*(N54*(90/H54))+'Controles Generales'!$J$13*(O54*(90/H54))+'Controles Generales'!$K$13*(P54*(90/H54))+'Controles Generales'!$L$13*(Q54*(90/H54))+'Controles Generales'!$M$13*(R54*(90/H54))+'Controles Generales'!$N$13*(S54*(90/H54))+'Controles Generales'!$O$13*(T54*(90/H54)))/100</f>
        <v>2.4038461538461537</v>
      </c>
      <c r="AH54" s="25"/>
      <c r="AI54" s="25"/>
      <c r="AJ54" s="10">
        <f>IF($H54&lt;'Criterios de Restricción'!$E$31,0,AG54)</f>
        <v>2.4038461538461537</v>
      </c>
    </row>
    <row r="55" spans="1:36" ht="31.5" x14ac:dyDescent="0.25">
      <c r="A55" s="117" t="s">
        <v>783</v>
      </c>
      <c r="B55" s="117" t="s">
        <v>26</v>
      </c>
      <c r="C55" s="117" t="s">
        <v>148</v>
      </c>
      <c r="D55" s="117" t="s">
        <v>133</v>
      </c>
      <c r="E55" s="118">
        <v>33820</v>
      </c>
      <c r="F55" s="117">
        <v>23</v>
      </c>
      <c r="G55" s="117">
        <v>4</v>
      </c>
      <c r="H55" s="117">
        <v>138</v>
      </c>
      <c r="I55" s="2">
        <v>4</v>
      </c>
      <c r="J55" s="117">
        <v>17</v>
      </c>
      <c r="K55" s="117">
        <v>5</v>
      </c>
      <c r="L55" s="2">
        <v>0</v>
      </c>
      <c r="M55" s="2">
        <v>1</v>
      </c>
      <c r="N55" s="117">
        <v>2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7">
        <v>3</v>
      </c>
      <c r="U55" s="2">
        <v>0</v>
      </c>
      <c r="V55" s="2">
        <v>1</v>
      </c>
      <c r="W55" s="2">
        <v>7</v>
      </c>
      <c r="X55" s="2" t="s">
        <v>42</v>
      </c>
      <c r="Y55" s="2">
        <v>10.010180964778066</v>
      </c>
      <c r="Z55" s="2">
        <v>25.957804406626781</v>
      </c>
      <c r="AA55" s="2">
        <v>20.369723421067551</v>
      </c>
      <c r="AB55" s="2">
        <v>9.7683776860895399</v>
      </c>
      <c r="AC55" s="2">
        <v>13.72573103939027</v>
      </c>
      <c r="AD55" s="2">
        <v>18.254140262718238</v>
      </c>
      <c r="AE55" s="2">
        <v>15.636803942497702</v>
      </c>
      <c r="AF55" s="2">
        <v>36.572423991778834</v>
      </c>
      <c r="AG55" s="119">
        <f>('Controles Generales'!$E$13*(J55*(90/H55))+'Controles Generales'!$F$13*(K55*(90/H55))+'Controles Generales'!$I$13*(N55*(90/H55))+'Controles Generales'!$J$13*(O55*(90/H55))+'Controles Generales'!$K$13*(P55*(90/H55))+'Controles Generales'!$L$13*(Q55*(90/H55))+'Controles Generales'!$M$13*(R55*(90/H55))+'Controles Generales'!$N$13*(S55*(90/H55))+'Controles Generales'!$O$13*(T55*(90/H55)))/100</f>
        <v>1.8652173913043477</v>
      </c>
      <c r="AH55" s="2"/>
      <c r="AI55" s="2"/>
      <c r="AJ55" s="10">
        <f>IF($H55&lt;'Criterios de Restricción'!$E$31,0,AG55)</f>
        <v>0</v>
      </c>
    </row>
    <row r="56" spans="1:36" ht="21" x14ac:dyDescent="0.25">
      <c r="A56" s="117" t="s">
        <v>347</v>
      </c>
      <c r="B56" s="117" t="s">
        <v>26</v>
      </c>
      <c r="C56" s="117" t="s">
        <v>158</v>
      </c>
      <c r="D56" s="117" t="s">
        <v>118</v>
      </c>
      <c r="E56" s="118">
        <v>32891</v>
      </c>
      <c r="F56" s="117">
        <v>25</v>
      </c>
      <c r="G56" s="117">
        <v>29</v>
      </c>
      <c r="H56" s="117">
        <v>2412</v>
      </c>
      <c r="I56" s="2">
        <v>77</v>
      </c>
      <c r="J56" s="117">
        <v>319</v>
      </c>
      <c r="K56" s="117">
        <v>44</v>
      </c>
      <c r="L56" s="2">
        <v>4</v>
      </c>
      <c r="M56" s="2">
        <v>30</v>
      </c>
      <c r="N56" s="117">
        <v>14</v>
      </c>
      <c r="O56" s="117">
        <v>7</v>
      </c>
      <c r="P56" s="117">
        <v>9</v>
      </c>
      <c r="Q56" s="117">
        <v>3</v>
      </c>
      <c r="R56" s="117">
        <v>27</v>
      </c>
      <c r="S56" s="117">
        <v>24</v>
      </c>
      <c r="T56" s="117">
        <v>67</v>
      </c>
      <c r="U56" s="2">
        <v>6</v>
      </c>
      <c r="V56" s="2">
        <v>33</v>
      </c>
      <c r="W56" s="2">
        <v>50</v>
      </c>
      <c r="X56" s="25"/>
      <c r="Y56" s="25"/>
      <c r="Z56" s="25"/>
      <c r="AA56" s="25"/>
      <c r="AB56" s="25"/>
      <c r="AC56" s="25"/>
      <c r="AD56" s="25"/>
      <c r="AE56" s="25"/>
      <c r="AF56" s="25"/>
      <c r="AG56" s="119">
        <f>('Controles Generales'!$E$13*(J56*(90/H56))+'Controles Generales'!$F$13*(K56*(90/H56))+'Controles Generales'!$I$13*(N56*(90/H56))+'Controles Generales'!$J$13*(O56*(90/H56))+'Controles Generales'!$K$13*(P56*(90/H56))+'Controles Generales'!$L$13*(Q56*(90/H56))+'Controles Generales'!$M$13*(R56*(90/H56))+'Controles Generales'!$N$13*(S56*(90/H56))+'Controles Generales'!$O$13*(T56*(90/H56)))/100</f>
        <v>1.8369402985074623</v>
      </c>
      <c r="AH56" s="25"/>
      <c r="AI56" s="25"/>
      <c r="AJ56" s="10">
        <f>IF($H56&lt;'Criterios de Restricción'!$E$31,0,AG56)</f>
        <v>1.8369402985074623</v>
      </c>
    </row>
    <row r="57" spans="1:36" ht="21" x14ac:dyDescent="0.25">
      <c r="A57" s="117" t="s">
        <v>784</v>
      </c>
      <c r="B57" s="117" t="s">
        <v>26</v>
      </c>
      <c r="C57" s="117" t="s">
        <v>160</v>
      </c>
      <c r="D57" s="117" t="s">
        <v>118</v>
      </c>
      <c r="E57" s="118">
        <v>33638</v>
      </c>
      <c r="F57" s="117">
        <v>23</v>
      </c>
      <c r="G57" s="117">
        <v>20</v>
      </c>
      <c r="H57" s="117">
        <v>880</v>
      </c>
      <c r="I57" s="2">
        <v>6</v>
      </c>
      <c r="J57" s="117">
        <v>125</v>
      </c>
      <c r="K57" s="117">
        <v>19</v>
      </c>
      <c r="L57" s="2">
        <v>0</v>
      </c>
      <c r="M57" s="2">
        <v>5</v>
      </c>
      <c r="N57" s="117">
        <v>19</v>
      </c>
      <c r="O57" s="117">
        <v>3</v>
      </c>
      <c r="P57" s="117">
        <v>1</v>
      </c>
      <c r="Q57" s="117">
        <v>0</v>
      </c>
      <c r="R57" s="117">
        <v>2</v>
      </c>
      <c r="S57" s="117">
        <v>2</v>
      </c>
      <c r="T57" s="117">
        <v>11</v>
      </c>
      <c r="U57" s="2">
        <v>0</v>
      </c>
      <c r="V57" s="2">
        <v>0</v>
      </c>
      <c r="W57" s="2">
        <v>4</v>
      </c>
      <c r="X57" s="2" t="s">
        <v>42</v>
      </c>
      <c r="Y57" s="2">
        <v>9.0977605557635037</v>
      </c>
      <c r="Z57" s="2">
        <v>12.717477189288292</v>
      </c>
      <c r="AA57" s="2">
        <v>10.619111764471949</v>
      </c>
      <c r="AB57" s="2">
        <v>9.2698917033044879</v>
      </c>
      <c r="AC57" s="2">
        <v>9.8561918850808254</v>
      </c>
      <c r="AD57" s="2">
        <v>20.489572207666086</v>
      </c>
      <c r="AE57" s="2">
        <v>16.765680191902018</v>
      </c>
      <c r="AF57" s="2">
        <v>32.297501052956456</v>
      </c>
      <c r="AG57" s="119">
        <f>('Controles Generales'!$E$13*(J57*(90/H57))+'Controles Generales'!$F$13*(K57*(90/H57))+'Controles Generales'!$I$13*(N57*(90/H57))+'Controles Generales'!$J$13*(O57*(90/H57))+'Controles Generales'!$K$13*(P57*(90/H57))+'Controles Generales'!$L$13*(Q57*(90/H57))+'Controles Generales'!$M$13*(R57*(90/H57))+'Controles Generales'!$N$13*(S57*(90/H57))+'Controles Generales'!$O$13*(T57*(90/H57)))/100</f>
        <v>1.7447727272727271</v>
      </c>
      <c r="AH57" s="2"/>
      <c r="AI57" s="2"/>
      <c r="AJ57" s="10">
        <f>IF($H57&lt;'Criterios de Restricción'!$E$31,0,AG57)</f>
        <v>1.7447727272727271</v>
      </c>
    </row>
    <row r="58" spans="1:36" ht="21" x14ac:dyDescent="0.25">
      <c r="A58" s="117" t="s">
        <v>318</v>
      </c>
      <c r="B58" s="117" t="s">
        <v>26</v>
      </c>
      <c r="C58" s="117" t="s">
        <v>128</v>
      </c>
      <c r="D58" s="117" t="s">
        <v>118</v>
      </c>
      <c r="E58" s="118">
        <v>35227</v>
      </c>
      <c r="F58" s="117">
        <v>19</v>
      </c>
      <c r="G58" s="117">
        <v>1</v>
      </c>
      <c r="H58" s="117">
        <v>12</v>
      </c>
      <c r="I58" s="2">
        <v>97</v>
      </c>
      <c r="J58" s="117">
        <v>2</v>
      </c>
      <c r="K58" s="117">
        <v>1</v>
      </c>
      <c r="L58" s="2">
        <v>8</v>
      </c>
      <c r="M58" s="2">
        <v>48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1</v>
      </c>
      <c r="T58" s="117">
        <v>2</v>
      </c>
      <c r="U58" s="2">
        <v>3</v>
      </c>
      <c r="V58" s="2">
        <v>32</v>
      </c>
      <c r="W58" s="2">
        <v>67</v>
      </c>
      <c r="X58" s="25"/>
      <c r="Y58" s="25"/>
      <c r="Z58" s="25"/>
      <c r="AA58" s="25"/>
      <c r="AB58" s="25"/>
      <c r="AC58" s="25"/>
      <c r="AD58" s="25"/>
      <c r="AE58" s="25"/>
      <c r="AF58" s="25"/>
      <c r="AG58" s="119">
        <f>('Controles Generales'!$E$13*(J58*(90/H58))+'Controles Generales'!$F$13*(K58*(90/H58))+'Controles Generales'!$I$13*(N58*(90/H58))+'Controles Generales'!$J$13*(O58*(90/H58))+'Controles Generales'!$K$13*(P58*(90/H58))+'Controles Generales'!$L$13*(Q58*(90/H58))+'Controles Generales'!$M$13*(R58*(90/H58))+'Controles Generales'!$N$13*(S58*(90/H58))+'Controles Generales'!$O$13*(T58*(90/H58)))/100</f>
        <v>4.95</v>
      </c>
      <c r="AH58" s="25"/>
      <c r="AI58" s="25"/>
      <c r="AJ58" s="10">
        <f>IF($H58&lt;'Criterios de Restricción'!$E$31,0,AG58)</f>
        <v>0</v>
      </c>
    </row>
    <row r="59" spans="1:36" ht="21" x14ac:dyDescent="0.25">
      <c r="A59" s="117" t="s">
        <v>785</v>
      </c>
      <c r="B59" s="117" t="s">
        <v>26</v>
      </c>
      <c r="C59" s="117" t="s">
        <v>144</v>
      </c>
      <c r="D59" s="117" t="s">
        <v>118</v>
      </c>
      <c r="E59" s="118">
        <v>34072</v>
      </c>
      <c r="F59" s="117">
        <v>22</v>
      </c>
      <c r="G59" s="117">
        <v>4</v>
      </c>
      <c r="H59" s="117">
        <v>92</v>
      </c>
      <c r="I59" s="2">
        <v>5</v>
      </c>
      <c r="J59" s="117">
        <v>16</v>
      </c>
      <c r="K59" s="117">
        <v>3</v>
      </c>
      <c r="L59" s="2">
        <v>0</v>
      </c>
      <c r="M59" s="2">
        <v>5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7">
        <v>1</v>
      </c>
      <c r="U59" s="2">
        <v>1</v>
      </c>
      <c r="V59" s="2">
        <v>10</v>
      </c>
      <c r="W59" s="2">
        <v>23</v>
      </c>
      <c r="X59" s="25"/>
      <c r="Y59" s="25"/>
      <c r="Z59" s="25"/>
      <c r="AA59" s="25"/>
      <c r="AB59" s="25"/>
      <c r="AC59" s="25"/>
      <c r="AD59" s="25"/>
      <c r="AE59" s="25"/>
      <c r="AF59" s="25"/>
      <c r="AG59" s="119">
        <f>('Controles Generales'!$E$13*(J59*(90/H59))+'Controles Generales'!$F$13*(K59*(90/H59))+'Controles Generales'!$I$13*(N59*(90/H59))+'Controles Generales'!$J$13*(O59*(90/H59))+'Controles Generales'!$K$13*(P59*(90/H59))+'Controles Generales'!$L$13*(Q59*(90/H59))+'Controles Generales'!$M$13*(R59*(90/H59))+'Controles Generales'!$N$13*(S59*(90/H59))+'Controles Generales'!$O$13*(T59*(90/H59)))/100</f>
        <v>1.9956521739130437</v>
      </c>
      <c r="AH59" s="25"/>
      <c r="AI59" s="25"/>
      <c r="AJ59" s="10">
        <f>IF($H59&lt;'Criterios de Restricción'!$E$31,0,AG59)</f>
        <v>0</v>
      </c>
    </row>
    <row r="60" spans="1:36" ht="21" x14ac:dyDescent="0.25">
      <c r="A60" s="117" t="s">
        <v>786</v>
      </c>
      <c r="B60" s="117" t="s">
        <v>26</v>
      </c>
      <c r="C60" s="117" t="s">
        <v>172</v>
      </c>
      <c r="D60" s="117" t="s">
        <v>118</v>
      </c>
      <c r="E60" s="118">
        <v>31952</v>
      </c>
      <c r="F60" s="117">
        <v>28</v>
      </c>
      <c r="G60" s="117">
        <v>29</v>
      </c>
      <c r="H60" s="117">
        <v>2188</v>
      </c>
      <c r="I60" s="2">
        <v>46</v>
      </c>
      <c r="J60" s="117">
        <v>372</v>
      </c>
      <c r="K60" s="117">
        <v>42</v>
      </c>
      <c r="L60" s="2">
        <v>1</v>
      </c>
      <c r="M60" s="2">
        <v>19</v>
      </c>
      <c r="N60" s="117">
        <v>17</v>
      </c>
      <c r="O60" s="117">
        <v>6</v>
      </c>
      <c r="P60" s="117">
        <v>3</v>
      </c>
      <c r="Q60" s="117">
        <v>1</v>
      </c>
      <c r="R60" s="117">
        <v>27</v>
      </c>
      <c r="S60" s="117">
        <v>29</v>
      </c>
      <c r="T60" s="117">
        <v>35</v>
      </c>
      <c r="U60" s="2">
        <v>11</v>
      </c>
      <c r="V60" s="2">
        <v>39</v>
      </c>
      <c r="W60" s="2">
        <v>37</v>
      </c>
      <c r="X60" s="2" t="s">
        <v>42</v>
      </c>
      <c r="Y60" s="2">
        <v>0.96094765449604158</v>
      </c>
      <c r="Z60" s="2">
        <v>1.4435662517132837</v>
      </c>
      <c r="AA60" s="2">
        <v>1.2022707517602884</v>
      </c>
      <c r="AB60" s="2">
        <v>0.96094765449604158</v>
      </c>
      <c r="AC60" s="2">
        <v>1.5929382863797701</v>
      </c>
      <c r="AD60" s="2">
        <v>0.90543872635903</v>
      </c>
      <c r="AE60" s="2">
        <v>1.0638714542889114</v>
      </c>
      <c r="AF60" s="2">
        <v>1.7627099953950047</v>
      </c>
      <c r="AG60" s="119">
        <f>('Controles Generales'!$E$13*(J60*(90/H60))+'Controles Generales'!$F$13*(K60*(90/H60))+'Controles Generales'!$I$13*(N60*(90/H60))+'Controles Generales'!$J$13*(O60*(90/H60))+'Controles Generales'!$K$13*(P60*(90/H60))+'Controles Generales'!$L$13*(Q60*(90/H60))+'Controles Generales'!$M$13*(R60*(90/H60))+'Controles Generales'!$N$13*(S60*(90/H60))+'Controles Generales'!$O$13*(T60*(90/H60)))/100</f>
        <v>2.0204753199268737</v>
      </c>
      <c r="AH60" s="2"/>
      <c r="AI60" s="2"/>
      <c r="AJ60" s="10">
        <f>IF($H60&lt;'Criterios de Restricción'!$E$31,0,AG60)</f>
        <v>2.0204753199268737</v>
      </c>
    </row>
    <row r="61" spans="1:36" ht="21" x14ac:dyDescent="0.25">
      <c r="A61" s="117" t="s">
        <v>208</v>
      </c>
      <c r="B61" s="117" t="s">
        <v>26</v>
      </c>
      <c r="C61" s="117" t="s">
        <v>146</v>
      </c>
      <c r="D61" s="117" t="s">
        <v>133</v>
      </c>
      <c r="E61" s="118">
        <v>33079</v>
      </c>
      <c r="F61" s="117">
        <v>25</v>
      </c>
      <c r="G61" s="117">
        <v>6</v>
      </c>
      <c r="H61" s="117">
        <v>151</v>
      </c>
      <c r="I61" s="2">
        <v>44</v>
      </c>
      <c r="J61" s="117">
        <v>17</v>
      </c>
      <c r="K61" s="117">
        <v>7</v>
      </c>
      <c r="L61" s="2">
        <v>1</v>
      </c>
      <c r="M61" s="2">
        <v>19</v>
      </c>
      <c r="N61" s="117">
        <v>1</v>
      </c>
      <c r="O61" s="117">
        <v>0</v>
      </c>
      <c r="P61" s="117">
        <v>0</v>
      </c>
      <c r="Q61" s="117">
        <v>0</v>
      </c>
      <c r="R61" s="117">
        <v>5</v>
      </c>
      <c r="S61" s="117">
        <v>3</v>
      </c>
      <c r="T61" s="117">
        <v>1</v>
      </c>
      <c r="U61" s="2">
        <v>11</v>
      </c>
      <c r="V61" s="2">
        <v>26</v>
      </c>
      <c r="W61" s="2">
        <v>31</v>
      </c>
      <c r="X61" s="2" t="s">
        <v>42</v>
      </c>
      <c r="Y61" s="2">
        <v>0.57703081232492992</v>
      </c>
      <c r="Z61" s="2">
        <v>0.96402680790626116</v>
      </c>
      <c r="AA61" s="2">
        <v>1.0408825502031798</v>
      </c>
      <c r="AB61" s="2">
        <v>0.57703081232492992</v>
      </c>
      <c r="AC61" s="2">
        <v>0.92620921608079854</v>
      </c>
      <c r="AD61" s="2">
        <v>5.0420168067226892E-2</v>
      </c>
      <c r="AE61" s="2">
        <v>0.42822128851540614</v>
      </c>
      <c r="AF61" s="2">
        <v>0</v>
      </c>
      <c r="AG61" s="119">
        <f>('Controles Generales'!$E$13*(J61*(90/H61))+'Controles Generales'!$F$13*(K61*(90/H61))+'Controles Generales'!$I$13*(N61*(90/H61))+'Controles Generales'!$J$13*(O61*(90/H61))+'Controles Generales'!$K$13*(P61*(90/H61))+'Controles Generales'!$L$13*(Q61*(90/H61))+'Controles Generales'!$M$13*(R61*(90/H61))+'Controles Generales'!$N$13*(S61*(90/H61))+'Controles Generales'!$O$13*(T61*(90/H61)))/100</f>
        <v>2.1993377483443712</v>
      </c>
      <c r="AH61" s="2"/>
      <c r="AI61" s="2"/>
      <c r="AJ61" s="10">
        <f>IF($H61&lt;'Criterios de Restricción'!$E$31,0,AG61)</f>
        <v>0</v>
      </c>
    </row>
    <row r="62" spans="1:36" ht="21" x14ac:dyDescent="0.25">
      <c r="A62" s="117" t="s">
        <v>787</v>
      </c>
      <c r="B62" s="117" t="s">
        <v>26</v>
      </c>
      <c r="C62" s="117" t="s">
        <v>168</v>
      </c>
      <c r="D62" s="117" t="s">
        <v>118</v>
      </c>
      <c r="E62" s="118">
        <v>34214</v>
      </c>
      <c r="F62" s="117">
        <v>22</v>
      </c>
      <c r="G62" s="117">
        <v>7</v>
      </c>
      <c r="H62" s="117">
        <v>155</v>
      </c>
      <c r="I62" s="2">
        <v>29</v>
      </c>
      <c r="J62" s="117">
        <v>22</v>
      </c>
      <c r="K62" s="117">
        <v>3</v>
      </c>
      <c r="L62" s="2">
        <v>2</v>
      </c>
      <c r="M62" s="2">
        <v>19</v>
      </c>
      <c r="N62" s="117">
        <v>1</v>
      </c>
      <c r="O62" s="117">
        <v>0</v>
      </c>
      <c r="P62" s="117">
        <v>2</v>
      </c>
      <c r="Q62" s="117">
        <v>1</v>
      </c>
      <c r="R62" s="117">
        <v>2</v>
      </c>
      <c r="S62" s="117">
        <v>1</v>
      </c>
      <c r="T62" s="117">
        <v>1</v>
      </c>
      <c r="U62" s="2">
        <v>7</v>
      </c>
      <c r="V62" s="2">
        <v>12</v>
      </c>
      <c r="W62" s="2">
        <v>21</v>
      </c>
      <c r="AG62" s="119">
        <f>('Controles Generales'!$E$13*(J62*(90/H62))+'Controles Generales'!$F$13*(K62*(90/H62))+'Controles Generales'!$I$13*(N62*(90/H62))+'Controles Generales'!$J$13*(O62*(90/H62))+'Controles Generales'!$K$13*(P62*(90/H62))+'Controles Generales'!$L$13*(Q62*(90/H62))+'Controles Generales'!$M$13*(R62*(90/H62))+'Controles Generales'!$N$13*(S62*(90/H62))+'Controles Generales'!$O$13*(T62*(90/H62)))/100</f>
        <v>1.8754838709677424</v>
      </c>
      <c r="AJ62" s="10">
        <f>IF($H62&lt;'Criterios de Restricción'!$E$31,0,AG62)</f>
        <v>0</v>
      </c>
    </row>
    <row r="63" spans="1:36" ht="21" x14ac:dyDescent="0.25">
      <c r="A63" s="117" t="s">
        <v>788</v>
      </c>
      <c r="B63" s="117" t="s">
        <v>26</v>
      </c>
      <c r="C63" s="117" t="s">
        <v>132</v>
      </c>
      <c r="D63" s="117" t="s">
        <v>118</v>
      </c>
      <c r="E63" s="118">
        <v>32225</v>
      </c>
      <c r="F63" s="117">
        <v>27</v>
      </c>
      <c r="G63" s="117">
        <v>15</v>
      </c>
      <c r="H63" s="117">
        <v>670</v>
      </c>
      <c r="I63" s="2">
        <v>3</v>
      </c>
      <c r="J63" s="117">
        <v>99</v>
      </c>
      <c r="K63" s="117">
        <v>15</v>
      </c>
      <c r="L63" s="2">
        <v>0</v>
      </c>
      <c r="M63" s="2">
        <v>1</v>
      </c>
      <c r="N63" s="117">
        <v>12</v>
      </c>
      <c r="O63" s="117">
        <v>1</v>
      </c>
      <c r="P63" s="117">
        <v>1</v>
      </c>
      <c r="Q63" s="117">
        <v>1</v>
      </c>
      <c r="R63" s="117">
        <v>5</v>
      </c>
      <c r="S63" s="117">
        <v>5</v>
      </c>
      <c r="T63" s="117">
        <v>13</v>
      </c>
      <c r="U63" s="2">
        <v>1</v>
      </c>
      <c r="V63" s="2">
        <v>5</v>
      </c>
      <c r="W63" s="2">
        <v>3</v>
      </c>
      <c r="X63" s="26" t="s">
        <v>42</v>
      </c>
      <c r="Y63" s="26">
        <v>3.072507663114874</v>
      </c>
      <c r="Z63" s="26">
        <v>4.4097497659498224</v>
      </c>
      <c r="AA63" s="26">
        <v>3.5660047003119666</v>
      </c>
      <c r="AB63" s="26">
        <v>3.197507663114874</v>
      </c>
      <c r="AC63" s="26">
        <v>4.1180235125316909</v>
      </c>
      <c r="AD63" s="26">
        <v>6.3689882487320828</v>
      </c>
      <c r="AE63" s="26">
        <v>5.4032379701260167</v>
      </c>
      <c r="AF63" s="26">
        <v>10.902303517341467</v>
      </c>
      <c r="AG63" s="119">
        <f>('Controles Generales'!$E$13*(J63*(90/H63))+'Controles Generales'!$F$13*(K63*(90/H63))+'Controles Generales'!$I$13*(N63*(90/H63))+'Controles Generales'!$J$13*(O63*(90/H63))+'Controles Generales'!$K$13*(P63*(90/H63))+'Controles Generales'!$L$13*(Q63*(90/H63))+'Controles Generales'!$M$13*(R63*(90/H63))+'Controles Generales'!$N$13*(S63*(90/H63))+'Controles Generales'!$O$13*(T63*(90/H63)))/100</f>
        <v>1.9222388059701492</v>
      </c>
      <c r="AH63" s="26"/>
      <c r="AI63" s="26"/>
      <c r="AJ63" s="10">
        <f>IF($H63&lt;'Criterios de Restricción'!$E$31,0,AG63)</f>
        <v>1.9222388059701492</v>
      </c>
    </row>
    <row r="64" spans="1:36" ht="21" x14ac:dyDescent="0.25">
      <c r="A64" s="117" t="s">
        <v>789</v>
      </c>
      <c r="B64" s="117" t="s">
        <v>26</v>
      </c>
      <c r="C64" s="117" t="s">
        <v>598</v>
      </c>
      <c r="D64" s="117" t="s">
        <v>136</v>
      </c>
      <c r="E64" s="118">
        <v>30904</v>
      </c>
      <c r="F64" s="117">
        <v>31</v>
      </c>
      <c r="G64" s="117">
        <v>7</v>
      </c>
      <c r="H64" s="117">
        <v>340</v>
      </c>
      <c r="I64" s="2">
        <v>42</v>
      </c>
      <c r="J64" s="117">
        <v>43</v>
      </c>
      <c r="K64" s="117">
        <v>9</v>
      </c>
      <c r="L64" s="2">
        <v>1</v>
      </c>
      <c r="M64" s="2">
        <v>21</v>
      </c>
      <c r="N64" s="117">
        <v>2</v>
      </c>
      <c r="O64" s="117">
        <v>0</v>
      </c>
      <c r="P64" s="117">
        <v>2</v>
      </c>
      <c r="Q64" s="117">
        <v>1</v>
      </c>
      <c r="R64" s="117">
        <v>3</v>
      </c>
      <c r="S64" s="117">
        <v>2</v>
      </c>
      <c r="T64" s="117">
        <v>2</v>
      </c>
      <c r="U64" s="2">
        <v>16</v>
      </c>
      <c r="V64" s="2">
        <v>28</v>
      </c>
      <c r="W64" s="2">
        <v>65</v>
      </c>
      <c r="AG64" s="119">
        <f>('Controles Generales'!$E$13*(J64*(90/H64))+'Controles Generales'!$F$13*(K64*(90/H64))+'Controles Generales'!$I$13*(N64*(90/H64))+'Controles Generales'!$J$13*(O64*(90/H64))+'Controles Generales'!$K$13*(P64*(90/H64))+'Controles Generales'!$L$13*(Q64*(90/H64))+'Controles Generales'!$M$13*(R64*(90/H64))+'Controles Generales'!$N$13*(S64*(90/H64))+'Controles Generales'!$O$13*(T64*(90/H64)))/100</f>
        <v>1.7311764705882353</v>
      </c>
      <c r="AJ64" s="10">
        <f>IF($H64&lt;'Criterios de Restricción'!$E$31,0,AG64)</f>
        <v>0</v>
      </c>
    </row>
    <row r="65" spans="1:36" ht="21" x14ac:dyDescent="0.25">
      <c r="A65" s="117" t="s">
        <v>790</v>
      </c>
      <c r="B65" s="117" t="s">
        <v>26</v>
      </c>
      <c r="C65" s="117" t="s">
        <v>129</v>
      </c>
      <c r="D65" s="117" t="s">
        <v>118</v>
      </c>
      <c r="E65" s="118">
        <v>34822</v>
      </c>
      <c r="F65" s="117">
        <v>20</v>
      </c>
      <c r="G65" s="117">
        <v>1</v>
      </c>
      <c r="H65" s="117">
        <v>18</v>
      </c>
      <c r="I65" s="2">
        <v>62</v>
      </c>
      <c r="J65" s="117">
        <v>2</v>
      </c>
      <c r="K65" s="117">
        <v>0</v>
      </c>
      <c r="L65" s="2">
        <v>0</v>
      </c>
      <c r="M65" s="2">
        <v>20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7">
        <v>0</v>
      </c>
      <c r="U65" s="2">
        <v>0</v>
      </c>
      <c r="V65" s="2">
        <v>22</v>
      </c>
      <c r="W65" s="2">
        <v>26</v>
      </c>
      <c r="AG65" s="119">
        <f>('Controles Generales'!$E$13*(J65*(90/H65))+'Controles Generales'!$F$13*(K65*(90/H65))+'Controles Generales'!$I$13*(N65*(90/H65))+'Controles Generales'!$J$13*(O65*(90/H65))+'Controles Generales'!$K$13*(P65*(90/H65))+'Controles Generales'!$L$13*(Q65*(90/H65))+'Controles Generales'!$M$13*(R65*(90/H65))+'Controles Generales'!$N$13*(S65*(90/H65))+'Controles Generales'!$O$13*(T65*(90/H65)))/100</f>
        <v>0.8</v>
      </c>
      <c r="AJ65" s="10">
        <f>IF($H65&lt;'Criterios de Restricción'!$E$31,0,AG65)</f>
        <v>0</v>
      </c>
    </row>
    <row r="66" spans="1:36" ht="21" x14ac:dyDescent="0.25">
      <c r="A66" s="117" t="s">
        <v>791</v>
      </c>
      <c r="B66" s="117" t="s">
        <v>26</v>
      </c>
      <c r="C66" s="117" t="s">
        <v>124</v>
      </c>
      <c r="D66" s="117" t="s">
        <v>118</v>
      </c>
      <c r="E66" s="118">
        <v>31783</v>
      </c>
      <c r="F66" s="117">
        <v>28</v>
      </c>
      <c r="G66" s="117">
        <v>30</v>
      </c>
      <c r="H66" s="117">
        <v>2217</v>
      </c>
      <c r="I66" s="2">
        <v>45</v>
      </c>
      <c r="J66" s="117">
        <v>331</v>
      </c>
      <c r="K66" s="117">
        <v>79</v>
      </c>
      <c r="L66" s="2">
        <v>0</v>
      </c>
      <c r="M66" s="2">
        <v>14</v>
      </c>
      <c r="N66" s="117">
        <v>23</v>
      </c>
      <c r="O66" s="117">
        <v>7</v>
      </c>
      <c r="P66" s="117">
        <v>7</v>
      </c>
      <c r="Q66" s="117">
        <v>4</v>
      </c>
      <c r="R66" s="117">
        <v>23</v>
      </c>
      <c r="S66" s="117">
        <v>24</v>
      </c>
      <c r="T66" s="117">
        <v>39</v>
      </c>
      <c r="U66" s="2">
        <v>11</v>
      </c>
      <c r="V66" s="2">
        <v>27</v>
      </c>
      <c r="W66" s="2">
        <v>25</v>
      </c>
      <c r="AG66" s="119">
        <f>('Controles Generales'!$E$13*(J66*(90/H66))+'Controles Generales'!$F$13*(K66*(90/H66))+'Controles Generales'!$I$13*(N66*(90/H66))+'Controles Generales'!$J$13*(O66*(90/H66))+'Controles Generales'!$K$13*(P66*(90/H66))+'Controles Generales'!$L$13*(Q66*(90/H66))+'Controles Generales'!$M$13*(R66*(90/H66))+'Controles Generales'!$N$13*(S66*(90/H66))+'Controles Generales'!$O$13*(T66*(90/H66)))/100</f>
        <v>2.2343707713125847</v>
      </c>
      <c r="AJ66" s="10">
        <f>IF($H66&lt;'Criterios de Restricción'!$E$31,0,AG66)</f>
        <v>2.2343707713125847</v>
      </c>
    </row>
    <row r="67" spans="1:36" ht="21" x14ac:dyDescent="0.25">
      <c r="A67" s="117" t="s">
        <v>792</v>
      </c>
      <c r="B67" s="117" t="s">
        <v>26</v>
      </c>
      <c r="C67" s="117" t="s">
        <v>121</v>
      </c>
      <c r="D67" s="117" t="s">
        <v>118</v>
      </c>
      <c r="E67" s="118">
        <v>34700</v>
      </c>
      <c r="F67" s="117">
        <v>20</v>
      </c>
      <c r="G67" s="117">
        <v>1</v>
      </c>
      <c r="H67" s="117">
        <v>3</v>
      </c>
      <c r="I67" s="2">
        <v>65</v>
      </c>
      <c r="J67" s="117">
        <v>0</v>
      </c>
      <c r="K67" s="117">
        <v>0</v>
      </c>
      <c r="L67" s="2">
        <v>1</v>
      </c>
      <c r="M67" s="2">
        <v>26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7">
        <v>0</v>
      </c>
      <c r="U67" s="2">
        <v>0</v>
      </c>
      <c r="V67" s="2">
        <v>26</v>
      </c>
      <c r="W67" s="2">
        <v>15</v>
      </c>
      <c r="X67" s="26" t="s">
        <v>42</v>
      </c>
      <c r="Y67" s="26">
        <v>5.5291632782145124</v>
      </c>
      <c r="Z67" s="26">
        <v>14.690728956119688</v>
      </c>
      <c r="AA67" s="26">
        <v>11.711241299212675</v>
      </c>
      <c r="AB67" s="26">
        <v>5.5291632782145124</v>
      </c>
      <c r="AC67" s="26">
        <v>11.604791324856736</v>
      </c>
      <c r="AD67" s="26">
        <v>5.4046150718351846</v>
      </c>
      <c r="AE67" s="26">
        <v>6.3660318966296199</v>
      </c>
      <c r="AF67" s="26">
        <v>16.790264281013805</v>
      </c>
      <c r="AG67" s="119">
        <f>('Controles Generales'!$E$13*(J67*(90/H67))+'Controles Generales'!$F$13*(K67*(90/H67))+'Controles Generales'!$I$13*(N67*(90/H67))+'Controles Generales'!$J$13*(O67*(90/H67))+'Controles Generales'!$K$13*(P67*(90/H67))+'Controles Generales'!$L$13*(Q67*(90/H67))+'Controles Generales'!$M$13*(R67*(90/H67))+'Controles Generales'!$N$13*(S67*(90/H67))+'Controles Generales'!$O$13*(T67*(90/H67)))/100</f>
        <v>0</v>
      </c>
      <c r="AH67" s="26"/>
      <c r="AI67" s="26"/>
      <c r="AJ67" s="10">
        <f>IF($H67&lt;'Criterios de Restricción'!$E$31,0,AG67)</f>
        <v>0</v>
      </c>
    </row>
    <row r="68" spans="1:36" ht="21" x14ac:dyDescent="0.25">
      <c r="A68" s="117" t="s">
        <v>793</v>
      </c>
      <c r="B68" s="117" t="s">
        <v>26</v>
      </c>
      <c r="C68" s="117" t="s">
        <v>143</v>
      </c>
      <c r="D68" s="117" t="s">
        <v>118</v>
      </c>
      <c r="E68" s="118">
        <v>34794</v>
      </c>
      <c r="F68" s="117">
        <v>20</v>
      </c>
      <c r="G68" s="117">
        <v>22</v>
      </c>
      <c r="H68" s="117">
        <v>870</v>
      </c>
      <c r="I68" s="2">
        <v>9</v>
      </c>
      <c r="J68" s="117">
        <v>98</v>
      </c>
      <c r="K68" s="117">
        <v>19</v>
      </c>
      <c r="L68" s="2">
        <v>0</v>
      </c>
      <c r="M68" s="2">
        <v>3</v>
      </c>
      <c r="N68" s="117">
        <v>5</v>
      </c>
      <c r="O68" s="117">
        <v>4</v>
      </c>
      <c r="P68" s="117">
        <v>3</v>
      </c>
      <c r="Q68" s="117">
        <v>2</v>
      </c>
      <c r="R68" s="117">
        <v>2</v>
      </c>
      <c r="S68" s="117">
        <v>3</v>
      </c>
      <c r="T68" s="117">
        <v>16</v>
      </c>
      <c r="U68" s="2">
        <v>9</v>
      </c>
      <c r="V68" s="2">
        <v>10</v>
      </c>
      <c r="W68" s="2">
        <v>27</v>
      </c>
      <c r="AG68" s="119">
        <f>('Controles Generales'!$E$13*(J68*(90/H68))+'Controles Generales'!$F$13*(K68*(90/H68))+'Controles Generales'!$I$13*(N68*(90/H68))+'Controles Generales'!$J$13*(O68*(90/H68))+'Controles Generales'!$K$13*(P68*(90/H68))+'Controles Generales'!$L$13*(Q68*(90/H68))+'Controles Generales'!$M$13*(R68*(90/H68))+'Controles Generales'!$N$13*(S68*(90/H68))+'Controles Generales'!$O$13*(T68*(90/H68)))/100</f>
        <v>1.597241379310345</v>
      </c>
      <c r="AJ68" s="10">
        <f>IF($H68&lt;'Criterios de Restricción'!$E$31,0,AG68)</f>
        <v>1.597241379310345</v>
      </c>
    </row>
    <row r="69" spans="1:36" ht="21" x14ac:dyDescent="0.25">
      <c r="A69" s="117" t="s">
        <v>794</v>
      </c>
      <c r="B69" s="117" t="s">
        <v>26</v>
      </c>
      <c r="C69" s="117" t="s">
        <v>165</v>
      </c>
      <c r="D69" s="117" t="s">
        <v>136</v>
      </c>
      <c r="E69" s="118">
        <v>31497</v>
      </c>
      <c r="F69" s="117">
        <v>29</v>
      </c>
      <c r="G69" s="117">
        <v>23</v>
      </c>
      <c r="H69" s="117">
        <v>1215</v>
      </c>
      <c r="I69" s="2">
        <v>32</v>
      </c>
      <c r="J69" s="117">
        <v>148</v>
      </c>
      <c r="K69" s="117">
        <v>11</v>
      </c>
      <c r="L69" s="2">
        <v>0</v>
      </c>
      <c r="M69" s="2">
        <v>10</v>
      </c>
      <c r="N69" s="117">
        <v>30</v>
      </c>
      <c r="O69" s="117">
        <v>4</v>
      </c>
      <c r="P69" s="117">
        <v>0</v>
      </c>
      <c r="Q69" s="117">
        <v>0</v>
      </c>
      <c r="R69" s="117">
        <v>3</v>
      </c>
      <c r="S69" s="117">
        <v>7</v>
      </c>
      <c r="T69" s="117">
        <v>17</v>
      </c>
      <c r="U69" s="2">
        <v>2</v>
      </c>
      <c r="V69" s="2">
        <v>8</v>
      </c>
      <c r="W69" s="2">
        <v>24</v>
      </c>
      <c r="AG69" s="119">
        <f>('Controles Generales'!$E$13*(J69*(90/H69))+'Controles Generales'!$F$13*(K69*(90/H69))+'Controles Generales'!$I$13*(N69*(90/H69))+'Controles Generales'!$J$13*(O69*(90/H69))+'Controles Generales'!$K$13*(P69*(90/H69))+'Controles Generales'!$L$13*(Q69*(90/H69))+'Controles Generales'!$M$13*(R69*(90/H69))+'Controles Generales'!$N$13*(S69*(90/H69))+'Controles Generales'!$O$13*(T69*(90/H69)))/100</f>
        <v>1.3881481481481481</v>
      </c>
      <c r="AJ69" s="10">
        <f>IF($H69&lt;'Criterios de Restricción'!$E$31,0,AG69)</f>
        <v>1.3881481481481481</v>
      </c>
    </row>
    <row r="70" spans="1:36" ht="21" x14ac:dyDescent="0.25">
      <c r="A70" s="117" t="s">
        <v>795</v>
      </c>
      <c r="B70" s="117" t="s">
        <v>26</v>
      </c>
      <c r="C70" s="117" t="s">
        <v>172</v>
      </c>
      <c r="D70" s="117" t="s">
        <v>118</v>
      </c>
      <c r="E70" s="118">
        <v>30568</v>
      </c>
      <c r="F70" s="117">
        <v>32</v>
      </c>
      <c r="G70" s="117">
        <v>5</v>
      </c>
      <c r="H70" s="117">
        <v>118</v>
      </c>
      <c r="I70" s="2">
        <v>38</v>
      </c>
      <c r="J70" s="117">
        <v>17</v>
      </c>
      <c r="K70" s="117">
        <v>5</v>
      </c>
      <c r="L70" s="2">
        <v>1</v>
      </c>
      <c r="M70" s="2">
        <v>11</v>
      </c>
      <c r="N70" s="117">
        <v>1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7">
        <v>0</v>
      </c>
      <c r="U70" s="2">
        <v>9</v>
      </c>
      <c r="V70" s="2">
        <v>36</v>
      </c>
      <c r="W70" s="2">
        <v>49</v>
      </c>
      <c r="X70" s="26" t="s">
        <v>42</v>
      </c>
      <c r="Y70" s="26">
        <v>5.6196259376964317</v>
      </c>
      <c r="Z70" s="26">
        <v>5.5962218789080449</v>
      </c>
      <c r="AA70" s="26">
        <v>4.6261444520110695</v>
      </c>
      <c r="AB70" s="26">
        <v>4.7999538065488903</v>
      </c>
      <c r="AC70" s="26">
        <v>3.5693164362519201</v>
      </c>
      <c r="AD70" s="26">
        <v>7.7670129846831264</v>
      </c>
      <c r="AE70" s="26">
        <v>6.0168411735901444</v>
      </c>
      <c r="AF70" s="26">
        <v>9.5893970478885073</v>
      </c>
      <c r="AG70" s="119">
        <f>('Controles Generales'!$E$13*(J70*(90/H70))+'Controles Generales'!$F$13*(K70*(90/H70))+'Controles Generales'!$I$13*(N70*(90/H70))+'Controles Generales'!$J$13*(O70*(90/H70))+'Controles Generales'!$K$13*(P70*(90/H70))+'Controles Generales'!$L$13*(Q70*(90/H70))+'Controles Generales'!$M$13*(R70*(90/H70))+'Controles Generales'!$N$13*(S70*(90/H70))+'Controles Generales'!$O$13*(T70*(90/H70)))/100</f>
        <v>1.9144067796610171</v>
      </c>
      <c r="AH70" s="26"/>
      <c r="AI70" s="26"/>
      <c r="AJ70" s="10">
        <f>IF($H70&lt;'Criterios de Restricción'!$E$31,0,AG70)</f>
        <v>0</v>
      </c>
    </row>
    <row r="71" spans="1:36" ht="31.5" x14ac:dyDescent="0.25">
      <c r="A71" s="117" t="s">
        <v>796</v>
      </c>
      <c r="B71" s="117" t="s">
        <v>26</v>
      </c>
      <c r="C71" s="117" t="s">
        <v>154</v>
      </c>
      <c r="D71" s="117" t="s">
        <v>215</v>
      </c>
      <c r="E71" s="118">
        <v>31184</v>
      </c>
      <c r="F71" s="117">
        <v>30</v>
      </c>
      <c r="G71" s="117">
        <v>7</v>
      </c>
      <c r="H71" s="117">
        <v>550</v>
      </c>
      <c r="I71" s="2">
        <v>12</v>
      </c>
      <c r="J71" s="117">
        <v>110</v>
      </c>
      <c r="K71" s="117">
        <v>11</v>
      </c>
      <c r="L71" s="2">
        <v>0</v>
      </c>
      <c r="M71" s="2">
        <v>2</v>
      </c>
      <c r="N71" s="117">
        <v>3</v>
      </c>
      <c r="O71" s="117">
        <v>5</v>
      </c>
      <c r="P71" s="117">
        <v>1</v>
      </c>
      <c r="Q71" s="117">
        <v>0</v>
      </c>
      <c r="R71" s="117">
        <v>6</v>
      </c>
      <c r="S71" s="117">
        <v>5</v>
      </c>
      <c r="T71" s="117">
        <v>10</v>
      </c>
      <c r="U71" s="2">
        <v>3</v>
      </c>
      <c r="V71" s="2">
        <v>2</v>
      </c>
      <c r="W71" s="2">
        <v>11</v>
      </c>
      <c r="X71" s="26" t="s">
        <v>42</v>
      </c>
      <c r="Y71" s="26">
        <v>0.14016897081413213</v>
      </c>
      <c r="Z71" s="26">
        <v>0.57320807925646633</v>
      </c>
      <c r="AA71" s="26">
        <v>0.41001605920960754</v>
      </c>
      <c r="AB71" s="26">
        <v>0.14016897081413213</v>
      </c>
      <c r="AC71" s="26">
        <v>0.45465891635246469</v>
      </c>
      <c r="AD71" s="26">
        <v>0.16129032258064518</v>
      </c>
      <c r="AE71" s="26">
        <v>0.13728878648233489</v>
      </c>
      <c r="AF71" s="26">
        <v>0.61920278049310296</v>
      </c>
      <c r="AG71" s="119">
        <f>('Controles Generales'!$E$13*(J71*(90/H71))+'Controles Generales'!$F$13*(K71*(90/H71))+'Controles Generales'!$I$13*(N71*(90/H71))+'Controles Generales'!$J$13*(O71*(90/H71))+'Controles Generales'!$K$13*(P71*(90/H71))+'Controles Generales'!$L$13*(Q71*(90/H71))+'Controles Generales'!$M$13*(R71*(90/H71))+'Controles Generales'!$N$13*(S71*(90/H71))+'Controles Generales'!$O$13*(T71*(90/H71)))/100</f>
        <v>2.290909090909091</v>
      </c>
      <c r="AH71" s="26"/>
      <c r="AI71" s="26"/>
      <c r="AJ71" s="10">
        <f>IF($H71&lt;'Criterios de Restricción'!$E$31,0,AG71)</f>
        <v>0</v>
      </c>
    </row>
    <row r="72" spans="1:36" ht="21" x14ac:dyDescent="0.25">
      <c r="A72" s="117" t="s">
        <v>797</v>
      </c>
      <c r="B72" s="117" t="s">
        <v>26</v>
      </c>
      <c r="C72" s="117" t="s">
        <v>121</v>
      </c>
      <c r="D72" s="117" t="s">
        <v>118</v>
      </c>
      <c r="E72" s="118">
        <v>34036</v>
      </c>
      <c r="F72" s="117">
        <v>22</v>
      </c>
      <c r="G72" s="117">
        <v>1</v>
      </c>
      <c r="H72" s="117">
        <v>8</v>
      </c>
      <c r="I72" s="2">
        <v>2</v>
      </c>
      <c r="J72" s="117">
        <v>1</v>
      </c>
      <c r="K72" s="117">
        <v>0</v>
      </c>
      <c r="L72" s="2">
        <v>0</v>
      </c>
      <c r="M72" s="2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7">
        <v>1</v>
      </c>
      <c r="U72" s="2">
        <v>0</v>
      </c>
      <c r="V72" s="2">
        <v>0</v>
      </c>
      <c r="W72" s="2">
        <v>0</v>
      </c>
      <c r="X72" s="26" t="s">
        <v>42</v>
      </c>
      <c r="Y72" s="26">
        <v>14.742964732391163</v>
      </c>
      <c r="Z72" s="26">
        <v>5.2922746429711767</v>
      </c>
      <c r="AA72" s="26">
        <v>6.7168012080019768</v>
      </c>
      <c r="AB72" s="26">
        <v>12.003210634030509</v>
      </c>
      <c r="AC72" s="26">
        <v>13.379876804094073</v>
      </c>
      <c r="AD72" s="26">
        <v>22.199533646231721</v>
      </c>
      <c r="AE72" s="26">
        <v>15.860236204378147</v>
      </c>
      <c r="AF72" s="26">
        <v>17.354378885925374</v>
      </c>
      <c r="AG72" s="119">
        <f>('Controles Generales'!$E$13*(J72*(90/H72))+'Controles Generales'!$F$13*(K72*(90/H72))+'Controles Generales'!$I$13*(N72*(90/H72))+'Controles Generales'!$J$13*(O72*(90/H72))+'Controles Generales'!$K$13*(P72*(90/H72))+'Controles Generales'!$L$13*(Q72*(90/H72))+'Controles Generales'!$M$13*(R72*(90/H72))+'Controles Generales'!$N$13*(S72*(90/H72))+'Controles Generales'!$O$13*(T72*(90/H72)))/100</f>
        <v>2.0249999999999999</v>
      </c>
      <c r="AH72" s="26"/>
      <c r="AI72" s="26"/>
      <c r="AJ72" s="10">
        <f>IF($H72&lt;'Criterios de Restricción'!$E$31,0,AG72)</f>
        <v>0</v>
      </c>
    </row>
    <row r="73" spans="1:36" ht="21" x14ac:dyDescent="0.25">
      <c r="A73" s="117" t="s">
        <v>798</v>
      </c>
      <c r="B73" s="117" t="s">
        <v>26</v>
      </c>
      <c r="C73" s="117" t="s">
        <v>124</v>
      </c>
      <c r="D73" s="117" t="s">
        <v>118</v>
      </c>
      <c r="E73" s="118">
        <v>34574</v>
      </c>
      <c r="F73" s="117">
        <v>21</v>
      </c>
      <c r="G73" s="117">
        <v>14</v>
      </c>
      <c r="H73" s="117">
        <v>747</v>
      </c>
      <c r="I73" s="2">
        <v>87</v>
      </c>
      <c r="J73" s="117">
        <v>104</v>
      </c>
      <c r="K73" s="117">
        <v>16</v>
      </c>
      <c r="L73" s="2">
        <v>9</v>
      </c>
      <c r="M73" s="2">
        <v>36</v>
      </c>
      <c r="N73" s="117">
        <v>5</v>
      </c>
      <c r="O73" s="117">
        <v>2</v>
      </c>
      <c r="P73" s="117">
        <v>2</v>
      </c>
      <c r="Q73" s="117">
        <v>0</v>
      </c>
      <c r="R73" s="117">
        <v>7</v>
      </c>
      <c r="S73" s="117">
        <v>14</v>
      </c>
      <c r="T73" s="117">
        <v>16</v>
      </c>
      <c r="U73" s="2">
        <v>10</v>
      </c>
      <c r="V73" s="2">
        <v>26</v>
      </c>
      <c r="W73" s="2">
        <v>44</v>
      </c>
      <c r="AG73" s="119">
        <f>('Controles Generales'!$E$13*(J73*(90/H73))+'Controles Generales'!$F$13*(K73*(90/H73))+'Controles Generales'!$I$13*(N73*(90/H73))+'Controles Generales'!$J$13*(O73*(90/H73))+'Controles Generales'!$K$13*(P73*(90/H73))+'Controles Generales'!$L$13*(Q73*(90/H73))+'Controles Generales'!$M$13*(R73*(90/H73))+'Controles Generales'!$N$13*(S73*(90/H73))+'Controles Generales'!$O$13*(T73*(90/H73)))/100</f>
        <v>1.9168674698795183</v>
      </c>
      <c r="AJ73" s="10">
        <f>IF($H73&lt;'Criterios de Restricción'!$E$31,0,AG73)</f>
        <v>1.9168674698795183</v>
      </c>
    </row>
    <row r="74" spans="1:36" ht="21" x14ac:dyDescent="0.25">
      <c r="A74" s="117" t="s">
        <v>346</v>
      </c>
      <c r="B74" s="117" t="s">
        <v>26</v>
      </c>
      <c r="C74" s="117" t="s">
        <v>146</v>
      </c>
      <c r="D74" s="117" t="s">
        <v>118</v>
      </c>
      <c r="E74" s="118">
        <v>30610</v>
      </c>
      <c r="F74" s="117">
        <v>32</v>
      </c>
      <c r="G74" s="117">
        <v>16</v>
      </c>
      <c r="H74" s="117">
        <v>1012</v>
      </c>
      <c r="I74" s="2">
        <v>128</v>
      </c>
      <c r="J74" s="117">
        <v>122</v>
      </c>
      <c r="K74" s="117">
        <v>9</v>
      </c>
      <c r="L74" s="2">
        <v>6</v>
      </c>
      <c r="M74" s="2">
        <v>55</v>
      </c>
      <c r="N74" s="117">
        <v>21</v>
      </c>
      <c r="O74" s="117">
        <v>1</v>
      </c>
      <c r="P74" s="117">
        <v>1</v>
      </c>
      <c r="Q74" s="117">
        <v>0</v>
      </c>
      <c r="R74" s="117">
        <v>1</v>
      </c>
      <c r="S74" s="117">
        <v>0</v>
      </c>
      <c r="T74" s="117">
        <v>9</v>
      </c>
      <c r="U74" s="2">
        <v>22</v>
      </c>
      <c r="V74" s="2">
        <v>91</v>
      </c>
      <c r="W74" s="2">
        <v>132</v>
      </c>
      <c r="X74" s="26" t="s">
        <v>42</v>
      </c>
      <c r="Y74" s="26">
        <v>14.887238628671467</v>
      </c>
      <c r="Z74" s="26">
        <v>12.851874150744308</v>
      </c>
      <c r="AA74" s="26">
        <v>11.576711985607254</v>
      </c>
      <c r="AB74" s="26">
        <v>15.106500923753433</v>
      </c>
      <c r="AC74" s="26">
        <v>11.730042016806724</v>
      </c>
      <c r="AD74" s="26">
        <v>34.981998429334197</v>
      </c>
      <c r="AE74" s="26">
        <v>27.389529886660444</v>
      </c>
      <c r="AF74" s="26">
        <v>48.615934990934996</v>
      </c>
      <c r="AG74" s="119">
        <f>('Controles Generales'!$E$13*(J74*(90/H74))+'Controles Generales'!$F$13*(K74*(90/H74))+'Controles Generales'!$I$13*(N74*(90/H74))+'Controles Generales'!$J$13*(O74*(90/H74))+'Controles Generales'!$K$13*(P74*(90/H74))+'Controles Generales'!$L$13*(Q74*(90/H74))+'Controles Generales'!$M$13*(R74*(90/H74))+'Controles Generales'!$N$13*(S74*(90/H74))+'Controles Generales'!$O$13*(T74*(90/H74)))/100</f>
        <v>1.248616600790514</v>
      </c>
      <c r="AH74" s="26"/>
      <c r="AI74" s="26"/>
      <c r="AJ74" s="10">
        <f>IF($H74&lt;'Criterios de Restricción'!$E$31,0,AG74)</f>
        <v>1.248616600790514</v>
      </c>
    </row>
    <row r="75" spans="1:36" ht="21" x14ac:dyDescent="0.25">
      <c r="A75" s="117" t="s">
        <v>341</v>
      </c>
      <c r="B75" s="117" t="s">
        <v>26</v>
      </c>
      <c r="C75" s="117" t="s">
        <v>168</v>
      </c>
      <c r="D75" s="117" t="s">
        <v>118</v>
      </c>
      <c r="E75" s="118">
        <v>32371</v>
      </c>
      <c r="F75" s="117">
        <v>27</v>
      </c>
      <c r="G75" s="117">
        <v>23</v>
      </c>
      <c r="H75" s="117">
        <v>1865</v>
      </c>
      <c r="I75" s="2">
        <v>4</v>
      </c>
      <c r="J75" s="117">
        <v>296</v>
      </c>
      <c r="K75" s="117">
        <v>45</v>
      </c>
      <c r="L75" s="2">
        <v>0</v>
      </c>
      <c r="M75" s="2">
        <v>1</v>
      </c>
      <c r="N75" s="117">
        <v>61</v>
      </c>
      <c r="O75" s="117">
        <v>9</v>
      </c>
      <c r="P75" s="117">
        <v>8</v>
      </c>
      <c r="Q75" s="117">
        <v>6</v>
      </c>
      <c r="R75" s="117">
        <v>11</v>
      </c>
      <c r="S75" s="117">
        <v>13</v>
      </c>
      <c r="T75" s="117">
        <v>33</v>
      </c>
      <c r="U75" s="2">
        <v>0</v>
      </c>
      <c r="V75" s="2">
        <v>0</v>
      </c>
      <c r="W75" s="2">
        <v>2</v>
      </c>
      <c r="AG75" s="119">
        <f>('Controles Generales'!$E$13*(J75*(90/H75))+'Controles Generales'!$F$13*(K75*(90/H75))+'Controles Generales'!$I$13*(N75*(90/H75))+'Controles Generales'!$J$13*(O75*(90/H75))+'Controles Generales'!$K$13*(P75*(90/H75))+'Controles Generales'!$L$13*(Q75*(90/H75))+'Controles Generales'!$M$13*(R75*(90/H75))+'Controles Generales'!$N$13*(S75*(90/H75))+'Controles Generales'!$O$13*(T75*(90/H75)))/100</f>
        <v>2.1643431635388741</v>
      </c>
      <c r="AJ75" s="10">
        <f>IF($H75&lt;'Criterios de Restricción'!$E$31,0,AG75)</f>
        <v>2.1643431635388741</v>
      </c>
    </row>
    <row r="76" spans="1:36" ht="21" x14ac:dyDescent="0.25">
      <c r="A76" s="117" t="s">
        <v>799</v>
      </c>
      <c r="B76" s="117" t="s">
        <v>26</v>
      </c>
      <c r="C76" s="117" t="s">
        <v>135</v>
      </c>
      <c r="D76" s="117" t="s">
        <v>118</v>
      </c>
      <c r="E76" s="118">
        <v>35636</v>
      </c>
      <c r="F76" s="117">
        <v>18</v>
      </c>
      <c r="G76" s="117">
        <v>1</v>
      </c>
      <c r="H76" s="117">
        <v>3</v>
      </c>
      <c r="I76" s="2">
        <v>100</v>
      </c>
      <c r="J76" s="117">
        <v>0</v>
      </c>
      <c r="K76" s="117">
        <v>0</v>
      </c>
      <c r="L76" s="2">
        <v>2</v>
      </c>
      <c r="M76" s="2">
        <v>47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7">
        <v>0</v>
      </c>
      <c r="U76" s="2">
        <v>23</v>
      </c>
      <c r="V76" s="2">
        <v>46</v>
      </c>
      <c r="W76" s="2">
        <v>118</v>
      </c>
      <c r="AG76" s="119">
        <f>('Controles Generales'!$E$13*(J76*(90/H76))+'Controles Generales'!$F$13*(K76*(90/H76))+'Controles Generales'!$I$13*(N76*(90/H76))+'Controles Generales'!$J$13*(O76*(90/H76))+'Controles Generales'!$K$13*(P76*(90/H76))+'Controles Generales'!$L$13*(Q76*(90/H76))+'Controles Generales'!$M$13*(R76*(90/H76))+'Controles Generales'!$N$13*(S76*(90/H76))+'Controles Generales'!$O$13*(T76*(90/H76)))/100</f>
        <v>0</v>
      </c>
      <c r="AJ76" s="10">
        <f>IF($H76&lt;'Criterios de Restricción'!$E$31,0,AG76)</f>
        <v>0</v>
      </c>
    </row>
    <row r="77" spans="1:36" ht="21" x14ac:dyDescent="0.25">
      <c r="A77" s="117" t="s">
        <v>800</v>
      </c>
      <c r="B77" s="117" t="s">
        <v>26</v>
      </c>
      <c r="C77" s="117" t="s">
        <v>121</v>
      </c>
      <c r="D77" s="117" t="s">
        <v>118</v>
      </c>
      <c r="E77" s="118">
        <v>33011</v>
      </c>
      <c r="F77" s="117">
        <v>25</v>
      </c>
      <c r="G77" s="117">
        <v>1</v>
      </c>
      <c r="H77" s="117">
        <v>1</v>
      </c>
      <c r="I77" s="2">
        <v>74</v>
      </c>
      <c r="J77" s="117">
        <v>0</v>
      </c>
      <c r="K77" s="117">
        <v>0</v>
      </c>
      <c r="L77" s="2">
        <v>6</v>
      </c>
      <c r="M77" s="2">
        <v>37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7">
        <v>0</v>
      </c>
      <c r="U77" s="2">
        <v>12</v>
      </c>
      <c r="V77" s="2">
        <v>45</v>
      </c>
      <c r="W77" s="2">
        <v>72</v>
      </c>
      <c r="X77" s="26" t="s">
        <v>42</v>
      </c>
      <c r="Y77" s="26">
        <v>7.6590228384461367</v>
      </c>
      <c r="Z77" s="26">
        <v>7.2119842933428631</v>
      </c>
      <c r="AA77" s="26">
        <v>7.4181724348210718</v>
      </c>
      <c r="AB77" s="26">
        <v>7.2143507072985962</v>
      </c>
      <c r="AC77" s="26">
        <v>9.9752526211839481</v>
      </c>
      <c r="AD77" s="26">
        <v>14.389803061706784</v>
      </c>
      <c r="AE77" s="26">
        <v>11.204607646484121</v>
      </c>
      <c r="AF77" s="26">
        <v>17.083175082700699</v>
      </c>
      <c r="AG77" s="119">
        <f>('Controles Generales'!$E$13*(J77*(90/H77))+'Controles Generales'!$F$13*(K77*(90/H77))+'Controles Generales'!$I$13*(N77*(90/H77))+'Controles Generales'!$J$13*(O77*(90/H77))+'Controles Generales'!$K$13*(P77*(90/H77))+'Controles Generales'!$L$13*(Q77*(90/H77))+'Controles Generales'!$M$13*(R77*(90/H77))+'Controles Generales'!$N$13*(S77*(90/H77))+'Controles Generales'!$O$13*(T77*(90/H77)))/100</f>
        <v>0</v>
      </c>
      <c r="AH77" s="26"/>
      <c r="AI77" s="26"/>
      <c r="AJ77" s="10">
        <f>IF($H77&lt;'Criterios de Restricción'!$E$31,0,AG77)</f>
        <v>0</v>
      </c>
    </row>
    <row r="78" spans="1:36" ht="21" x14ac:dyDescent="0.25">
      <c r="A78" s="117" t="s">
        <v>801</v>
      </c>
      <c r="B78" s="117" t="s">
        <v>26</v>
      </c>
      <c r="C78" s="117" t="s">
        <v>598</v>
      </c>
      <c r="D78" s="117" t="s">
        <v>118</v>
      </c>
      <c r="E78" s="118">
        <v>32440</v>
      </c>
      <c r="F78" s="117">
        <v>27</v>
      </c>
      <c r="G78" s="117">
        <v>15</v>
      </c>
      <c r="H78" s="117">
        <v>597</v>
      </c>
      <c r="I78" s="2">
        <v>36</v>
      </c>
      <c r="J78" s="117">
        <v>51</v>
      </c>
      <c r="K78" s="117">
        <v>1</v>
      </c>
      <c r="L78" s="2">
        <v>8</v>
      </c>
      <c r="M78" s="2">
        <v>34</v>
      </c>
      <c r="N78" s="117">
        <v>9</v>
      </c>
      <c r="O78" s="117">
        <v>2</v>
      </c>
      <c r="P78" s="117">
        <v>0</v>
      </c>
      <c r="Q78" s="117">
        <v>0</v>
      </c>
      <c r="R78" s="117">
        <v>1</v>
      </c>
      <c r="S78" s="117">
        <v>2</v>
      </c>
      <c r="T78" s="117">
        <v>11</v>
      </c>
      <c r="U78" s="2">
        <v>1</v>
      </c>
      <c r="V78" s="2">
        <v>31</v>
      </c>
      <c r="W78" s="2">
        <v>32</v>
      </c>
      <c r="AG78" s="119">
        <f>('Controles Generales'!$E$13*(J78*(90/H78))+'Controles Generales'!$F$13*(K78*(90/H78))+'Controles Generales'!$I$13*(N78*(90/H78))+'Controles Generales'!$J$13*(O78*(90/H78))+'Controles Generales'!$K$13*(P78*(90/H78))+'Controles Generales'!$L$13*(Q78*(90/H78))+'Controles Generales'!$M$13*(R78*(90/H78))+'Controles Generales'!$N$13*(S78*(90/H78))+'Controles Generales'!$O$13*(T78*(90/H78)))/100</f>
        <v>0.9542713567839195</v>
      </c>
      <c r="AJ78" s="10">
        <f>IF($H78&lt;'Criterios de Restricción'!$E$31,0,AG78)</f>
        <v>0</v>
      </c>
    </row>
    <row r="79" spans="1:36" ht="31.5" x14ac:dyDescent="0.25">
      <c r="A79" s="117" t="s">
        <v>219</v>
      </c>
      <c r="B79" s="117" t="s">
        <v>26</v>
      </c>
      <c r="C79" s="117" t="s">
        <v>154</v>
      </c>
      <c r="D79" s="117" t="s">
        <v>118</v>
      </c>
      <c r="E79" s="118">
        <v>35886</v>
      </c>
      <c r="F79" s="117">
        <v>17</v>
      </c>
      <c r="G79" s="117">
        <v>1</v>
      </c>
      <c r="H79" s="117">
        <v>25</v>
      </c>
      <c r="I79" s="2">
        <v>22</v>
      </c>
      <c r="J79" s="117">
        <v>4</v>
      </c>
      <c r="K79" s="117">
        <v>0</v>
      </c>
      <c r="L79" s="2">
        <v>0</v>
      </c>
      <c r="M79" s="2">
        <v>2</v>
      </c>
      <c r="N79" s="117">
        <v>0</v>
      </c>
      <c r="O79" s="117">
        <v>0</v>
      </c>
      <c r="P79" s="117">
        <v>0</v>
      </c>
      <c r="Q79" s="117">
        <v>0</v>
      </c>
      <c r="R79" s="117">
        <v>1</v>
      </c>
      <c r="S79" s="117">
        <v>0</v>
      </c>
      <c r="T79" s="117">
        <v>0</v>
      </c>
      <c r="U79" s="2">
        <v>4</v>
      </c>
      <c r="V79" s="2">
        <v>7</v>
      </c>
      <c r="W79" s="2">
        <v>45</v>
      </c>
      <c r="AG79" s="119">
        <f>('Controles Generales'!$E$13*(J79*(90/H79))+'Controles Generales'!$F$13*(K79*(90/H79))+'Controles Generales'!$I$13*(N79*(90/H79))+'Controles Generales'!$J$13*(O79*(90/H79))+'Controles Generales'!$K$13*(P79*(90/H79))+'Controles Generales'!$L$13*(Q79*(90/H79))+'Controles Generales'!$M$13*(R79*(90/H79))+'Controles Generales'!$N$13*(S79*(90/H79))+'Controles Generales'!$O$13*(T79*(90/H79)))/100</f>
        <v>1.44</v>
      </c>
      <c r="AJ79" s="10">
        <f>IF($H79&lt;'Criterios de Restricción'!$E$31,0,AG79)</f>
        <v>0</v>
      </c>
    </row>
    <row r="80" spans="1:36" x14ac:dyDescent="0.25">
      <c r="A80" s="117" t="s">
        <v>802</v>
      </c>
      <c r="B80" s="117" t="s">
        <v>26</v>
      </c>
      <c r="C80" s="117" t="s">
        <v>165</v>
      </c>
      <c r="D80" s="117" t="s">
        <v>118</v>
      </c>
      <c r="E80" s="118">
        <v>31951</v>
      </c>
      <c r="F80" s="117">
        <v>28</v>
      </c>
      <c r="G80" s="117">
        <v>6</v>
      </c>
      <c r="H80" s="117">
        <v>187</v>
      </c>
      <c r="I80" s="2">
        <v>2</v>
      </c>
      <c r="J80" s="117">
        <v>36</v>
      </c>
      <c r="K80" s="117">
        <v>5</v>
      </c>
      <c r="L80" s="2">
        <v>1</v>
      </c>
      <c r="M80" s="2">
        <v>4</v>
      </c>
      <c r="N80" s="117">
        <v>1</v>
      </c>
      <c r="O80" s="117">
        <v>0</v>
      </c>
      <c r="P80" s="117">
        <v>0</v>
      </c>
      <c r="Q80" s="117">
        <v>0</v>
      </c>
      <c r="R80" s="117">
        <v>0</v>
      </c>
      <c r="S80" s="117">
        <v>2</v>
      </c>
      <c r="T80" s="117">
        <v>2</v>
      </c>
      <c r="U80" s="2">
        <v>1</v>
      </c>
      <c r="V80" s="2">
        <v>3</v>
      </c>
      <c r="W80" s="2">
        <v>6</v>
      </c>
      <c r="AG80" s="119">
        <f>('Controles Generales'!$E$13*(J80*(90/H80))+'Controles Generales'!$F$13*(K80*(90/H80))+'Controles Generales'!$I$13*(N80*(90/H80))+'Controles Generales'!$J$13*(O80*(90/H80))+'Controles Generales'!$K$13*(P80*(90/H80))+'Controles Generales'!$L$13*(Q80*(90/H80))+'Controles Generales'!$M$13*(R80*(90/H80))+'Controles Generales'!$N$13*(S80*(90/H80))+'Controles Generales'!$O$13*(T80*(90/H80)))/100</f>
        <v>2.11283422459893</v>
      </c>
      <c r="AJ80" s="10">
        <f>IF($H80&lt;'Criterios de Restricción'!$E$31,0,AG80)</f>
        <v>0</v>
      </c>
    </row>
    <row r="81" spans="1:36" ht="21" x14ac:dyDescent="0.25">
      <c r="A81" s="117" t="s">
        <v>803</v>
      </c>
      <c r="B81" s="117" t="s">
        <v>26</v>
      </c>
      <c r="C81" s="117" t="s">
        <v>142</v>
      </c>
      <c r="D81" s="117" t="s">
        <v>118</v>
      </c>
      <c r="E81" s="118">
        <v>33572</v>
      </c>
      <c r="F81" s="117">
        <v>23</v>
      </c>
      <c r="G81" s="117">
        <v>15</v>
      </c>
      <c r="H81" s="117">
        <v>664</v>
      </c>
      <c r="I81" s="2">
        <v>50</v>
      </c>
      <c r="J81" s="117">
        <v>73</v>
      </c>
      <c r="K81" s="117">
        <v>8</v>
      </c>
      <c r="L81" s="2">
        <v>1</v>
      </c>
      <c r="M81" s="2">
        <v>13</v>
      </c>
      <c r="N81" s="117">
        <v>8</v>
      </c>
      <c r="O81" s="117">
        <v>4</v>
      </c>
      <c r="P81" s="117">
        <v>1</v>
      </c>
      <c r="Q81" s="117">
        <v>0</v>
      </c>
      <c r="R81" s="117">
        <v>4</v>
      </c>
      <c r="S81" s="117">
        <v>1</v>
      </c>
      <c r="T81" s="117">
        <v>13</v>
      </c>
      <c r="U81" s="2">
        <v>19</v>
      </c>
      <c r="V81" s="2">
        <v>32</v>
      </c>
      <c r="W81" s="2">
        <v>96</v>
      </c>
      <c r="X81" s="26" t="s">
        <v>42</v>
      </c>
      <c r="Y81" s="26">
        <v>1.2831946674451418</v>
      </c>
      <c r="Z81" s="26">
        <v>0.51477781565542469</v>
      </c>
      <c r="AA81" s="26">
        <v>0.81752877103920751</v>
      </c>
      <c r="AB81" s="26">
        <v>1.2831946674451418</v>
      </c>
      <c r="AC81" s="26">
        <v>2.1333551015714205</v>
      </c>
      <c r="AD81" s="26">
        <v>2.3745125841900032</v>
      </c>
      <c r="AE81" s="26">
        <v>1.9667349570100994</v>
      </c>
      <c r="AF81" s="26">
        <v>2.2595273515577121</v>
      </c>
      <c r="AG81" s="119">
        <f>('Controles Generales'!$E$13*(J81*(90/H81))+'Controles Generales'!$F$13*(K81*(90/H81))+'Controles Generales'!$I$13*(N81*(90/H81))+'Controles Generales'!$J$13*(O81*(90/H81))+'Controles Generales'!$K$13*(P81*(90/H81))+'Controles Generales'!$L$13*(Q81*(90/H81))+'Controles Generales'!$M$13*(R81*(90/H81))+'Controles Generales'!$N$13*(S81*(90/H81))+'Controles Generales'!$O$13*(T81*(90/H81)))/100</f>
        <v>1.4001506024096386</v>
      </c>
      <c r="AH81" s="26"/>
      <c r="AI81" s="26"/>
      <c r="AJ81" s="10">
        <f>IF($H81&lt;'Criterios de Restricción'!$E$31,0,AG81)</f>
        <v>1.4001506024096386</v>
      </c>
    </row>
    <row r="82" spans="1:36" x14ac:dyDescent="0.25">
      <c r="A82" s="117" t="s">
        <v>348</v>
      </c>
      <c r="B82" s="117" t="s">
        <v>26</v>
      </c>
      <c r="C82" s="117" t="s">
        <v>168</v>
      </c>
      <c r="D82" s="117" t="s">
        <v>118</v>
      </c>
      <c r="E82" s="118">
        <v>29968</v>
      </c>
      <c r="F82" s="117">
        <v>33</v>
      </c>
      <c r="G82" s="117">
        <v>28</v>
      </c>
      <c r="H82" s="117">
        <v>2347</v>
      </c>
      <c r="I82" s="2">
        <v>57</v>
      </c>
      <c r="J82" s="117">
        <v>376</v>
      </c>
      <c r="K82" s="117">
        <v>26</v>
      </c>
      <c r="L82" s="2">
        <v>7</v>
      </c>
      <c r="M82" s="2">
        <v>20</v>
      </c>
      <c r="N82" s="117">
        <v>48</v>
      </c>
      <c r="O82" s="117">
        <v>8</v>
      </c>
      <c r="P82" s="117">
        <v>8</v>
      </c>
      <c r="Q82" s="117">
        <v>5</v>
      </c>
      <c r="R82" s="117">
        <v>12</v>
      </c>
      <c r="S82" s="117">
        <v>17</v>
      </c>
      <c r="T82" s="117">
        <v>17</v>
      </c>
      <c r="U82" s="2">
        <v>21</v>
      </c>
      <c r="V82" s="2">
        <v>39</v>
      </c>
      <c r="W82" s="2">
        <v>65</v>
      </c>
      <c r="X82" s="26" t="s">
        <v>42</v>
      </c>
      <c r="Y82" s="26">
        <v>0.83880334195047024</v>
      </c>
      <c r="Z82" s="26">
        <v>0.7040107152223597</v>
      </c>
      <c r="AA82" s="26">
        <v>0.63543891199280655</v>
      </c>
      <c r="AB82" s="26">
        <v>0.83880334195047024</v>
      </c>
      <c r="AC82" s="26">
        <v>0.4481566820276498</v>
      </c>
      <c r="AD82" s="26">
        <v>0.40873328088119593</v>
      </c>
      <c r="AE82" s="26">
        <v>0.63543891199280655</v>
      </c>
      <c r="AF82" s="26">
        <v>0.22580645161290325</v>
      </c>
      <c r="AG82" s="119">
        <f>('Controles Generales'!$E$13*(J82*(90/H82))+'Controles Generales'!$F$13*(K82*(90/H82))+'Controles Generales'!$I$13*(N82*(90/H82))+'Controles Generales'!$J$13*(O82*(90/H82))+'Controles Generales'!$K$13*(P82*(90/H82))+'Controles Generales'!$L$13*(Q82*(90/H82))+'Controles Generales'!$M$13*(R82*(90/H82))+'Controles Generales'!$N$13*(S82*(90/H82))+'Controles Generales'!$O$13*(T82*(90/H82)))/100</f>
        <v>1.7248402215594376</v>
      </c>
      <c r="AH82" s="26"/>
      <c r="AI82" s="26"/>
      <c r="AJ82" s="10">
        <f>IF($H82&lt;'Criterios de Restricción'!$E$31,0,AG82)</f>
        <v>1.7248402215594376</v>
      </c>
    </row>
    <row r="83" spans="1:36" ht="31.5" x14ac:dyDescent="0.25">
      <c r="A83" s="117" t="s">
        <v>153</v>
      </c>
      <c r="B83" s="117" t="s">
        <v>26</v>
      </c>
      <c r="C83" s="117" t="s">
        <v>152</v>
      </c>
      <c r="D83" s="117" t="s">
        <v>118</v>
      </c>
      <c r="E83" s="118">
        <v>35536</v>
      </c>
      <c r="F83" s="117">
        <v>18</v>
      </c>
      <c r="G83" s="117">
        <v>1</v>
      </c>
      <c r="H83" s="117">
        <v>12</v>
      </c>
      <c r="I83" s="2">
        <v>24</v>
      </c>
      <c r="J83" s="117">
        <v>4</v>
      </c>
      <c r="K83" s="117">
        <v>0</v>
      </c>
      <c r="L83" s="2">
        <v>1</v>
      </c>
      <c r="M83" s="2">
        <v>21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7">
        <v>0</v>
      </c>
      <c r="U83" s="2">
        <v>11</v>
      </c>
      <c r="V83" s="2">
        <v>24</v>
      </c>
      <c r="W83" s="2">
        <v>53</v>
      </c>
      <c r="X83" s="26" t="s">
        <v>42</v>
      </c>
      <c r="Y83" s="26">
        <v>16.507644465658032</v>
      </c>
      <c r="Z83" s="26">
        <v>21.354334761668479</v>
      </c>
      <c r="AA83" s="26">
        <v>20.236822073602848</v>
      </c>
      <c r="AB83" s="26">
        <v>17.312972334510491</v>
      </c>
      <c r="AC83" s="26">
        <v>20.923407972705419</v>
      </c>
      <c r="AD83" s="26">
        <v>22.768158265714554</v>
      </c>
      <c r="AE83" s="26">
        <v>20.650849717228667</v>
      </c>
      <c r="AF83" s="26">
        <v>30.548648492908455</v>
      </c>
      <c r="AG83" s="119">
        <f>('Controles Generales'!$E$13*(J83*(90/H83))+'Controles Generales'!$F$13*(K83*(90/H83))+'Controles Generales'!$I$13*(N83*(90/H83))+'Controles Generales'!$J$13*(O83*(90/H83))+'Controles Generales'!$K$13*(P83*(90/H83))+'Controles Generales'!$L$13*(Q83*(90/H83))+'Controles Generales'!$M$13*(R83*(90/H83))+'Controles Generales'!$N$13*(S83*(90/H83))+'Controles Generales'!$O$13*(T83*(90/H83)))/100</f>
        <v>2.4</v>
      </c>
      <c r="AH83" s="26"/>
      <c r="AI83" s="26"/>
      <c r="AJ83" s="10">
        <f>IF($H83&lt;'Criterios de Restricción'!$E$31,0,AG83)</f>
        <v>0</v>
      </c>
    </row>
    <row r="84" spans="1:36" ht="31.5" x14ac:dyDescent="0.25">
      <c r="A84" s="117" t="s">
        <v>339</v>
      </c>
      <c r="B84" s="117" t="s">
        <v>26</v>
      </c>
      <c r="C84" s="117" t="s">
        <v>152</v>
      </c>
      <c r="D84" s="117" t="s">
        <v>118</v>
      </c>
      <c r="E84" s="118">
        <v>35664</v>
      </c>
      <c r="F84" s="117">
        <v>18</v>
      </c>
      <c r="G84" s="117">
        <v>1</v>
      </c>
      <c r="H84" s="117">
        <v>11</v>
      </c>
      <c r="I84" s="2">
        <v>37</v>
      </c>
      <c r="J84" s="117">
        <v>2</v>
      </c>
      <c r="K84" s="117">
        <v>0</v>
      </c>
      <c r="L84" s="2">
        <v>0</v>
      </c>
      <c r="M84" s="2">
        <v>22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7">
        <v>0</v>
      </c>
      <c r="U84" s="2">
        <v>19</v>
      </c>
      <c r="V84" s="2">
        <v>33</v>
      </c>
      <c r="W84" s="2">
        <v>38</v>
      </c>
      <c r="AG84" s="119">
        <f>('Controles Generales'!$E$13*(J84*(90/H84))+'Controles Generales'!$F$13*(K84*(90/H84))+'Controles Generales'!$I$13*(N84*(90/H84))+'Controles Generales'!$J$13*(O84*(90/H84))+'Controles Generales'!$K$13*(P84*(90/H84))+'Controles Generales'!$L$13*(Q84*(90/H84))+'Controles Generales'!$M$13*(R84*(90/H84))+'Controles Generales'!$N$13*(S84*(90/H84))+'Controles Generales'!$O$13*(T84*(90/H84)))/100</f>
        <v>1.3090909090909091</v>
      </c>
      <c r="AJ84" s="10">
        <f>IF($H84&lt;'Criterios de Restricción'!$E$31,0,AG84)</f>
        <v>0</v>
      </c>
    </row>
    <row r="85" spans="1:36" ht="21" x14ac:dyDescent="0.25">
      <c r="A85" s="117" t="s">
        <v>804</v>
      </c>
      <c r="B85" s="117" t="s">
        <v>26</v>
      </c>
      <c r="C85" s="117" t="s">
        <v>117</v>
      </c>
      <c r="D85" s="117" t="s">
        <v>215</v>
      </c>
      <c r="E85" s="118">
        <v>34477</v>
      </c>
      <c r="F85" s="117">
        <v>21</v>
      </c>
      <c r="G85" s="117">
        <v>23</v>
      </c>
      <c r="H85" s="117">
        <v>1697</v>
      </c>
      <c r="I85" s="2">
        <v>32</v>
      </c>
      <c r="J85" s="117">
        <v>221</v>
      </c>
      <c r="K85" s="117">
        <v>83</v>
      </c>
      <c r="L85" s="2">
        <v>4</v>
      </c>
      <c r="M85" s="2">
        <v>14</v>
      </c>
      <c r="N85" s="117">
        <v>5</v>
      </c>
      <c r="O85" s="117">
        <v>6</v>
      </c>
      <c r="P85" s="117">
        <v>7</v>
      </c>
      <c r="Q85" s="117">
        <v>4</v>
      </c>
      <c r="R85" s="117">
        <v>11</v>
      </c>
      <c r="S85" s="117">
        <v>15</v>
      </c>
      <c r="T85" s="117">
        <v>54</v>
      </c>
      <c r="U85" s="2">
        <v>6</v>
      </c>
      <c r="V85" s="2">
        <v>28</v>
      </c>
      <c r="W85" s="2">
        <v>47</v>
      </c>
      <c r="X85" s="26" t="s">
        <v>42</v>
      </c>
      <c r="Y85" s="26">
        <v>20.804124266173982</v>
      </c>
      <c r="Z85" s="26">
        <v>18.482565579372</v>
      </c>
      <c r="AA85" s="26">
        <v>19.529342963803266</v>
      </c>
      <c r="AB85" s="26">
        <v>19.375845577649393</v>
      </c>
      <c r="AC85" s="26">
        <v>23.038709500982669</v>
      </c>
      <c r="AD85" s="26">
        <v>34.011036428309183</v>
      </c>
      <c r="AE85" s="26">
        <v>28.26327547932236</v>
      </c>
      <c r="AF85" s="26">
        <v>41.524771998680919</v>
      </c>
      <c r="AG85" s="119">
        <f>('Controles Generales'!$E$13*(J85*(90/H85))+'Controles Generales'!$F$13*(K85*(90/H85))+'Controles Generales'!$I$13*(N85*(90/H85))+'Controles Generales'!$J$13*(O85*(90/H85))+'Controles Generales'!$K$13*(P85*(90/H85))+'Controles Generales'!$L$13*(Q85*(90/H85))+'Controles Generales'!$M$13*(R85*(90/H85))+'Controles Generales'!$N$13*(S85*(90/H85))+'Controles Generales'!$O$13*(T85*(90/H85)))/100</f>
        <v>2.4353565114908662</v>
      </c>
      <c r="AH85" s="26"/>
      <c r="AI85" s="26"/>
      <c r="AJ85" s="10">
        <f>IF($H85&lt;'Criterios de Restricción'!$E$31,0,AG85)</f>
        <v>2.4353565114908662</v>
      </c>
    </row>
    <row r="86" spans="1:36" ht="21" x14ac:dyDescent="0.25">
      <c r="A86" s="117" t="s">
        <v>332</v>
      </c>
      <c r="B86" s="117" t="s">
        <v>26</v>
      </c>
      <c r="C86" s="117" t="s">
        <v>157</v>
      </c>
      <c r="D86" s="117" t="s">
        <v>118</v>
      </c>
      <c r="E86" s="118">
        <v>30169</v>
      </c>
      <c r="F86" s="117">
        <v>33</v>
      </c>
      <c r="G86" s="117">
        <v>23</v>
      </c>
      <c r="H86" s="117">
        <v>1430</v>
      </c>
      <c r="I86" s="2">
        <v>43</v>
      </c>
      <c r="J86" s="117">
        <v>217</v>
      </c>
      <c r="K86" s="117">
        <v>9</v>
      </c>
      <c r="L86" s="2">
        <v>1</v>
      </c>
      <c r="M86" s="2">
        <v>10</v>
      </c>
      <c r="N86" s="117">
        <v>31</v>
      </c>
      <c r="O86" s="117">
        <v>7</v>
      </c>
      <c r="P86" s="117">
        <v>5</v>
      </c>
      <c r="Q86" s="117">
        <v>2</v>
      </c>
      <c r="R86" s="117">
        <v>3</v>
      </c>
      <c r="S86" s="117">
        <v>2</v>
      </c>
      <c r="T86" s="117">
        <v>21</v>
      </c>
      <c r="U86" s="2">
        <v>2</v>
      </c>
      <c r="V86" s="2">
        <v>11</v>
      </c>
      <c r="W86" s="2">
        <v>28</v>
      </c>
      <c r="AG86" s="119">
        <f>('Controles Generales'!$E$13*(J86*(90/H86))+'Controles Generales'!$F$13*(K86*(90/H86))+'Controles Generales'!$I$13*(N86*(90/H86))+'Controles Generales'!$J$13*(O86*(90/H86))+'Controles Generales'!$K$13*(P86*(90/H86))+'Controles Generales'!$L$13*(Q86*(90/H86))+'Controles Generales'!$M$13*(R86*(90/H86))+'Controles Generales'!$N$13*(S86*(90/H86))+'Controles Generales'!$O$13*(T86*(90/H86)))/100</f>
        <v>1.5872727272727278</v>
      </c>
      <c r="AJ86" s="10">
        <f>IF($H86&lt;'Criterios de Restricción'!$E$31,0,AG86)</f>
        <v>1.5872727272727278</v>
      </c>
    </row>
    <row r="87" spans="1:36" ht="31.5" x14ac:dyDescent="0.25">
      <c r="A87" s="117" t="s">
        <v>324</v>
      </c>
      <c r="B87" s="117" t="s">
        <v>26</v>
      </c>
      <c r="C87" s="117" t="s">
        <v>138</v>
      </c>
      <c r="D87" s="117" t="s">
        <v>118</v>
      </c>
      <c r="E87" s="118">
        <v>32901</v>
      </c>
      <c r="F87" s="117">
        <v>25</v>
      </c>
      <c r="G87" s="117">
        <v>23</v>
      </c>
      <c r="H87" s="117">
        <v>1401</v>
      </c>
      <c r="I87" s="2">
        <v>6</v>
      </c>
      <c r="J87" s="117">
        <v>170</v>
      </c>
      <c r="K87" s="117">
        <v>34</v>
      </c>
      <c r="L87" s="2">
        <v>0</v>
      </c>
      <c r="M87" s="2">
        <v>2</v>
      </c>
      <c r="N87" s="117">
        <v>28</v>
      </c>
      <c r="O87" s="117">
        <v>5</v>
      </c>
      <c r="P87" s="117">
        <v>6</v>
      </c>
      <c r="Q87" s="117">
        <v>2</v>
      </c>
      <c r="R87" s="117">
        <v>15</v>
      </c>
      <c r="S87" s="117">
        <v>7</v>
      </c>
      <c r="T87" s="117">
        <v>21</v>
      </c>
      <c r="U87" s="2">
        <v>4</v>
      </c>
      <c r="V87" s="2">
        <v>6</v>
      </c>
      <c r="W87" s="2">
        <v>10</v>
      </c>
      <c r="X87" s="26" t="s">
        <v>42</v>
      </c>
      <c r="Y87" s="26">
        <v>0.20037047076895276</v>
      </c>
      <c r="Z87" s="26">
        <v>0.77068589219817285</v>
      </c>
      <c r="AA87" s="26">
        <v>0.69260306245500147</v>
      </c>
      <c r="AB87" s="26">
        <v>0.20037047076895276</v>
      </c>
      <c r="AC87" s="26">
        <v>0.48339191320656966</v>
      </c>
      <c r="AD87" s="26">
        <v>0.13743561940905397</v>
      </c>
      <c r="AE87" s="26">
        <v>0.16235203758922925</v>
      </c>
      <c r="AF87" s="26">
        <v>0.40512653415879213</v>
      </c>
      <c r="AG87" s="119">
        <f>('Controles Generales'!$E$13*(J87*(90/H87))+'Controles Generales'!$F$13*(K87*(90/H87))+'Controles Generales'!$I$13*(N87*(90/H87))+'Controles Generales'!$J$13*(O87*(90/H87))+'Controles Generales'!$K$13*(P87*(90/H87))+'Controles Generales'!$L$13*(Q87*(90/H87))+'Controles Generales'!$M$13*(R87*(90/H87))+'Controles Generales'!$N$13*(S87*(90/H87))+'Controles Generales'!$O$13*(T87*(90/H87)))/100</f>
        <v>1.8038543897216277</v>
      </c>
      <c r="AH87" s="26"/>
      <c r="AI87" s="26"/>
      <c r="AJ87" s="10">
        <f>IF($H87&lt;'Criterios de Restricción'!$E$31,0,AG87)</f>
        <v>1.8038543897216277</v>
      </c>
    </row>
    <row r="88" spans="1:36" ht="21" x14ac:dyDescent="0.25">
      <c r="A88" s="117" t="s">
        <v>805</v>
      </c>
      <c r="B88" s="117" t="s">
        <v>26</v>
      </c>
      <c r="C88" s="117" t="s">
        <v>143</v>
      </c>
      <c r="D88" s="117" t="s">
        <v>118</v>
      </c>
      <c r="E88" s="118">
        <v>34029</v>
      </c>
      <c r="F88" s="117">
        <v>22</v>
      </c>
      <c r="G88" s="117">
        <v>14</v>
      </c>
      <c r="H88" s="117">
        <v>1084</v>
      </c>
      <c r="I88" s="2">
        <v>29</v>
      </c>
      <c r="J88" s="117">
        <v>96</v>
      </c>
      <c r="K88" s="117">
        <v>49</v>
      </c>
      <c r="L88" s="2">
        <v>0</v>
      </c>
      <c r="M88" s="2">
        <v>8</v>
      </c>
      <c r="N88" s="117">
        <v>5</v>
      </c>
      <c r="O88" s="117">
        <v>5</v>
      </c>
      <c r="P88" s="117">
        <v>2</v>
      </c>
      <c r="Q88" s="117">
        <v>1</v>
      </c>
      <c r="R88" s="117">
        <v>7</v>
      </c>
      <c r="S88" s="117">
        <v>4</v>
      </c>
      <c r="T88" s="117">
        <v>28</v>
      </c>
      <c r="U88" s="2">
        <v>4</v>
      </c>
      <c r="V88" s="2">
        <v>9</v>
      </c>
      <c r="W88" s="2">
        <v>13</v>
      </c>
      <c r="AG88" s="119">
        <f>('Controles Generales'!$E$13*(J88*(90/H88))+'Controles Generales'!$F$13*(K88*(90/H88))+'Controles Generales'!$I$13*(N88*(90/H88))+'Controles Generales'!$J$13*(O88*(90/H88))+'Controles Generales'!$K$13*(P88*(90/H88))+'Controles Generales'!$L$13*(Q88*(90/H88))+'Controles Generales'!$M$13*(R88*(90/H88))+'Controles Generales'!$N$13*(S88*(90/H88))+'Controles Generales'!$O$13*(T88*(90/H88)))/100</f>
        <v>1.9436346863468634</v>
      </c>
      <c r="AJ88" s="10">
        <f>IF($H88&lt;'Criterios de Restricción'!$E$31,0,AG88)</f>
        <v>1.9436346863468634</v>
      </c>
    </row>
    <row r="89" spans="1:36" ht="21" x14ac:dyDescent="0.25">
      <c r="A89" s="117" t="s">
        <v>330</v>
      </c>
      <c r="B89" s="117" t="s">
        <v>26</v>
      </c>
      <c r="C89" s="117" t="s">
        <v>135</v>
      </c>
      <c r="D89" s="117" t="s">
        <v>118</v>
      </c>
      <c r="E89" s="118">
        <v>33877</v>
      </c>
      <c r="F89" s="117">
        <v>23</v>
      </c>
      <c r="G89" s="117">
        <v>16</v>
      </c>
      <c r="H89" s="117">
        <v>1021</v>
      </c>
      <c r="I89" s="2">
        <v>31</v>
      </c>
      <c r="J89" s="117">
        <v>104</v>
      </c>
      <c r="K89" s="117">
        <v>5</v>
      </c>
      <c r="L89" s="2">
        <v>2</v>
      </c>
      <c r="M89" s="2">
        <v>22</v>
      </c>
      <c r="N89" s="117">
        <v>17</v>
      </c>
      <c r="O89" s="117">
        <v>3</v>
      </c>
      <c r="P89" s="117">
        <v>2</v>
      </c>
      <c r="Q89" s="117">
        <v>2</v>
      </c>
      <c r="R89" s="117">
        <v>2</v>
      </c>
      <c r="S89" s="117">
        <v>1</v>
      </c>
      <c r="T89" s="117">
        <v>9</v>
      </c>
      <c r="U89" s="2">
        <v>6</v>
      </c>
      <c r="V89" s="2">
        <v>12</v>
      </c>
      <c r="W89" s="2">
        <v>45</v>
      </c>
      <c r="X89" s="26" t="s">
        <v>42</v>
      </c>
      <c r="Y89" s="26">
        <v>1.5453738113292885</v>
      </c>
      <c r="Z89" s="26">
        <v>2.7013392572615276</v>
      </c>
      <c r="AA89" s="26">
        <v>2.0524827578791571</v>
      </c>
      <c r="AB89" s="26">
        <v>1.6703738113292885</v>
      </c>
      <c r="AC89" s="26">
        <v>1.3782724233388368</v>
      </c>
      <c r="AD89" s="26">
        <v>2.4208471421411675</v>
      </c>
      <c r="AE89" s="26">
        <v>2.3478140605634006</v>
      </c>
      <c r="AF89" s="26">
        <v>4.5714255875546197</v>
      </c>
      <c r="AG89" s="119">
        <f>('Controles Generales'!$E$13*(J89*(90/H89))+'Controles Generales'!$F$13*(K89*(90/H89))+'Controles Generales'!$I$13*(N89*(90/H89))+'Controles Generales'!$J$13*(O89*(90/H89))+'Controles Generales'!$K$13*(P89*(90/H89))+'Controles Generales'!$L$13*(Q89*(90/H89))+'Controles Generales'!$M$13*(R89*(90/H89))+'Controles Generales'!$N$13*(S89*(90/H89))+'Controles Generales'!$O$13*(T89*(90/H89)))/100</f>
        <v>1.0851126346718905</v>
      </c>
      <c r="AH89" s="26"/>
      <c r="AI89" s="26"/>
      <c r="AJ89" s="10">
        <f>IF($H89&lt;'Criterios de Restricción'!$E$31,0,AG89)</f>
        <v>1.0851126346718905</v>
      </c>
    </row>
    <row r="90" spans="1:36" ht="21" x14ac:dyDescent="0.25">
      <c r="A90" s="117" t="s">
        <v>806</v>
      </c>
      <c r="B90" s="117" t="s">
        <v>26</v>
      </c>
      <c r="C90" s="117" t="s">
        <v>117</v>
      </c>
      <c r="D90" s="117" t="s">
        <v>118</v>
      </c>
      <c r="E90" s="118">
        <v>30730</v>
      </c>
      <c r="F90" s="117">
        <v>31</v>
      </c>
      <c r="G90" s="117">
        <v>9</v>
      </c>
      <c r="H90" s="117">
        <v>267</v>
      </c>
      <c r="I90" s="2">
        <v>0</v>
      </c>
      <c r="J90" s="117">
        <v>72</v>
      </c>
      <c r="K90" s="117">
        <v>3</v>
      </c>
      <c r="L90" s="2">
        <v>0</v>
      </c>
      <c r="M90" s="2">
        <v>1</v>
      </c>
      <c r="N90" s="117">
        <v>1</v>
      </c>
      <c r="O90" s="117">
        <v>0</v>
      </c>
      <c r="P90" s="117">
        <v>0</v>
      </c>
      <c r="Q90" s="117">
        <v>0</v>
      </c>
      <c r="R90" s="117">
        <v>1</v>
      </c>
      <c r="S90" s="117">
        <v>2</v>
      </c>
      <c r="T90" s="117">
        <v>4</v>
      </c>
      <c r="U90" s="2">
        <v>0</v>
      </c>
      <c r="V90" s="2">
        <v>0</v>
      </c>
      <c r="W90" s="2">
        <v>2</v>
      </c>
      <c r="AG90" s="119">
        <f>('Controles Generales'!$E$13*(J90*(90/H90))+'Controles Generales'!$F$13*(K90*(90/H90))+'Controles Generales'!$I$13*(N90*(90/H90))+'Controles Generales'!$J$13*(O90*(90/H90))+'Controles Generales'!$K$13*(P90*(90/H90))+'Controles Generales'!$L$13*(Q90*(90/H90))+'Controles Generales'!$M$13*(R90*(90/H90))+'Controles Generales'!$N$13*(S90*(90/H90))+'Controles Generales'!$O$13*(T90*(90/H90)))/100</f>
        <v>2.3966292134831457</v>
      </c>
      <c r="AJ90" s="10">
        <f>IF($H90&lt;'Criterios de Restricción'!$E$31,0,AG90)</f>
        <v>0</v>
      </c>
    </row>
    <row r="91" spans="1:36" ht="21" x14ac:dyDescent="0.25">
      <c r="A91" s="117" t="s">
        <v>807</v>
      </c>
      <c r="B91" s="117" t="s">
        <v>26</v>
      </c>
      <c r="C91" s="117" t="s">
        <v>585</v>
      </c>
      <c r="D91" s="117" t="s">
        <v>118</v>
      </c>
      <c r="E91" s="118">
        <v>35546</v>
      </c>
      <c r="F91" s="117">
        <v>18</v>
      </c>
      <c r="G91" s="117">
        <v>1</v>
      </c>
      <c r="H91" s="117">
        <v>6</v>
      </c>
      <c r="I91" s="2">
        <v>7</v>
      </c>
      <c r="J91" s="117">
        <v>2</v>
      </c>
      <c r="K91" s="117">
        <v>0</v>
      </c>
      <c r="L91" s="2">
        <v>0</v>
      </c>
      <c r="M91" s="2">
        <v>3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7">
        <v>0</v>
      </c>
      <c r="U91" s="2">
        <v>0</v>
      </c>
      <c r="V91" s="2">
        <v>2</v>
      </c>
      <c r="W91" s="2">
        <v>2</v>
      </c>
      <c r="X91" s="26" t="s">
        <v>42</v>
      </c>
      <c r="Y91" s="26">
        <v>13.414083694929234</v>
      </c>
      <c r="Z91" s="26">
        <v>22.144569553381384</v>
      </c>
      <c r="AA91" s="26">
        <v>17.220079956065849</v>
      </c>
      <c r="AB91" s="26">
        <v>13.047280416240708</v>
      </c>
      <c r="AC91" s="26">
        <v>14.575682445544407</v>
      </c>
      <c r="AD91" s="26">
        <v>22.434914496634971</v>
      </c>
      <c r="AE91" s="26">
        <v>19.515392164799763</v>
      </c>
      <c r="AF91" s="26">
        <v>40.165945078184166</v>
      </c>
      <c r="AG91" s="119">
        <f>('Controles Generales'!$E$13*(J91*(90/H91))+'Controles Generales'!$F$13*(K91*(90/H91))+'Controles Generales'!$I$13*(N91*(90/H91))+'Controles Generales'!$J$13*(O91*(90/H91))+'Controles Generales'!$K$13*(P91*(90/H91))+'Controles Generales'!$L$13*(Q91*(90/H91))+'Controles Generales'!$M$13*(R91*(90/H91))+'Controles Generales'!$N$13*(S91*(90/H91))+'Controles Generales'!$O$13*(T91*(90/H91)))/100</f>
        <v>2.4</v>
      </c>
      <c r="AH91" s="26"/>
      <c r="AI91" s="26"/>
      <c r="AJ91" s="10">
        <f>IF($H91&lt;'Criterios de Restricción'!$E$31,0,AG91)</f>
        <v>0</v>
      </c>
    </row>
    <row r="92" spans="1:36" x14ac:dyDescent="0.25">
      <c r="A92" s="117" t="s">
        <v>808</v>
      </c>
      <c r="B92" s="117" t="s">
        <v>26</v>
      </c>
      <c r="C92" s="117" t="s">
        <v>152</v>
      </c>
      <c r="D92" s="117" t="s">
        <v>118</v>
      </c>
      <c r="E92" s="118">
        <v>29018</v>
      </c>
      <c r="F92" s="117">
        <v>36</v>
      </c>
      <c r="G92" s="117">
        <v>20</v>
      </c>
      <c r="H92" s="117">
        <v>1399</v>
      </c>
      <c r="I92" s="2">
        <v>47</v>
      </c>
      <c r="J92" s="117">
        <v>191</v>
      </c>
      <c r="K92" s="117">
        <v>13</v>
      </c>
      <c r="L92" s="2">
        <v>5</v>
      </c>
      <c r="M92" s="2">
        <v>34</v>
      </c>
      <c r="N92" s="117">
        <v>8</v>
      </c>
      <c r="O92" s="117">
        <v>8</v>
      </c>
      <c r="P92" s="117">
        <v>2</v>
      </c>
      <c r="Q92" s="117">
        <v>0</v>
      </c>
      <c r="R92" s="117">
        <v>6</v>
      </c>
      <c r="S92" s="117">
        <v>2</v>
      </c>
      <c r="T92" s="117">
        <v>20</v>
      </c>
      <c r="U92" s="2">
        <v>9</v>
      </c>
      <c r="V92" s="2">
        <v>27</v>
      </c>
      <c r="W92" s="2">
        <v>43</v>
      </c>
      <c r="X92" s="26" t="s">
        <v>42</v>
      </c>
      <c r="Y92" s="26">
        <v>1.2232754595183437</v>
      </c>
      <c r="Z92" s="26">
        <v>0.96397065668887305</v>
      </c>
      <c r="AA92" s="26">
        <v>0.96446848534135055</v>
      </c>
      <c r="AB92" s="26">
        <v>1.2232754595183437</v>
      </c>
      <c r="AC92" s="26">
        <v>0.85592506797440382</v>
      </c>
      <c r="AD92" s="26">
        <v>1.7290821133325878</v>
      </c>
      <c r="AE92" s="26">
        <v>1.5568491438984799</v>
      </c>
      <c r="AF92" s="26">
        <v>2.5887159435546532</v>
      </c>
      <c r="AG92" s="119">
        <f>('Controles Generales'!$E$13*(J92*(90/H92))+'Controles Generales'!$F$13*(K92*(90/H92))+'Controles Generales'!$I$13*(N92*(90/H92))+'Controles Generales'!$J$13*(O92*(90/H92))+'Controles Generales'!$K$13*(P92*(90/H92))+'Controles Generales'!$L$13*(Q92*(90/H92))+'Controles Generales'!$M$13*(R92*(90/H92))+'Controles Generales'!$N$13*(S92*(90/H92))+'Controles Generales'!$O$13*(T92*(90/H92)))/100</f>
        <v>1.4436025732666193</v>
      </c>
      <c r="AH92" s="26"/>
      <c r="AI92" s="26"/>
      <c r="AJ92" s="10">
        <f>IF($H92&lt;'Criterios de Restricción'!$E$31,0,AG92)</f>
        <v>1.4436025732666193</v>
      </c>
    </row>
    <row r="93" spans="1:36" ht="21" x14ac:dyDescent="0.25">
      <c r="A93" s="117" t="s">
        <v>220</v>
      </c>
      <c r="B93" s="117" t="s">
        <v>26</v>
      </c>
      <c r="C93" s="117" t="s">
        <v>154</v>
      </c>
      <c r="D93" s="117" t="s">
        <v>169</v>
      </c>
      <c r="E93" s="118">
        <v>32079</v>
      </c>
      <c r="F93" s="117">
        <v>28</v>
      </c>
      <c r="G93" s="117">
        <v>18</v>
      </c>
      <c r="H93" s="117">
        <v>1089</v>
      </c>
      <c r="I93" s="2">
        <v>9</v>
      </c>
      <c r="J93" s="117">
        <v>217</v>
      </c>
      <c r="K93" s="117">
        <v>18</v>
      </c>
      <c r="L93" s="2">
        <v>2</v>
      </c>
      <c r="M93" s="2">
        <v>5</v>
      </c>
      <c r="N93" s="117">
        <v>9</v>
      </c>
      <c r="O93" s="117">
        <v>7</v>
      </c>
      <c r="P93" s="117">
        <v>2</v>
      </c>
      <c r="Q93" s="117">
        <v>1</v>
      </c>
      <c r="R93" s="117">
        <v>24</v>
      </c>
      <c r="S93" s="117">
        <v>14</v>
      </c>
      <c r="T93" s="117">
        <v>28</v>
      </c>
      <c r="U93" s="2">
        <v>0</v>
      </c>
      <c r="V93" s="2">
        <v>4</v>
      </c>
      <c r="W93" s="2">
        <v>3</v>
      </c>
      <c r="AG93" s="119">
        <f>('Controles Generales'!$E$13*(J93*(90/H93))+'Controles Generales'!$F$13*(K93*(90/H93))+'Controles Generales'!$I$13*(N93*(90/H93))+'Controles Generales'!$J$13*(O93*(90/H93))+'Controles Generales'!$K$13*(P93*(90/H93))+'Controles Generales'!$L$13*(Q93*(90/H93))+'Controles Generales'!$M$13*(R93*(90/H93))+'Controles Generales'!$N$13*(S93*(90/H93))+'Controles Generales'!$O$13*(T93*(90/H93)))/100</f>
        <v>2.3859504132231408</v>
      </c>
      <c r="AJ93" s="10">
        <f>IF($H93&lt;'Criterios de Restricción'!$E$31,0,AG93)</f>
        <v>2.3859504132231408</v>
      </c>
    </row>
    <row r="94" spans="1:36" ht="21" x14ac:dyDescent="0.25">
      <c r="A94" s="117" t="s">
        <v>809</v>
      </c>
      <c r="B94" s="117" t="s">
        <v>26</v>
      </c>
      <c r="C94" s="117" t="s">
        <v>175</v>
      </c>
      <c r="D94" s="117" t="s">
        <v>118</v>
      </c>
      <c r="E94" s="118">
        <v>29818</v>
      </c>
      <c r="F94" s="117">
        <v>34</v>
      </c>
      <c r="G94" s="117">
        <v>8</v>
      </c>
      <c r="H94" s="117">
        <v>326</v>
      </c>
      <c r="I94" s="2">
        <v>85</v>
      </c>
      <c r="J94" s="117">
        <v>64</v>
      </c>
      <c r="K94" s="117">
        <v>4</v>
      </c>
      <c r="L94" s="2">
        <v>1</v>
      </c>
      <c r="M94" s="2">
        <v>28</v>
      </c>
      <c r="N94" s="117">
        <v>3</v>
      </c>
      <c r="O94" s="117">
        <v>0</v>
      </c>
      <c r="P94" s="117">
        <v>0</v>
      </c>
      <c r="Q94" s="117">
        <v>0</v>
      </c>
      <c r="R94" s="117">
        <v>0</v>
      </c>
      <c r="S94" s="117">
        <v>0</v>
      </c>
      <c r="T94" s="117">
        <v>3</v>
      </c>
      <c r="U94" s="2">
        <v>17</v>
      </c>
      <c r="V94" s="2">
        <v>42</v>
      </c>
      <c r="W94" s="2">
        <v>72</v>
      </c>
      <c r="AG94" s="119">
        <f>('Controles Generales'!$E$13*(J94*(90/H94))+'Controles Generales'!$F$13*(K94*(90/H94))+'Controles Generales'!$I$13*(N94*(90/H94))+'Controles Generales'!$J$13*(O94*(90/H94))+'Controles Generales'!$K$13*(P94*(90/H94))+'Controles Generales'!$L$13*(Q94*(90/H94))+'Controles Generales'!$M$13*(R94*(90/H94))+'Controles Generales'!$N$13*(S94*(90/H94))+'Controles Generales'!$O$13*(T94*(90/H94)))/100</f>
        <v>1.7806748466257671</v>
      </c>
      <c r="AJ94" s="10">
        <f>IF($H94&lt;'Criterios de Restricción'!$E$31,0,AG94)</f>
        <v>0</v>
      </c>
    </row>
    <row r="95" spans="1:36" ht="21" x14ac:dyDescent="0.25">
      <c r="A95" s="117" t="s">
        <v>810</v>
      </c>
      <c r="B95" s="117" t="s">
        <v>26</v>
      </c>
      <c r="C95" s="117" t="s">
        <v>146</v>
      </c>
      <c r="D95" s="117" t="s">
        <v>118</v>
      </c>
      <c r="E95" s="118">
        <v>33636</v>
      </c>
      <c r="F95" s="117">
        <v>23</v>
      </c>
      <c r="G95" s="117">
        <v>4</v>
      </c>
      <c r="H95" s="117">
        <v>51</v>
      </c>
      <c r="I95" s="2">
        <v>56</v>
      </c>
      <c r="J95" s="117">
        <v>7</v>
      </c>
      <c r="K95" s="117">
        <v>0</v>
      </c>
      <c r="L95" s="2">
        <v>2</v>
      </c>
      <c r="M95" s="2">
        <v>19</v>
      </c>
      <c r="N95" s="117">
        <v>2</v>
      </c>
      <c r="O95" s="117">
        <v>0</v>
      </c>
      <c r="P95" s="117">
        <v>0</v>
      </c>
      <c r="Q95" s="117">
        <v>0</v>
      </c>
      <c r="R95" s="117">
        <v>0</v>
      </c>
      <c r="S95" s="117">
        <v>1</v>
      </c>
      <c r="T95" s="117">
        <v>1</v>
      </c>
      <c r="U95" s="2">
        <v>15</v>
      </c>
      <c r="V95" s="2">
        <v>29</v>
      </c>
      <c r="W95" s="2">
        <v>137</v>
      </c>
      <c r="X95" s="26" t="s">
        <v>42</v>
      </c>
      <c r="Y95" s="26">
        <v>12.375243066409293</v>
      </c>
      <c r="Z95" s="26">
        <v>14.062661015782421</v>
      </c>
      <c r="AA95" s="26">
        <v>11.042705229503799</v>
      </c>
      <c r="AB95" s="26">
        <v>12.063767656573226</v>
      </c>
      <c r="AC95" s="26">
        <v>13.496116013833563</v>
      </c>
      <c r="AD95" s="26">
        <v>24.280494751559363</v>
      </c>
      <c r="AE95" s="26">
        <v>18.482687172903308</v>
      </c>
      <c r="AF95" s="26">
        <v>35.545979487867534</v>
      </c>
      <c r="AG95" s="119">
        <f>('Controles Generales'!$E$13*(J95*(90/H95))+'Controles Generales'!$F$13*(K95*(90/H95))+'Controles Generales'!$I$13*(N95*(90/H95))+'Controles Generales'!$J$13*(O95*(90/H95))+'Controles Generales'!$K$13*(P95*(90/H95))+'Controles Generales'!$L$13*(Q95*(90/H95))+'Controles Generales'!$M$13*(R95*(90/H95))+'Controles Generales'!$N$13*(S95*(90/H95))+'Controles Generales'!$O$13*(T95*(90/H95)))/100</f>
        <v>1.4823529411764707</v>
      </c>
      <c r="AH95" s="26"/>
      <c r="AI95" s="26"/>
      <c r="AJ95" s="10">
        <f>IF($H95&lt;'Criterios de Restricción'!$E$31,0,AG95)</f>
        <v>0</v>
      </c>
    </row>
    <row r="96" spans="1:36" ht="21" x14ac:dyDescent="0.25">
      <c r="A96" s="117" t="s">
        <v>811</v>
      </c>
      <c r="B96" s="117" t="s">
        <v>26</v>
      </c>
      <c r="C96" s="117" t="s">
        <v>152</v>
      </c>
      <c r="D96" s="117" t="s">
        <v>169</v>
      </c>
      <c r="E96" s="118">
        <v>33777</v>
      </c>
      <c r="F96" s="117">
        <v>23</v>
      </c>
      <c r="G96" s="117">
        <v>7</v>
      </c>
      <c r="H96" s="117">
        <v>298</v>
      </c>
      <c r="I96" s="2">
        <v>1</v>
      </c>
      <c r="J96" s="117">
        <v>18</v>
      </c>
      <c r="K96" s="117">
        <v>16</v>
      </c>
      <c r="L96" s="2">
        <v>1</v>
      </c>
      <c r="M96" s="2">
        <v>1</v>
      </c>
      <c r="N96" s="117">
        <v>2</v>
      </c>
      <c r="O96" s="117">
        <v>3</v>
      </c>
      <c r="P96" s="117">
        <v>0</v>
      </c>
      <c r="Q96" s="117">
        <v>0</v>
      </c>
      <c r="R96" s="117">
        <v>2</v>
      </c>
      <c r="S96" s="117">
        <v>0</v>
      </c>
      <c r="T96" s="117">
        <v>11</v>
      </c>
      <c r="U96" s="2">
        <v>0</v>
      </c>
      <c r="V96" s="2">
        <v>0</v>
      </c>
      <c r="W96" s="2">
        <v>1</v>
      </c>
      <c r="X96" s="26" t="s">
        <v>42</v>
      </c>
      <c r="Y96" s="26">
        <v>12.502656406154779</v>
      </c>
      <c r="Z96" s="26">
        <v>13.128391886572146</v>
      </c>
      <c r="AA96" s="26">
        <v>12.506371644425904</v>
      </c>
      <c r="AB96" s="26">
        <v>12.471918701236746</v>
      </c>
      <c r="AC96" s="26">
        <v>13.730988013932597</v>
      </c>
      <c r="AD96" s="26">
        <v>23.914676140231933</v>
      </c>
      <c r="AE96" s="26">
        <v>19.776428281611789</v>
      </c>
      <c r="AF96" s="26">
        <v>31.511750048040362</v>
      </c>
      <c r="AG96" s="119">
        <f>('Controles Generales'!$E$13*(J96*(90/H96))+'Controles Generales'!$F$13*(K96*(90/H96))+'Controles Generales'!$I$13*(N96*(90/H96))+'Controles Generales'!$J$13*(O96*(90/H96))+'Controles Generales'!$K$13*(P96*(90/H96))+'Controles Generales'!$L$13*(Q96*(90/H96))+'Controles Generales'!$M$13*(R96*(90/H96))+'Controles Generales'!$N$13*(S96*(90/H96))+'Controles Generales'!$O$13*(T96*(90/H96)))/100</f>
        <v>2.0174496644295301</v>
      </c>
      <c r="AH96" s="26"/>
      <c r="AI96" s="26"/>
      <c r="AJ96" s="10">
        <f>IF($H96&lt;'Criterios de Restricción'!$E$31,0,AG96)</f>
        <v>0</v>
      </c>
    </row>
    <row r="97" spans="1:36" ht="21" x14ac:dyDescent="0.25">
      <c r="A97" s="117" t="s">
        <v>812</v>
      </c>
      <c r="B97" s="117" t="s">
        <v>26</v>
      </c>
      <c r="C97" s="117" t="s">
        <v>129</v>
      </c>
      <c r="D97" s="117" t="s">
        <v>118</v>
      </c>
      <c r="E97" s="118">
        <v>29857</v>
      </c>
      <c r="F97" s="117">
        <v>34</v>
      </c>
      <c r="G97" s="117">
        <v>29</v>
      </c>
      <c r="H97" s="117">
        <v>2290</v>
      </c>
      <c r="I97" s="2">
        <v>11</v>
      </c>
      <c r="J97" s="117">
        <v>440</v>
      </c>
      <c r="K97" s="117">
        <v>16</v>
      </c>
      <c r="L97" s="2">
        <v>0</v>
      </c>
      <c r="M97" s="2">
        <v>3</v>
      </c>
      <c r="N97" s="117">
        <v>58</v>
      </c>
      <c r="O97" s="117">
        <v>5</v>
      </c>
      <c r="P97" s="117">
        <v>9</v>
      </c>
      <c r="Q97" s="117">
        <v>3</v>
      </c>
      <c r="R97" s="117">
        <v>6</v>
      </c>
      <c r="S97" s="117">
        <v>12</v>
      </c>
      <c r="T97" s="117">
        <v>26</v>
      </c>
      <c r="U97" s="2">
        <v>2</v>
      </c>
      <c r="V97" s="2">
        <v>10</v>
      </c>
      <c r="W97" s="2">
        <v>17</v>
      </c>
      <c r="AG97" s="119">
        <f>('Controles Generales'!$E$13*(J97*(90/H97))+'Controles Generales'!$F$13*(K97*(90/H97))+'Controles Generales'!$I$13*(N97*(90/H97))+'Controles Generales'!$J$13*(O97*(90/H97))+'Controles Generales'!$K$13*(P97*(90/H97))+'Controles Generales'!$L$13*(Q97*(90/H97))+'Controles Generales'!$M$13*(R97*(90/H97))+'Controles Generales'!$N$13*(S97*(90/H97))+'Controles Generales'!$O$13*(T97*(90/H97)))/100</f>
        <v>1.88528384279476</v>
      </c>
      <c r="AJ97" s="10">
        <f>IF($H97&lt;'Criterios de Restricción'!$E$31,0,AG97)</f>
        <v>1.88528384279476</v>
      </c>
    </row>
    <row r="98" spans="1:36" ht="21" x14ac:dyDescent="0.25">
      <c r="A98" s="117" t="s">
        <v>813</v>
      </c>
      <c r="B98" s="117" t="s">
        <v>26</v>
      </c>
      <c r="C98" s="117" t="s">
        <v>124</v>
      </c>
      <c r="D98" s="117" t="s">
        <v>118</v>
      </c>
      <c r="E98" s="118">
        <v>34589</v>
      </c>
      <c r="F98" s="117">
        <v>21</v>
      </c>
      <c r="G98" s="117">
        <v>11</v>
      </c>
      <c r="H98" s="117">
        <v>343</v>
      </c>
      <c r="I98" s="2">
        <v>69</v>
      </c>
      <c r="J98" s="117">
        <v>36</v>
      </c>
      <c r="K98" s="117">
        <v>10</v>
      </c>
      <c r="L98" s="2">
        <v>1</v>
      </c>
      <c r="M98" s="2">
        <v>34</v>
      </c>
      <c r="N98" s="117">
        <v>5</v>
      </c>
      <c r="O98" s="117">
        <v>0</v>
      </c>
      <c r="P98" s="117">
        <v>1</v>
      </c>
      <c r="Q98" s="117">
        <v>0</v>
      </c>
      <c r="R98" s="117">
        <v>3</v>
      </c>
      <c r="S98" s="117">
        <v>2</v>
      </c>
      <c r="T98" s="117">
        <v>8</v>
      </c>
      <c r="U98" s="2">
        <v>35</v>
      </c>
      <c r="V98" s="2">
        <v>66</v>
      </c>
      <c r="W98" s="2">
        <v>155</v>
      </c>
      <c r="AG98" s="119">
        <f>('Controles Generales'!$E$13*(J98*(90/H98))+'Controles Generales'!$F$13*(K98*(90/H98))+'Controles Generales'!$I$13*(N98*(90/H98))+'Controles Generales'!$J$13*(O98*(90/H98))+'Controles Generales'!$K$13*(P98*(90/H98))+'Controles Generales'!$L$13*(Q98*(90/H98))+'Controles Generales'!$M$13*(R98*(90/H98))+'Controles Generales'!$N$13*(S98*(90/H98))+'Controles Generales'!$O$13*(T98*(90/H98)))/100</f>
        <v>1.7527696793002912</v>
      </c>
      <c r="AJ98" s="10">
        <f>IF($H98&lt;'Criterios de Restricción'!$E$31,0,AG98)</f>
        <v>0</v>
      </c>
    </row>
    <row r="99" spans="1:36" ht="21" x14ac:dyDescent="0.25">
      <c r="A99" s="117" t="s">
        <v>814</v>
      </c>
      <c r="B99" s="117" t="s">
        <v>26</v>
      </c>
      <c r="C99" s="117" t="s">
        <v>130</v>
      </c>
      <c r="D99" s="117" t="s">
        <v>815</v>
      </c>
      <c r="E99" s="118">
        <v>31424</v>
      </c>
      <c r="F99" s="117">
        <v>29</v>
      </c>
      <c r="G99" s="117">
        <v>11</v>
      </c>
      <c r="H99" s="117">
        <v>772</v>
      </c>
      <c r="I99" s="2">
        <v>67</v>
      </c>
      <c r="J99" s="117">
        <v>119</v>
      </c>
      <c r="K99" s="117">
        <v>14</v>
      </c>
      <c r="L99" s="2">
        <v>4</v>
      </c>
      <c r="M99" s="2">
        <v>39</v>
      </c>
      <c r="N99" s="117">
        <v>15</v>
      </c>
      <c r="O99" s="117">
        <v>3</v>
      </c>
      <c r="P99" s="117">
        <v>5</v>
      </c>
      <c r="Q99" s="117">
        <v>2</v>
      </c>
      <c r="R99" s="117">
        <v>0</v>
      </c>
      <c r="S99" s="117">
        <v>4</v>
      </c>
      <c r="T99" s="117">
        <v>20</v>
      </c>
      <c r="U99" s="2">
        <v>7</v>
      </c>
      <c r="V99" s="2">
        <v>32</v>
      </c>
      <c r="W99" s="2">
        <v>23</v>
      </c>
      <c r="AG99" s="119">
        <f>('Controles Generales'!$E$13*(J99*(90/H99))+'Controles Generales'!$F$13*(K99*(90/H99))+'Controles Generales'!$I$13*(N99*(90/H99))+'Controles Generales'!$J$13*(O99*(90/H99))+'Controles Generales'!$K$13*(P99*(90/H99))+'Controles Generales'!$L$13*(Q99*(90/H99))+'Controles Generales'!$M$13*(R99*(90/H99))+'Controles Generales'!$N$13*(S99*(90/H99))+'Controles Generales'!$O$13*(T99*(90/H99)))/100</f>
        <v>1.9841968911917098</v>
      </c>
      <c r="AJ99" s="10">
        <f>IF($H99&lt;'Criterios de Restricción'!$E$31,0,AG99)</f>
        <v>1.9841968911917098</v>
      </c>
    </row>
    <row r="100" spans="1:36" ht="21" x14ac:dyDescent="0.25">
      <c r="A100" s="117" t="s">
        <v>229</v>
      </c>
      <c r="B100" s="117" t="s">
        <v>26</v>
      </c>
      <c r="C100" s="117" t="s">
        <v>130</v>
      </c>
      <c r="D100" s="117" t="s">
        <v>118</v>
      </c>
      <c r="E100" s="118">
        <v>33623</v>
      </c>
      <c r="F100" s="117">
        <v>23</v>
      </c>
      <c r="G100" s="117">
        <v>18</v>
      </c>
      <c r="H100" s="117">
        <v>1003</v>
      </c>
      <c r="I100" s="2">
        <v>6</v>
      </c>
      <c r="J100" s="117">
        <v>158</v>
      </c>
      <c r="K100" s="117">
        <v>30</v>
      </c>
      <c r="L100" s="2">
        <v>1</v>
      </c>
      <c r="M100" s="2">
        <v>2</v>
      </c>
      <c r="N100" s="117">
        <v>8</v>
      </c>
      <c r="O100" s="117">
        <v>5</v>
      </c>
      <c r="P100" s="117">
        <v>4</v>
      </c>
      <c r="Q100" s="117">
        <v>3</v>
      </c>
      <c r="R100" s="117">
        <v>22</v>
      </c>
      <c r="S100" s="117">
        <v>2</v>
      </c>
      <c r="T100" s="117">
        <v>24</v>
      </c>
      <c r="U100" s="2">
        <v>1</v>
      </c>
      <c r="V100" s="2">
        <v>3</v>
      </c>
      <c r="W100" s="2">
        <v>25</v>
      </c>
      <c r="X100" s="26" t="s">
        <v>42</v>
      </c>
      <c r="Y100" s="26">
        <v>1.8808275836123141</v>
      </c>
      <c r="Z100" s="26">
        <v>1.075890829275149</v>
      </c>
      <c r="AA100" s="26">
        <v>0.94901756926216596</v>
      </c>
      <c r="AB100" s="26">
        <v>1.5529587311532975</v>
      </c>
      <c r="AC100" s="26">
        <v>1.7654118098852445</v>
      </c>
      <c r="AD100" s="26">
        <v>2.0315784304123503</v>
      </c>
      <c r="AE100" s="26">
        <v>1.7520233869738662</v>
      </c>
      <c r="AF100" s="26">
        <v>1.1994349297480227</v>
      </c>
      <c r="AG100" s="119">
        <f>('Controles Generales'!$E$13*(J100*(90/H100))+'Controles Generales'!$F$13*(K100*(90/H100))+'Controles Generales'!$I$13*(N100*(90/H100))+'Controles Generales'!$J$13*(O100*(90/H100))+'Controles Generales'!$K$13*(P100*(90/H100))+'Controles Generales'!$L$13*(Q100*(90/H100))+'Controles Generales'!$M$13*(R100*(90/H100))+'Controles Generales'!$N$13*(S100*(90/H100))+'Controles Generales'!$O$13*(T100*(90/H100)))/100</f>
        <v>2.2899302093718843</v>
      </c>
      <c r="AH100" s="26"/>
      <c r="AI100" s="26"/>
      <c r="AJ100" s="10">
        <f>IF($H100&lt;'Criterios de Restricción'!$E$31,0,AG100)</f>
        <v>2.2899302093718843</v>
      </c>
    </row>
    <row r="101" spans="1:36" ht="31.5" x14ac:dyDescent="0.25">
      <c r="A101" s="117" t="s">
        <v>816</v>
      </c>
      <c r="B101" s="117" t="s">
        <v>26</v>
      </c>
      <c r="C101" s="117" t="s">
        <v>124</v>
      </c>
      <c r="D101" s="117" t="s">
        <v>118</v>
      </c>
      <c r="E101" s="118">
        <v>31213</v>
      </c>
      <c r="F101" s="117">
        <v>30</v>
      </c>
      <c r="G101" s="117">
        <v>7</v>
      </c>
      <c r="H101" s="117">
        <v>390</v>
      </c>
      <c r="I101" s="2">
        <v>44</v>
      </c>
      <c r="J101" s="117">
        <v>57</v>
      </c>
      <c r="K101" s="117">
        <v>7</v>
      </c>
      <c r="L101" s="2">
        <v>0</v>
      </c>
      <c r="M101" s="2">
        <v>10</v>
      </c>
      <c r="N101" s="117">
        <v>5</v>
      </c>
      <c r="O101" s="117">
        <v>1</v>
      </c>
      <c r="P101" s="117">
        <v>0</v>
      </c>
      <c r="Q101" s="117">
        <v>0</v>
      </c>
      <c r="R101" s="117">
        <v>0</v>
      </c>
      <c r="S101" s="117">
        <v>0</v>
      </c>
      <c r="T101" s="117">
        <v>9</v>
      </c>
      <c r="U101" s="2">
        <v>3</v>
      </c>
      <c r="V101" s="2">
        <v>11</v>
      </c>
      <c r="W101" s="2">
        <v>29</v>
      </c>
      <c r="AG101" s="119">
        <f>('Controles Generales'!$E$13*(J101*(90/H101))+'Controles Generales'!$F$13*(K101*(90/H101))+'Controles Generales'!$I$13*(N101*(90/H101))+'Controles Generales'!$J$13*(O101*(90/H101))+'Controles Generales'!$K$13*(P101*(90/H101))+'Controles Generales'!$L$13*(Q101*(90/H101))+'Controles Generales'!$M$13*(R101*(90/H101))+'Controles Generales'!$N$13*(S101*(90/H101))+'Controles Generales'!$O$13*(T101*(90/H101)))/100</f>
        <v>1.700769230769231</v>
      </c>
      <c r="AJ101" s="10">
        <f>IF($H101&lt;'Criterios de Restricción'!$E$31,0,AG101)</f>
        <v>0</v>
      </c>
    </row>
    <row r="102" spans="1:36" ht="21" x14ac:dyDescent="0.25">
      <c r="A102" s="117" t="s">
        <v>187</v>
      </c>
      <c r="B102" s="117" t="s">
        <v>26</v>
      </c>
      <c r="C102" s="117" t="s">
        <v>130</v>
      </c>
      <c r="D102" s="117" t="s">
        <v>118</v>
      </c>
      <c r="E102" s="118">
        <v>35085</v>
      </c>
      <c r="F102" s="117">
        <v>19</v>
      </c>
      <c r="G102" s="117">
        <v>6</v>
      </c>
      <c r="H102" s="117">
        <v>226</v>
      </c>
      <c r="I102" s="2">
        <v>86</v>
      </c>
      <c r="J102" s="117">
        <v>48</v>
      </c>
      <c r="K102" s="117">
        <v>15</v>
      </c>
      <c r="L102" s="2">
        <v>2</v>
      </c>
      <c r="M102" s="2">
        <v>34</v>
      </c>
      <c r="N102" s="117">
        <v>0</v>
      </c>
      <c r="O102" s="117">
        <v>2</v>
      </c>
      <c r="P102" s="117">
        <v>1</v>
      </c>
      <c r="Q102" s="117">
        <v>1</v>
      </c>
      <c r="R102" s="117">
        <v>7</v>
      </c>
      <c r="S102" s="117">
        <v>4</v>
      </c>
      <c r="T102" s="117">
        <v>10</v>
      </c>
      <c r="U102" s="2">
        <v>15</v>
      </c>
      <c r="V102" s="2">
        <v>36</v>
      </c>
      <c r="W102" s="2">
        <v>47</v>
      </c>
      <c r="X102" s="26" t="s">
        <v>42</v>
      </c>
      <c r="Y102" s="26">
        <v>2.3574644888297795</v>
      </c>
      <c r="Z102" s="26">
        <v>3.3733682378132088</v>
      </c>
      <c r="AA102" s="26">
        <v>2.9054498632297485</v>
      </c>
      <c r="AB102" s="26">
        <v>2.1935300626002716</v>
      </c>
      <c r="AC102" s="26">
        <v>3.2857019640700851</v>
      </c>
      <c r="AD102" s="26">
        <v>3.1623416983365034</v>
      </c>
      <c r="AE102" s="26">
        <v>2.7081765483093756</v>
      </c>
      <c r="AF102" s="26">
        <v>5.3656542435005425</v>
      </c>
      <c r="AG102" s="119">
        <f>('Controles Generales'!$E$13*(J102*(90/H102))+'Controles Generales'!$F$13*(K102*(90/H102))+'Controles Generales'!$I$13*(N102*(90/H102))+'Controles Generales'!$J$13*(O102*(90/H102))+'Controles Generales'!$K$13*(P102*(90/H102))+'Controles Generales'!$L$13*(Q102*(90/H102))+'Controles Generales'!$M$13*(R102*(90/H102))+'Controles Generales'!$N$13*(S102*(90/H102))+'Controles Generales'!$O$13*(T102*(90/H102)))/100</f>
        <v>3.7951327433628324</v>
      </c>
      <c r="AH102" s="26"/>
      <c r="AI102" s="26"/>
      <c r="AJ102" s="10">
        <f>IF($H102&lt;'Criterios de Restricción'!$E$31,0,AG102)</f>
        <v>0</v>
      </c>
    </row>
    <row r="103" spans="1:36" ht="21" x14ac:dyDescent="0.25">
      <c r="A103" s="117" t="s">
        <v>354</v>
      </c>
      <c r="B103" s="117" t="s">
        <v>26</v>
      </c>
      <c r="C103" s="117" t="s">
        <v>175</v>
      </c>
      <c r="D103" s="117" t="s">
        <v>118</v>
      </c>
      <c r="E103" s="118">
        <v>30098</v>
      </c>
      <c r="F103" s="117">
        <v>33</v>
      </c>
      <c r="G103" s="117">
        <v>29</v>
      </c>
      <c r="H103" s="117">
        <v>1822</v>
      </c>
      <c r="I103" s="2">
        <v>11</v>
      </c>
      <c r="J103" s="117">
        <v>220</v>
      </c>
      <c r="K103" s="117">
        <v>33</v>
      </c>
      <c r="L103" s="2">
        <v>0</v>
      </c>
      <c r="M103" s="2">
        <v>10</v>
      </c>
      <c r="N103" s="117">
        <v>24</v>
      </c>
      <c r="O103" s="117">
        <v>8</v>
      </c>
      <c r="P103" s="117">
        <v>2</v>
      </c>
      <c r="Q103" s="117">
        <v>0</v>
      </c>
      <c r="R103" s="117">
        <v>13</v>
      </c>
      <c r="S103" s="117">
        <v>9</v>
      </c>
      <c r="T103" s="117">
        <v>43</v>
      </c>
      <c r="U103" s="2">
        <v>4</v>
      </c>
      <c r="V103" s="2">
        <v>21</v>
      </c>
      <c r="W103" s="2">
        <v>23</v>
      </c>
      <c r="AG103" s="119">
        <f>('Controles Generales'!$E$13*(J103*(90/H103))+'Controles Generales'!$F$13*(K103*(90/H103))+'Controles Generales'!$I$13*(N103*(90/H103))+'Controles Generales'!$J$13*(O103*(90/H103))+'Controles Generales'!$K$13*(P103*(90/H103))+'Controles Generales'!$L$13*(Q103*(90/H103))+'Controles Generales'!$M$13*(R103*(90/H103))+'Controles Generales'!$N$13*(S103*(90/H103))+'Controles Generales'!$O$13*(T103*(90/H103)))/100</f>
        <v>1.6488474204171242</v>
      </c>
      <c r="AJ103" s="10">
        <f>IF($H103&lt;'Criterios de Restricción'!$E$31,0,AG103)</f>
        <v>1.6488474204171242</v>
      </c>
    </row>
    <row r="104" spans="1:36" ht="21" x14ac:dyDescent="0.25">
      <c r="A104" s="117" t="s">
        <v>817</v>
      </c>
      <c r="B104" s="117" t="s">
        <v>26</v>
      </c>
      <c r="C104" s="117" t="s">
        <v>142</v>
      </c>
      <c r="D104" s="117" t="s">
        <v>118</v>
      </c>
      <c r="E104" s="118">
        <v>33090</v>
      </c>
      <c r="F104" s="117">
        <v>25</v>
      </c>
      <c r="G104" s="117">
        <v>5</v>
      </c>
      <c r="H104" s="117">
        <v>190</v>
      </c>
      <c r="I104" s="2">
        <v>2</v>
      </c>
      <c r="J104" s="117">
        <v>31</v>
      </c>
      <c r="K104" s="117">
        <v>5</v>
      </c>
      <c r="L104" s="2">
        <v>0</v>
      </c>
      <c r="M104" s="2">
        <v>1</v>
      </c>
      <c r="N104" s="117">
        <v>0</v>
      </c>
      <c r="O104" s="117">
        <v>0</v>
      </c>
      <c r="P104" s="117">
        <v>1</v>
      </c>
      <c r="Q104" s="117">
        <v>0</v>
      </c>
      <c r="R104" s="117">
        <v>9</v>
      </c>
      <c r="S104" s="117">
        <v>0</v>
      </c>
      <c r="T104" s="117">
        <v>1</v>
      </c>
      <c r="U104" s="2">
        <v>0</v>
      </c>
      <c r="V104" s="2">
        <v>0</v>
      </c>
      <c r="W104" s="2">
        <v>1</v>
      </c>
      <c r="AG104" s="119">
        <f>('Controles Generales'!$E$13*(J104*(90/H104))+'Controles Generales'!$F$13*(K104*(90/H104))+'Controles Generales'!$I$13*(N104*(90/H104))+'Controles Generales'!$J$13*(O104*(90/H104))+'Controles Generales'!$K$13*(P104*(90/H104))+'Controles Generales'!$L$13*(Q104*(90/H104))+'Controles Generales'!$M$13*(R104*(90/H104))+'Controles Generales'!$N$13*(S104*(90/H104))+'Controles Generales'!$O$13*(T104*(90/H104)))/100</f>
        <v>2.1552631578947365</v>
      </c>
      <c r="AJ104" s="10">
        <f>IF($H104&lt;'Criterios de Restricción'!$E$31,0,AG104)</f>
        <v>0</v>
      </c>
    </row>
    <row r="105" spans="1:36" ht="31.5" x14ac:dyDescent="0.25">
      <c r="A105" s="117" t="s">
        <v>818</v>
      </c>
      <c r="B105" s="117" t="s">
        <v>26</v>
      </c>
      <c r="C105" s="117" t="s">
        <v>158</v>
      </c>
      <c r="D105" s="117" t="s">
        <v>819</v>
      </c>
      <c r="E105" s="118">
        <v>32373</v>
      </c>
      <c r="F105" s="117">
        <v>27</v>
      </c>
      <c r="G105" s="117">
        <v>12</v>
      </c>
      <c r="H105" s="117">
        <v>360</v>
      </c>
      <c r="I105" s="2">
        <v>26</v>
      </c>
      <c r="J105" s="117">
        <v>43</v>
      </c>
      <c r="K105" s="117">
        <v>5</v>
      </c>
      <c r="L105" s="2">
        <v>1</v>
      </c>
      <c r="M105" s="2">
        <v>16</v>
      </c>
      <c r="N105" s="117">
        <v>4</v>
      </c>
      <c r="O105" s="117">
        <v>1</v>
      </c>
      <c r="P105" s="117">
        <v>2</v>
      </c>
      <c r="Q105" s="117">
        <v>2</v>
      </c>
      <c r="R105" s="117">
        <v>2</v>
      </c>
      <c r="S105" s="117">
        <v>0</v>
      </c>
      <c r="T105" s="117">
        <v>3</v>
      </c>
      <c r="U105" s="2">
        <v>15</v>
      </c>
      <c r="V105" s="2">
        <v>31</v>
      </c>
      <c r="W105" s="2">
        <v>125</v>
      </c>
      <c r="X105" s="26" t="s">
        <v>42</v>
      </c>
      <c r="Y105" s="26">
        <v>19.015430962902073</v>
      </c>
      <c r="Z105" s="26">
        <v>29.37886339359682</v>
      </c>
      <c r="AA105" s="26">
        <v>24.412644182931363</v>
      </c>
      <c r="AB105" s="26">
        <v>17.83715227437748</v>
      </c>
      <c r="AC105" s="26">
        <v>21.388099657689686</v>
      </c>
      <c r="AD105" s="26">
        <v>27.271942825589203</v>
      </c>
      <c r="AE105" s="26">
        <v>22.489163504997496</v>
      </c>
      <c r="AF105" s="26">
        <v>44.156566209459953</v>
      </c>
      <c r="AG105" s="119">
        <f>('Controles Generales'!$E$13*(J105*(90/H105))+'Controles Generales'!$F$13*(K105*(90/H105))+'Controles Generales'!$I$13*(N105*(90/H105))+'Controles Generales'!$J$13*(O105*(90/H105))+'Controles Generales'!$K$13*(P105*(90/H105))+'Controles Generales'!$L$13*(Q105*(90/H105))+'Controles Generales'!$M$13*(R105*(90/H105))+'Controles Generales'!$N$13*(S105*(90/H105))+'Controles Generales'!$O$13*(T105*(90/H105)))/100</f>
        <v>1.4650000000000001</v>
      </c>
      <c r="AH105" s="26"/>
      <c r="AI105" s="26"/>
      <c r="AJ105" s="10">
        <f>IF($H105&lt;'Criterios de Restricción'!$E$31,0,AG105)</f>
        <v>0</v>
      </c>
    </row>
    <row r="106" spans="1:36" ht="21" x14ac:dyDescent="0.25">
      <c r="A106" s="117" t="s">
        <v>820</v>
      </c>
      <c r="B106" s="117" t="s">
        <v>26</v>
      </c>
      <c r="C106" s="117" t="s">
        <v>144</v>
      </c>
      <c r="D106" s="117" t="s">
        <v>118</v>
      </c>
      <c r="E106" s="118">
        <v>35518</v>
      </c>
      <c r="F106" s="117">
        <v>18</v>
      </c>
      <c r="G106" s="117">
        <v>9</v>
      </c>
      <c r="H106" s="117">
        <v>494</v>
      </c>
      <c r="I106" s="2">
        <v>64</v>
      </c>
      <c r="J106" s="117">
        <v>69</v>
      </c>
      <c r="K106" s="117">
        <v>20</v>
      </c>
      <c r="L106" s="2">
        <v>2</v>
      </c>
      <c r="M106" s="2">
        <v>23</v>
      </c>
      <c r="N106" s="117">
        <v>2</v>
      </c>
      <c r="O106" s="117">
        <v>1</v>
      </c>
      <c r="P106" s="117">
        <v>2</v>
      </c>
      <c r="Q106" s="117">
        <v>1</v>
      </c>
      <c r="R106" s="117">
        <v>3</v>
      </c>
      <c r="S106" s="117">
        <v>2</v>
      </c>
      <c r="T106" s="117">
        <v>6</v>
      </c>
      <c r="U106" s="2">
        <v>1</v>
      </c>
      <c r="V106" s="2">
        <v>22</v>
      </c>
      <c r="W106" s="2">
        <v>33</v>
      </c>
      <c r="X106" s="26" t="s">
        <v>42</v>
      </c>
      <c r="Y106" s="26">
        <v>15.121284308609191</v>
      </c>
      <c r="Z106" s="26">
        <v>17.264989602468873</v>
      </c>
      <c r="AA106" s="26">
        <v>13.78679452304792</v>
      </c>
      <c r="AB106" s="26">
        <v>14.059808898773124</v>
      </c>
      <c r="AC106" s="26">
        <v>18.082214760878536</v>
      </c>
      <c r="AD106" s="26">
        <v>24.232944124769368</v>
      </c>
      <c r="AE106" s="26">
        <v>20.697935094710445</v>
      </c>
      <c r="AF106" s="26">
        <v>34.252988823671942</v>
      </c>
      <c r="AG106" s="119">
        <f>('Controles Generales'!$E$13*(J106*(90/H106))+'Controles Generales'!$F$13*(K106*(90/H106))+'Controles Generales'!$I$13*(N106*(90/H106))+'Controles Generales'!$J$13*(O106*(90/H106))+'Controles Generales'!$K$13*(P106*(90/H106))+'Controles Generales'!$L$13*(Q106*(90/H106))+'Controles Generales'!$M$13*(R106*(90/H106))+'Controles Generales'!$N$13*(S106*(90/H106))+'Controles Generales'!$O$13*(T106*(90/H106)))/100</f>
        <v>2.1060728744939268</v>
      </c>
      <c r="AH106" s="26"/>
      <c r="AI106" s="26"/>
      <c r="AJ106" s="10">
        <f>IF($H106&lt;'Criterios de Restricción'!$E$31,0,AG106)</f>
        <v>0</v>
      </c>
    </row>
    <row r="107" spans="1:36" ht="21" x14ac:dyDescent="0.25">
      <c r="A107" s="117" t="s">
        <v>821</v>
      </c>
      <c r="B107" s="117" t="s">
        <v>26</v>
      </c>
      <c r="C107" s="117" t="s">
        <v>155</v>
      </c>
      <c r="D107" s="117" t="s">
        <v>118</v>
      </c>
      <c r="E107" s="118">
        <v>34730</v>
      </c>
      <c r="F107" s="117">
        <v>20</v>
      </c>
      <c r="G107" s="117">
        <v>1</v>
      </c>
      <c r="H107" s="117">
        <v>15</v>
      </c>
      <c r="I107" s="2">
        <v>16</v>
      </c>
      <c r="J107" s="117">
        <v>2</v>
      </c>
      <c r="K107" s="117">
        <v>0</v>
      </c>
      <c r="L107" s="2">
        <v>1</v>
      </c>
      <c r="M107" s="2">
        <v>11</v>
      </c>
      <c r="N107" s="117">
        <v>0</v>
      </c>
      <c r="O107" s="117">
        <v>0</v>
      </c>
      <c r="P107" s="117">
        <v>0</v>
      </c>
      <c r="Q107" s="117">
        <v>0</v>
      </c>
      <c r="R107" s="117">
        <v>1</v>
      </c>
      <c r="S107" s="117">
        <v>0</v>
      </c>
      <c r="T107" s="117">
        <v>0</v>
      </c>
      <c r="U107" s="2">
        <v>2</v>
      </c>
      <c r="V107" s="2">
        <v>14</v>
      </c>
      <c r="W107" s="2">
        <v>28</v>
      </c>
      <c r="AG107" s="119">
        <f>('Controles Generales'!$E$13*(J107*(90/H107))+'Controles Generales'!$F$13*(K107*(90/H107))+'Controles Generales'!$I$13*(N107*(90/H107))+'Controles Generales'!$J$13*(O107*(90/H107))+'Controles Generales'!$K$13*(P107*(90/H107))+'Controles Generales'!$L$13*(Q107*(90/H107))+'Controles Generales'!$M$13*(R107*(90/H107))+'Controles Generales'!$N$13*(S107*(90/H107))+'Controles Generales'!$O$13*(T107*(90/H107)))/100</f>
        <v>1.44</v>
      </c>
      <c r="AJ107" s="10">
        <f>IF($H107&lt;'Criterios de Restricción'!$E$31,0,AG107)</f>
        <v>0</v>
      </c>
    </row>
    <row r="108" spans="1:36" x14ac:dyDescent="0.25">
      <c r="A108" s="117" t="s">
        <v>822</v>
      </c>
      <c r="B108" s="117" t="s">
        <v>26</v>
      </c>
      <c r="C108" s="117" t="s">
        <v>121</v>
      </c>
      <c r="D108" s="117" t="s">
        <v>118</v>
      </c>
      <c r="E108" s="118">
        <v>34335</v>
      </c>
      <c r="F108" s="117">
        <v>21</v>
      </c>
      <c r="G108" s="117">
        <v>2</v>
      </c>
      <c r="H108" s="117">
        <v>68</v>
      </c>
      <c r="I108" s="2">
        <v>66</v>
      </c>
      <c r="J108" s="117">
        <v>10</v>
      </c>
      <c r="K108" s="117">
        <v>0</v>
      </c>
      <c r="L108" s="2">
        <v>1</v>
      </c>
      <c r="M108" s="2">
        <v>31</v>
      </c>
      <c r="N108" s="117">
        <v>0</v>
      </c>
      <c r="O108" s="117">
        <v>0</v>
      </c>
      <c r="P108" s="117">
        <v>0</v>
      </c>
      <c r="Q108" s="117">
        <v>0</v>
      </c>
      <c r="R108" s="117">
        <v>1</v>
      </c>
      <c r="S108" s="117">
        <v>0</v>
      </c>
      <c r="T108" s="117">
        <v>0</v>
      </c>
      <c r="U108" s="2">
        <v>12</v>
      </c>
      <c r="V108" s="2">
        <v>29</v>
      </c>
      <c r="W108" s="2">
        <v>76</v>
      </c>
      <c r="AG108" s="119">
        <f>('Controles Generales'!$E$13*(J108*(90/H108))+'Controles Generales'!$F$13*(K108*(90/H108))+'Controles Generales'!$I$13*(N108*(90/H108))+'Controles Generales'!$J$13*(O108*(90/H108))+'Controles Generales'!$K$13*(P108*(90/H108))+'Controles Generales'!$L$13*(Q108*(90/H108))+'Controles Generales'!$M$13*(R108*(90/H108))+'Controles Generales'!$N$13*(S108*(90/H108))+'Controles Generales'!$O$13*(T108*(90/H108)))/100</f>
        <v>1.1647058823529413</v>
      </c>
      <c r="AJ108" s="10">
        <f>IF($H108&lt;'Criterios de Restricción'!$E$31,0,AG108)</f>
        <v>0</v>
      </c>
    </row>
    <row r="109" spans="1:36" ht="21" x14ac:dyDescent="0.25">
      <c r="A109" s="117" t="s">
        <v>823</v>
      </c>
      <c r="B109" s="117" t="s">
        <v>26</v>
      </c>
      <c r="C109" s="117" t="s">
        <v>158</v>
      </c>
      <c r="D109" s="117" t="s">
        <v>118</v>
      </c>
      <c r="E109" s="118">
        <v>32437</v>
      </c>
      <c r="F109" s="117">
        <v>27</v>
      </c>
      <c r="G109" s="117">
        <v>14</v>
      </c>
      <c r="H109" s="117">
        <v>889</v>
      </c>
      <c r="I109" s="2">
        <v>33</v>
      </c>
      <c r="J109" s="117">
        <v>105</v>
      </c>
      <c r="K109" s="117">
        <v>3</v>
      </c>
      <c r="L109" s="2">
        <v>1</v>
      </c>
      <c r="M109" s="2">
        <v>18</v>
      </c>
      <c r="N109" s="117">
        <v>12</v>
      </c>
      <c r="O109" s="117">
        <v>3</v>
      </c>
      <c r="P109" s="117">
        <v>3</v>
      </c>
      <c r="Q109" s="117">
        <v>1</v>
      </c>
      <c r="R109" s="117">
        <v>1</v>
      </c>
      <c r="S109" s="117">
        <v>0</v>
      </c>
      <c r="T109" s="117">
        <v>5</v>
      </c>
      <c r="U109" s="2">
        <v>13</v>
      </c>
      <c r="V109" s="2">
        <v>23</v>
      </c>
      <c r="W109" s="2">
        <v>44</v>
      </c>
      <c r="X109" s="26" t="s">
        <v>42</v>
      </c>
      <c r="Y109" s="26">
        <v>14.033667160288619</v>
      </c>
      <c r="Z109" s="26">
        <v>23.129838139070245</v>
      </c>
      <c r="AA109" s="26">
        <v>19.144033300680011</v>
      </c>
      <c r="AB109" s="26">
        <v>14.369732734059111</v>
      </c>
      <c r="AC109" s="26">
        <v>18.886460083599751</v>
      </c>
      <c r="AD109" s="26">
        <v>27.287145394534882</v>
      </c>
      <c r="AE109" s="26">
        <v>22.448293720826928</v>
      </c>
      <c r="AF109" s="26">
        <v>46.755843969790838</v>
      </c>
      <c r="AG109" s="119">
        <f>('Controles Generales'!$E$13*(J109*(90/H109))+'Controles Generales'!$F$13*(K109*(90/H109))+'Controles Generales'!$I$13*(N109*(90/H109))+'Controles Generales'!$J$13*(O109*(90/H109))+'Controles Generales'!$K$13*(P109*(90/H109))+'Controles Generales'!$L$13*(Q109*(90/H109))+'Controles Generales'!$M$13*(R109*(90/H109))+'Controles Generales'!$N$13*(S109*(90/H109))+'Controles Generales'!$O$13*(T109*(90/H109)))/100</f>
        <v>1.1308211473565803</v>
      </c>
      <c r="AH109" s="26"/>
      <c r="AI109" s="26"/>
      <c r="AJ109" s="10">
        <f>IF($H109&lt;'Criterios de Restricción'!$E$31,0,AG109)</f>
        <v>1.1308211473565803</v>
      </c>
    </row>
    <row r="110" spans="1:36" ht="21" x14ac:dyDescent="0.25">
      <c r="A110" s="117" t="s">
        <v>824</v>
      </c>
      <c r="B110" s="117" t="s">
        <v>26</v>
      </c>
      <c r="C110" s="117" t="s">
        <v>124</v>
      </c>
      <c r="D110" s="117" t="s">
        <v>118</v>
      </c>
      <c r="E110" s="118">
        <v>32849</v>
      </c>
      <c r="F110" s="117">
        <v>25</v>
      </c>
      <c r="G110" s="117">
        <v>3</v>
      </c>
      <c r="H110" s="117">
        <v>46</v>
      </c>
      <c r="I110" s="2">
        <v>2</v>
      </c>
      <c r="J110" s="117">
        <v>5</v>
      </c>
      <c r="K110" s="117">
        <v>0</v>
      </c>
      <c r="L110" s="2">
        <v>0</v>
      </c>
      <c r="M110" s="2">
        <v>3</v>
      </c>
      <c r="N110" s="117">
        <v>1</v>
      </c>
      <c r="O110" s="117">
        <v>0</v>
      </c>
      <c r="P110" s="117">
        <v>0</v>
      </c>
      <c r="Q110" s="117">
        <v>0</v>
      </c>
      <c r="R110" s="117">
        <v>0</v>
      </c>
      <c r="S110" s="117">
        <v>0</v>
      </c>
      <c r="T110" s="117">
        <v>1</v>
      </c>
      <c r="U110" s="2">
        <v>0</v>
      </c>
      <c r="V110" s="2">
        <v>0</v>
      </c>
      <c r="W110" s="2">
        <v>3</v>
      </c>
      <c r="AG110" s="119">
        <f>('Controles Generales'!$E$13*(J110*(90/H110))+'Controles Generales'!$F$13*(K110*(90/H110))+'Controles Generales'!$I$13*(N110*(90/H110))+'Controles Generales'!$J$13*(O110*(90/H110))+'Controles Generales'!$K$13*(P110*(90/H110))+'Controles Generales'!$L$13*(Q110*(90/H110))+'Controles Generales'!$M$13*(R110*(90/H110))+'Controles Generales'!$N$13*(S110*(90/H110))+'Controles Generales'!$O$13*(T110*(90/H110)))/100</f>
        <v>1.076086956521739</v>
      </c>
      <c r="AJ110" s="10">
        <f>IF($H110&lt;'Criterios de Restricción'!$E$31,0,AG110)</f>
        <v>0</v>
      </c>
    </row>
    <row r="111" spans="1:36" ht="21" x14ac:dyDescent="0.25">
      <c r="A111" s="117" t="s">
        <v>516</v>
      </c>
      <c r="B111" s="117" t="s">
        <v>26</v>
      </c>
      <c r="C111" s="117" t="s">
        <v>138</v>
      </c>
      <c r="D111" s="117" t="s">
        <v>118</v>
      </c>
      <c r="E111" s="118">
        <v>35329</v>
      </c>
      <c r="F111" s="117">
        <v>19</v>
      </c>
      <c r="G111" s="117">
        <v>1</v>
      </c>
      <c r="H111" s="117">
        <v>13</v>
      </c>
      <c r="I111" s="2">
        <v>118</v>
      </c>
      <c r="J111" s="117">
        <v>1</v>
      </c>
      <c r="K111" s="117">
        <v>1</v>
      </c>
      <c r="L111" s="2">
        <v>0</v>
      </c>
      <c r="M111" s="2">
        <v>27</v>
      </c>
      <c r="N111" s="117">
        <v>0</v>
      </c>
      <c r="O111" s="117">
        <v>0</v>
      </c>
      <c r="P111" s="117">
        <v>0</v>
      </c>
      <c r="Q111" s="117">
        <v>0</v>
      </c>
      <c r="R111" s="117">
        <v>0</v>
      </c>
      <c r="S111" s="117">
        <v>1</v>
      </c>
      <c r="T111" s="117">
        <v>0</v>
      </c>
      <c r="U111" s="2">
        <v>23</v>
      </c>
      <c r="V111" s="2">
        <v>35</v>
      </c>
      <c r="W111" s="2">
        <v>24</v>
      </c>
      <c r="AG111" s="119">
        <f>('Controles Generales'!$E$13*(J111*(90/H111))+'Controles Generales'!$F$13*(K111*(90/H111))+'Controles Generales'!$I$13*(N111*(90/H111))+'Controles Generales'!$J$13*(O111*(90/H111))+'Controles Generales'!$K$13*(P111*(90/H111))+'Controles Generales'!$L$13*(Q111*(90/H111))+'Controles Generales'!$M$13*(R111*(90/H111))+'Controles Generales'!$N$13*(S111*(90/H111))+'Controles Generales'!$O$13*(T111*(90/H111)))/100</f>
        <v>2.6307692307692307</v>
      </c>
      <c r="AJ111" s="10">
        <f>IF($H111&lt;'Criterios de Restricción'!$E$31,0,AG111)</f>
        <v>0</v>
      </c>
    </row>
    <row r="112" spans="1:36" ht="21" x14ac:dyDescent="0.25">
      <c r="A112" s="117" t="s">
        <v>825</v>
      </c>
      <c r="B112" s="117" t="s">
        <v>26</v>
      </c>
      <c r="C112" s="117" t="s">
        <v>148</v>
      </c>
      <c r="D112" s="117" t="s">
        <v>118</v>
      </c>
      <c r="E112" s="118">
        <v>30241</v>
      </c>
      <c r="F112" s="117">
        <v>33</v>
      </c>
      <c r="G112" s="117">
        <v>15</v>
      </c>
      <c r="H112" s="117">
        <v>841</v>
      </c>
      <c r="I112" s="2">
        <v>5</v>
      </c>
      <c r="J112" s="117">
        <v>84</v>
      </c>
      <c r="K112" s="117">
        <v>3</v>
      </c>
      <c r="L112" s="2">
        <v>0</v>
      </c>
      <c r="M112" s="2">
        <v>6</v>
      </c>
      <c r="N112" s="117">
        <v>10</v>
      </c>
      <c r="O112" s="117">
        <v>5</v>
      </c>
      <c r="P112" s="117">
        <v>0</v>
      </c>
      <c r="Q112" s="117">
        <v>0</v>
      </c>
      <c r="R112" s="117">
        <v>3</v>
      </c>
      <c r="S112" s="117">
        <v>2</v>
      </c>
      <c r="T112" s="117">
        <v>12</v>
      </c>
      <c r="U112" s="2">
        <v>0</v>
      </c>
      <c r="V112" s="2">
        <v>9</v>
      </c>
      <c r="W112" s="2">
        <v>8</v>
      </c>
      <c r="X112" s="26" t="s">
        <v>42</v>
      </c>
      <c r="Y112" s="26">
        <v>5.5761792126849512</v>
      </c>
      <c r="Z112" s="26">
        <v>6.5348585018888619</v>
      </c>
      <c r="AA112" s="26">
        <v>5.926891920013361</v>
      </c>
      <c r="AB112" s="26">
        <v>5.3343759339964265</v>
      </c>
      <c r="AC112" s="26">
        <v>6.8343965885474427</v>
      </c>
      <c r="AD112" s="26">
        <v>9.7127126216932407</v>
      </c>
      <c r="AE112" s="26">
        <v>7.9293690180786953</v>
      </c>
      <c r="AF112" s="26">
        <v>16.312576452993909</v>
      </c>
      <c r="AG112" s="119">
        <f>('Controles Generales'!$E$13*(J112*(90/H112))+'Controles Generales'!$F$13*(K112*(90/H112))+'Controles Generales'!$I$13*(N112*(90/H112))+'Controles Generales'!$J$13*(O112*(90/H112))+'Controles Generales'!$K$13*(P112*(90/H112))+'Controles Generales'!$L$13*(Q112*(90/H112))+'Controles Generales'!$M$13*(R112*(90/H112))+'Controles Generales'!$N$13*(S112*(90/H112))+'Controles Generales'!$O$13*(T112*(90/H112)))/100</f>
        <v>1.0787158145065396</v>
      </c>
      <c r="AH112" s="26"/>
      <c r="AI112" s="26"/>
      <c r="AJ112" s="10">
        <f>IF($H112&lt;'Criterios de Restricción'!$E$31,0,AG112)</f>
        <v>1.0787158145065396</v>
      </c>
    </row>
    <row r="113" spans="1:36" ht="21" x14ac:dyDescent="0.25">
      <c r="A113" s="117" t="s">
        <v>326</v>
      </c>
      <c r="B113" s="117" t="s">
        <v>26</v>
      </c>
      <c r="C113" s="117" t="s">
        <v>121</v>
      </c>
      <c r="D113" s="117" t="s">
        <v>118</v>
      </c>
      <c r="E113" s="118">
        <v>33687</v>
      </c>
      <c r="F113" s="117">
        <v>23</v>
      </c>
      <c r="G113" s="117">
        <v>14</v>
      </c>
      <c r="H113" s="117">
        <v>723</v>
      </c>
      <c r="I113" s="2">
        <v>111</v>
      </c>
      <c r="J113" s="117">
        <v>84</v>
      </c>
      <c r="K113" s="117">
        <v>5</v>
      </c>
      <c r="L113" s="2">
        <v>1</v>
      </c>
      <c r="M113" s="2">
        <v>34</v>
      </c>
      <c r="N113" s="117">
        <v>20</v>
      </c>
      <c r="O113" s="117">
        <v>3</v>
      </c>
      <c r="P113" s="117">
        <v>1</v>
      </c>
      <c r="Q113" s="117">
        <v>1</v>
      </c>
      <c r="R113" s="117">
        <v>3</v>
      </c>
      <c r="S113" s="117">
        <v>0</v>
      </c>
      <c r="T113" s="117">
        <v>7</v>
      </c>
      <c r="U113" s="2">
        <v>25</v>
      </c>
      <c r="V113" s="2">
        <v>59</v>
      </c>
      <c r="W113" s="2">
        <v>56</v>
      </c>
      <c r="AG113" s="119">
        <f>('Controles Generales'!$E$13*(J113*(90/H113))+'Controles Generales'!$F$13*(K113*(90/H113))+'Controles Generales'!$I$13*(N113*(90/H113))+'Controles Generales'!$J$13*(O113*(90/H113))+'Controles Generales'!$K$13*(P113*(90/H113))+'Controles Generales'!$L$13*(Q113*(90/H113))+'Controles Generales'!$M$13*(R113*(90/H113))+'Controles Generales'!$N$13*(S113*(90/H113))+'Controles Generales'!$O$13*(T113*(90/H113)))/100</f>
        <v>1.2933609958506225</v>
      </c>
      <c r="AJ113" s="10">
        <f>IF($H113&lt;'Criterios de Restricción'!$E$31,0,AG113)</f>
        <v>1.2933609958506225</v>
      </c>
    </row>
    <row r="114" spans="1:36" ht="21" x14ac:dyDescent="0.25">
      <c r="A114" s="117" t="s">
        <v>826</v>
      </c>
      <c r="B114" s="117" t="s">
        <v>26</v>
      </c>
      <c r="C114" s="117" t="s">
        <v>142</v>
      </c>
      <c r="D114" s="117" t="s">
        <v>118</v>
      </c>
      <c r="E114" s="118">
        <v>32371</v>
      </c>
      <c r="F114" s="117">
        <v>27</v>
      </c>
      <c r="G114" s="117">
        <v>22</v>
      </c>
      <c r="H114" s="117">
        <v>1530</v>
      </c>
      <c r="I114" s="2">
        <v>1</v>
      </c>
      <c r="J114" s="117">
        <v>213</v>
      </c>
      <c r="K114" s="117">
        <v>29</v>
      </c>
      <c r="L114" s="2">
        <v>0</v>
      </c>
      <c r="M114" s="2">
        <v>0</v>
      </c>
      <c r="N114" s="117">
        <v>18</v>
      </c>
      <c r="O114" s="117">
        <v>4</v>
      </c>
      <c r="P114" s="117">
        <v>5</v>
      </c>
      <c r="Q114" s="117">
        <v>2</v>
      </c>
      <c r="R114" s="117">
        <v>5</v>
      </c>
      <c r="S114" s="117">
        <v>4</v>
      </c>
      <c r="T114" s="117">
        <v>18</v>
      </c>
      <c r="U114" s="2">
        <v>0</v>
      </c>
      <c r="V114" s="2">
        <v>0</v>
      </c>
      <c r="W114" s="2">
        <v>0</v>
      </c>
      <c r="AG114" s="119">
        <f>('Controles Generales'!$E$13*(J114*(90/H114))+'Controles Generales'!$F$13*(K114*(90/H114))+'Controles Generales'!$I$13*(N114*(90/H114))+'Controles Generales'!$J$13*(O114*(90/H114))+'Controles Generales'!$K$13*(P114*(90/H114))+'Controles Generales'!$L$13*(Q114*(90/H114))+'Controles Generales'!$M$13*(R114*(90/H114))+'Controles Generales'!$N$13*(S114*(90/H114))+'Controles Generales'!$O$13*(T114*(90/H114)))/100</f>
        <v>1.6652941176470584</v>
      </c>
      <c r="AJ114" s="10">
        <f>IF($H114&lt;'Criterios de Restricción'!$E$31,0,AG114)</f>
        <v>1.6652941176470584</v>
      </c>
    </row>
    <row r="115" spans="1:36" ht="21" x14ac:dyDescent="0.25">
      <c r="A115" s="117" t="s">
        <v>827</v>
      </c>
      <c r="B115" s="117" t="s">
        <v>26</v>
      </c>
      <c r="C115" s="117" t="s">
        <v>585</v>
      </c>
      <c r="D115" s="117" t="s">
        <v>118</v>
      </c>
      <c r="E115" s="118">
        <v>34333</v>
      </c>
      <c r="F115" s="117">
        <v>21</v>
      </c>
      <c r="G115" s="117">
        <v>28</v>
      </c>
      <c r="H115" s="117">
        <v>1986</v>
      </c>
      <c r="I115" s="2">
        <v>16</v>
      </c>
      <c r="J115" s="117">
        <v>273</v>
      </c>
      <c r="K115" s="117">
        <v>40</v>
      </c>
      <c r="L115" s="2">
        <v>1</v>
      </c>
      <c r="M115" s="2">
        <v>10</v>
      </c>
      <c r="N115" s="117">
        <v>13</v>
      </c>
      <c r="O115" s="117">
        <v>7</v>
      </c>
      <c r="P115" s="117">
        <v>5</v>
      </c>
      <c r="Q115" s="117">
        <v>2</v>
      </c>
      <c r="R115" s="117">
        <v>14</v>
      </c>
      <c r="S115" s="117">
        <v>9</v>
      </c>
      <c r="T115" s="117">
        <v>48</v>
      </c>
      <c r="U115" s="2">
        <v>4</v>
      </c>
      <c r="V115" s="2">
        <v>10</v>
      </c>
      <c r="W115" s="2">
        <v>23</v>
      </c>
      <c r="X115" s="26" t="s">
        <v>42</v>
      </c>
      <c r="Y115" s="26">
        <v>0.69770488840697564</v>
      </c>
      <c r="Z115" s="26">
        <v>0.80634174490910737</v>
      </c>
      <c r="AA115" s="26">
        <v>1.0283972826667322</v>
      </c>
      <c r="AB115" s="26">
        <v>0.82270488840697564</v>
      </c>
      <c r="AC115" s="26">
        <v>1.3270667504538474</v>
      </c>
      <c r="AD115" s="26">
        <v>0.72909325020330729</v>
      </c>
      <c r="AE115" s="26">
        <v>0.8022386373904401</v>
      </c>
      <c r="AF115" s="26">
        <v>0.77913144730032768</v>
      </c>
      <c r="AG115" s="119">
        <f>('Controles Generales'!$E$13*(J115*(90/H115))+'Controles Generales'!$F$13*(K115*(90/H115))+'Controles Generales'!$I$13*(N115*(90/H115))+'Controles Generales'!$J$13*(O115*(90/H115))+'Controles Generales'!$K$13*(P115*(90/H115))+'Controles Generales'!$L$13*(Q115*(90/H115))+'Controles Generales'!$M$13*(R115*(90/H115))+'Controles Generales'!$N$13*(S115*(90/H115))+'Controles Generales'!$O$13*(T115*(90/H115)))/100</f>
        <v>1.8018126888217523</v>
      </c>
      <c r="AH115" s="26"/>
      <c r="AI115" s="26"/>
      <c r="AJ115" s="10">
        <f>IF($H115&lt;'Criterios de Restricción'!$E$31,0,AG115)</f>
        <v>1.8018126888217523</v>
      </c>
    </row>
    <row r="116" spans="1:36" ht="31.5" x14ac:dyDescent="0.25">
      <c r="A116" s="117" t="s">
        <v>230</v>
      </c>
      <c r="B116" s="117" t="s">
        <v>26</v>
      </c>
      <c r="C116" s="117" t="s">
        <v>168</v>
      </c>
      <c r="D116" s="117" t="s">
        <v>215</v>
      </c>
      <c r="E116" s="118">
        <v>34348</v>
      </c>
      <c r="F116" s="117">
        <v>21</v>
      </c>
      <c r="G116" s="117">
        <v>25</v>
      </c>
      <c r="H116" s="117">
        <v>908</v>
      </c>
      <c r="I116" s="2">
        <v>48</v>
      </c>
      <c r="J116" s="117">
        <v>104</v>
      </c>
      <c r="K116" s="117">
        <v>38</v>
      </c>
      <c r="L116" s="2">
        <v>1</v>
      </c>
      <c r="M116" s="2">
        <v>21</v>
      </c>
      <c r="N116" s="117">
        <v>14</v>
      </c>
      <c r="O116" s="117">
        <v>4</v>
      </c>
      <c r="P116" s="117">
        <v>2</v>
      </c>
      <c r="Q116" s="117">
        <v>1</v>
      </c>
      <c r="R116" s="117">
        <v>20</v>
      </c>
      <c r="S116" s="117">
        <v>15</v>
      </c>
      <c r="T116" s="117">
        <v>23</v>
      </c>
      <c r="U116" s="2">
        <v>21</v>
      </c>
      <c r="V116" s="2">
        <v>28</v>
      </c>
      <c r="W116" s="2">
        <v>69</v>
      </c>
      <c r="X116" s="26" t="s">
        <v>42</v>
      </c>
      <c r="Y116" s="26">
        <v>9.343277384470964</v>
      </c>
      <c r="Z116" s="26">
        <v>14.619152753139311</v>
      </c>
      <c r="AA116" s="26">
        <v>11.864450676805355</v>
      </c>
      <c r="AB116" s="26">
        <v>10.140408532011948</v>
      </c>
      <c r="AC116" s="26">
        <v>11.130899862113282</v>
      </c>
      <c r="AD116" s="26">
        <v>15.788631292546897</v>
      </c>
      <c r="AE116" s="26">
        <v>13.501699991975133</v>
      </c>
      <c r="AF116" s="26">
        <v>28.767364013806137</v>
      </c>
      <c r="AG116" s="119">
        <f>('Controles Generales'!$E$13*(J116*(90/H116))+'Controles Generales'!$F$13*(K116*(90/H116))+'Controles Generales'!$I$13*(N116*(90/H116))+'Controles Generales'!$J$13*(O116*(90/H116))+'Controles Generales'!$K$13*(P116*(90/H116))+'Controles Generales'!$L$13*(Q116*(90/H116))+'Controles Generales'!$M$13*(R116*(90/H116))+'Controles Generales'!$N$13*(S116*(90/H116))+'Controles Generales'!$O$13*(T116*(90/H116)))/100</f>
        <v>2.3174008810572686</v>
      </c>
      <c r="AH116" s="26"/>
      <c r="AI116" s="26"/>
      <c r="AJ116" s="10">
        <f>IF($H116&lt;'Criterios de Restricción'!$E$31,0,AG116)</f>
        <v>2.3174008810572686</v>
      </c>
    </row>
    <row r="117" spans="1:36" ht="31.5" x14ac:dyDescent="0.25">
      <c r="A117" s="117" t="s">
        <v>828</v>
      </c>
      <c r="B117" s="117" t="s">
        <v>26</v>
      </c>
      <c r="C117" s="117" t="s">
        <v>605</v>
      </c>
      <c r="D117" s="117" t="s">
        <v>118</v>
      </c>
      <c r="E117" s="118">
        <v>35658</v>
      </c>
      <c r="F117" s="117">
        <v>18</v>
      </c>
      <c r="G117" s="117">
        <v>2</v>
      </c>
      <c r="H117" s="117">
        <v>50</v>
      </c>
      <c r="I117" s="2">
        <v>43</v>
      </c>
      <c r="J117" s="117">
        <v>5</v>
      </c>
      <c r="K117" s="117">
        <v>0</v>
      </c>
      <c r="L117" s="2">
        <v>4</v>
      </c>
      <c r="M117" s="2">
        <v>32</v>
      </c>
      <c r="N117" s="117">
        <v>0</v>
      </c>
      <c r="O117" s="117">
        <v>0</v>
      </c>
      <c r="P117" s="117">
        <v>0</v>
      </c>
      <c r="Q117" s="117">
        <v>0</v>
      </c>
      <c r="R117" s="117">
        <v>0</v>
      </c>
      <c r="S117" s="117">
        <v>0</v>
      </c>
      <c r="T117" s="117">
        <v>1</v>
      </c>
      <c r="U117" s="2">
        <v>20</v>
      </c>
      <c r="V117" s="2">
        <v>50</v>
      </c>
      <c r="W117" s="2">
        <v>146</v>
      </c>
      <c r="AG117" s="119">
        <f>('Controles Generales'!$E$13*(J117*(90/H117))+'Controles Generales'!$F$13*(K117*(90/H117))+'Controles Generales'!$I$13*(N117*(90/H117))+'Controles Generales'!$J$13*(O117*(90/H117))+'Controles Generales'!$K$13*(P117*(90/H117))+'Controles Generales'!$L$13*(Q117*(90/H117))+'Controles Generales'!$M$13*(R117*(90/H117))+'Controles Generales'!$N$13*(S117*(90/H117))+'Controles Generales'!$O$13*(T117*(90/H117)))/100</f>
        <v>0.9</v>
      </c>
      <c r="AJ117" s="10">
        <f>IF($H117&lt;'Criterios de Restricción'!$E$31,0,AG117)</f>
        <v>0</v>
      </c>
    </row>
    <row r="118" spans="1:36" ht="21" x14ac:dyDescent="0.25">
      <c r="A118" s="117" t="s">
        <v>829</v>
      </c>
      <c r="B118" s="117" t="s">
        <v>26</v>
      </c>
      <c r="C118" s="117" t="s">
        <v>598</v>
      </c>
      <c r="D118" s="117" t="s">
        <v>118</v>
      </c>
      <c r="E118" s="118">
        <v>32231</v>
      </c>
      <c r="F118" s="117">
        <v>27</v>
      </c>
      <c r="G118" s="117">
        <v>4</v>
      </c>
      <c r="H118" s="117">
        <v>113</v>
      </c>
      <c r="I118" s="2">
        <v>1</v>
      </c>
      <c r="J118" s="117">
        <v>14</v>
      </c>
      <c r="K118" s="117">
        <v>4</v>
      </c>
      <c r="L118" s="2">
        <v>0</v>
      </c>
      <c r="M118" s="2">
        <v>0</v>
      </c>
      <c r="N118" s="117">
        <v>1</v>
      </c>
      <c r="O118" s="117">
        <v>0</v>
      </c>
      <c r="P118" s="117">
        <v>0</v>
      </c>
      <c r="Q118" s="117">
        <v>0</v>
      </c>
      <c r="R118" s="117">
        <v>2</v>
      </c>
      <c r="S118" s="117">
        <v>2</v>
      </c>
      <c r="T118" s="117">
        <v>1</v>
      </c>
      <c r="U118" s="2">
        <v>0</v>
      </c>
      <c r="V118" s="2">
        <v>1</v>
      </c>
      <c r="W118" s="2">
        <v>0</v>
      </c>
      <c r="AG118" s="119">
        <f>('Controles Generales'!$E$13*(J118*(90/H118))+'Controles Generales'!$F$13*(K118*(90/H118))+'Controles Generales'!$I$13*(N118*(90/H118))+'Controles Generales'!$J$13*(O118*(90/H118))+'Controles Generales'!$K$13*(P118*(90/H118))+'Controles Generales'!$L$13*(Q118*(90/H118))+'Controles Generales'!$M$13*(R118*(90/H118))+'Controles Generales'!$N$13*(S118*(90/H118))+'Controles Generales'!$O$13*(T118*(90/H118)))/100</f>
        <v>1.9672566371681415</v>
      </c>
      <c r="AJ118" s="10">
        <f>IF($H118&lt;'Criterios de Restricción'!$E$31,0,AG118)</f>
        <v>0</v>
      </c>
    </row>
    <row r="119" spans="1:36" ht="21" x14ac:dyDescent="0.25">
      <c r="A119" s="117" t="s">
        <v>830</v>
      </c>
      <c r="B119" s="117" t="s">
        <v>26</v>
      </c>
      <c r="C119" s="117" t="s">
        <v>146</v>
      </c>
      <c r="D119" s="117" t="s">
        <v>118</v>
      </c>
      <c r="E119" s="118">
        <v>35514</v>
      </c>
      <c r="F119" s="117">
        <v>18</v>
      </c>
      <c r="G119" s="117">
        <v>2</v>
      </c>
      <c r="H119" s="117">
        <v>33</v>
      </c>
      <c r="I119" s="2">
        <v>53</v>
      </c>
      <c r="J119" s="117">
        <v>4</v>
      </c>
      <c r="K119" s="117">
        <v>0</v>
      </c>
      <c r="L119" s="2">
        <v>3</v>
      </c>
      <c r="M119" s="2">
        <v>31</v>
      </c>
      <c r="N119" s="117">
        <v>2</v>
      </c>
      <c r="O119" s="117">
        <v>0</v>
      </c>
      <c r="P119" s="117">
        <v>0</v>
      </c>
      <c r="Q119" s="117">
        <v>0</v>
      </c>
      <c r="R119" s="117">
        <v>0</v>
      </c>
      <c r="S119" s="117">
        <v>0</v>
      </c>
      <c r="T119" s="117">
        <v>2</v>
      </c>
      <c r="U119" s="2">
        <v>6</v>
      </c>
      <c r="V119" s="2">
        <v>28</v>
      </c>
      <c r="W119" s="2">
        <v>24</v>
      </c>
      <c r="X119" s="26" t="s">
        <v>42</v>
      </c>
      <c r="Y119" s="26">
        <v>3.7347780239393997</v>
      </c>
      <c r="Z119" s="26">
        <v>6.2923983571184339</v>
      </c>
      <c r="AA119" s="26">
        <v>5.7117147199079774</v>
      </c>
      <c r="AB119" s="26">
        <v>3.5708435977098913</v>
      </c>
      <c r="AC119" s="26">
        <v>5.5380830205776093</v>
      </c>
      <c r="AD119" s="26">
        <v>3.3063586708581272</v>
      </c>
      <c r="AE119" s="26">
        <v>3.6295113322986232</v>
      </c>
      <c r="AF119" s="26">
        <v>5.2417476841101118</v>
      </c>
      <c r="AG119" s="119">
        <f>('Controles Generales'!$E$13*(J119*(90/H119))+'Controles Generales'!$F$13*(K119*(90/H119))+'Controles Generales'!$I$13*(N119*(90/H119))+'Controles Generales'!$J$13*(O119*(90/H119))+'Controles Generales'!$K$13*(P119*(90/H119))+'Controles Generales'!$L$13*(Q119*(90/H119))+'Controles Generales'!$M$13*(R119*(90/H119))+'Controles Generales'!$N$13*(S119*(90/H119))+'Controles Generales'!$O$13*(T119*(90/H119)))/100</f>
        <v>1.6909090909090907</v>
      </c>
      <c r="AH119" s="26"/>
      <c r="AI119" s="26"/>
      <c r="AJ119" s="10">
        <f>IF($H119&lt;'Criterios de Restricción'!$E$31,0,AG119)</f>
        <v>0</v>
      </c>
    </row>
    <row r="120" spans="1:36" ht="31.5" x14ac:dyDescent="0.25">
      <c r="A120" s="117" t="s">
        <v>831</v>
      </c>
      <c r="B120" s="117" t="s">
        <v>26</v>
      </c>
      <c r="C120" s="117" t="s">
        <v>585</v>
      </c>
      <c r="D120" s="117" t="s">
        <v>118</v>
      </c>
      <c r="E120" s="118">
        <v>34423</v>
      </c>
      <c r="F120" s="117">
        <v>21</v>
      </c>
      <c r="G120" s="117">
        <v>12</v>
      </c>
      <c r="H120" s="117">
        <v>631</v>
      </c>
      <c r="I120" s="2">
        <v>23</v>
      </c>
      <c r="J120" s="117">
        <v>91</v>
      </c>
      <c r="K120" s="117">
        <v>17</v>
      </c>
      <c r="L120" s="2">
        <v>2</v>
      </c>
      <c r="M120" s="2">
        <v>24</v>
      </c>
      <c r="N120" s="117">
        <v>9</v>
      </c>
      <c r="O120" s="117">
        <v>2</v>
      </c>
      <c r="P120" s="117">
        <v>1</v>
      </c>
      <c r="Q120" s="117">
        <v>1</v>
      </c>
      <c r="R120" s="117">
        <v>2</v>
      </c>
      <c r="S120" s="117">
        <v>2</v>
      </c>
      <c r="T120" s="117">
        <v>8</v>
      </c>
      <c r="U120" s="2">
        <v>10</v>
      </c>
      <c r="V120" s="2">
        <v>34</v>
      </c>
      <c r="W120" s="2">
        <v>45</v>
      </c>
      <c r="AG120" s="119">
        <f>('Controles Generales'!$E$13*(J120*(90/H120))+'Controles Generales'!$F$13*(K120*(90/H120))+'Controles Generales'!$I$13*(N120*(90/H120))+'Controles Generales'!$J$13*(O120*(90/H120))+'Controles Generales'!$K$13*(P120*(90/H120))+'Controles Generales'!$L$13*(Q120*(90/H120))+'Controles Generales'!$M$13*(R120*(90/H120))+'Controles Generales'!$N$13*(S120*(90/H120))+'Controles Generales'!$O$13*(T120*(90/H120)))/100</f>
        <v>1.8684627575277333</v>
      </c>
      <c r="AJ120" s="10">
        <f>IF($H120&lt;'Criterios de Restricción'!$E$31,0,AG120)</f>
        <v>0</v>
      </c>
    </row>
    <row r="121" spans="1:36" ht="21" x14ac:dyDescent="0.25">
      <c r="A121" s="117" t="s">
        <v>315</v>
      </c>
      <c r="B121" s="117" t="s">
        <v>26</v>
      </c>
      <c r="C121" s="117" t="s">
        <v>190</v>
      </c>
      <c r="D121" s="117" t="s">
        <v>133</v>
      </c>
      <c r="E121" s="118">
        <v>33212</v>
      </c>
      <c r="F121" s="117">
        <v>24</v>
      </c>
      <c r="G121" s="117">
        <v>24</v>
      </c>
      <c r="H121" s="117">
        <v>1383</v>
      </c>
      <c r="I121" s="2">
        <v>99</v>
      </c>
      <c r="J121" s="117">
        <v>148</v>
      </c>
      <c r="K121" s="117">
        <v>24</v>
      </c>
      <c r="L121" s="2">
        <v>7</v>
      </c>
      <c r="M121" s="2">
        <v>47</v>
      </c>
      <c r="N121" s="117">
        <v>37</v>
      </c>
      <c r="O121" s="117">
        <v>3</v>
      </c>
      <c r="P121" s="117">
        <v>1</v>
      </c>
      <c r="Q121" s="117">
        <v>0</v>
      </c>
      <c r="R121" s="117">
        <v>4</v>
      </c>
      <c r="S121" s="117">
        <v>15</v>
      </c>
      <c r="T121" s="117">
        <v>22</v>
      </c>
      <c r="U121" s="2">
        <v>17</v>
      </c>
      <c r="V121" s="2">
        <v>42</v>
      </c>
      <c r="W121" s="2">
        <v>92</v>
      </c>
      <c r="AG121" s="119">
        <f>('Controles Generales'!$E$13*(J121*(90/H121))+'Controles Generales'!$F$13*(K121*(90/H121))+'Controles Generales'!$I$13*(N121*(90/H121))+'Controles Generales'!$J$13*(O121*(90/H121))+'Controles Generales'!$K$13*(P121*(90/H121))+'Controles Generales'!$L$13*(Q121*(90/H121))+'Controles Generales'!$M$13*(R121*(90/H121))+'Controles Generales'!$N$13*(S121*(90/H121))+'Controles Generales'!$O$13*(T121*(90/H121)))/100</f>
        <v>1.5097613882863339</v>
      </c>
      <c r="AJ121" s="10">
        <f>IF($H121&lt;'Criterios de Restricción'!$E$31,0,AG121)</f>
        <v>1.5097613882863339</v>
      </c>
    </row>
    <row r="122" spans="1:36" ht="31.5" x14ac:dyDescent="0.25">
      <c r="A122" s="117" t="s">
        <v>832</v>
      </c>
      <c r="B122" s="117" t="s">
        <v>26</v>
      </c>
      <c r="C122" s="117" t="s">
        <v>146</v>
      </c>
      <c r="D122" s="117" t="s">
        <v>169</v>
      </c>
      <c r="E122" s="118">
        <v>33266</v>
      </c>
      <c r="F122" s="117">
        <v>24</v>
      </c>
      <c r="G122" s="117">
        <v>11</v>
      </c>
      <c r="H122" s="117">
        <v>549</v>
      </c>
      <c r="I122" s="2">
        <v>6</v>
      </c>
      <c r="J122" s="117">
        <v>52</v>
      </c>
      <c r="K122" s="117">
        <v>7</v>
      </c>
      <c r="L122" s="2">
        <v>0</v>
      </c>
      <c r="M122" s="2">
        <v>2</v>
      </c>
      <c r="N122" s="117">
        <v>6</v>
      </c>
      <c r="O122" s="117">
        <v>1</v>
      </c>
      <c r="P122" s="117">
        <v>0</v>
      </c>
      <c r="Q122" s="117">
        <v>0</v>
      </c>
      <c r="R122" s="117">
        <v>2</v>
      </c>
      <c r="S122" s="117">
        <v>0</v>
      </c>
      <c r="T122" s="117">
        <v>10</v>
      </c>
      <c r="U122" s="2">
        <v>1</v>
      </c>
      <c r="V122" s="2">
        <v>3</v>
      </c>
      <c r="W122" s="2">
        <v>1</v>
      </c>
      <c r="AG122" s="119">
        <f>('Controles Generales'!$E$13*(J122*(90/H122))+'Controles Generales'!$F$13*(K122*(90/H122))+'Controles Generales'!$I$13*(N122*(90/H122))+'Controles Generales'!$J$13*(O122*(90/H122))+'Controles Generales'!$K$13*(P122*(90/H122))+'Controles Generales'!$L$13*(Q122*(90/H122))+'Controles Generales'!$M$13*(R122*(90/H122))+'Controles Generales'!$N$13*(S122*(90/H122))+'Controles Generales'!$O$13*(T122*(90/H122)))/100</f>
        <v>1.1934426229508197</v>
      </c>
      <c r="AJ122" s="10">
        <f>IF($H122&lt;'Criterios de Restricción'!$E$31,0,AG122)</f>
        <v>0</v>
      </c>
    </row>
    <row r="123" spans="1:36" ht="21" x14ac:dyDescent="0.25">
      <c r="A123" s="117" t="s">
        <v>833</v>
      </c>
      <c r="B123" s="117" t="s">
        <v>26</v>
      </c>
      <c r="C123" s="117" t="s">
        <v>155</v>
      </c>
      <c r="D123" s="117" t="s">
        <v>118</v>
      </c>
      <c r="E123" s="118">
        <v>31711</v>
      </c>
      <c r="F123" s="117">
        <v>29</v>
      </c>
      <c r="G123" s="117">
        <v>30</v>
      </c>
      <c r="H123" s="117">
        <v>2529</v>
      </c>
      <c r="I123" s="2">
        <v>36</v>
      </c>
      <c r="J123" s="117">
        <v>320</v>
      </c>
      <c r="K123" s="117">
        <v>30</v>
      </c>
      <c r="L123" s="2">
        <v>3</v>
      </c>
      <c r="M123" s="2">
        <v>21</v>
      </c>
      <c r="N123" s="117">
        <v>34</v>
      </c>
      <c r="O123" s="117">
        <v>21</v>
      </c>
      <c r="P123" s="117">
        <v>6</v>
      </c>
      <c r="Q123" s="117">
        <v>3</v>
      </c>
      <c r="R123" s="117">
        <v>15</v>
      </c>
      <c r="S123" s="117">
        <v>5</v>
      </c>
      <c r="T123" s="117">
        <v>36</v>
      </c>
      <c r="U123" s="2">
        <v>5</v>
      </c>
      <c r="V123" s="2">
        <v>19</v>
      </c>
      <c r="W123" s="2">
        <v>68</v>
      </c>
      <c r="X123" s="26" t="s">
        <v>42</v>
      </c>
      <c r="Y123" s="26">
        <v>2.4834585137801612</v>
      </c>
      <c r="Z123" s="26">
        <v>2.6654284844378919</v>
      </c>
      <c r="AA123" s="26">
        <v>2.6218374735793288</v>
      </c>
      <c r="AB123" s="26">
        <v>2.4445240875506529</v>
      </c>
      <c r="AC123" s="26">
        <v>4.015303662871947</v>
      </c>
      <c r="AD123" s="26">
        <v>2.8317285259301617</v>
      </c>
      <c r="AE123" s="26">
        <v>2.7579828457437565</v>
      </c>
      <c r="AF123" s="26">
        <v>3.1098377341261592</v>
      </c>
      <c r="AG123" s="119">
        <f>('Controles Generales'!$E$13*(J123*(90/H123))+'Controles Generales'!$F$13*(K123*(90/H123))+'Controles Generales'!$I$13*(N123*(90/H123))+'Controles Generales'!$J$13*(O123*(90/H123))+'Controles Generales'!$K$13*(P123*(90/H123))+'Controles Generales'!$L$13*(Q123*(90/H123))+'Controles Generales'!$M$13*(R123*(90/H123))+'Controles Generales'!$N$13*(S123*(90/H123))+'Controles Generales'!$O$13*(T123*(90/H123)))/100</f>
        <v>1.5259786476868324</v>
      </c>
      <c r="AH123" s="26"/>
      <c r="AI123" s="26"/>
      <c r="AJ123" s="10">
        <f>IF($H123&lt;'Criterios de Restricción'!$E$31,0,AG123)</f>
        <v>1.5259786476868324</v>
      </c>
    </row>
    <row r="124" spans="1:36" ht="31.5" x14ac:dyDescent="0.25">
      <c r="A124" s="117" t="s">
        <v>834</v>
      </c>
      <c r="B124" s="117" t="s">
        <v>26</v>
      </c>
      <c r="C124" s="117" t="s">
        <v>154</v>
      </c>
      <c r="D124" s="117" t="s">
        <v>118</v>
      </c>
      <c r="E124" s="118">
        <v>34703</v>
      </c>
      <c r="F124" s="117">
        <v>20</v>
      </c>
      <c r="G124" s="117">
        <v>1</v>
      </c>
      <c r="H124" s="117">
        <v>25</v>
      </c>
      <c r="I124" s="2">
        <v>11</v>
      </c>
      <c r="J124" s="117">
        <v>4</v>
      </c>
      <c r="K124" s="117">
        <v>0</v>
      </c>
      <c r="L124" s="2">
        <v>1</v>
      </c>
      <c r="M124" s="2">
        <v>5</v>
      </c>
      <c r="N124" s="117">
        <v>0</v>
      </c>
      <c r="O124" s="117">
        <v>0</v>
      </c>
      <c r="P124" s="117">
        <v>0</v>
      </c>
      <c r="Q124" s="117">
        <v>0</v>
      </c>
      <c r="R124" s="117">
        <v>0</v>
      </c>
      <c r="S124" s="117">
        <v>0</v>
      </c>
      <c r="T124" s="117">
        <v>0</v>
      </c>
      <c r="U124" s="2">
        <v>4</v>
      </c>
      <c r="V124" s="2">
        <v>11</v>
      </c>
      <c r="W124" s="2">
        <v>19</v>
      </c>
      <c r="AG124" s="119">
        <f>('Controles Generales'!$E$13*(J124*(90/H124))+'Controles Generales'!$F$13*(K124*(90/H124))+'Controles Generales'!$I$13*(N124*(90/H124))+'Controles Generales'!$J$13*(O124*(90/H124))+'Controles Generales'!$K$13*(P124*(90/H124))+'Controles Generales'!$L$13*(Q124*(90/H124))+'Controles Generales'!$M$13*(R124*(90/H124))+'Controles Generales'!$N$13*(S124*(90/H124))+'Controles Generales'!$O$13*(T124*(90/H124)))/100</f>
        <v>1.1520000000000001</v>
      </c>
      <c r="AJ124" s="10">
        <f>IF($H124&lt;'Criterios de Restricción'!$E$31,0,AG124)</f>
        <v>0</v>
      </c>
    </row>
    <row r="125" spans="1:36" ht="21" x14ac:dyDescent="0.25">
      <c r="A125" s="117" t="s">
        <v>316</v>
      </c>
      <c r="B125" s="117" t="s">
        <v>26</v>
      </c>
      <c r="C125" s="117" t="s">
        <v>190</v>
      </c>
      <c r="D125" s="117" t="s">
        <v>118</v>
      </c>
      <c r="E125" s="118">
        <v>32052</v>
      </c>
      <c r="F125" s="117">
        <v>28</v>
      </c>
      <c r="G125" s="117">
        <v>26</v>
      </c>
      <c r="H125" s="117">
        <v>1462</v>
      </c>
      <c r="I125" s="2">
        <v>27</v>
      </c>
      <c r="J125" s="117">
        <v>146</v>
      </c>
      <c r="K125" s="117">
        <v>34</v>
      </c>
      <c r="L125" s="2">
        <v>1</v>
      </c>
      <c r="M125" s="2">
        <v>21</v>
      </c>
      <c r="N125" s="117">
        <v>11</v>
      </c>
      <c r="O125" s="117">
        <v>5</v>
      </c>
      <c r="P125" s="117">
        <v>1</v>
      </c>
      <c r="Q125" s="117">
        <v>1</v>
      </c>
      <c r="R125" s="117">
        <v>13</v>
      </c>
      <c r="S125" s="117">
        <v>19</v>
      </c>
      <c r="T125" s="117">
        <v>28</v>
      </c>
      <c r="U125" s="2">
        <v>10</v>
      </c>
      <c r="V125" s="2">
        <v>34</v>
      </c>
      <c r="W125" s="2">
        <v>46</v>
      </c>
      <c r="AG125" s="119">
        <f>('Controles Generales'!$E$13*(J125*(90/H125))+'Controles Generales'!$F$13*(K125*(90/H125))+'Controles Generales'!$I$13*(N125*(90/H125))+'Controles Generales'!$J$13*(O125*(90/H125))+'Controles Generales'!$K$13*(P125*(90/H125))+'Controles Generales'!$L$13*(Q125*(90/H125))+'Controles Generales'!$M$13*(R125*(90/H125))+'Controles Generales'!$N$13*(S125*(90/H125))+'Controles Generales'!$O$13*(T125*(90/H125)))/100</f>
        <v>1.5968536251709986</v>
      </c>
      <c r="AJ125" s="10">
        <f>IF($H125&lt;'Criterios de Restricción'!$E$31,0,AG125)</f>
        <v>1.5968536251709986</v>
      </c>
    </row>
    <row r="126" spans="1:36" x14ac:dyDescent="0.25">
      <c r="A126" s="117" t="s">
        <v>835</v>
      </c>
      <c r="B126" s="117" t="s">
        <v>26</v>
      </c>
      <c r="C126" s="117" t="s">
        <v>117</v>
      </c>
      <c r="D126" s="117" t="s">
        <v>118</v>
      </c>
      <c r="E126" s="118">
        <v>29419</v>
      </c>
      <c r="F126" s="117">
        <v>35</v>
      </c>
      <c r="G126" s="117">
        <v>28</v>
      </c>
      <c r="H126" s="117">
        <v>2431</v>
      </c>
      <c r="I126" s="2">
        <v>4</v>
      </c>
      <c r="J126" s="117">
        <v>421</v>
      </c>
      <c r="K126" s="117">
        <v>58</v>
      </c>
      <c r="L126" s="2">
        <v>0</v>
      </c>
      <c r="M126" s="2">
        <v>2</v>
      </c>
      <c r="N126" s="117">
        <v>16</v>
      </c>
      <c r="O126" s="117">
        <v>9</v>
      </c>
      <c r="P126" s="117">
        <v>9</v>
      </c>
      <c r="Q126" s="117">
        <v>4</v>
      </c>
      <c r="R126" s="117">
        <v>11</v>
      </c>
      <c r="S126" s="117">
        <v>11</v>
      </c>
      <c r="T126" s="117">
        <v>35</v>
      </c>
      <c r="U126" s="2">
        <v>1</v>
      </c>
      <c r="V126" s="2">
        <v>4</v>
      </c>
      <c r="W126" s="2">
        <v>3</v>
      </c>
      <c r="AG126" s="119">
        <f>('Controles Generales'!$E$13*(J126*(90/H126))+'Controles Generales'!$F$13*(K126*(90/H126))+'Controles Generales'!$I$13*(N126*(90/H126))+'Controles Generales'!$J$13*(O126*(90/H126))+'Controles Generales'!$K$13*(P126*(90/H126))+'Controles Generales'!$L$13*(Q126*(90/H126))+'Controles Generales'!$M$13*(R126*(90/H126))+'Controles Generales'!$N$13*(S126*(90/H126))+'Controles Generales'!$O$13*(T126*(90/H126)))/100</f>
        <v>2.0513780337309746</v>
      </c>
      <c r="AJ126" s="10">
        <f>IF($H126&lt;'Criterios de Restricción'!$E$31,0,AG126)</f>
        <v>2.0513780337309746</v>
      </c>
    </row>
    <row r="127" spans="1:36" ht="21" x14ac:dyDescent="0.25">
      <c r="A127" s="117" t="s">
        <v>836</v>
      </c>
      <c r="B127" s="117" t="s">
        <v>26</v>
      </c>
      <c r="C127" s="117" t="s">
        <v>154</v>
      </c>
      <c r="D127" s="117" t="s">
        <v>118</v>
      </c>
      <c r="E127" s="118">
        <v>29931</v>
      </c>
      <c r="F127" s="117">
        <v>33</v>
      </c>
      <c r="G127" s="117">
        <v>13</v>
      </c>
      <c r="H127" s="117">
        <v>782</v>
      </c>
      <c r="I127" s="2">
        <v>31</v>
      </c>
      <c r="J127" s="117">
        <v>194</v>
      </c>
      <c r="K127" s="117">
        <v>11</v>
      </c>
      <c r="L127" s="2">
        <v>1</v>
      </c>
      <c r="M127" s="2">
        <v>13</v>
      </c>
      <c r="N127" s="117">
        <v>5</v>
      </c>
      <c r="O127" s="117">
        <v>0</v>
      </c>
      <c r="P127" s="117">
        <v>5</v>
      </c>
      <c r="Q127" s="117">
        <v>3</v>
      </c>
      <c r="R127" s="117">
        <v>8</v>
      </c>
      <c r="S127" s="117">
        <v>4</v>
      </c>
      <c r="T127" s="117">
        <v>7</v>
      </c>
      <c r="U127" s="2">
        <v>5</v>
      </c>
      <c r="V127" s="2">
        <v>14</v>
      </c>
      <c r="W127" s="2">
        <v>50</v>
      </c>
      <c r="AG127" s="119">
        <f>('Controles Generales'!$E$13*(J127*(90/H127))+'Controles Generales'!$F$13*(K127*(90/H127))+'Controles Generales'!$I$13*(N127*(90/H127))+'Controles Generales'!$J$13*(O127*(90/H127))+'Controles Generales'!$K$13*(P127*(90/H127))+'Controles Generales'!$L$13*(Q127*(90/H127))+'Controles Generales'!$M$13*(R127*(90/H127))+'Controles Generales'!$N$13*(S127*(90/H127))+'Controles Generales'!$O$13*(T127*(90/H127)))/100</f>
        <v>2.41227621483376</v>
      </c>
      <c r="AJ127" s="10">
        <f>IF($H127&lt;'Criterios de Restricción'!$E$31,0,AG127)</f>
        <v>2.41227621483376</v>
      </c>
    </row>
    <row r="128" spans="1:36" ht="21" x14ac:dyDescent="0.25">
      <c r="A128" s="117" t="s">
        <v>837</v>
      </c>
      <c r="B128" s="117" t="s">
        <v>26</v>
      </c>
      <c r="C128" s="117" t="s">
        <v>121</v>
      </c>
      <c r="D128" s="117" t="s">
        <v>118</v>
      </c>
      <c r="E128" s="118">
        <v>35022</v>
      </c>
      <c r="F128" s="117">
        <v>20</v>
      </c>
      <c r="G128" s="117">
        <v>1</v>
      </c>
      <c r="H128" s="117">
        <v>16</v>
      </c>
      <c r="I128" s="2">
        <v>17</v>
      </c>
      <c r="J128" s="117">
        <v>2</v>
      </c>
      <c r="K128" s="117">
        <v>0</v>
      </c>
      <c r="L128" s="2">
        <v>1</v>
      </c>
      <c r="M128" s="2">
        <v>10</v>
      </c>
      <c r="N128" s="117">
        <v>1</v>
      </c>
      <c r="O128" s="117">
        <v>0</v>
      </c>
      <c r="P128" s="117">
        <v>0</v>
      </c>
      <c r="Q128" s="117">
        <v>0</v>
      </c>
      <c r="R128" s="117">
        <v>0</v>
      </c>
      <c r="S128" s="117">
        <v>0</v>
      </c>
      <c r="T128" s="117">
        <v>0</v>
      </c>
      <c r="U128" s="2">
        <v>6</v>
      </c>
      <c r="V128" s="2">
        <v>16</v>
      </c>
      <c r="W128" s="2">
        <v>72</v>
      </c>
      <c r="X128" s="26" t="s">
        <v>42</v>
      </c>
      <c r="Y128" s="26">
        <v>1.1497008683915704</v>
      </c>
      <c r="Z128" s="26">
        <v>0.53329924345104618</v>
      </c>
      <c r="AA128" s="26">
        <v>0.65862987423708486</v>
      </c>
      <c r="AB128" s="26">
        <v>1.1497008683915704</v>
      </c>
      <c r="AC128" s="26">
        <v>0.69556965014744887</v>
      </c>
      <c r="AD128" s="26">
        <v>1.6141458162331028</v>
      </c>
      <c r="AE128" s="26">
        <v>1.442759959837759</v>
      </c>
      <c r="AF128" s="26">
        <v>1.877735168057749</v>
      </c>
      <c r="AG128" s="119">
        <f>('Controles Generales'!$E$13*(J128*(90/H128))+'Controles Generales'!$F$13*(K128*(90/H128))+'Controles Generales'!$I$13*(N128*(90/H128))+'Controles Generales'!$J$13*(O128*(90/H128))+'Controles Generales'!$K$13*(P128*(90/H128))+'Controles Generales'!$L$13*(Q128*(90/H128))+'Controles Generales'!$M$13*(R128*(90/H128))+'Controles Generales'!$N$13*(S128*(90/H128))+'Controles Generales'!$O$13*(T128*(90/H128)))/100</f>
        <v>1.1812499999999999</v>
      </c>
      <c r="AH128" s="26"/>
      <c r="AI128" s="26"/>
      <c r="AJ128" s="10">
        <f>IF($H128&lt;'Criterios de Restricción'!$E$31,0,AG128)</f>
        <v>0</v>
      </c>
    </row>
    <row r="129" spans="1:36" ht="21" x14ac:dyDescent="0.25">
      <c r="A129" s="117" t="s">
        <v>838</v>
      </c>
      <c r="B129" s="117" t="s">
        <v>26</v>
      </c>
      <c r="C129" s="117" t="s">
        <v>144</v>
      </c>
      <c r="D129" s="117" t="s">
        <v>118</v>
      </c>
      <c r="E129" s="118">
        <v>31196</v>
      </c>
      <c r="F129" s="117">
        <v>30</v>
      </c>
      <c r="G129" s="117">
        <v>23</v>
      </c>
      <c r="H129" s="117">
        <v>1778</v>
      </c>
      <c r="I129" s="2">
        <v>115</v>
      </c>
      <c r="J129" s="117">
        <v>250</v>
      </c>
      <c r="K129" s="117">
        <v>67</v>
      </c>
      <c r="L129" s="2">
        <v>4</v>
      </c>
      <c r="M129" s="2">
        <v>40</v>
      </c>
      <c r="N129" s="117">
        <v>11</v>
      </c>
      <c r="O129" s="117">
        <v>7</v>
      </c>
      <c r="P129" s="117">
        <v>4</v>
      </c>
      <c r="Q129" s="117">
        <v>1</v>
      </c>
      <c r="R129" s="117">
        <v>17</v>
      </c>
      <c r="S129" s="117">
        <v>10</v>
      </c>
      <c r="T129" s="117">
        <v>41</v>
      </c>
      <c r="U129" s="2">
        <v>27</v>
      </c>
      <c r="V129" s="2">
        <v>72</v>
      </c>
      <c r="W129" s="2">
        <v>95</v>
      </c>
      <c r="AG129" s="119">
        <f>('Controles Generales'!$E$13*(J129*(90/H129))+'Controles Generales'!$F$13*(K129*(90/H129))+'Controles Generales'!$I$13*(N129*(90/H129))+'Controles Generales'!$J$13*(O129*(90/H129))+'Controles Generales'!$K$13*(P129*(90/H129))+'Controles Generales'!$L$13*(Q129*(90/H129))+'Controles Generales'!$M$13*(R129*(90/H129))+'Controles Generales'!$N$13*(S129*(90/H129))+'Controles Generales'!$O$13*(T129*(90/H129)))/100</f>
        <v>2.1821709786276715</v>
      </c>
      <c r="AJ129" s="10">
        <f>IF($H129&lt;'Criterios de Restricción'!$E$31,0,AG129)</f>
        <v>2.1821709786276715</v>
      </c>
    </row>
    <row r="130" spans="1:36" ht="21" x14ac:dyDescent="0.25">
      <c r="A130" s="117" t="s">
        <v>839</v>
      </c>
      <c r="B130" s="117" t="s">
        <v>26</v>
      </c>
      <c r="C130" s="117" t="s">
        <v>143</v>
      </c>
      <c r="D130" s="117" t="s">
        <v>169</v>
      </c>
      <c r="E130" s="118">
        <v>29564</v>
      </c>
      <c r="F130" s="117">
        <v>34</v>
      </c>
      <c r="G130" s="117">
        <v>23</v>
      </c>
      <c r="H130" s="117">
        <v>1955</v>
      </c>
      <c r="I130" s="2">
        <v>94</v>
      </c>
      <c r="J130" s="117">
        <v>273</v>
      </c>
      <c r="K130" s="117">
        <v>28</v>
      </c>
      <c r="L130" s="2">
        <v>3</v>
      </c>
      <c r="M130" s="2">
        <v>31</v>
      </c>
      <c r="N130" s="117">
        <v>33</v>
      </c>
      <c r="O130" s="117">
        <v>8</v>
      </c>
      <c r="P130" s="117">
        <v>3</v>
      </c>
      <c r="Q130" s="117">
        <v>0</v>
      </c>
      <c r="R130" s="117">
        <v>16</v>
      </c>
      <c r="S130" s="117">
        <v>13</v>
      </c>
      <c r="T130" s="117">
        <v>20</v>
      </c>
      <c r="U130" s="2">
        <v>27</v>
      </c>
      <c r="V130" s="2">
        <v>52</v>
      </c>
      <c r="W130" s="2">
        <v>150</v>
      </c>
      <c r="X130" s="26" t="s">
        <v>42</v>
      </c>
      <c r="Y130" s="26">
        <v>2.2337430006472445</v>
      </c>
      <c r="Z130" s="26">
        <v>1.551487869981298</v>
      </c>
      <c r="AA130" s="26">
        <v>1.7207539764350059</v>
      </c>
      <c r="AB130" s="26">
        <v>2.3587430006472445</v>
      </c>
      <c r="AC130" s="26">
        <v>1.4158246876463196</v>
      </c>
      <c r="AD130" s="26">
        <v>2.5567740446714855</v>
      </c>
      <c r="AE130" s="26">
        <v>2.5487862382907966</v>
      </c>
      <c r="AF130" s="26">
        <v>3.0979814689492109</v>
      </c>
      <c r="AG130" s="119">
        <f>('Controles Generales'!$E$13*(J130*(90/H130))+'Controles Generales'!$F$13*(K130*(90/H130))+'Controles Generales'!$I$13*(N130*(90/H130))+'Controles Generales'!$J$13*(O130*(90/H130))+'Controles Generales'!$K$13*(P130*(90/H130))+'Controles Generales'!$L$13*(Q130*(90/H130))+'Controles Generales'!$M$13*(R130*(90/H130))+'Controles Generales'!$N$13*(S130*(90/H130))+'Controles Generales'!$O$13*(T130*(90/H130)))/100</f>
        <v>1.6287468030690533</v>
      </c>
      <c r="AH130" s="26"/>
      <c r="AI130" s="26"/>
      <c r="AJ130" s="10">
        <f>IF($H130&lt;'Criterios de Restricción'!$E$31,0,AG130)</f>
        <v>1.6287468030690533</v>
      </c>
    </row>
    <row r="131" spans="1:36" ht="31.5" x14ac:dyDescent="0.25">
      <c r="A131" s="117" t="s">
        <v>840</v>
      </c>
      <c r="B131" s="117" t="s">
        <v>26</v>
      </c>
      <c r="C131" s="117" t="s">
        <v>154</v>
      </c>
      <c r="D131" s="117" t="s">
        <v>118</v>
      </c>
      <c r="E131" s="118">
        <v>34885</v>
      </c>
      <c r="F131" s="117">
        <v>20</v>
      </c>
      <c r="G131" s="117">
        <v>18</v>
      </c>
      <c r="H131" s="117">
        <v>1332</v>
      </c>
      <c r="I131" s="2">
        <v>16</v>
      </c>
      <c r="J131" s="117">
        <v>87</v>
      </c>
      <c r="K131" s="117">
        <v>27</v>
      </c>
      <c r="L131" s="2">
        <v>0</v>
      </c>
      <c r="M131" s="2">
        <v>7</v>
      </c>
      <c r="N131" s="117">
        <v>15</v>
      </c>
      <c r="O131" s="117">
        <v>7</v>
      </c>
      <c r="P131" s="117">
        <v>2</v>
      </c>
      <c r="Q131" s="117">
        <v>1</v>
      </c>
      <c r="R131" s="117">
        <v>4</v>
      </c>
      <c r="S131" s="117">
        <v>1</v>
      </c>
      <c r="T131" s="117">
        <v>24</v>
      </c>
      <c r="U131" s="2">
        <v>0</v>
      </c>
      <c r="V131" s="2">
        <v>3</v>
      </c>
      <c r="W131" s="2">
        <v>4</v>
      </c>
      <c r="AG131" s="119">
        <f>('Controles Generales'!$E$13*(J131*(90/H131))+'Controles Generales'!$F$13*(K131*(90/H131))+'Controles Generales'!$I$13*(N131*(90/H131))+'Controles Generales'!$J$13*(O131*(90/H131))+'Controles Generales'!$K$13*(P131*(90/H131))+'Controles Generales'!$L$13*(Q131*(90/H131))+'Controles Generales'!$M$13*(R131*(90/H131))+'Controles Generales'!$N$13*(S131*(90/H131))+'Controles Generales'!$O$13*(T131*(90/H131)))/100</f>
        <v>1.1966216216216217</v>
      </c>
      <c r="AJ131" s="10">
        <f>IF($H131&lt;'Criterios de Restricción'!$E$31,0,AG131)</f>
        <v>1.1966216216216217</v>
      </c>
    </row>
    <row r="132" spans="1:36" ht="21" x14ac:dyDescent="0.25">
      <c r="A132" s="117" t="s">
        <v>352</v>
      </c>
      <c r="B132" s="117" t="s">
        <v>26</v>
      </c>
      <c r="C132" s="117" t="s">
        <v>172</v>
      </c>
      <c r="D132" s="117" t="s">
        <v>118</v>
      </c>
      <c r="E132" s="118">
        <v>33130</v>
      </c>
      <c r="F132" s="117">
        <v>25</v>
      </c>
      <c r="G132" s="117">
        <v>17</v>
      </c>
      <c r="H132" s="117">
        <v>673</v>
      </c>
      <c r="I132" s="2">
        <v>4</v>
      </c>
      <c r="J132" s="117">
        <v>85</v>
      </c>
      <c r="K132" s="117">
        <v>5</v>
      </c>
      <c r="L132" s="2">
        <v>0</v>
      </c>
      <c r="M132" s="2">
        <v>4</v>
      </c>
      <c r="N132" s="117">
        <v>10</v>
      </c>
      <c r="O132" s="117">
        <v>2</v>
      </c>
      <c r="P132" s="117">
        <v>0</v>
      </c>
      <c r="Q132" s="117">
        <v>0</v>
      </c>
      <c r="R132" s="117">
        <v>8</v>
      </c>
      <c r="S132" s="117">
        <v>2</v>
      </c>
      <c r="T132" s="117">
        <v>10</v>
      </c>
      <c r="U132" s="2">
        <v>0</v>
      </c>
      <c r="V132" s="2">
        <v>4</v>
      </c>
      <c r="W132" s="2">
        <v>0</v>
      </c>
      <c r="X132" s="26" t="s">
        <v>42</v>
      </c>
      <c r="Y132" s="26">
        <v>10.730497369927177</v>
      </c>
      <c r="Z132" s="26">
        <v>16.911918965861695</v>
      </c>
      <c r="AA132" s="26">
        <v>14.375471085960303</v>
      </c>
      <c r="AB132" s="26">
        <v>10.941562943697669</v>
      </c>
      <c r="AC132" s="26">
        <v>15.729184050019166</v>
      </c>
      <c r="AD132" s="26">
        <v>16.72350168003728</v>
      </c>
      <c r="AE132" s="26">
        <v>15.171491380220035</v>
      </c>
      <c r="AF132" s="26">
        <v>28.002136506405954</v>
      </c>
      <c r="AG132" s="119">
        <f>('Controles Generales'!$E$13*(J132*(90/H132))+'Controles Generales'!$F$13*(K132*(90/H132))+'Controles Generales'!$I$13*(N132*(90/H132))+'Controles Generales'!$J$13*(O132*(90/H132))+'Controles Generales'!$K$13*(P132*(90/H132))+'Controles Generales'!$L$13*(Q132*(90/H132))+'Controles Generales'!$M$13*(R132*(90/H132))+'Controles Generales'!$N$13*(S132*(90/H132))+'Controles Generales'!$O$13*(T132*(90/H132)))/100</f>
        <v>1.3961367013372958</v>
      </c>
      <c r="AH132" s="26"/>
      <c r="AI132" s="26"/>
      <c r="AJ132" s="10">
        <f>IF($H132&lt;'Criterios de Restricción'!$E$31,0,AG132)</f>
        <v>1.3961367013372958</v>
      </c>
    </row>
    <row r="133" spans="1:36" ht="21" x14ac:dyDescent="0.25">
      <c r="A133" s="117" t="s">
        <v>841</v>
      </c>
      <c r="B133" s="117" t="s">
        <v>26</v>
      </c>
      <c r="C133" s="117" t="s">
        <v>598</v>
      </c>
      <c r="D133" s="117" t="s">
        <v>118</v>
      </c>
      <c r="E133" s="118">
        <v>33285</v>
      </c>
      <c r="F133" s="117">
        <v>24</v>
      </c>
      <c r="G133" s="117">
        <v>10</v>
      </c>
      <c r="H133" s="117">
        <v>892</v>
      </c>
      <c r="I133" s="2">
        <v>3</v>
      </c>
      <c r="J133" s="117">
        <v>115</v>
      </c>
      <c r="K133" s="117">
        <v>27</v>
      </c>
      <c r="L133" s="2">
        <v>0</v>
      </c>
      <c r="M133" s="2">
        <v>3</v>
      </c>
      <c r="N133" s="117">
        <v>8</v>
      </c>
      <c r="O133" s="117">
        <v>2</v>
      </c>
      <c r="P133" s="117">
        <v>0</v>
      </c>
      <c r="Q133" s="117">
        <v>0</v>
      </c>
      <c r="R133" s="117">
        <v>3</v>
      </c>
      <c r="S133" s="117">
        <v>4</v>
      </c>
      <c r="T133" s="117">
        <v>12</v>
      </c>
      <c r="U133" s="2">
        <v>0</v>
      </c>
      <c r="V133" s="2">
        <v>2</v>
      </c>
      <c r="W133" s="2">
        <v>1</v>
      </c>
      <c r="X133" s="26" t="s">
        <v>42</v>
      </c>
      <c r="Y133" s="26">
        <v>6.0932846925163462</v>
      </c>
      <c r="Z133" s="26">
        <v>4.3133488814228853</v>
      </c>
      <c r="AA133" s="26">
        <v>3.7986095709055858</v>
      </c>
      <c r="AB133" s="26">
        <v>4.8289404302212642</v>
      </c>
      <c r="AC133" s="26">
        <v>5.4994732497104408</v>
      </c>
      <c r="AD133" s="26">
        <v>11.466071772177317</v>
      </c>
      <c r="AE133" s="26">
        <v>7.6606747932649251</v>
      </c>
      <c r="AF133" s="26">
        <v>12.530663578813483</v>
      </c>
      <c r="AG133" s="119">
        <f>('Controles Generales'!$E$13*(J133*(90/H133))+'Controles Generales'!$F$13*(K133*(90/H133))+'Controles Generales'!$I$13*(N133*(90/H133))+'Controles Generales'!$J$13*(O133*(90/H133))+'Controles Generales'!$K$13*(P133*(90/H133))+'Controles Generales'!$L$13*(Q133*(90/H133))+'Controles Generales'!$M$13*(R133*(90/H133))+'Controles Generales'!$N$13*(S133*(90/H133))+'Controles Generales'!$O$13*(T133*(90/H133)))/100</f>
        <v>1.7697309417040361</v>
      </c>
      <c r="AH133" s="26"/>
      <c r="AI133" s="26"/>
      <c r="AJ133" s="10">
        <f>IF($H133&lt;'Criterios de Restricción'!$E$31,0,AG133)</f>
        <v>1.7697309417040361</v>
      </c>
    </row>
    <row r="134" spans="1:36" ht="21" x14ac:dyDescent="0.25">
      <c r="A134" s="117" t="s">
        <v>842</v>
      </c>
      <c r="B134" s="117" t="s">
        <v>26</v>
      </c>
      <c r="C134" s="117" t="s">
        <v>143</v>
      </c>
      <c r="D134" s="117" t="s">
        <v>118</v>
      </c>
      <c r="E134" s="118">
        <v>32070</v>
      </c>
      <c r="F134" s="117">
        <v>28</v>
      </c>
      <c r="G134" s="117">
        <v>11</v>
      </c>
      <c r="H134" s="117">
        <v>436</v>
      </c>
      <c r="I134" s="2">
        <v>2</v>
      </c>
      <c r="J134" s="117">
        <v>40</v>
      </c>
      <c r="K134" s="117">
        <v>3</v>
      </c>
      <c r="L134" s="2">
        <v>0</v>
      </c>
      <c r="M134" s="2">
        <v>0</v>
      </c>
      <c r="N134" s="117">
        <v>3</v>
      </c>
      <c r="O134" s="117">
        <v>0</v>
      </c>
      <c r="P134" s="117">
        <v>0</v>
      </c>
      <c r="Q134" s="117">
        <v>0</v>
      </c>
      <c r="R134" s="117">
        <v>0</v>
      </c>
      <c r="S134" s="117">
        <v>1</v>
      </c>
      <c r="T134" s="117">
        <v>2</v>
      </c>
      <c r="U134" s="2">
        <v>0</v>
      </c>
      <c r="V134" s="2">
        <v>0</v>
      </c>
      <c r="W134" s="2">
        <v>0</v>
      </c>
      <c r="AG134" s="119">
        <f>('Controles Generales'!$E$13*(J134*(90/H134))+'Controles Generales'!$F$13*(K134*(90/H134))+'Controles Generales'!$I$13*(N134*(90/H134))+'Controles Generales'!$J$13*(O134*(90/H134))+'Controles Generales'!$K$13*(P134*(90/H134))+'Controles Generales'!$L$13*(Q134*(90/H134))+'Controles Generales'!$M$13*(R134*(90/H134))+'Controles Generales'!$N$13*(S134*(90/H134))+'Controles Generales'!$O$13*(T134*(90/H134)))/100</f>
        <v>0.88555045871559657</v>
      </c>
      <c r="AJ134" s="10">
        <f>IF($H134&lt;'Criterios de Restricción'!$E$31,0,AG134)</f>
        <v>0</v>
      </c>
    </row>
    <row r="135" spans="1:36" ht="21" x14ac:dyDescent="0.25">
      <c r="A135" s="117" t="s">
        <v>843</v>
      </c>
      <c r="B135" s="117" t="s">
        <v>26</v>
      </c>
      <c r="C135" s="117" t="s">
        <v>605</v>
      </c>
      <c r="D135" s="117" t="s">
        <v>118</v>
      </c>
      <c r="E135" s="118">
        <v>34855</v>
      </c>
      <c r="F135" s="117">
        <v>20</v>
      </c>
      <c r="G135" s="117">
        <v>5</v>
      </c>
      <c r="H135" s="117">
        <v>240</v>
      </c>
      <c r="I135" s="2">
        <v>55</v>
      </c>
      <c r="J135" s="117">
        <v>12</v>
      </c>
      <c r="K135" s="117">
        <v>1</v>
      </c>
      <c r="L135" s="2">
        <v>0</v>
      </c>
      <c r="M135" s="2">
        <v>9</v>
      </c>
      <c r="N135" s="117">
        <v>2</v>
      </c>
      <c r="O135" s="117">
        <v>1</v>
      </c>
      <c r="P135" s="117">
        <v>0</v>
      </c>
      <c r="Q135" s="117">
        <v>0</v>
      </c>
      <c r="R135" s="117">
        <v>0</v>
      </c>
      <c r="S135" s="117">
        <v>0</v>
      </c>
      <c r="T135" s="117">
        <v>2</v>
      </c>
      <c r="U135" s="2">
        <v>18</v>
      </c>
      <c r="V135" s="2">
        <v>37</v>
      </c>
      <c r="W135" s="2">
        <v>61</v>
      </c>
      <c r="X135" s="26" t="s">
        <v>42</v>
      </c>
      <c r="Y135" s="26">
        <v>9.2835234428282227</v>
      </c>
      <c r="Z135" s="26">
        <v>8.1697181155350194</v>
      </c>
      <c r="AA135" s="26">
        <v>7.6734238222015714</v>
      </c>
      <c r="AB135" s="26">
        <v>8.3941791805331398</v>
      </c>
      <c r="AC135" s="26">
        <v>8.4863141964893867</v>
      </c>
      <c r="AD135" s="26">
        <v>18.513101555207008</v>
      </c>
      <c r="AE135" s="26">
        <v>13.087020616183617</v>
      </c>
      <c r="AF135" s="26">
        <v>23.238448993904399</v>
      </c>
      <c r="AG135" s="119">
        <f>('Controles Generales'!$E$13*(J135*(90/H135))+'Controles Generales'!$F$13*(K135*(90/H135))+'Controles Generales'!$I$13*(N135*(90/H135))+'Controles Generales'!$J$13*(O135*(90/H135))+'Controles Generales'!$K$13*(P135*(90/H135))+'Controles Generales'!$L$13*(Q135*(90/H135))+'Controles Generales'!$M$13*(R135*(90/H135))+'Controles Generales'!$N$13*(S135*(90/H135))+'Controles Generales'!$O$13*(T135*(90/H135)))/100</f>
        <v>0.6</v>
      </c>
      <c r="AH135" s="26"/>
      <c r="AI135" s="26"/>
      <c r="AJ135" s="10">
        <f>IF($H135&lt;'Criterios de Restricción'!$E$31,0,AG135)</f>
        <v>0</v>
      </c>
    </row>
    <row r="136" spans="1:36" ht="21" x14ac:dyDescent="0.25">
      <c r="A136" s="117" t="s">
        <v>844</v>
      </c>
      <c r="B136" s="117" t="s">
        <v>26</v>
      </c>
      <c r="C136" s="117" t="s">
        <v>138</v>
      </c>
      <c r="D136" s="117" t="s">
        <v>118</v>
      </c>
      <c r="E136" s="118">
        <v>35123</v>
      </c>
      <c r="F136" s="117">
        <v>19</v>
      </c>
      <c r="G136" s="117">
        <v>2</v>
      </c>
      <c r="H136" s="117">
        <v>16</v>
      </c>
      <c r="J136" s="117">
        <v>4</v>
      </c>
      <c r="K136" s="117">
        <v>0</v>
      </c>
      <c r="N136" s="117">
        <v>0</v>
      </c>
      <c r="O136" s="117">
        <v>0</v>
      </c>
      <c r="P136" s="117">
        <v>0</v>
      </c>
      <c r="Q136" s="117">
        <v>0</v>
      </c>
      <c r="R136" s="117">
        <v>1</v>
      </c>
      <c r="S136" s="117">
        <v>0</v>
      </c>
      <c r="T136" s="117">
        <v>1</v>
      </c>
      <c r="AG136" s="119">
        <f>('Controles Generales'!$E$13*(J136*(90/H136))+'Controles Generales'!$F$13*(K136*(90/H136))+'Controles Generales'!$I$13*(N136*(90/H136))+'Controles Generales'!$J$13*(O136*(90/H136))+'Controles Generales'!$K$13*(P136*(90/H136))+'Controles Generales'!$L$13*(Q136*(90/H136))+'Controles Generales'!$M$13*(R136*(90/H136))+'Controles Generales'!$N$13*(S136*(90/H136))+'Controles Generales'!$O$13*(T136*(90/H136)))/100</f>
        <v>2.8125</v>
      </c>
      <c r="AJ136" s="10">
        <f>IF($H136&lt;'Criterios de Restricción'!$E$31,0,AG136)</f>
        <v>0</v>
      </c>
    </row>
    <row r="137" spans="1:36" ht="21" x14ac:dyDescent="0.25">
      <c r="A137" s="117" t="s">
        <v>845</v>
      </c>
      <c r="B137" s="117" t="s">
        <v>26</v>
      </c>
      <c r="C137" s="117" t="s">
        <v>175</v>
      </c>
      <c r="D137" s="117" t="s">
        <v>118</v>
      </c>
      <c r="E137" s="118">
        <v>35081</v>
      </c>
      <c r="F137" s="117">
        <v>19</v>
      </c>
      <c r="G137" s="117">
        <v>6</v>
      </c>
      <c r="H137" s="117">
        <v>406</v>
      </c>
      <c r="J137" s="117">
        <v>44</v>
      </c>
      <c r="K137" s="117">
        <v>21</v>
      </c>
      <c r="N137" s="117">
        <v>3</v>
      </c>
      <c r="O137" s="117">
        <v>0</v>
      </c>
      <c r="P137" s="117">
        <v>0</v>
      </c>
      <c r="Q137" s="117">
        <v>0</v>
      </c>
      <c r="R137" s="117">
        <v>3</v>
      </c>
      <c r="S137" s="117">
        <v>8</v>
      </c>
      <c r="T137" s="117">
        <v>9</v>
      </c>
      <c r="AG137" s="119">
        <f>('Controles Generales'!$E$13*(J137*(90/H137))+'Controles Generales'!$F$13*(K137*(90/H137))+'Controles Generales'!$I$13*(N137*(90/H137))+'Controles Generales'!$J$13*(O137*(90/H137))+'Controles Generales'!$K$13*(P137*(90/H137))+'Controles Generales'!$L$13*(Q137*(90/H137))+'Controles Generales'!$M$13*(R137*(90/H137))+'Controles Generales'!$N$13*(S137*(90/H137))+'Controles Generales'!$O$13*(T137*(90/H137)))/100</f>
        <v>2.2322660098522165</v>
      </c>
      <c r="AJ137" s="10">
        <f>IF($H137&lt;'Criterios de Restricción'!$E$31,0,AG137)</f>
        <v>0</v>
      </c>
    </row>
    <row r="138" spans="1:36" ht="31.5" x14ac:dyDescent="0.25">
      <c r="A138" s="117" t="s">
        <v>322</v>
      </c>
      <c r="B138" s="117" t="s">
        <v>26</v>
      </c>
      <c r="C138" s="117" t="s">
        <v>158</v>
      </c>
      <c r="D138" s="117" t="s">
        <v>118</v>
      </c>
      <c r="E138" s="118">
        <v>31522</v>
      </c>
      <c r="F138" s="117">
        <v>29</v>
      </c>
      <c r="G138" s="117">
        <v>7</v>
      </c>
      <c r="H138" s="117">
        <v>394</v>
      </c>
      <c r="J138" s="117">
        <v>65</v>
      </c>
      <c r="K138" s="117">
        <v>1</v>
      </c>
      <c r="N138" s="117">
        <v>11</v>
      </c>
      <c r="O138" s="117">
        <v>1</v>
      </c>
      <c r="P138" s="117">
        <v>0</v>
      </c>
      <c r="Q138" s="117">
        <v>0</v>
      </c>
      <c r="R138" s="117">
        <v>3</v>
      </c>
      <c r="S138" s="117">
        <v>1</v>
      </c>
      <c r="T138" s="117">
        <v>2</v>
      </c>
      <c r="AG138" s="119">
        <f>('Controles Generales'!$E$13*(J138*(90/H138))+'Controles Generales'!$F$13*(K138*(90/H138))+'Controles Generales'!$I$13*(N138*(90/H138))+'Controles Generales'!$J$13*(O138*(90/H138))+'Controles Generales'!$K$13*(P138*(90/H138))+'Controles Generales'!$L$13*(Q138*(90/H138))+'Controles Generales'!$M$13*(R138*(90/H138))+'Controles Generales'!$N$13*(S138*(90/H138))+'Controles Generales'!$O$13*(T138*(90/H138)))/100</f>
        <v>1.50989847715736</v>
      </c>
      <c r="AJ138" s="10">
        <f>IF($H138&lt;'Criterios de Restricción'!$E$31,0,AG138)</f>
        <v>0</v>
      </c>
    </row>
    <row r="139" spans="1:36" ht="31.5" x14ac:dyDescent="0.25">
      <c r="A139" s="117" t="s">
        <v>213</v>
      </c>
      <c r="B139" s="117" t="s">
        <v>26</v>
      </c>
      <c r="C139" s="117" t="s">
        <v>605</v>
      </c>
      <c r="D139" s="117" t="s">
        <v>118</v>
      </c>
      <c r="E139" s="118">
        <v>30135</v>
      </c>
      <c r="F139" s="117">
        <v>33</v>
      </c>
      <c r="G139" s="117">
        <v>7</v>
      </c>
      <c r="H139" s="117">
        <v>247</v>
      </c>
      <c r="J139" s="117">
        <v>27</v>
      </c>
      <c r="K139" s="117">
        <v>2</v>
      </c>
      <c r="N139" s="117">
        <v>2</v>
      </c>
      <c r="O139" s="117">
        <v>0</v>
      </c>
      <c r="P139" s="117">
        <v>0</v>
      </c>
      <c r="Q139" s="117">
        <v>0</v>
      </c>
      <c r="R139" s="117">
        <v>7</v>
      </c>
      <c r="S139" s="117">
        <v>1</v>
      </c>
      <c r="T139" s="117">
        <v>2</v>
      </c>
      <c r="AG139" s="119">
        <f>('Controles Generales'!$E$13*(J139*(90/H139))+'Controles Generales'!$F$13*(K139*(90/H139))+'Controles Generales'!$I$13*(N139*(90/H139))+'Controles Generales'!$J$13*(O139*(90/H139))+'Controles Generales'!$K$13*(P139*(90/H139))+'Controles Generales'!$L$13*(Q139*(90/H139))+'Controles Generales'!$M$13*(R139*(90/H139))+'Controles Generales'!$N$13*(S139*(90/H139))+'Controles Generales'!$O$13*(T139*(90/H139)))/100</f>
        <v>1.2898785425101216</v>
      </c>
      <c r="AJ139" s="10">
        <f>IF($H139&lt;'Criterios de Restricción'!$E$31,0,AG139)</f>
        <v>0</v>
      </c>
    </row>
    <row r="140" spans="1:36" ht="21" x14ac:dyDescent="0.25">
      <c r="A140" s="117" t="s">
        <v>336</v>
      </c>
      <c r="B140" s="117" t="s">
        <v>26</v>
      </c>
      <c r="C140" s="117" t="s">
        <v>148</v>
      </c>
      <c r="D140" s="117" t="s">
        <v>118</v>
      </c>
      <c r="E140" s="118">
        <v>35428</v>
      </c>
      <c r="F140" s="117">
        <v>18</v>
      </c>
      <c r="G140" s="117">
        <v>1</v>
      </c>
      <c r="H140" s="117">
        <v>2</v>
      </c>
      <c r="J140" s="117">
        <v>0</v>
      </c>
      <c r="K140" s="117">
        <v>0</v>
      </c>
      <c r="N140" s="117">
        <v>0</v>
      </c>
      <c r="O140" s="117">
        <v>0</v>
      </c>
      <c r="P140" s="117">
        <v>0</v>
      </c>
      <c r="Q140" s="117">
        <v>0</v>
      </c>
      <c r="R140" s="117">
        <v>0</v>
      </c>
      <c r="S140" s="117">
        <v>0</v>
      </c>
      <c r="T140" s="117">
        <v>0</v>
      </c>
      <c r="AG140" s="119">
        <f>('Controles Generales'!$E$13*(J140*(90/H140))+'Controles Generales'!$F$13*(K140*(90/H140))+'Controles Generales'!$I$13*(N140*(90/H140))+'Controles Generales'!$J$13*(O140*(90/H140))+'Controles Generales'!$K$13*(P140*(90/H140))+'Controles Generales'!$L$13*(Q140*(90/H140))+'Controles Generales'!$M$13*(R140*(90/H140))+'Controles Generales'!$N$13*(S140*(90/H140))+'Controles Generales'!$O$13*(T140*(90/H140)))/100</f>
        <v>0</v>
      </c>
      <c r="AJ140" s="10">
        <f>IF($H140&lt;'Criterios de Restricción'!$E$31,0,AG140)</f>
        <v>0</v>
      </c>
    </row>
    <row r="141" spans="1:36" ht="21" x14ac:dyDescent="0.25">
      <c r="A141" s="117" t="s">
        <v>846</v>
      </c>
      <c r="B141" s="117" t="s">
        <v>26</v>
      </c>
      <c r="C141" s="117" t="s">
        <v>121</v>
      </c>
      <c r="D141" s="117" t="s">
        <v>215</v>
      </c>
      <c r="E141" s="118">
        <v>32890</v>
      </c>
      <c r="F141" s="117">
        <v>25</v>
      </c>
      <c r="G141" s="117">
        <v>7</v>
      </c>
      <c r="H141" s="117">
        <v>362</v>
      </c>
      <c r="J141" s="117">
        <v>39</v>
      </c>
      <c r="K141" s="117">
        <v>6</v>
      </c>
      <c r="N141" s="117">
        <v>5</v>
      </c>
      <c r="O141" s="117">
        <v>2</v>
      </c>
      <c r="P141" s="117">
        <v>0</v>
      </c>
      <c r="Q141" s="117">
        <v>0</v>
      </c>
      <c r="R141" s="117">
        <v>0</v>
      </c>
      <c r="S141" s="117">
        <v>7</v>
      </c>
      <c r="T141" s="117">
        <v>7</v>
      </c>
      <c r="AG141" s="119">
        <f>('Controles Generales'!$E$13*(J141*(90/H141))+'Controles Generales'!$F$13*(K141*(90/H141))+'Controles Generales'!$I$13*(N141*(90/H141))+'Controles Generales'!$J$13*(O141*(90/H141))+'Controles Generales'!$K$13*(P141*(90/H141))+'Controles Generales'!$L$13*(Q141*(90/H141))+'Controles Generales'!$M$13*(R141*(90/H141))+'Controles Generales'!$N$13*(S141*(90/H141))+'Controles Generales'!$O$13*(T141*(90/H141)))/100</f>
        <v>1.538950276243094</v>
      </c>
      <c r="AJ141" s="10">
        <f>IF($H141&lt;'Criterios de Restricción'!$E$31,0,AG141)</f>
        <v>0</v>
      </c>
    </row>
    <row r="142" spans="1:36" ht="21" x14ac:dyDescent="0.25">
      <c r="A142" s="117" t="s">
        <v>847</v>
      </c>
      <c r="B142" s="117" t="s">
        <v>26</v>
      </c>
      <c r="C142" s="117" t="s">
        <v>172</v>
      </c>
      <c r="D142" s="117" t="s">
        <v>118</v>
      </c>
      <c r="E142" s="118">
        <v>32508</v>
      </c>
      <c r="F142" s="117">
        <v>26</v>
      </c>
      <c r="G142" s="117">
        <v>12</v>
      </c>
      <c r="H142" s="117">
        <v>1009</v>
      </c>
      <c r="J142" s="117">
        <v>186</v>
      </c>
      <c r="K142" s="117">
        <v>35</v>
      </c>
      <c r="N142" s="117">
        <v>6</v>
      </c>
      <c r="O142" s="117">
        <v>9</v>
      </c>
      <c r="P142" s="117">
        <v>3</v>
      </c>
      <c r="Q142" s="117">
        <v>2</v>
      </c>
      <c r="R142" s="117">
        <v>11</v>
      </c>
      <c r="S142" s="117">
        <v>3</v>
      </c>
      <c r="T142" s="117">
        <v>22</v>
      </c>
      <c r="AG142" s="119">
        <f>('Controles Generales'!$E$13*(J142*(90/H142))+'Controles Generales'!$F$13*(K142*(90/H142))+'Controles Generales'!$I$13*(N142*(90/H142))+'Controles Generales'!$J$13*(O142*(90/H142))+'Controles Generales'!$K$13*(P142*(90/H142))+'Controles Generales'!$L$13*(Q142*(90/H142))+'Controles Generales'!$M$13*(R142*(90/H142))+'Controles Generales'!$N$13*(S142*(90/H142))+'Controles Generales'!$O$13*(T142*(90/H142)))/100</f>
        <v>2.4948463825569873</v>
      </c>
      <c r="AJ142" s="10">
        <f>IF($H142&lt;'Criterios de Restricción'!$E$31,0,AG142)</f>
        <v>2.4948463825569873</v>
      </c>
    </row>
    <row r="143" spans="1:36" x14ac:dyDescent="0.25">
      <c r="A143" s="117" t="s">
        <v>197</v>
      </c>
      <c r="B143" s="117" t="s">
        <v>26</v>
      </c>
      <c r="C143" s="117" t="s">
        <v>135</v>
      </c>
      <c r="D143" s="117" t="s">
        <v>118</v>
      </c>
      <c r="E143" s="118">
        <v>35043</v>
      </c>
      <c r="F143" s="117">
        <v>19</v>
      </c>
      <c r="G143" s="117">
        <v>1</v>
      </c>
      <c r="H143" s="117">
        <v>76</v>
      </c>
      <c r="J143" s="117">
        <v>9</v>
      </c>
      <c r="K143" s="117">
        <v>2</v>
      </c>
      <c r="N143" s="117">
        <v>1</v>
      </c>
      <c r="O143" s="117">
        <v>0</v>
      </c>
      <c r="P143" s="117">
        <v>0</v>
      </c>
      <c r="Q143" s="117">
        <v>0</v>
      </c>
      <c r="R143" s="117">
        <v>1</v>
      </c>
      <c r="S143" s="117">
        <v>2</v>
      </c>
      <c r="T143" s="117">
        <v>0</v>
      </c>
      <c r="AG143" s="119">
        <f>('Controles Generales'!$E$13*(J143*(90/H143))+'Controles Generales'!$F$13*(K143*(90/H143))+'Controles Generales'!$I$13*(N143*(90/H143))+'Controles Generales'!$J$13*(O143*(90/H143))+'Controles Generales'!$K$13*(P143*(90/H143))+'Controles Generales'!$L$13*(Q143*(90/H143))+'Controles Generales'!$M$13*(R143*(90/H143))+'Controles Generales'!$N$13*(S143*(90/H143))+'Controles Generales'!$O$13*(T143*(90/H143)))/100</f>
        <v>1.7171052631578945</v>
      </c>
      <c r="AJ143" s="10">
        <f>IF($H143&lt;'Criterios de Restricción'!$E$31,0,AG143)</f>
        <v>0</v>
      </c>
    </row>
    <row r="144" spans="1:36" ht="21" x14ac:dyDescent="0.25">
      <c r="A144" s="117" t="s">
        <v>848</v>
      </c>
      <c r="B144" s="117" t="s">
        <v>26</v>
      </c>
      <c r="C144" s="117" t="s">
        <v>142</v>
      </c>
      <c r="D144" s="117" t="s">
        <v>215</v>
      </c>
      <c r="E144" s="118">
        <v>33590</v>
      </c>
      <c r="F144" s="117">
        <v>23</v>
      </c>
      <c r="G144" s="117">
        <v>9</v>
      </c>
      <c r="H144" s="117">
        <v>278</v>
      </c>
      <c r="J144" s="117">
        <v>47</v>
      </c>
      <c r="K144" s="117">
        <v>5</v>
      </c>
      <c r="N144" s="117">
        <v>4</v>
      </c>
      <c r="O144" s="117">
        <v>1</v>
      </c>
      <c r="P144" s="117">
        <v>0</v>
      </c>
      <c r="Q144" s="117">
        <v>0</v>
      </c>
      <c r="R144" s="117">
        <v>1</v>
      </c>
      <c r="S144" s="117">
        <v>1</v>
      </c>
      <c r="T144" s="117">
        <v>6</v>
      </c>
      <c r="AG144" s="119">
        <f>('Controles Generales'!$E$13*(J144*(90/H144))+'Controles Generales'!$F$13*(K144*(90/H144))+'Controles Generales'!$I$13*(N144*(90/H144))+'Controles Generales'!$J$13*(O144*(90/H144))+'Controles Generales'!$K$13*(P144*(90/H144))+'Controles Generales'!$L$13*(Q144*(90/H144))+'Controles Generales'!$M$13*(R144*(90/H144))+'Controles Generales'!$N$13*(S144*(90/H144))+'Controles Generales'!$O$13*(T144*(90/H144)))/100</f>
        <v>1.9230215827338126</v>
      </c>
      <c r="AJ144" s="10">
        <f>IF($H144&lt;'Criterios de Restricción'!$E$31,0,AG144)</f>
        <v>0</v>
      </c>
    </row>
    <row r="145" spans="1:36" ht="21" x14ac:dyDescent="0.25">
      <c r="A145" s="117" t="s">
        <v>849</v>
      </c>
      <c r="B145" s="117" t="s">
        <v>26</v>
      </c>
      <c r="C145" s="117" t="s">
        <v>175</v>
      </c>
      <c r="D145" s="117" t="s">
        <v>118</v>
      </c>
      <c r="E145" s="118">
        <v>34059</v>
      </c>
      <c r="F145" s="117">
        <v>22</v>
      </c>
      <c r="G145" s="117">
        <v>5</v>
      </c>
      <c r="H145" s="117">
        <v>213</v>
      </c>
      <c r="J145" s="117">
        <v>30</v>
      </c>
      <c r="K145" s="117">
        <v>5</v>
      </c>
      <c r="N145" s="117">
        <v>5</v>
      </c>
      <c r="O145" s="117">
        <v>0</v>
      </c>
      <c r="P145" s="117">
        <v>0</v>
      </c>
      <c r="Q145" s="117">
        <v>0</v>
      </c>
      <c r="R145" s="117">
        <v>1</v>
      </c>
      <c r="S145" s="117">
        <v>2</v>
      </c>
      <c r="T145" s="117">
        <v>3</v>
      </c>
      <c r="AG145" s="119">
        <f>('Controles Generales'!$E$13*(J145*(90/H145))+'Controles Generales'!$F$13*(K145*(90/H145))+'Controles Generales'!$I$13*(N145*(90/H145))+'Controles Generales'!$J$13*(O145*(90/H145))+'Controles Generales'!$K$13*(P145*(90/H145))+'Controles Generales'!$L$13*(Q145*(90/H145))+'Controles Generales'!$M$13*(R145*(90/H145))+'Controles Generales'!$N$13*(S145*(90/H145))+'Controles Generales'!$O$13*(T145*(90/H145)))/100</f>
        <v>1.812676056338028</v>
      </c>
      <c r="AJ145" s="10">
        <f>IF($H145&lt;'Criterios de Restricción'!$E$31,0,AG145)</f>
        <v>0</v>
      </c>
    </row>
    <row r="146" spans="1:36" ht="21" x14ac:dyDescent="0.25">
      <c r="A146" s="117" t="s">
        <v>327</v>
      </c>
      <c r="B146" s="117" t="s">
        <v>26</v>
      </c>
      <c r="C146" s="117" t="s">
        <v>138</v>
      </c>
      <c r="D146" s="117" t="s">
        <v>118</v>
      </c>
      <c r="E146" s="118">
        <v>32431</v>
      </c>
      <c r="F146" s="117">
        <v>27</v>
      </c>
      <c r="G146" s="117">
        <v>27</v>
      </c>
      <c r="H146" s="117">
        <v>1965</v>
      </c>
      <c r="J146" s="117">
        <v>227</v>
      </c>
      <c r="K146" s="117">
        <v>16</v>
      </c>
      <c r="N146" s="117">
        <v>41</v>
      </c>
      <c r="O146" s="117">
        <v>3</v>
      </c>
      <c r="P146" s="117">
        <v>1</v>
      </c>
      <c r="Q146" s="117">
        <v>1</v>
      </c>
      <c r="R146" s="117">
        <v>13</v>
      </c>
      <c r="S146" s="117">
        <v>4</v>
      </c>
      <c r="T146" s="117">
        <v>37</v>
      </c>
      <c r="AG146" s="119">
        <f>('Controles Generales'!$E$13*(J146*(90/H146))+'Controles Generales'!$F$13*(K146*(90/H146))+'Controles Generales'!$I$13*(N146*(90/H146))+'Controles Generales'!$J$13*(O146*(90/H146))+'Controles Generales'!$K$13*(P146*(90/H146))+'Controles Generales'!$L$13*(Q146*(90/H146))+'Controles Generales'!$M$13*(R146*(90/H146))+'Controles Generales'!$N$13*(S146*(90/H146))+'Controles Generales'!$O$13*(T146*(90/H146)))/100</f>
        <v>1.3474809160305341</v>
      </c>
      <c r="AJ146" s="10">
        <f>IF($H146&lt;'Criterios de Restricción'!$E$31,0,AG146)</f>
        <v>1.3474809160305341</v>
      </c>
    </row>
    <row r="147" spans="1:36" x14ac:dyDescent="0.25">
      <c r="A147" s="117" t="s">
        <v>850</v>
      </c>
      <c r="B147" s="117" t="s">
        <v>26</v>
      </c>
      <c r="C147" s="117" t="s">
        <v>135</v>
      </c>
      <c r="D147" s="117" t="s">
        <v>169</v>
      </c>
      <c r="E147" s="118">
        <v>31052</v>
      </c>
      <c r="F147" s="117">
        <v>30</v>
      </c>
      <c r="G147" s="117">
        <v>19</v>
      </c>
      <c r="H147" s="117">
        <v>1147</v>
      </c>
      <c r="J147" s="117">
        <v>211</v>
      </c>
      <c r="K147" s="117">
        <v>23</v>
      </c>
      <c r="N147" s="117">
        <v>17</v>
      </c>
      <c r="O147" s="117">
        <v>7</v>
      </c>
      <c r="P147" s="117">
        <v>5</v>
      </c>
      <c r="Q147" s="117">
        <v>1</v>
      </c>
      <c r="R147" s="117">
        <v>13</v>
      </c>
      <c r="S147" s="117">
        <v>5</v>
      </c>
      <c r="T147" s="117">
        <v>23</v>
      </c>
      <c r="AG147" s="119">
        <f>('Controles Generales'!$E$13*(J147*(90/H147))+'Controles Generales'!$F$13*(K147*(90/H147))+'Controles Generales'!$I$13*(N147*(90/H147))+'Controles Generales'!$J$13*(O147*(90/H147))+'Controles Generales'!$K$13*(P147*(90/H147))+'Controles Generales'!$L$13*(Q147*(90/H147))+'Controles Generales'!$M$13*(R147*(90/H147))+'Controles Generales'!$N$13*(S147*(90/H147))+'Controles Generales'!$O$13*(T147*(90/H147)))/100</f>
        <v>2.2158674803836096</v>
      </c>
      <c r="AJ147" s="10">
        <f>IF($H147&lt;'Criterios de Restricción'!$E$31,0,AG147)</f>
        <v>2.2158674803836096</v>
      </c>
    </row>
    <row r="148" spans="1:36" x14ac:dyDescent="0.25">
      <c r="A148" s="117" t="s">
        <v>323</v>
      </c>
      <c r="B148" s="117" t="s">
        <v>26</v>
      </c>
      <c r="C148" s="117" t="s">
        <v>128</v>
      </c>
      <c r="D148" s="117" t="s">
        <v>118</v>
      </c>
      <c r="E148" s="118">
        <v>31865</v>
      </c>
      <c r="F148" s="117">
        <v>28</v>
      </c>
      <c r="G148" s="117">
        <v>21</v>
      </c>
      <c r="H148" s="117">
        <v>867</v>
      </c>
      <c r="J148" s="117">
        <v>139</v>
      </c>
      <c r="K148" s="117">
        <v>10</v>
      </c>
      <c r="N148" s="117">
        <v>23</v>
      </c>
      <c r="O148" s="117">
        <v>2</v>
      </c>
      <c r="P148" s="117">
        <v>1</v>
      </c>
      <c r="Q148" s="117">
        <v>1</v>
      </c>
      <c r="R148" s="117">
        <v>0</v>
      </c>
      <c r="S148" s="117">
        <v>3</v>
      </c>
      <c r="T148" s="117">
        <v>9</v>
      </c>
      <c r="AG148" s="119">
        <f>('Controles Generales'!$E$13*(J148*(90/H148))+'Controles Generales'!$F$13*(K148*(90/H148))+'Controles Generales'!$I$13*(N148*(90/H148))+'Controles Generales'!$J$13*(O148*(90/H148))+'Controles Generales'!$K$13*(P148*(90/H148))+'Controles Generales'!$L$13*(Q148*(90/H148))+'Controles Generales'!$M$13*(R148*(90/H148))+'Controles Generales'!$N$13*(S148*(90/H148))+'Controles Generales'!$O$13*(T148*(90/H148)))/100</f>
        <v>1.6733564013840827</v>
      </c>
      <c r="AJ148" s="10">
        <f>IF($H148&lt;'Criterios de Restricción'!$E$31,0,AG148)</f>
        <v>1.6733564013840827</v>
      </c>
    </row>
    <row r="149" spans="1:36" ht="31.5" x14ac:dyDescent="0.25">
      <c r="A149" s="117" t="s">
        <v>851</v>
      </c>
      <c r="B149" s="117" t="s">
        <v>26</v>
      </c>
      <c r="C149" s="117" t="s">
        <v>142</v>
      </c>
      <c r="D149" s="117" t="s">
        <v>118</v>
      </c>
      <c r="E149" s="118">
        <v>34913</v>
      </c>
      <c r="F149" s="117">
        <v>20</v>
      </c>
      <c r="G149" s="117">
        <v>5</v>
      </c>
      <c r="H149" s="117">
        <v>185</v>
      </c>
      <c r="J149" s="117">
        <v>31</v>
      </c>
      <c r="K149" s="117">
        <v>3</v>
      </c>
      <c r="N149" s="117">
        <v>1</v>
      </c>
      <c r="O149" s="117">
        <v>0</v>
      </c>
      <c r="P149" s="117">
        <v>2</v>
      </c>
      <c r="Q149" s="117">
        <v>2</v>
      </c>
      <c r="R149" s="117">
        <v>0</v>
      </c>
      <c r="S149" s="117">
        <v>5</v>
      </c>
      <c r="T149" s="117">
        <v>1</v>
      </c>
      <c r="AG149" s="119">
        <f>('Controles Generales'!$E$13*(J149*(90/H149))+'Controles Generales'!$F$13*(K149*(90/H149))+'Controles Generales'!$I$13*(N149*(90/H149))+'Controles Generales'!$J$13*(O149*(90/H149))+'Controles Generales'!$K$13*(P149*(90/H149))+'Controles Generales'!$L$13*(Q149*(90/H149))+'Controles Generales'!$M$13*(R149*(90/H149))+'Controles Generales'!$N$13*(S149*(90/H149))+'Controles Generales'!$O$13*(T149*(90/H149)))/100</f>
        <v>2.0578378378378379</v>
      </c>
      <c r="AJ149" s="10">
        <f>IF($H149&lt;'Criterios de Restricción'!$E$31,0,AG149)</f>
        <v>0</v>
      </c>
    </row>
    <row r="150" spans="1:36" ht="21" x14ac:dyDescent="0.25">
      <c r="A150" s="117" t="s">
        <v>852</v>
      </c>
      <c r="B150" s="117" t="s">
        <v>26</v>
      </c>
      <c r="C150" s="117" t="s">
        <v>139</v>
      </c>
      <c r="D150" s="117" t="s">
        <v>118</v>
      </c>
      <c r="E150" s="118">
        <v>33669</v>
      </c>
      <c r="F150" s="117">
        <v>23</v>
      </c>
      <c r="G150" s="117">
        <v>3</v>
      </c>
      <c r="H150" s="117">
        <v>119</v>
      </c>
      <c r="J150" s="117">
        <v>16</v>
      </c>
      <c r="K150" s="117">
        <v>2</v>
      </c>
      <c r="N150" s="117">
        <v>4</v>
      </c>
      <c r="O150" s="117">
        <v>0</v>
      </c>
      <c r="P150" s="117">
        <v>0</v>
      </c>
      <c r="Q150" s="117">
        <v>0</v>
      </c>
      <c r="R150" s="117">
        <v>0</v>
      </c>
      <c r="S150" s="117">
        <v>0</v>
      </c>
      <c r="T150" s="117">
        <v>3</v>
      </c>
      <c r="AG150" s="119">
        <f>('Controles Generales'!$E$13*(J150*(90/H150))+'Controles Generales'!$F$13*(K150*(90/H150))+'Controles Generales'!$I$13*(N150*(90/H150))+'Controles Generales'!$J$13*(O150*(90/H150))+'Controles Generales'!$K$13*(P150*(90/H150))+'Controles Generales'!$L$13*(Q150*(90/H150))+'Controles Generales'!$M$13*(R150*(90/H150))+'Controles Generales'!$N$13*(S150*(90/H150))+'Controles Generales'!$O$13*(T150*(90/H150)))/100</f>
        <v>1.6789915966386553</v>
      </c>
      <c r="AJ150" s="10">
        <f>IF($H150&lt;'Criterios de Restricción'!$E$31,0,AG150)</f>
        <v>0</v>
      </c>
    </row>
    <row r="151" spans="1:36" ht="31.5" x14ac:dyDescent="0.25">
      <c r="A151" s="117" t="s">
        <v>853</v>
      </c>
      <c r="B151" s="117" t="s">
        <v>26</v>
      </c>
      <c r="C151" s="117" t="s">
        <v>165</v>
      </c>
      <c r="D151" s="117" t="s">
        <v>118</v>
      </c>
      <c r="E151" s="118">
        <v>30440</v>
      </c>
      <c r="F151" s="117">
        <v>32</v>
      </c>
      <c r="G151" s="117">
        <v>12</v>
      </c>
      <c r="H151" s="117">
        <v>517</v>
      </c>
      <c r="J151" s="117">
        <v>68</v>
      </c>
      <c r="K151" s="117">
        <v>15</v>
      </c>
      <c r="N151" s="117">
        <v>8</v>
      </c>
      <c r="O151" s="117">
        <v>1</v>
      </c>
      <c r="P151" s="117">
        <v>0</v>
      </c>
      <c r="Q151" s="117">
        <v>0</v>
      </c>
      <c r="R151" s="117">
        <v>3</v>
      </c>
      <c r="S151" s="117">
        <v>6</v>
      </c>
      <c r="T151" s="117">
        <v>15</v>
      </c>
      <c r="AG151" s="119">
        <f>('Controles Generales'!$E$13*(J151*(90/H151))+'Controles Generales'!$F$13*(K151*(90/H151))+'Controles Generales'!$I$13*(N151*(90/H151))+'Controles Generales'!$J$13*(O151*(90/H151))+'Controles Generales'!$K$13*(P151*(90/H151))+'Controles Generales'!$L$13*(Q151*(90/H151))+'Controles Generales'!$M$13*(R151*(90/H151))+'Controles Generales'!$N$13*(S151*(90/H151))+'Controles Generales'!$O$13*(T151*(90/H151)))/100</f>
        <v>1.9984526112185685</v>
      </c>
      <c r="AJ151" s="10">
        <f>IF($H151&lt;'Criterios de Restricción'!$E$31,0,AG151)</f>
        <v>0</v>
      </c>
    </row>
    <row r="152" spans="1:36" x14ac:dyDescent="0.25">
      <c r="A152" s="117" t="s">
        <v>854</v>
      </c>
      <c r="B152" s="117" t="s">
        <v>26</v>
      </c>
      <c r="C152" s="117" t="s">
        <v>117</v>
      </c>
      <c r="D152" s="117" t="s">
        <v>118</v>
      </c>
      <c r="E152" s="118">
        <v>29929</v>
      </c>
      <c r="F152" s="117">
        <v>33</v>
      </c>
      <c r="G152" s="117">
        <v>12</v>
      </c>
      <c r="H152" s="117">
        <v>281</v>
      </c>
      <c r="J152" s="117">
        <v>51</v>
      </c>
      <c r="K152" s="117">
        <v>1</v>
      </c>
      <c r="N152" s="117">
        <v>6</v>
      </c>
      <c r="O152" s="117">
        <v>2</v>
      </c>
      <c r="P152" s="117">
        <v>0</v>
      </c>
      <c r="Q152" s="117">
        <v>0</v>
      </c>
      <c r="R152" s="117">
        <v>1</v>
      </c>
      <c r="S152" s="117">
        <v>1</v>
      </c>
      <c r="T152" s="117">
        <v>2</v>
      </c>
      <c r="AG152" s="119">
        <f>('Controles Generales'!$E$13*(J152*(90/H152))+'Controles Generales'!$F$13*(K152*(90/H152))+'Controles Generales'!$I$13*(N152*(90/H152))+'Controles Generales'!$J$13*(O152*(90/H152))+'Controles Generales'!$K$13*(P152*(90/H152))+'Controles Generales'!$L$13*(Q152*(90/H152))+'Controles Generales'!$M$13*(R152*(90/H152))+'Controles Generales'!$N$13*(S152*(90/H152))+'Controles Generales'!$O$13*(T152*(90/H152)))/100</f>
        <v>1.6654804270462638</v>
      </c>
      <c r="AJ152" s="10">
        <f>IF($H152&lt;'Criterios de Restricción'!$E$31,0,AG152)</f>
        <v>0</v>
      </c>
    </row>
    <row r="153" spans="1:36" ht="21" x14ac:dyDescent="0.25">
      <c r="A153" s="117" t="s">
        <v>319</v>
      </c>
      <c r="B153" s="117" t="s">
        <v>26</v>
      </c>
      <c r="C153" s="117" t="s">
        <v>128</v>
      </c>
      <c r="D153" s="117" t="s">
        <v>118</v>
      </c>
      <c r="E153" s="118">
        <v>35066</v>
      </c>
      <c r="F153" s="117">
        <v>19</v>
      </c>
      <c r="G153" s="117">
        <v>2</v>
      </c>
      <c r="H153" s="117">
        <v>153</v>
      </c>
      <c r="J153" s="117">
        <v>14</v>
      </c>
      <c r="K153" s="117">
        <v>1</v>
      </c>
      <c r="N153" s="117">
        <v>0</v>
      </c>
      <c r="O153" s="117">
        <v>1</v>
      </c>
      <c r="P153" s="117">
        <v>1</v>
      </c>
      <c r="Q153" s="117">
        <v>1</v>
      </c>
      <c r="R153" s="117">
        <v>0</v>
      </c>
      <c r="S153" s="117">
        <v>4</v>
      </c>
      <c r="T153" s="117">
        <v>2</v>
      </c>
      <c r="AG153" s="119">
        <f>('Controles Generales'!$E$13*(J153*(90/H153))+'Controles Generales'!$F$13*(K153*(90/H153))+'Controles Generales'!$I$13*(N153*(90/H153))+'Controles Generales'!$J$13*(O153*(90/H153))+'Controles Generales'!$K$13*(P153*(90/H153))+'Controles Generales'!$L$13*(Q153*(90/H153))+'Controles Generales'!$M$13*(R153*(90/H153))+'Controles Generales'!$N$13*(S153*(90/H153))+'Controles Generales'!$O$13*(T153*(90/H153)))/100</f>
        <v>1.3235294117647061</v>
      </c>
      <c r="AJ153" s="10">
        <f>IF($H153&lt;'Criterios de Restricción'!$E$31,0,AG153)</f>
        <v>0</v>
      </c>
    </row>
    <row r="154" spans="1:36" x14ac:dyDescent="0.25">
      <c r="A154" s="117" t="s">
        <v>855</v>
      </c>
      <c r="B154" s="117" t="s">
        <v>26</v>
      </c>
      <c r="C154" s="117" t="s">
        <v>158</v>
      </c>
      <c r="D154" s="117" t="s">
        <v>118</v>
      </c>
      <c r="E154" s="118">
        <v>31237</v>
      </c>
      <c r="F154" s="117">
        <v>30</v>
      </c>
      <c r="G154" s="117">
        <v>14</v>
      </c>
      <c r="H154" s="117">
        <v>723</v>
      </c>
      <c r="J154" s="117">
        <v>192</v>
      </c>
      <c r="K154" s="117">
        <v>10</v>
      </c>
      <c r="N154" s="117">
        <v>2</v>
      </c>
      <c r="O154" s="117">
        <v>3</v>
      </c>
      <c r="P154" s="117">
        <v>2</v>
      </c>
      <c r="Q154" s="117">
        <v>0</v>
      </c>
      <c r="R154" s="117">
        <v>1</v>
      </c>
      <c r="S154" s="117">
        <v>1</v>
      </c>
      <c r="T154" s="117">
        <v>10</v>
      </c>
      <c r="AG154" s="119">
        <f>('Controles Generales'!$E$13*(J154*(90/H154))+'Controles Generales'!$F$13*(K154*(90/H154))+'Controles Generales'!$I$13*(N154*(90/H154))+'Controles Generales'!$J$13*(O154*(90/H154))+'Controles Generales'!$K$13*(P154*(90/H154))+'Controles Generales'!$L$13*(Q154*(90/H154))+'Controles Generales'!$M$13*(R154*(90/H154))+'Controles Generales'!$N$13*(S154*(90/H154))+'Controles Generales'!$O$13*(T154*(90/H154)))/100</f>
        <v>2.4248962655601662</v>
      </c>
      <c r="AJ154" s="10">
        <f>IF($H154&lt;'Criterios de Restricción'!$E$31,0,AG154)</f>
        <v>2.4248962655601662</v>
      </c>
    </row>
    <row r="155" spans="1:36" ht="21" x14ac:dyDescent="0.25">
      <c r="A155" s="117" t="s">
        <v>856</v>
      </c>
      <c r="B155" s="117" t="s">
        <v>26</v>
      </c>
      <c r="C155" s="117" t="s">
        <v>154</v>
      </c>
      <c r="D155" s="117" t="s">
        <v>169</v>
      </c>
      <c r="E155" s="118">
        <v>32759</v>
      </c>
      <c r="F155" s="117">
        <v>26</v>
      </c>
      <c r="G155" s="117">
        <v>11</v>
      </c>
      <c r="H155" s="117">
        <v>722</v>
      </c>
      <c r="J155" s="117">
        <v>158</v>
      </c>
      <c r="K155" s="117">
        <v>25</v>
      </c>
      <c r="N155" s="117">
        <v>1</v>
      </c>
      <c r="O155" s="117">
        <v>1</v>
      </c>
      <c r="P155" s="117">
        <v>3</v>
      </c>
      <c r="Q155" s="117">
        <v>1</v>
      </c>
      <c r="R155" s="117">
        <v>24</v>
      </c>
      <c r="S155" s="117">
        <v>10</v>
      </c>
      <c r="T155" s="117">
        <v>10</v>
      </c>
      <c r="AG155" s="119">
        <f>('Controles Generales'!$E$13*(J155*(90/H155))+'Controles Generales'!$F$13*(K155*(90/H155))+'Controles Generales'!$I$13*(N155*(90/H155))+'Controles Generales'!$J$13*(O155*(90/H155))+'Controles Generales'!$K$13*(P155*(90/H155))+'Controles Generales'!$L$13*(Q155*(90/H155))+'Controles Generales'!$M$13*(R155*(90/H155))+'Controles Generales'!$N$13*(S155*(90/H155))+'Controles Generales'!$O$13*(T155*(90/H155)))/100</f>
        <v>2.8171745152354579</v>
      </c>
      <c r="AJ155" s="10">
        <f>IF($H155&lt;'Criterios de Restricción'!$E$31,0,AG155)</f>
        <v>2.8171745152354579</v>
      </c>
    </row>
    <row r="156" spans="1:36" ht="21" x14ac:dyDescent="0.25">
      <c r="A156" s="117" t="s">
        <v>857</v>
      </c>
      <c r="B156" s="117" t="s">
        <v>26</v>
      </c>
      <c r="C156" s="117" t="s">
        <v>129</v>
      </c>
      <c r="D156" s="117" t="s">
        <v>118</v>
      </c>
      <c r="E156" s="118">
        <v>34004</v>
      </c>
      <c r="F156" s="117">
        <v>22</v>
      </c>
      <c r="G156" s="117">
        <v>1</v>
      </c>
      <c r="H156" s="117">
        <v>15</v>
      </c>
      <c r="J156" s="117">
        <v>0</v>
      </c>
      <c r="K156" s="117">
        <v>0</v>
      </c>
      <c r="N156" s="117">
        <v>1</v>
      </c>
      <c r="O156" s="117">
        <v>0</v>
      </c>
      <c r="P156" s="117">
        <v>0</v>
      </c>
      <c r="Q156" s="117">
        <v>0</v>
      </c>
      <c r="R156" s="117">
        <v>0</v>
      </c>
      <c r="S156" s="117">
        <v>0</v>
      </c>
      <c r="T156" s="117">
        <v>0</v>
      </c>
      <c r="AG156" s="119">
        <f>('Controles Generales'!$E$13*(J156*(90/H156))+'Controles Generales'!$F$13*(K156*(90/H156))+'Controles Generales'!$I$13*(N156*(90/H156))+'Controles Generales'!$J$13*(O156*(90/H156))+'Controles Generales'!$K$13*(P156*(90/H156))+'Controles Generales'!$L$13*(Q156*(90/H156))+'Controles Generales'!$M$13*(R156*(90/H156))+'Controles Generales'!$N$13*(S156*(90/H156))+'Controles Generales'!$O$13*(T156*(90/H156)))/100</f>
        <v>0.3</v>
      </c>
      <c r="AJ156" s="10">
        <f>IF($H156&lt;'Criterios de Restricción'!$E$31,0,AG156)</f>
        <v>0</v>
      </c>
    </row>
  </sheetData>
  <autoFilter ref="A1:AJ61" xr:uid="{00000000-0009-0000-0000-000012000000}">
    <sortState xmlns:xlrd2="http://schemas.microsoft.com/office/spreadsheetml/2017/richdata2" ref="A2:AJ135">
      <sortCondition ref="A1:A6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</sheetPr>
  <dimension ref="A1"/>
  <sheetViews>
    <sheetView workbookViewId="0">
      <selection activeCell="G15" sqref="G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144"/>
  <sheetViews>
    <sheetView topLeftCell="F134" workbookViewId="0">
      <selection activeCell="Z7" sqref="Z7:Z144"/>
    </sheetView>
  </sheetViews>
  <sheetFormatPr baseColWidth="10" defaultRowHeight="15" x14ac:dyDescent="0.25"/>
  <cols>
    <col min="11" max="11" width="11.42578125" hidden="1" customWidth="1"/>
    <col min="15" max="15" width="11.42578125" customWidth="1"/>
    <col min="16" max="20" width="11.42578125" hidden="1" customWidth="1"/>
    <col min="24" max="25" width="11.42578125" hidden="1" customWidth="1"/>
    <col min="26" max="26" width="11.42578125" style="11"/>
    <col min="27" max="27" width="11.5703125" hidden="1" customWidth="1"/>
    <col min="28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82</v>
      </c>
      <c r="J1" s="1" t="s">
        <v>83</v>
      </c>
      <c r="K1" s="1" t="s">
        <v>14</v>
      </c>
      <c r="L1" s="1" t="s">
        <v>68</v>
      </c>
      <c r="M1" s="1" t="s">
        <v>84</v>
      </c>
      <c r="N1" s="1" t="s">
        <v>85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86</v>
      </c>
      <c r="W1" s="1" t="s">
        <v>87</v>
      </c>
      <c r="X1" s="1" t="s">
        <v>31</v>
      </c>
      <c r="Y1" s="1" t="s">
        <v>32</v>
      </c>
      <c r="Z1" s="6" t="s">
        <v>858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117" t="s">
        <v>859</v>
      </c>
      <c r="B2" s="117" t="s">
        <v>23</v>
      </c>
      <c r="C2" s="117" t="s">
        <v>598</v>
      </c>
      <c r="D2" s="117" t="s">
        <v>118</v>
      </c>
      <c r="E2" s="118">
        <v>33550</v>
      </c>
      <c r="F2" s="117">
        <v>24</v>
      </c>
      <c r="G2" s="117">
        <v>5</v>
      </c>
      <c r="H2" s="117">
        <v>379</v>
      </c>
      <c r="I2" s="117">
        <v>72</v>
      </c>
      <c r="J2" s="117">
        <v>21</v>
      </c>
      <c r="K2" s="2">
        <v>4</v>
      </c>
      <c r="L2" s="117">
        <v>11</v>
      </c>
      <c r="M2" s="117">
        <v>45</v>
      </c>
      <c r="N2" s="117">
        <v>4</v>
      </c>
      <c r="O2" s="117">
        <v>0</v>
      </c>
      <c r="P2" s="2">
        <v>5</v>
      </c>
      <c r="Q2" s="2">
        <v>1</v>
      </c>
      <c r="R2" s="2">
        <v>1</v>
      </c>
      <c r="S2" s="2">
        <v>0</v>
      </c>
      <c r="T2" s="2">
        <v>3</v>
      </c>
      <c r="U2" s="117">
        <v>15</v>
      </c>
      <c r="V2" s="117">
        <v>58</v>
      </c>
      <c r="W2" s="117">
        <v>24</v>
      </c>
      <c r="X2" s="2"/>
      <c r="Y2" s="2"/>
      <c r="Z2" s="71">
        <f>('Controles Generales'!$D$14*(I2*(90/H2))+'Controles Generales'!$E$14*(J2*(90/H2))+'Controles Generales'!$G$14*(L2*(90/H2))+'Controles Generales'!$H$14*(M2*(90/H2))+'Controles Generales'!$I$14*(N2*(90/H2))+'Controles Generales'!$P$14*(U2*(90/H2))+'Controles Generales'!$Q$14*(V2*(90/H2))+'Controles Generales'!$R$14*(W2*(90/H2)))/100</f>
        <v>7.1263852242744052</v>
      </c>
      <c r="AA2" s="2"/>
      <c r="AB2" s="2"/>
      <c r="AC2" s="2"/>
      <c r="AD2" s="2"/>
      <c r="AE2" s="2"/>
      <c r="AF2" s="2"/>
      <c r="AG2" s="2"/>
      <c r="AH2" s="2"/>
      <c r="AI2" s="2"/>
    </row>
    <row r="3" spans="1:35" ht="21" x14ac:dyDescent="0.25">
      <c r="A3" s="117" t="s">
        <v>860</v>
      </c>
      <c r="B3" s="117" t="s">
        <v>23</v>
      </c>
      <c r="C3" s="117" t="s">
        <v>142</v>
      </c>
      <c r="D3" s="117" t="s">
        <v>118</v>
      </c>
      <c r="E3" s="118">
        <v>32670</v>
      </c>
      <c r="F3" s="117">
        <v>26</v>
      </c>
      <c r="G3" s="117">
        <v>14</v>
      </c>
      <c r="H3" s="117">
        <v>1167</v>
      </c>
      <c r="I3" s="117">
        <v>356</v>
      </c>
      <c r="J3" s="117">
        <v>141</v>
      </c>
      <c r="K3" s="2">
        <v>1</v>
      </c>
      <c r="L3" s="117">
        <v>14</v>
      </c>
      <c r="M3" s="117">
        <v>118</v>
      </c>
      <c r="N3" s="117">
        <v>2</v>
      </c>
      <c r="O3" s="117">
        <v>1</v>
      </c>
      <c r="P3" s="2">
        <v>0</v>
      </c>
      <c r="Q3" s="2">
        <v>0</v>
      </c>
      <c r="R3" s="2">
        <v>3</v>
      </c>
      <c r="S3" s="2">
        <v>0</v>
      </c>
      <c r="T3" s="2">
        <v>4</v>
      </c>
      <c r="U3" s="117">
        <v>23</v>
      </c>
      <c r="V3" s="117">
        <v>111</v>
      </c>
      <c r="W3" s="117">
        <v>82</v>
      </c>
      <c r="X3" s="2" t="s">
        <v>42</v>
      </c>
      <c r="Y3" s="2">
        <v>52.006229486473821</v>
      </c>
      <c r="Z3" s="71">
        <f>('Controles Generales'!$D$14*(I3*(90/H3))+'Controles Generales'!$E$14*(J3*(90/H3))+'Controles Generales'!$G$14*(L3*(90/H3))+'Controles Generales'!$H$14*(M3*(90/H3))+'Controles Generales'!$I$14*(N3*(90/H3))+'Controles Generales'!$P$14*(U3*(90/H3))+'Controles Generales'!$Q$14*(V3*(90/H3))+'Controles Generales'!$R$14*(W3*(90/H3)))/100</f>
        <v>6.1974293059125962</v>
      </c>
      <c r="AA3" s="2">
        <v>72.722482646349917</v>
      </c>
      <c r="AB3" s="2">
        <v>51.350491781555796</v>
      </c>
      <c r="AC3" s="2">
        <v>67.863626095599528</v>
      </c>
      <c r="AD3" s="2">
        <v>21.273529835325043</v>
      </c>
      <c r="AE3" s="2">
        <v>42.941154497374697</v>
      </c>
      <c r="AF3" s="2">
        <v>29.429227196304996</v>
      </c>
      <c r="AG3" s="2">
        <v>15.287527553975435</v>
      </c>
      <c r="AH3" s="2">
        <v>22.839081343234138</v>
      </c>
      <c r="AI3" s="2">
        <v>20.289923277947995</v>
      </c>
    </row>
    <row r="4" spans="1:35" ht="21" x14ac:dyDescent="0.25">
      <c r="A4" s="117" t="s">
        <v>404</v>
      </c>
      <c r="B4" s="117" t="s">
        <v>23</v>
      </c>
      <c r="C4" s="117" t="s">
        <v>165</v>
      </c>
      <c r="D4" s="117" t="s">
        <v>118</v>
      </c>
      <c r="E4" s="118">
        <v>29901</v>
      </c>
      <c r="F4" s="117">
        <v>34</v>
      </c>
      <c r="G4" s="117">
        <v>27</v>
      </c>
      <c r="H4" s="117">
        <v>2366</v>
      </c>
      <c r="I4" s="117">
        <v>304</v>
      </c>
      <c r="J4" s="117">
        <v>157</v>
      </c>
      <c r="K4" s="2">
        <v>1</v>
      </c>
      <c r="L4" s="117">
        <v>50</v>
      </c>
      <c r="M4" s="117">
        <v>299</v>
      </c>
      <c r="N4" s="117">
        <v>19</v>
      </c>
      <c r="O4" s="117">
        <v>0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117">
        <v>92</v>
      </c>
      <c r="V4" s="117">
        <v>342</v>
      </c>
      <c r="W4" s="117">
        <v>230</v>
      </c>
      <c r="X4" s="2"/>
      <c r="Y4" s="2"/>
      <c r="Z4" s="71">
        <f>('Controles Generales'!$D$14*(I4*(90/H4))+'Controles Generales'!$E$14*(J4*(90/H4))+'Controles Generales'!$G$14*(L4*(90/H4))+'Controles Generales'!$H$14*(M4*(90/H4))+'Controles Generales'!$I$14*(N4*(90/H4))+'Controles Generales'!$P$14*(U4*(90/H4))+'Controles Generales'!$Q$14*(V4*(90/H4))+'Controles Generales'!$R$14*(W4*(90/H4)))/100</f>
        <v>7.1303888419273038</v>
      </c>
      <c r="AA4" s="2"/>
      <c r="AB4" s="2"/>
      <c r="AC4" s="2"/>
      <c r="AD4" s="2"/>
      <c r="AE4" s="2"/>
      <c r="AF4" s="2"/>
      <c r="AG4" s="2"/>
      <c r="AH4" s="2"/>
      <c r="AI4" s="2"/>
    </row>
    <row r="5" spans="1:35" ht="21" x14ac:dyDescent="0.25">
      <c r="A5" s="117" t="s">
        <v>355</v>
      </c>
      <c r="B5" s="117" t="s">
        <v>23</v>
      </c>
      <c r="C5" s="117" t="s">
        <v>148</v>
      </c>
      <c r="D5" s="117" t="s">
        <v>118</v>
      </c>
      <c r="E5" s="118">
        <v>33272</v>
      </c>
      <c r="F5" s="117">
        <v>24</v>
      </c>
      <c r="G5" s="117">
        <v>24</v>
      </c>
      <c r="H5" s="117">
        <v>1986</v>
      </c>
      <c r="I5" s="117">
        <v>350</v>
      </c>
      <c r="J5" s="117">
        <v>149</v>
      </c>
      <c r="K5" s="2">
        <v>9</v>
      </c>
      <c r="L5" s="117">
        <v>44</v>
      </c>
      <c r="M5" s="117">
        <v>165</v>
      </c>
      <c r="N5" s="117">
        <v>5</v>
      </c>
      <c r="O5" s="117">
        <v>0</v>
      </c>
      <c r="P5" s="2">
        <v>1</v>
      </c>
      <c r="Q5" s="2">
        <v>0</v>
      </c>
      <c r="R5" s="2">
        <v>2</v>
      </c>
      <c r="S5" s="2">
        <v>0</v>
      </c>
      <c r="T5" s="2">
        <v>0</v>
      </c>
      <c r="U5" s="117">
        <v>57</v>
      </c>
      <c r="V5" s="117">
        <v>258</v>
      </c>
      <c r="W5" s="117">
        <v>131</v>
      </c>
      <c r="X5" s="2" t="s">
        <v>42</v>
      </c>
      <c r="Y5" s="2">
        <v>6.2490823418879158</v>
      </c>
      <c r="Z5" s="71">
        <f>('Controles Generales'!$D$14*(I5*(90/H5))+'Controles Generales'!$E$14*(J5*(90/H5))+'Controles Generales'!$G$14*(L5*(90/H5))+'Controles Generales'!$H$14*(M5*(90/H5))+'Controles Generales'!$I$14*(N5*(90/H5))+'Controles Generales'!$P$14*(U5*(90/H5))+'Controles Generales'!$Q$14*(V5*(90/H5))+'Controles Generales'!$R$14*(W5*(90/H5)))/100</f>
        <v>5.9841389728096672</v>
      </c>
      <c r="AA5" s="2">
        <v>10.206863082145496</v>
      </c>
      <c r="AB5" s="2">
        <v>6.2490823418879158</v>
      </c>
      <c r="AC5" s="2">
        <v>8.6598349585177097</v>
      </c>
      <c r="AD5" s="2">
        <v>3.8744826906533758</v>
      </c>
      <c r="AE5" s="2">
        <v>6.2053982853203005</v>
      </c>
      <c r="AF5" s="2">
        <v>5.3976656557301714</v>
      </c>
      <c r="AG5" s="2">
        <v>2.6050914438011215</v>
      </c>
      <c r="AH5" s="2">
        <v>3.4754618141714917</v>
      </c>
      <c r="AI5" s="2">
        <v>3.8744826906533758</v>
      </c>
    </row>
    <row r="6" spans="1:35" ht="21" x14ac:dyDescent="0.25">
      <c r="A6" s="117" t="s">
        <v>861</v>
      </c>
      <c r="B6" s="117" t="s">
        <v>23</v>
      </c>
      <c r="C6" s="117" t="s">
        <v>152</v>
      </c>
      <c r="D6" s="117" t="s">
        <v>118</v>
      </c>
      <c r="E6" s="118">
        <v>31590</v>
      </c>
      <c r="F6" s="117">
        <v>29</v>
      </c>
      <c r="G6" s="117">
        <v>5</v>
      </c>
      <c r="H6" s="117">
        <v>387</v>
      </c>
      <c r="I6" s="117">
        <v>96</v>
      </c>
      <c r="J6" s="117">
        <v>46</v>
      </c>
      <c r="K6" s="2">
        <v>2</v>
      </c>
      <c r="L6" s="117">
        <v>7</v>
      </c>
      <c r="M6" s="117">
        <v>35</v>
      </c>
      <c r="N6" s="117">
        <v>1</v>
      </c>
      <c r="O6" s="117">
        <v>0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117">
        <v>10</v>
      </c>
      <c r="V6" s="117">
        <v>37</v>
      </c>
      <c r="W6" s="117">
        <v>18</v>
      </c>
      <c r="X6" s="2"/>
      <c r="Y6" s="2"/>
      <c r="Z6" s="71">
        <f>('Controles Generales'!$D$14*(I6*(90/H6))+'Controles Generales'!$E$14*(J6*(90/H6))+'Controles Generales'!$G$14*(L6*(90/H6))+'Controles Generales'!$H$14*(M6*(90/H6))+'Controles Generales'!$I$14*(N6*(90/H6))+'Controles Generales'!$P$14*(U6*(90/H6))+'Controles Generales'!$Q$14*(V6*(90/H6))+'Controles Generales'!$R$14*(W6*(90/H6)))/100</f>
        <v>5.6046511627906979</v>
      </c>
      <c r="AA6" s="2"/>
      <c r="AB6" s="2"/>
      <c r="AC6" s="2"/>
      <c r="AD6" s="2"/>
      <c r="AE6" s="2"/>
      <c r="AF6" s="2"/>
      <c r="AG6" s="2"/>
      <c r="AH6" s="2"/>
      <c r="AI6" s="2"/>
    </row>
    <row r="7" spans="1:35" ht="31.5" x14ac:dyDescent="0.25">
      <c r="A7" s="117" t="s">
        <v>862</v>
      </c>
      <c r="B7" s="117" t="s">
        <v>23</v>
      </c>
      <c r="C7" s="117" t="s">
        <v>154</v>
      </c>
      <c r="D7" s="117" t="s">
        <v>215</v>
      </c>
      <c r="E7" s="118">
        <v>34028</v>
      </c>
      <c r="F7" s="117">
        <v>22</v>
      </c>
      <c r="G7" s="117">
        <v>11</v>
      </c>
      <c r="H7" s="117">
        <v>990</v>
      </c>
      <c r="I7" s="117">
        <v>312</v>
      </c>
      <c r="J7" s="117">
        <v>161</v>
      </c>
      <c r="K7" s="2">
        <v>3</v>
      </c>
      <c r="L7" s="117">
        <v>30</v>
      </c>
      <c r="M7" s="117">
        <v>139</v>
      </c>
      <c r="N7" s="117">
        <v>9</v>
      </c>
      <c r="O7" s="117">
        <v>0</v>
      </c>
      <c r="P7" s="2">
        <v>2</v>
      </c>
      <c r="Q7" s="2">
        <v>0</v>
      </c>
      <c r="R7" s="2">
        <v>1</v>
      </c>
      <c r="S7" s="2">
        <v>0</v>
      </c>
      <c r="T7" s="2">
        <v>2</v>
      </c>
      <c r="U7" s="117">
        <v>16</v>
      </c>
      <c r="V7" s="117">
        <v>141</v>
      </c>
      <c r="W7" s="117">
        <v>114</v>
      </c>
      <c r="X7" s="2"/>
      <c r="Y7" s="2"/>
      <c r="Z7" s="71">
        <f>('Controles Generales'!$D$14*(I7*(90/H7))+'Controles Generales'!$E$14*(J7*(90/H7))+'Controles Generales'!$G$14*(L7*(90/H7))+'Controles Generales'!$H$14*(M7*(90/H7))+'Controles Generales'!$I$14*(N7*(90/H7))+'Controles Generales'!$P$14*(U7*(90/H7))+'Controles Generales'!$Q$14*(V7*(90/H7))+'Controles Generales'!$R$14*(W7*(90/H7)))/100</f>
        <v>8.5545454545454547</v>
      </c>
      <c r="AA7" s="2"/>
      <c r="AB7" s="2"/>
      <c r="AC7" s="2"/>
      <c r="AD7" s="2"/>
      <c r="AE7" s="2"/>
      <c r="AF7" s="2"/>
      <c r="AG7" s="2"/>
      <c r="AH7" s="2"/>
      <c r="AI7" s="2"/>
    </row>
    <row r="8" spans="1:35" ht="21" x14ac:dyDescent="0.25">
      <c r="A8" s="117" t="s">
        <v>413</v>
      </c>
      <c r="B8" s="117" t="s">
        <v>23</v>
      </c>
      <c r="C8" s="117" t="s">
        <v>175</v>
      </c>
      <c r="D8" s="117" t="s">
        <v>118</v>
      </c>
      <c r="E8" s="118">
        <v>34835</v>
      </c>
      <c r="F8" s="117">
        <v>20</v>
      </c>
      <c r="G8" s="117">
        <v>25</v>
      </c>
      <c r="H8" s="117">
        <v>2206</v>
      </c>
      <c r="I8" s="117">
        <v>404</v>
      </c>
      <c r="J8" s="117">
        <v>176</v>
      </c>
      <c r="K8" s="2">
        <v>6</v>
      </c>
      <c r="L8" s="117">
        <v>47</v>
      </c>
      <c r="M8" s="117">
        <v>256</v>
      </c>
      <c r="N8" s="117">
        <v>14</v>
      </c>
      <c r="O8" s="117">
        <v>2</v>
      </c>
      <c r="P8" s="2">
        <v>3</v>
      </c>
      <c r="Q8" s="2">
        <v>1</v>
      </c>
      <c r="R8" s="2">
        <v>20</v>
      </c>
      <c r="S8" s="2">
        <v>0</v>
      </c>
      <c r="T8" s="2">
        <v>2</v>
      </c>
      <c r="U8" s="117">
        <v>56</v>
      </c>
      <c r="V8" s="117">
        <v>269</v>
      </c>
      <c r="W8" s="117">
        <v>174</v>
      </c>
      <c r="X8" s="2"/>
      <c r="Y8" s="2"/>
      <c r="Z8" s="71">
        <f>('Controles Generales'!$D$14*(I8*(90/H8))+'Controles Generales'!$E$14*(J8*(90/H8))+'Controles Generales'!$G$14*(L8*(90/H8))+'Controles Generales'!$H$14*(M8*(90/H8))+'Controles Generales'!$I$14*(N8*(90/H8))+'Controles Generales'!$P$14*(U8*(90/H8))+'Controles Generales'!$Q$14*(V8*(90/H8))+'Controles Generales'!$R$14*(W8*(90/H8)))/100</f>
        <v>6.4791024478694474</v>
      </c>
      <c r="AA8" s="2"/>
      <c r="AB8" s="2"/>
      <c r="AC8" s="2"/>
      <c r="AD8" s="2"/>
      <c r="AE8" s="2"/>
      <c r="AF8" s="2"/>
      <c r="AG8" s="2"/>
      <c r="AH8" s="2"/>
      <c r="AI8" s="2"/>
    </row>
    <row r="9" spans="1:35" ht="21" x14ac:dyDescent="0.25">
      <c r="A9" s="117" t="s">
        <v>234</v>
      </c>
      <c r="B9" s="117" t="s">
        <v>23</v>
      </c>
      <c r="C9" s="117" t="s">
        <v>157</v>
      </c>
      <c r="D9" s="117" t="s">
        <v>118</v>
      </c>
      <c r="E9" s="118">
        <v>33975</v>
      </c>
      <c r="F9" s="117">
        <v>22</v>
      </c>
      <c r="G9" s="117">
        <v>2</v>
      </c>
      <c r="H9" s="117">
        <v>93</v>
      </c>
      <c r="I9" s="117">
        <v>13</v>
      </c>
      <c r="J9" s="117">
        <v>3</v>
      </c>
      <c r="K9" s="2">
        <v>0</v>
      </c>
      <c r="L9" s="117">
        <v>4</v>
      </c>
      <c r="M9" s="117">
        <v>9</v>
      </c>
      <c r="N9" s="117">
        <v>0</v>
      </c>
      <c r="O9" s="117">
        <v>0</v>
      </c>
      <c r="P9" s="2">
        <v>1</v>
      </c>
      <c r="Q9" s="2">
        <v>0</v>
      </c>
      <c r="R9" s="2">
        <v>0</v>
      </c>
      <c r="S9" s="2">
        <v>2</v>
      </c>
      <c r="T9" s="2">
        <v>7</v>
      </c>
      <c r="U9" s="117">
        <v>1</v>
      </c>
      <c r="V9" s="117">
        <v>17</v>
      </c>
      <c r="W9" s="117">
        <v>8</v>
      </c>
      <c r="X9" s="2" t="s">
        <v>42</v>
      </c>
      <c r="Y9" s="2">
        <v>29.706700848402612</v>
      </c>
      <c r="Z9" s="71">
        <f>('Controles Generales'!$D$14*(I9*(90/H9))+'Controles Generales'!$E$14*(J9*(90/H9))+'Controles Generales'!$G$14*(L9*(90/H9))+'Controles Generales'!$H$14*(M9*(90/H9))+'Controles Generales'!$I$14*(N9*(90/H9))+'Controles Generales'!$P$14*(U9*(90/H9))+'Controles Generales'!$Q$14*(V9*(90/H9))+'Controles Generales'!$R$14*(W9*(90/H9)))/100</f>
        <v>7.0838709677419356</v>
      </c>
      <c r="AA9" s="2">
        <v>42.823990185596642</v>
      </c>
      <c r="AB9" s="2">
        <v>29.706700848402612</v>
      </c>
      <c r="AC9" s="2">
        <v>39.559010241368867</v>
      </c>
      <c r="AD9" s="2">
        <v>10.972118864381789</v>
      </c>
      <c r="AE9" s="2">
        <v>24.299215767802337</v>
      </c>
      <c r="AF9" s="2">
        <v>15.348004629076733</v>
      </c>
      <c r="AG9" s="2">
        <v>7.4376137426422053</v>
      </c>
      <c r="AH9" s="2">
        <v>11.814718119746583</v>
      </c>
      <c r="AI9" s="2">
        <v>10.972118864381789</v>
      </c>
    </row>
    <row r="10" spans="1:35" ht="21" x14ac:dyDescent="0.25">
      <c r="A10" s="117" t="s">
        <v>863</v>
      </c>
      <c r="B10" s="117" t="s">
        <v>23</v>
      </c>
      <c r="C10" s="117" t="s">
        <v>172</v>
      </c>
      <c r="D10" s="117" t="s">
        <v>118</v>
      </c>
      <c r="E10" s="118">
        <v>30086</v>
      </c>
      <c r="F10" s="117">
        <v>33</v>
      </c>
      <c r="G10" s="117">
        <v>5</v>
      </c>
      <c r="H10" s="117">
        <v>281</v>
      </c>
      <c r="I10" s="117">
        <v>42</v>
      </c>
      <c r="J10" s="117">
        <v>25</v>
      </c>
      <c r="K10" s="2">
        <v>1</v>
      </c>
      <c r="L10" s="117">
        <v>3</v>
      </c>
      <c r="M10" s="117">
        <v>33</v>
      </c>
      <c r="N10" s="117">
        <v>1</v>
      </c>
      <c r="O10" s="117">
        <v>1</v>
      </c>
      <c r="P10" s="2">
        <v>2</v>
      </c>
      <c r="Q10" s="2">
        <v>0</v>
      </c>
      <c r="R10" s="2">
        <v>1</v>
      </c>
      <c r="S10" s="2">
        <v>0</v>
      </c>
      <c r="T10" s="2">
        <v>1</v>
      </c>
      <c r="U10" s="117">
        <v>5</v>
      </c>
      <c r="V10" s="117">
        <v>31</v>
      </c>
      <c r="W10" s="117">
        <v>30</v>
      </c>
      <c r="X10" s="2"/>
      <c r="Y10" s="2"/>
      <c r="Z10" s="71">
        <f>('Controles Generales'!$D$14*(I10*(90/H10))+'Controles Generales'!$E$14*(J10*(90/H10))+'Controles Generales'!$G$14*(L10*(90/H10))+'Controles Generales'!$H$14*(M10*(90/H10))+'Controles Generales'!$I$14*(N10*(90/H10))+'Controles Generales'!$P$14*(U10*(90/H10))+'Controles Generales'!$Q$14*(V10*(90/H10))+'Controles Generales'!$R$14*(W10*(90/H10)))/100</f>
        <v>6.2551601423487542</v>
      </c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1" x14ac:dyDescent="0.25">
      <c r="A11" s="117" t="s">
        <v>864</v>
      </c>
      <c r="B11" s="117" t="s">
        <v>23</v>
      </c>
      <c r="C11" s="117" t="s">
        <v>598</v>
      </c>
      <c r="D11" s="117" t="s">
        <v>118</v>
      </c>
      <c r="E11" s="118">
        <v>31247</v>
      </c>
      <c r="F11" s="117">
        <v>30</v>
      </c>
      <c r="G11" s="117">
        <v>12</v>
      </c>
      <c r="H11" s="117">
        <v>1080</v>
      </c>
      <c r="I11" s="117">
        <v>180</v>
      </c>
      <c r="J11" s="117">
        <v>113</v>
      </c>
      <c r="K11" s="2">
        <v>23</v>
      </c>
      <c r="L11" s="117">
        <v>18</v>
      </c>
      <c r="M11" s="117">
        <v>111</v>
      </c>
      <c r="N11" s="117">
        <v>5</v>
      </c>
      <c r="O11" s="117">
        <v>2</v>
      </c>
      <c r="P11" s="2">
        <v>5</v>
      </c>
      <c r="Q11" s="2">
        <v>1</v>
      </c>
      <c r="R11" s="2">
        <v>4</v>
      </c>
      <c r="S11" s="2">
        <v>7</v>
      </c>
      <c r="T11" s="2">
        <v>11</v>
      </c>
      <c r="U11" s="117">
        <v>26</v>
      </c>
      <c r="V11" s="117">
        <v>125</v>
      </c>
      <c r="W11" s="117">
        <v>87</v>
      </c>
      <c r="X11" s="2" t="s">
        <v>42</v>
      </c>
      <c r="Y11" s="2">
        <v>20.5670401126619</v>
      </c>
      <c r="Z11" s="71">
        <f>('Controles Generales'!$D$14*(I11*(90/H11))+'Controles Generales'!$E$14*(J11*(90/H11))+'Controles Generales'!$G$14*(L11*(90/H11))+'Controles Generales'!$H$14*(M11*(90/H11))+'Controles Generales'!$I$14*(N11*(90/H11))+'Controles Generales'!$P$14*(U11*(90/H11))+'Controles Generales'!$Q$14*(V11*(90/H11))+'Controles Generales'!$R$14*(W11*(90/H11)))/100</f>
        <v>6.0841666666666665</v>
      </c>
      <c r="AA11" s="2">
        <v>29.111807513401985</v>
      </c>
      <c r="AB11" s="2">
        <v>20.5670401126619</v>
      </c>
      <c r="AC11" s="2">
        <v>29.717918654182586</v>
      </c>
      <c r="AD11" s="2">
        <v>5.2084807172278831</v>
      </c>
      <c r="AE11" s="2">
        <v>16.198835474394322</v>
      </c>
      <c r="AF11" s="2">
        <v>6.9007277071793212</v>
      </c>
      <c r="AG11" s="2">
        <v>1.9635603345280768</v>
      </c>
      <c r="AH11" s="2">
        <v>3.9644020853698279</v>
      </c>
      <c r="AI11" s="2">
        <v>5.2084807172278831</v>
      </c>
    </row>
    <row r="12" spans="1:35" ht="31.5" x14ac:dyDescent="0.25">
      <c r="A12" s="117" t="s">
        <v>370</v>
      </c>
      <c r="B12" s="117" t="s">
        <v>23</v>
      </c>
      <c r="C12" s="117" t="s">
        <v>124</v>
      </c>
      <c r="D12" s="117" t="s">
        <v>118</v>
      </c>
      <c r="E12" s="118">
        <v>34774</v>
      </c>
      <c r="F12" s="117">
        <v>20</v>
      </c>
      <c r="G12" s="117">
        <v>11</v>
      </c>
      <c r="H12" s="117">
        <v>903</v>
      </c>
      <c r="I12" s="117">
        <v>161</v>
      </c>
      <c r="J12" s="117">
        <v>87</v>
      </c>
      <c r="K12" s="2">
        <v>1</v>
      </c>
      <c r="L12" s="117">
        <v>23</v>
      </c>
      <c r="M12" s="117">
        <v>111</v>
      </c>
      <c r="N12" s="117">
        <v>5</v>
      </c>
      <c r="O12" s="117">
        <v>1</v>
      </c>
      <c r="P12" s="2">
        <v>4</v>
      </c>
      <c r="Q12" s="2">
        <v>1</v>
      </c>
      <c r="R12" s="2">
        <v>3</v>
      </c>
      <c r="S12" s="2">
        <v>1</v>
      </c>
      <c r="T12" s="2">
        <v>2</v>
      </c>
      <c r="U12" s="117">
        <v>26</v>
      </c>
      <c r="V12" s="117">
        <v>111</v>
      </c>
      <c r="W12" s="117">
        <v>89</v>
      </c>
      <c r="X12" s="2" t="s">
        <v>42</v>
      </c>
      <c r="Y12" s="2">
        <v>21.513852132656226</v>
      </c>
      <c r="Z12" s="71">
        <f>('Controles Generales'!$D$14*(I12*(90/H12))+'Controles Generales'!$E$14*(J12*(90/H12))+'Controles Generales'!$G$14*(L12*(90/H12))+'Controles Generales'!$H$14*(M12*(90/H12))+'Controles Generales'!$I$14*(N12*(90/H12))+'Controles Generales'!$P$14*(U12*(90/H12))+'Controles Generales'!$Q$14*(V12*(90/H12))+'Controles Generales'!$R$14*(W12*(90/H12)))/100</f>
        <v>7.0076411960132896</v>
      </c>
      <c r="AA12" s="2">
        <v>26.376978752990173</v>
      </c>
      <c r="AB12" s="2">
        <v>21.763852132656226</v>
      </c>
      <c r="AC12" s="2">
        <v>26.322892518702577</v>
      </c>
      <c r="AD12" s="2">
        <v>11.300957136305634</v>
      </c>
      <c r="AE12" s="2">
        <v>19.034769526149635</v>
      </c>
      <c r="AF12" s="2">
        <v>10.291597984909181</v>
      </c>
      <c r="AG12" s="2">
        <v>7.8270816961519039</v>
      </c>
      <c r="AH12" s="2">
        <v>10.492696174266381</v>
      </c>
      <c r="AI12" s="2">
        <v>11.675957136305634</v>
      </c>
    </row>
    <row r="13" spans="1:35" ht="21" x14ac:dyDescent="0.25">
      <c r="A13" s="117" t="s">
        <v>865</v>
      </c>
      <c r="B13" s="117" t="s">
        <v>23</v>
      </c>
      <c r="C13" s="117" t="s">
        <v>605</v>
      </c>
      <c r="D13" s="117" t="s">
        <v>118</v>
      </c>
      <c r="E13" s="118">
        <v>32684</v>
      </c>
      <c r="F13" s="117">
        <v>26</v>
      </c>
      <c r="G13" s="117">
        <v>9</v>
      </c>
      <c r="H13" s="117">
        <v>758</v>
      </c>
      <c r="I13" s="117">
        <v>102</v>
      </c>
      <c r="J13" s="117">
        <v>44</v>
      </c>
      <c r="K13" s="2">
        <v>1</v>
      </c>
      <c r="L13" s="117">
        <v>15</v>
      </c>
      <c r="M13" s="117">
        <v>56</v>
      </c>
      <c r="N13" s="117">
        <v>2</v>
      </c>
      <c r="O13" s="117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117">
        <v>21</v>
      </c>
      <c r="V13" s="117">
        <v>76</v>
      </c>
      <c r="W13" s="117">
        <v>41</v>
      </c>
      <c r="X13" s="2" t="s">
        <v>42</v>
      </c>
      <c r="Y13" s="2">
        <v>39.63390146901277</v>
      </c>
      <c r="Z13" s="71">
        <f>('Controles Generales'!$D$14*(I13*(90/H13))+'Controles Generales'!$E$14*(J13*(90/H13))+'Controles Generales'!$G$14*(L13*(90/H13))+'Controles Generales'!$H$14*(M13*(90/H13))+'Controles Generales'!$I$14*(N13*(90/H13))+'Controles Generales'!$P$14*(U13*(90/H13))+'Controles Generales'!$Q$14*(V13*(90/H13))+'Controles Generales'!$R$14*(W13*(90/H13)))/100</f>
        <v>4.9203166226912929</v>
      </c>
      <c r="AA13" s="2">
        <v>52.825124528182833</v>
      </c>
      <c r="AB13" s="2">
        <v>39.63390146901277</v>
      </c>
      <c r="AC13" s="2">
        <v>48.002755774772844</v>
      </c>
      <c r="AD13" s="2">
        <v>11.591183287948224</v>
      </c>
      <c r="AE13" s="2">
        <v>30.998784029410682</v>
      </c>
      <c r="AF13" s="2">
        <v>14.749822459499878</v>
      </c>
      <c r="AG13" s="2">
        <v>6.2146360210876344</v>
      </c>
      <c r="AH13" s="2">
        <v>11.090056896508511</v>
      </c>
      <c r="AI13" s="2">
        <v>11.591183287948224</v>
      </c>
    </row>
    <row r="14" spans="1:35" ht="21" x14ac:dyDescent="0.25">
      <c r="A14" s="117" t="s">
        <v>866</v>
      </c>
      <c r="B14" s="117" t="s">
        <v>23</v>
      </c>
      <c r="C14" s="117" t="s">
        <v>143</v>
      </c>
      <c r="D14" s="117" t="s">
        <v>118</v>
      </c>
      <c r="E14" s="118">
        <v>32657</v>
      </c>
      <c r="F14" s="117">
        <v>26</v>
      </c>
      <c r="G14" s="117">
        <v>17</v>
      </c>
      <c r="H14" s="117">
        <v>1530</v>
      </c>
      <c r="I14" s="117">
        <v>360</v>
      </c>
      <c r="J14" s="117">
        <v>120</v>
      </c>
      <c r="K14" s="2">
        <v>3</v>
      </c>
      <c r="L14" s="117">
        <v>32</v>
      </c>
      <c r="M14" s="117">
        <v>139</v>
      </c>
      <c r="N14" s="117">
        <v>7</v>
      </c>
      <c r="O14" s="117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117">
        <v>18</v>
      </c>
      <c r="V14" s="117">
        <v>147</v>
      </c>
      <c r="W14" s="117">
        <v>62</v>
      </c>
      <c r="X14" s="2"/>
      <c r="Y14" s="2"/>
      <c r="Z14" s="71">
        <f>('Controles Generales'!$D$14*(I14*(90/H14))+'Controles Generales'!$E$14*(J14*(90/H14))+'Controles Generales'!$G$14*(L14*(90/H14))+'Controles Generales'!$H$14*(M14*(90/H14))+'Controles Generales'!$I$14*(N14*(90/H14))+'Controles Generales'!$P$14*(U14*(90/H14))+'Controles Generales'!$Q$14*(V14*(90/H14))+'Controles Generales'!$R$14*(W14*(90/H14)))/100</f>
        <v>5.2317647058823535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1" x14ac:dyDescent="0.25">
      <c r="A15" s="117" t="s">
        <v>867</v>
      </c>
      <c r="B15" s="117" t="s">
        <v>23</v>
      </c>
      <c r="C15" s="117" t="s">
        <v>605</v>
      </c>
      <c r="D15" s="117" t="s">
        <v>118</v>
      </c>
      <c r="E15" s="118">
        <v>29284</v>
      </c>
      <c r="F15" s="117">
        <v>35</v>
      </c>
      <c r="G15" s="117">
        <v>15</v>
      </c>
      <c r="H15" s="117">
        <v>1104</v>
      </c>
      <c r="I15" s="117">
        <v>158</v>
      </c>
      <c r="J15" s="117">
        <v>36</v>
      </c>
      <c r="K15" s="2">
        <v>0</v>
      </c>
      <c r="L15" s="117">
        <v>11</v>
      </c>
      <c r="M15" s="117">
        <v>93</v>
      </c>
      <c r="N15" s="117">
        <v>6</v>
      </c>
      <c r="O15" s="117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117">
        <v>19</v>
      </c>
      <c r="V15" s="117">
        <v>85</v>
      </c>
      <c r="W15" s="117">
        <v>45</v>
      </c>
      <c r="X15" s="2" t="s">
        <v>42</v>
      </c>
      <c r="Y15" s="2">
        <v>34.797684775939963</v>
      </c>
      <c r="Z15" s="71">
        <f>('Controles Generales'!$D$14*(I15*(90/H15))+'Controles Generales'!$E$14*(J15*(90/H15))+'Controles Generales'!$G$14*(L15*(90/H15))+'Controles Generales'!$H$14*(M15*(90/H15))+'Controles Generales'!$I$14*(N15*(90/H15))+'Controles Generales'!$P$14*(U15*(90/H15))+'Controles Generales'!$Q$14*(V15*(90/H15))+'Controles Generales'!$R$14*(W15*(90/H15)))/100</f>
        <v>4.1714673913043478</v>
      </c>
      <c r="AA15" s="2">
        <v>52.467251644543978</v>
      </c>
      <c r="AB15" s="2">
        <v>34.633750349710454</v>
      </c>
      <c r="AC15" s="2">
        <v>48.950999200018693</v>
      </c>
      <c r="AD15" s="2">
        <v>11.653987323683015</v>
      </c>
      <c r="AE15" s="2">
        <v>27.765022696561086</v>
      </c>
      <c r="AF15" s="2">
        <v>21.089964993190801</v>
      </c>
      <c r="AG15" s="2">
        <v>7.9146216124005653</v>
      </c>
      <c r="AH15" s="2">
        <v>14.033570665775851</v>
      </c>
      <c r="AI15" s="2">
        <v>11.408085684338753</v>
      </c>
    </row>
    <row r="16" spans="1:35" ht="31.5" x14ac:dyDescent="0.25">
      <c r="A16" s="117" t="s">
        <v>868</v>
      </c>
      <c r="B16" s="117" t="s">
        <v>23</v>
      </c>
      <c r="C16" s="117" t="s">
        <v>190</v>
      </c>
      <c r="D16" s="117" t="s">
        <v>118</v>
      </c>
      <c r="E16" s="118">
        <v>34446</v>
      </c>
      <c r="F16" s="117">
        <v>21</v>
      </c>
      <c r="G16" s="117">
        <v>1</v>
      </c>
      <c r="H16" s="117">
        <v>20</v>
      </c>
      <c r="I16" s="117">
        <v>3</v>
      </c>
      <c r="J16" s="117">
        <v>14</v>
      </c>
      <c r="K16" s="2">
        <v>3</v>
      </c>
      <c r="L16" s="117">
        <v>0</v>
      </c>
      <c r="M16" s="117">
        <v>1</v>
      </c>
      <c r="N16" s="117">
        <v>1</v>
      </c>
      <c r="O16" s="117">
        <v>0</v>
      </c>
      <c r="P16" s="2">
        <v>0</v>
      </c>
      <c r="Q16" s="2">
        <v>0</v>
      </c>
      <c r="R16" s="2">
        <v>2</v>
      </c>
      <c r="S16" s="2">
        <v>3</v>
      </c>
      <c r="T16" s="2">
        <v>1</v>
      </c>
      <c r="U16" s="117">
        <v>0</v>
      </c>
      <c r="V16" s="117">
        <v>1</v>
      </c>
      <c r="W16" s="117">
        <v>1</v>
      </c>
      <c r="X16" s="2"/>
      <c r="Y16" s="2"/>
      <c r="Z16" s="71">
        <f>('Controles Generales'!$D$14*(I16*(90/H16))+'Controles Generales'!$E$14*(J16*(90/H16))+'Controles Generales'!$G$14*(L16*(90/H16))+'Controles Generales'!$H$14*(M16*(90/H16))+'Controles Generales'!$I$14*(N16*(90/H16))+'Controles Generales'!$P$14*(U16*(90/H16))+'Controles Generales'!$Q$14*(V16*(90/H16))+'Controles Generales'!$R$14*(W16*(90/H16)))/100</f>
        <v>4.5449999999999999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1" x14ac:dyDescent="0.25">
      <c r="A17" s="117" t="s">
        <v>869</v>
      </c>
      <c r="B17" s="117" t="s">
        <v>23</v>
      </c>
      <c r="C17" s="117" t="s">
        <v>129</v>
      </c>
      <c r="D17" s="117" t="s">
        <v>118</v>
      </c>
      <c r="E17" s="118">
        <v>33055</v>
      </c>
      <c r="F17" s="117">
        <v>25</v>
      </c>
      <c r="G17" s="117">
        <v>16</v>
      </c>
      <c r="H17" s="117">
        <v>1030</v>
      </c>
      <c r="I17" s="117">
        <v>153</v>
      </c>
      <c r="J17" s="117">
        <v>64</v>
      </c>
      <c r="K17" s="2">
        <v>2</v>
      </c>
      <c r="L17" s="117">
        <v>18</v>
      </c>
      <c r="M17" s="117">
        <v>76</v>
      </c>
      <c r="N17" s="117">
        <v>0</v>
      </c>
      <c r="O17" s="117">
        <v>0</v>
      </c>
      <c r="P17" s="2">
        <v>4</v>
      </c>
      <c r="Q17" s="2">
        <v>1</v>
      </c>
      <c r="R17" s="2">
        <v>6</v>
      </c>
      <c r="S17" s="2">
        <v>1</v>
      </c>
      <c r="T17" s="2">
        <v>2</v>
      </c>
      <c r="U17" s="117">
        <v>26</v>
      </c>
      <c r="V17" s="117">
        <v>112</v>
      </c>
      <c r="W17" s="117">
        <v>60</v>
      </c>
      <c r="X17" s="2" t="s">
        <v>42</v>
      </c>
      <c r="Y17" s="2">
        <v>36.105590861803179</v>
      </c>
      <c r="Z17" s="71">
        <f>('Controles Generales'!$D$14*(I17*(90/H17))+'Controles Generales'!$E$14*(J17*(90/H17))+'Controles Generales'!$G$14*(L17*(90/H17))+'Controles Generales'!$H$14*(M17*(90/H17))+'Controles Generales'!$I$14*(N17*(90/H17))+'Controles Generales'!$P$14*(U17*(90/H17))+'Controles Generales'!$Q$14*(V17*(90/H17))+'Controles Generales'!$R$14*(W17*(90/H17)))/100</f>
        <v>5.0994174757281554</v>
      </c>
      <c r="AA17" s="2">
        <v>53.231003139622096</v>
      </c>
      <c r="AB17" s="2">
        <v>35.613787583114657</v>
      </c>
      <c r="AC17" s="2">
        <v>49.398636811091386</v>
      </c>
      <c r="AD17" s="2">
        <v>11.751272308202667</v>
      </c>
      <c r="AE17" s="2">
        <v>28.619258422036456</v>
      </c>
      <c r="AF17" s="2">
        <v>13.452670159975662</v>
      </c>
      <c r="AG17" s="2">
        <v>8.6040535977699637</v>
      </c>
      <c r="AH17" s="2">
        <v>10.866624663619719</v>
      </c>
      <c r="AI17" s="2">
        <v>11.013567390169881</v>
      </c>
    </row>
    <row r="18" spans="1:35" ht="21" x14ac:dyDescent="0.25">
      <c r="A18" s="117" t="s">
        <v>870</v>
      </c>
      <c r="B18" s="117" t="s">
        <v>23</v>
      </c>
      <c r="C18" s="117" t="s">
        <v>138</v>
      </c>
      <c r="D18" s="117" t="s">
        <v>118</v>
      </c>
      <c r="E18" s="118">
        <v>29823</v>
      </c>
      <c r="F18" s="117">
        <v>34</v>
      </c>
      <c r="G18" s="117">
        <v>24</v>
      </c>
      <c r="H18" s="117">
        <v>2098</v>
      </c>
      <c r="I18" s="117">
        <v>294</v>
      </c>
      <c r="J18" s="117">
        <v>137</v>
      </c>
      <c r="K18" s="2">
        <v>2</v>
      </c>
      <c r="L18" s="117">
        <v>30</v>
      </c>
      <c r="M18" s="117">
        <v>202</v>
      </c>
      <c r="N18" s="117">
        <v>20</v>
      </c>
      <c r="O18" s="117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117">
        <v>56</v>
      </c>
      <c r="V18" s="117">
        <v>259</v>
      </c>
      <c r="W18" s="117">
        <v>166</v>
      </c>
      <c r="X18" s="2"/>
      <c r="Y18" s="2"/>
      <c r="Z18" s="71">
        <f>('Controles Generales'!$D$14*(I18*(90/H18))+'Controles Generales'!$E$14*(J18*(90/H18))+'Controles Generales'!$G$14*(L18*(90/H18))+'Controles Generales'!$H$14*(M18*(90/H18))+'Controles Generales'!$I$14*(N18*(90/H18))+'Controles Generales'!$P$14*(U18*(90/H18))+'Controles Generales'!$Q$14*(V18*(90/H18))+'Controles Generales'!$R$14*(W18*(90/H18)))/100</f>
        <v>5.912631077216397</v>
      </c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1" x14ac:dyDescent="0.25">
      <c r="A19" s="117" t="s">
        <v>871</v>
      </c>
      <c r="B19" s="117" t="s">
        <v>23</v>
      </c>
      <c r="C19" s="117" t="s">
        <v>132</v>
      </c>
      <c r="D19" s="117" t="s">
        <v>133</v>
      </c>
      <c r="E19" s="118">
        <v>31990</v>
      </c>
      <c r="F19" s="117">
        <v>28</v>
      </c>
      <c r="G19" s="117">
        <v>13</v>
      </c>
      <c r="H19" s="117">
        <v>1128</v>
      </c>
      <c r="I19" s="117">
        <v>285</v>
      </c>
      <c r="J19" s="117">
        <v>121</v>
      </c>
      <c r="K19" s="2">
        <v>6</v>
      </c>
      <c r="L19" s="117">
        <v>18</v>
      </c>
      <c r="M19" s="117">
        <v>111</v>
      </c>
      <c r="N19" s="117">
        <v>7</v>
      </c>
      <c r="O19" s="117">
        <v>1</v>
      </c>
      <c r="P19" s="2">
        <v>1</v>
      </c>
      <c r="Q19" s="2">
        <v>0</v>
      </c>
      <c r="R19" s="2">
        <v>1</v>
      </c>
      <c r="S19" s="2">
        <v>0</v>
      </c>
      <c r="T19" s="2">
        <v>2</v>
      </c>
      <c r="U19" s="117">
        <v>18</v>
      </c>
      <c r="V19" s="117">
        <v>120</v>
      </c>
      <c r="W19" s="117">
        <v>90</v>
      </c>
      <c r="X19" s="2"/>
      <c r="Y19" s="2"/>
      <c r="Z19" s="71">
        <f>('Controles Generales'!$D$14*(I19*(90/H19))+'Controles Generales'!$E$14*(J19*(90/H19))+'Controles Generales'!$G$14*(L19*(90/H19))+'Controles Generales'!$H$14*(M19*(90/H19))+'Controles Generales'!$I$14*(N19*(90/H19))+'Controles Generales'!$P$14*(U19*(90/H19))+'Controles Generales'!$Q$14*(V19*(90/H19))+'Controles Generales'!$R$14*(W19*(90/H19)))/100</f>
        <v>6.2162234042553202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1" x14ac:dyDescent="0.25">
      <c r="A20" s="117" t="s">
        <v>872</v>
      </c>
      <c r="B20" s="117" t="s">
        <v>23</v>
      </c>
      <c r="C20" s="117" t="s">
        <v>128</v>
      </c>
      <c r="D20" s="117" t="s">
        <v>118</v>
      </c>
      <c r="E20" s="118">
        <v>31805</v>
      </c>
      <c r="F20" s="117">
        <v>28</v>
      </c>
      <c r="G20" s="117">
        <v>29</v>
      </c>
      <c r="H20" s="117">
        <v>2534</v>
      </c>
      <c r="I20" s="117">
        <v>635</v>
      </c>
      <c r="J20" s="117">
        <v>217</v>
      </c>
      <c r="K20" s="2">
        <v>6</v>
      </c>
      <c r="L20" s="117">
        <v>32</v>
      </c>
      <c r="M20" s="117">
        <v>210</v>
      </c>
      <c r="N20" s="117">
        <v>12</v>
      </c>
      <c r="O20" s="117">
        <v>1</v>
      </c>
      <c r="P20" s="2">
        <v>2</v>
      </c>
      <c r="Q20" s="2">
        <v>0</v>
      </c>
      <c r="R20" s="2">
        <v>0</v>
      </c>
      <c r="S20" s="2">
        <v>0</v>
      </c>
      <c r="T20" s="2">
        <v>3</v>
      </c>
      <c r="U20" s="117">
        <v>59</v>
      </c>
      <c r="V20" s="117">
        <v>294</v>
      </c>
      <c r="W20" s="117">
        <v>136</v>
      </c>
      <c r="X20" s="2"/>
      <c r="Y20" s="2"/>
      <c r="Z20" s="71">
        <f>('Controles Generales'!$D$14*(I20*(90/H20))+'Controles Generales'!$E$14*(J20*(90/H20))+'Controles Generales'!$G$14*(L20*(90/H20))+'Controles Generales'!$H$14*(M20*(90/H20))+'Controles Generales'!$I$14*(N20*(90/H20))+'Controles Generales'!$P$14*(U20*(90/H20))+'Controles Generales'!$Q$14*(V20*(90/H20))+'Controles Generales'!$R$14*(W20*(90/H20)))/100</f>
        <v>5.7612075769534332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1" x14ac:dyDescent="0.25">
      <c r="A21" s="117" t="s">
        <v>406</v>
      </c>
      <c r="B21" s="117" t="s">
        <v>23</v>
      </c>
      <c r="C21" s="117" t="s">
        <v>168</v>
      </c>
      <c r="D21" s="117" t="s">
        <v>118</v>
      </c>
      <c r="E21" s="118">
        <v>29398</v>
      </c>
      <c r="F21" s="117">
        <v>35</v>
      </c>
      <c r="G21" s="117">
        <v>20</v>
      </c>
      <c r="H21" s="117">
        <v>1768</v>
      </c>
      <c r="I21" s="117">
        <v>260</v>
      </c>
      <c r="J21" s="117">
        <v>82</v>
      </c>
      <c r="K21" s="2">
        <v>3</v>
      </c>
      <c r="L21" s="117">
        <v>30</v>
      </c>
      <c r="M21" s="117">
        <v>162</v>
      </c>
      <c r="N21" s="117">
        <v>18</v>
      </c>
      <c r="O21" s="117">
        <v>1</v>
      </c>
      <c r="P21" s="2">
        <v>4</v>
      </c>
      <c r="Q21" s="2">
        <v>0</v>
      </c>
      <c r="R21" s="2">
        <v>0</v>
      </c>
      <c r="S21" s="2">
        <v>6</v>
      </c>
      <c r="T21" s="2">
        <v>2</v>
      </c>
      <c r="U21" s="117">
        <v>46</v>
      </c>
      <c r="V21" s="117">
        <v>178</v>
      </c>
      <c r="W21" s="117">
        <v>135</v>
      </c>
      <c r="X21" s="2" t="s">
        <v>42</v>
      </c>
      <c r="Y21" s="2">
        <v>44.799391622863176</v>
      </c>
      <c r="Z21" s="71">
        <f>('Controles Generales'!$D$14*(I21*(90/H21))+'Controles Generales'!$E$14*(J21*(90/H21))+'Controles Generales'!$G$14*(L21*(90/H21))+'Controles Generales'!$H$14*(M21*(90/H21))+'Controles Generales'!$I$14*(N21*(90/H21))+'Controles Generales'!$P$14*(U21*(90/H21))+'Controles Generales'!$Q$14*(V21*(90/H21))+'Controles Generales'!$R$14*(W21*(90/H21)))/100</f>
        <v>5.5084276018099549</v>
      </c>
      <c r="AA21" s="2">
        <v>58.704963365760975</v>
      </c>
      <c r="AB21" s="2">
        <v>44.799391622863176</v>
      </c>
      <c r="AC21" s="2">
        <v>62.333774070736872</v>
      </c>
      <c r="AD21" s="2">
        <v>16.499789878978337</v>
      </c>
      <c r="AE21" s="2">
        <v>36.998216715559472</v>
      </c>
      <c r="AF21" s="2">
        <v>22.16716543874988</v>
      </c>
      <c r="AG21" s="2">
        <v>9.2370841436306321</v>
      </c>
      <c r="AH21" s="2">
        <v>15.293481450027938</v>
      </c>
      <c r="AI21" s="2">
        <v>16.499789878978337</v>
      </c>
    </row>
    <row r="22" spans="1:35" ht="21" x14ac:dyDescent="0.25">
      <c r="A22" s="117" t="s">
        <v>405</v>
      </c>
      <c r="B22" s="117" t="s">
        <v>23</v>
      </c>
      <c r="C22" s="117" t="s">
        <v>165</v>
      </c>
      <c r="D22" s="117" t="s">
        <v>118</v>
      </c>
      <c r="E22" s="118">
        <v>31465</v>
      </c>
      <c r="F22" s="117">
        <v>29</v>
      </c>
      <c r="G22" s="117">
        <v>23</v>
      </c>
      <c r="H22" s="117">
        <v>1934</v>
      </c>
      <c r="I22" s="117">
        <v>250</v>
      </c>
      <c r="J22" s="117">
        <v>102</v>
      </c>
      <c r="K22" s="2">
        <v>5</v>
      </c>
      <c r="L22" s="117">
        <v>27</v>
      </c>
      <c r="M22" s="117">
        <v>208</v>
      </c>
      <c r="N22" s="117">
        <v>20</v>
      </c>
      <c r="O22" s="117">
        <v>1</v>
      </c>
      <c r="P22" s="2">
        <v>5</v>
      </c>
      <c r="Q22" s="2">
        <v>0</v>
      </c>
      <c r="R22" s="2">
        <v>1</v>
      </c>
      <c r="S22" s="2">
        <v>5</v>
      </c>
      <c r="T22" s="2">
        <v>3</v>
      </c>
      <c r="U22" s="117">
        <v>61</v>
      </c>
      <c r="V22" s="117">
        <v>229</v>
      </c>
      <c r="W22" s="117">
        <v>169</v>
      </c>
      <c r="X22" s="2" t="s">
        <v>42</v>
      </c>
      <c r="Y22" s="2">
        <v>0.30328905755850727</v>
      </c>
      <c r="Z22" s="71">
        <f>('Controles Generales'!$D$14*(I22*(90/H22))+'Controles Generales'!$E$14*(J22*(90/H22))+'Controles Generales'!$G$14*(L22*(90/H22))+'Controles Generales'!$H$14*(M22*(90/H22))+'Controles Generales'!$I$14*(N22*(90/H22))+'Controles Generales'!$P$14*(U22*(90/H22))+'Controles Generales'!$Q$14*(V22*(90/H22))+'Controles Generales'!$R$14*(W22*(90/H22)))/100</f>
        <v>6.095708376421924</v>
      </c>
      <c r="AA22" s="2">
        <v>0.42713390341473839</v>
      </c>
      <c r="AB22" s="2">
        <v>0.30328905755850727</v>
      </c>
      <c r="AC22" s="2">
        <v>0.52937479977328183</v>
      </c>
      <c r="AD22" s="2">
        <v>0.10517755489292492</v>
      </c>
      <c r="AE22" s="2">
        <v>0.25989428029276224</v>
      </c>
      <c r="AF22" s="2">
        <v>0.18768328445747798</v>
      </c>
      <c r="AG22" s="2">
        <v>6.4516129032258063E-2</v>
      </c>
      <c r="AH22" s="2">
        <v>0.1099706744868035</v>
      </c>
      <c r="AI22" s="2">
        <v>0.10517755489292492</v>
      </c>
    </row>
    <row r="23" spans="1:35" ht="21" x14ac:dyDescent="0.25">
      <c r="A23" s="117" t="s">
        <v>381</v>
      </c>
      <c r="B23" s="117" t="s">
        <v>23</v>
      </c>
      <c r="C23" s="117" t="s">
        <v>143</v>
      </c>
      <c r="D23" s="117" t="s">
        <v>118</v>
      </c>
      <c r="E23" s="118">
        <v>31821</v>
      </c>
      <c r="F23" s="117">
        <v>28</v>
      </c>
      <c r="G23" s="117">
        <v>14</v>
      </c>
      <c r="H23" s="117">
        <v>992</v>
      </c>
      <c r="I23" s="117">
        <v>162</v>
      </c>
      <c r="J23" s="117">
        <v>71</v>
      </c>
      <c r="K23" s="2">
        <v>1</v>
      </c>
      <c r="L23" s="117">
        <v>13</v>
      </c>
      <c r="M23" s="117">
        <v>75</v>
      </c>
      <c r="N23" s="117">
        <v>7</v>
      </c>
      <c r="O23" s="117">
        <v>1</v>
      </c>
      <c r="P23" s="2">
        <v>4</v>
      </c>
      <c r="Q23" s="2">
        <v>0</v>
      </c>
      <c r="R23" s="2">
        <v>4</v>
      </c>
      <c r="S23" s="2">
        <v>0</v>
      </c>
      <c r="T23" s="2">
        <v>3</v>
      </c>
      <c r="U23" s="117">
        <v>22</v>
      </c>
      <c r="V23" s="117">
        <v>114</v>
      </c>
      <c r="W23" s="117">
        <v>50</v>
      </c>
      <c r="X23" s="2"/>
      <c r="Y23" s="2"/>
      <c r="Z23" s="71">
        <f>('Controles Generales'!$D$14*(I23*(90/H23))+'Controles Generales'!$E$14*(J23*(90/H23))+'Controles Generales'!$G$14*(L23*(90/H23))+'Controles Generales'!$H$14*(M23*(90/H23))+'Controles Generales'!$I$14*(N23*(90/H23))+'Controles Generales'!$P$14*(U23*(90/H23))+'Controles Generales'!$Q$14*(V23*(90/H23))+'Controles Generales'!$R$14*(W23*(90/H23)))/100</f>
        <v>5.1123991935483879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1" x14ac:dyDescent="0.25">
      <c r="A24" s="117" t="s">
        <v>873</v>
      </c>
      <c r="B24" s="117" t="s">
        <v>23</v>
      </c>
      <c r="C24" s="117" t="s">
        <v>130</v>
      </c>
      <c r="D24" s="117" t="s">
        <v>118</v>
      </c>
      <c r="E24" s="118">
        <v>32257</v>
      </c>
      <c r="F24" s="117">
        <v>27</v>
      </c>
      <c r="G24" s="117">
        <v>4</v>
      </c>
      <c r="H24" s="117">
        <v>324</v>
      </c>
      <c r="I24" s="117">
        <v>77</v>
      </c>
      <c r="J24" s="117">
        <v>29</v>
      </c>
      <c r="K24" s="2">
        <v>0</v>
      </c>
      <c r="L24" s="117">
        <v>6</v>
      </c>
      <c r="M24" s="117">
        <v>24</v>
      </c>
      <c r="N24" s="117">
        <v>6</v>
      </c>
      <c r="O24" s="117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117">
        <v>9</v>
      </c>
      <c r="V24" s="117">
        <v>43</v>
      </c>
      <c r="W24" s="117">
        <v>40</v>
      </c>
      <c r="X24" s="2" t="s">
        <v>42</v>
      </c>
      <c r="Y24" s="2">
        <v>21.492462850154311</v>
      </c>
      <c r="Z24" s="71">
        <f>('Controles Generales'!$D$14*(I24*(90/H24))+'Controles Generales'!$E$14*(J24*(90/H24))+'Controles Generales'!$G$14*(L24*(90/H24))+'Controles Generales'!$H$14*(M24*(90/H24))+'Controles Generales'!$I$14*(N24*(90/H24))+'Controles Generales'!$P$14*(U24*(90/H24))+'Controles Generales'!$Q$14*(V24*(90/H24))+'Controles Generales'!$R$14*(W24*(90/H24)))/100</f>
        <v>7.1722222222222225</v>
      </c>
      <c r="AA24" s="2">
        <v>24.978275847804952</v>
      </c>
      <c r="AB24" s="2">
        <v>20.961725145236279</v>
      </c>
      <c r="AC24" s="2">
        <v>22.838193122856509</v>
      </c>
      <c r="AD24" s="2">
        <v>10.225962237056281</v>
      </c>
      <c r="AE24" s="2">
        <v>17.722764340532887</v>
      </c>
      <c r="AF24" s="2">
        <v>8.7940408561850685</v>
      </c>
      <c r="AG24" s="2">
        <v>6.4258434600807153</v>
      </c>
      <c r="AH24" s="2">
        <v>8.4612987644909374</v>
      </c>
      <c r="AI24" s="2">
        <v>9.4298556796792319</v>
      </c>
    </row>
    <row r="25" spans="1:35" ht="31.5" x14ac:dyDescent="0.25">
      <c r="A25" s="117" t="s">
        <v>395</v>
      </c>
      <c r="B25" s="117" t="s">
        <v>23</v>
      </c>
      <c r="C25" s="117" t="s">
        <v>139</v>
      </c>
      <c r="D25" s="117" t="s">
        <v>118</v>
      </c>
      <c r="E25" s="118">
        <v>33612</v>
      </c>
      <c r="F25" s="117">
        <v>23</v>
      </c>
      <c r="G25" s="117">
        <v>13</v>
      </c>
      <c r="H25" s="117">
        <v>1021</v>
      </c>
      <c r="I25" s="117">
        <v>302</v>
      </c>
      <c r="J25" s="117">
        <v>126</v>
      </c>
      <c r="K25" s="2">
        <v>1</v>
      </c>
      <c r="L25" s="117">
        <v>22</v>
      </c>
      <c r="M25" s="117">
        <v>140</v>
      </c>
      <c r="N25" s="117">
        <v>4</v>
      </c>
      <c r="O25" s="117">
        <v>0</v>
      </c>
      <c r="P25" s="2">
        <v>1</v>
      </c>
      <c r="Q25" s="2">
        <v>0</v>
      </c>
      <c r="R25" s="2">
        <v>2</v>
      </c>
      <c r="S25" s="2">
        <v>1</v>
      </c>
      <c r="T25" s="2">
        <v>3</v>
      </c>
      <c r="U25" s="117">
        <v>21</v>
      </c>
      <c r="V25" s="117">
        <v>140</v>
      </c>
      <c r="W25" s="117">
        <v>109</v>
      </c>
      <c r="X25" s="2"/>
      <c r="Y25" s="2"/>
      <c r="Z25" s="71">
        <f>('Controles Generales'!$D$14*(I25*(90/H25))+'Controles Generales'!$E$14*(J25*(90/H25))+'Controles Generales'!$G$14*(L25*(90/H25))+'Controles Generales'!$H$14*(M25*(90/H25))+'Controles Generales'!$I$14*(N25*(90/H25))+'Controles Generales'!$P$14*(U25*(90/H25))+'Controles Generales'!$Q$14*(V25*(90/H25))+'Controles Generales'!$R$14*(W25*(90/H25)))/100</f>
        <v>8.00568070519099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31.5" x14ac:dyDescent="0.25">
      <c r="A26" s="117" t="s">
        <v>874</v>
      </c>
      <c r="B26" s="117" t="s">
        <v>23</v>
      </c>
      <c r="C26" s="117" t="s">
        <v>598</v>
      </c>
      <c r="D26" s="117" t="s">
        <v>118</v>
      </c>
      <c r="E26" s="118">
        <v>31456</v>
      </c>
      <c r="F26" s="117">
        <v>29</v>
      </c>
      <c r="G26" s="117">
        <v>8</v>
      </c>
      <c r="H26" s="117">
        <v>639</v>
      </c>
      <c r="I26" s="117">
        <v>62</v>
      </c>
      <c r="J26" s="117">
        <v>26</v>
      </c>
      <c r="K26" s="2">
        <v>5</v>
      </c>
      <c r="L26" s="117">
        <v>11</v>
      </c>
      <c r="M26" s="117">
        <v>51</v>
      </c>
      <c r="N26" s="117">
        <v>4</v>
      </c>
      <c r="O26" s="117">
        <v>0</v>
      </c>
      <c r="P26" s="2">
        <v>1</v>
      </c>
      <c r="Q26" s="2">
        <v>0</v>
      </c>
      <c r="R26" s="2">
        <v>0</v>
      </c>
      <c r="S26" s="2">
        <v>6</v>
      </c>
      <c r="T26" s="2">
        <v>4</v>
      </c>
      <c r="U26" s="117">
        <v>14</v>
      </c>
      <c r="V26" s="117">
        <v>84</v>
      </c>
      <c r="W26" s="117">
        <v>43</v>
      </c>
      <c r="X26" s="2" t="s">
        <v>42</v>
      </c>
      <c r="Y26" s="2">
        <v>39.10029279740484</v>
      </c>
      <c r="Z26" s="71">
        <f>('Controles Generales'!$D$14*(I26*(90/H26))+'Controles Generales'!$E$14*(J26*(90/H26))+'Controles Generales'!$G$14*(L26*(90/H26))+'Controles Generales'!$H$14*(M26*(90/H26))+'Controles Generales'!$I$14*(N26*(90/H26))+'Controles Generales'!$P$14*(U26*(90/H26))+'Controles Generales'!$Q$14*(V26*(90/H26))+'Controles Generales'!$R$14*(W26*(90/H26)))/100</f>
        <v>5.3281690140845068</v>
      </c>
      <c r="AA26" s="2">
        <v>53.974694976425639</v>
      </c>
      <c r="AB26" s="2">
        <v>39.10029279740484</v>
      </c>
      <c r="AC26" s="2">
        <v>48.830277218483118</v>
      </c>
      <c r="AD26" s="2">
        <v>16.084639290197675</v>
      </c>
      <c r="AE26" s="2">
        <v>33.144411870044763</v>
      </c>
      <c r="AF26" s="2">
        <v>22.666324117937016</v>
      </c>
      <c r="AG26" s="2">
        <v>11.082867550609487</v>
      </c>
      <c r="AH26" s="2">
        <v>17.328658796400731</v>
      </c>
      <c r="AI26" s="2">
        <v>16.084639290197675</v>
      </c>
    </row>
    <row r="27" spans="1:35" ht="21" x14ac:dyDescent="0.25">
      <c r="A27" s="117" t="s">
        <v>387</v>
      </c>
      <c r="B27" s="117" t="s">
        <v>23</v>
      </c>
      <c r="C27" s="117" t="s">
        <v>152</v>
      </c>
      <c r="D27" s="117" t="s">
        <v>118</v>
      </c>
      <c r="E27" s="118">
        <v>33734</v>
      </c>
      <c r="F27" s="117">
        <v>23</v>
      </c>
      <c r="G27" s="117">
        <v>12</v>
      </c>
      <c r="H27" s="117">
        <v>1055</v>
      </c>
      <c r="I27" s="117">
        <v>251</v>
      </c>
      <c r="J27" s="117">
        <v>84</v>
      </c>
      <c r="K27" s="2">
        <v>0</v>
      </c>
      <c r="L27" s="117">
        <v>20</v>
      </c>
      <c r="M27" s="117">
        <v>102</v>
      </c>
      <c r="N27" s="117">
        <v>6</v>
      </c>
      <c r="O27" s="117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117">
        <v>22</v>
      </c>
      <c r="V27" s="117">
        <v>118</v>
      </c>
      <c r="W27" s="117">
        <v>62</v>
      </c>
      <c r="X27" s="2" t="s">
        <v>42</v>
      </c>
      <c r="Y27" s="2">
        <v>34.2668735978543</v>
      </c>
      <c r="Z27" s="71">
        <f>('Controles Generales'!$D$14*(I27*(90/H27))+'Controles Generales'!$E$14*(J27*(90/H27))+'Controles Generales'!$G$14*(L27*(90/H27))+'Controles Generales'!$H$14*(M27*(90/H27))+'Controles Generales'!$I$14*(N27*(90/H27))+'Controles Generales'!$P$14*(U27*(90/H27))+'Controles Generales'!$Q$14*(V27*(90/H27))+'Controles Generales'!$R$14*(W27*(90/H27)))/100</f>
        <v>5.9527962085308062</v>
      </c>
      <c r="AA27" s="2">
        <v>53.156365742485789</v>
      </c>
      <c r="AB27" s="2">
        <v>34.2668735978543</v>
      </c>
      <c r="AC27" s="2">
        <v>48.041041082907078</v>
      </c>
      <c r="AD27" s="2">
        <v>10.454477350298149</v>
      </c>
      <c r="AE27" s="2">
        <v>27.084278033177696</v>
      </c>
      <c r="AF27" s="2">
        <v>15.018476744283193</v>
      </c>
      <c r="AG27" s="2">
        <v>6.7001361840071514</v>
      </c>
      <c r="AH27" s="2">
        <v>12.115961099832067</v>
      </c>
      <c r="AI27" s="2">
        <v>10.454477350298149</v>
      </c>
    </row>
    <row r="28" spans="1:35" ht="21" x14ac:dyDescent="0.25">
      <c r="A28" s="117" t="s">
        <v>875</v>
      </c>
      <c r="B28" s="117" t="s">
        <v>23</v>
      </c>
      <c r="C28" s="117" t="s">
        <v>144</v>
      </c>
      <c r="D28" s="117" t="s">
        <v>133</v>
      </c>
      <c r="E28" s="118">
        <v>31537</v>
      </c>
      <c r="F28" s="117">
        <v>29</v>
      </c>
      <c r="G28" s="117">
        <v>26</v>
      </c>
      <c r="H28" s="117">
        <v>2306</v>
      </c>
      <c r="I28" s="117">
        <v>588</v>
      </c>
      <c r="J28" s="117">
        <v>390</v>
      </c>
      <c r="K28" s="2">
        <v>12</v>
      </c>
      <c r="L28" s="117">
        <v>63</v>
      </c>
      <c r="M28" s="117">
        <v>210</v>
      </c>
      <c r="N28" s="117">
        <v>10</v>
      </c>
      <c r="O28" s="117">
        <v>0</v>
      </c>
      <c r="P28" s="2">
        <v>1</v>
      </c>
      <c r="Q28" s="2">
        <v>0</v>
      </c>
      <c r="R28" s="2">
        <v>1</v>
      </c>
      <c r="S28" s="2">
        <v>1</v>
      </c>
      <c r="T28" s="2">
        <v>3</v>
      </c>
      <c r="U28" s="117">
        <v>33</v>
      </c>
      <c r="V28" s="117">
        <v>208</v>
      </c>
      <c r="W28" s="117">
        <v>148</v>
      </c>
      <c r="X28" s="2" t="s">
        <v>42</v>
      </c>
      <c r="Y28" s="2">
        <v>36.379427552438614</v>
      </c>
      <c r="Z28" s="71">
        <f>('Controles Generales'!$D$14*(I28*(90/H28))+'Controles Generales'!$E$14*(J28*(90/H28))+'Controles Generales'!$G$14*(L28*(90/H28))+'Controles Generales'!$H$14*(M28*(90/H28))+'Controles Generales'!$I$14*(N28*(90/H28))+'Controles Generales'!$P$14*(U28*(90/H28))+'Controles Generales'!$Q$14*(V28*(90/H28))+'Controles Generales'!$R$14*(W28*(90/H28)))/100</f>
        <v>5.9288378143972249</v>
      </c>
      <c r="AA28" s="2">
        <v>54.427698900230865</v>
      </c>
      <c r="AB28" s="2">
        <v>36.379427552438614</v>
      </c>
      <c r="AC28" s="2">
        <v>50.054094989984762</v>
      </c>
      <c r="AD28" s="2">
        <v>12.929818686170792</v>
      </c>
      <c r="AE28" s="2">
        <v>30.112878307034133</v>
      </c>
      <c r="AF28" s="2">
        <v>17.126642771804065</v>
      </c>
      <c r="AG28" s="2">
        <v>8.6506462474204415</v>
      </c>
      <c r="AH28" s="2">
        <v>13.707885304659497</v>
      </c>
      <c r="AI28" s="2">
        <v>12.929818686170792</v>
      </c>
    </row>
    <row r="29" spans="1:35" ht="21" x14ac:dyDescent="0.25">
      <c r="A29" s="117" t="s">
        <v>360</v>
      </c>
      <c r="B29" s="117" t="s">
        <v>23</v>
      </c>
      <c r="C29" s="117" t="s">
        <v>152</v>
      </c>
      <c r="D29" s="117" t="s">
        <v>118</v>
      </c>
      <c r="E29" s="118">
        <v>33334</v>
      </c>
      <c r="F29" s="117">
        <v>24</v>
      </c>
      <c r="G29" s="117">
        <v>1</v>
      </c>
      <c r="H29" s="117">
        <v>90</v>
      </c>
      <c r="I29" s="117">
        <v>27</v>
      </c>
      <c r="J29" s="117">
        <v>5</v>
      </c>
      <c r="K29" s="2">
        <v>4</v>
      </c>
      <c r="L29" s="117">
        <v>0</v>
      </c>
      <c r="M29" s="117">
        <v>5</v>
      </c>
      <c r="N29" s="117">
        <v>0</v>
      </c>
      <c r="O29" s="117">
        <v>0</v>
      </c>
      <c r="P29" s="2">
        <v>1</v>
      </c>
      <c r="Q29" s="2">
        <v>0</v>
      </c>
      <c r="R29" s="2">
        <v>0</v>
      </c>
      <c r="S29" s="2">
        <v>1</v>
      </c>
      <c r="T29" s="2">
        <v>2</v>
      </c>
      <c r="U29" s="117">
        <v>3</v>
      </c>
      <c r="V29" s="117">
        <v>11</v>
      </c>
      <c r="W29" s="117">
        <v>6</v>
      </c>
      <c r="X29" s="2" t="s">
        <v>42</v>
      </c>
      <c r="Y29" s="2">
        <v>16.965359804879405</v>
      </c>
      <c r="Z29" s="71">
        <f>('Controles Generales'!$D$14*(I29*(90/H29))+'Controles Generales'!$E$14*(J29*(90/H29))+'Controles Generales'!$G$14*(L29*(90/H29))+'Controles Generales'!$H$14*(M29*(90/H29))+'Controles Generales'!$I$14*(N29*(90/H29))+'Controles Generales'!$P$14*(U29*(90/H29))+'Controles Generales'!$Q$14*(V29*(90/H29))+'Controles Generales'!$R$14*(W29*(90/H29)))/100</f>
        <v>5.82</v>
      </c>
      <c r="AA29" s="2">
        <v>21.294601169654051</v>
      </c>
      <c r="AB29" s="2">
        <v>16.965359804879405</v>
      </c>
      <c r="AC29" s="2">
        <v>20.110264398188338</v>
      </c>
      <c r="AD29" s="2">
        <v>4.6880298509284488</v>
      </c>
      <c r="AE29" s="2">
        <v>13.276869281271791</v>
      </c>
      <c r="AF29" s="2">
        <v>5.1774447879760963</v>
      </c>
      <c r="AG29" s="2">
        <v>2.4130540553690456</v>
      </c>
      <c r="AH29" s="2">
        <v>3.5569934493084396</v>
      </c>
      <c r="AI29" s="2">
        <v>4.6880298509284488</v>
      </c>
    </row>
    <row r="30" spans="1:35" ht="31.5" x14ac:dyDescent="0.25">
      <c r="A30" s="117" t="s">
        <v>876</v>
      </c>
      <c r="B30" s="117" t="s">
        <v>23</v>
      </c>
      <c r="C30" s="117" t="s">
        <v>160</v>
      </c>
      <c r="D30" s="117" t="s">
        <v>118</v>
      </c>
      <c r="E30" s="118">
        <v>34390</v>
      </c>
      <c r="F30" s="117">
        <v>21</v>
      </c>
      <c r="G30" s="117">
        <v>1</v>
      </c>
      <c r="H30" s="117">
        <v>90</v>
      </c>
      <c r="I30" s="117">
        <v>13</v>
      </c>
      <c r="J30" s="117">
        <v>2</v>
      </c>
      <c r="K30" s="2">
        <v>1</v>
      </c>
      <c r="L30" s="117">
        <v>2</v>
      </c>
      <c r="M30" s="117">
        <v>9</v>
      </c>
      <c r="N30" s="117">
        <v>0</v>
      </c>
      <c r="O30" s="117">
        <v>0</v>
      </c>
      <c r="P30" s="2">
        <v>2</v>
      </c>
      <c r="Q30" s="2">
        <v>0</v>
      </c>
      <c r="R30" s="2">
        <v>2</v>
      </c>
      <c r="S30" s="2">
        <v>0</v>
      </c>
      <c r="T30" s="2">
        <v>4</v>
      </c>
      <c r="U30" s="117">
        <v>0</v>
      </c>
      <c r="V30" s="117">
        <v>11</v>
      </c>
      <c r="W30" s="117">
        <v>8</v>
      </c>
      <c r="X30" s="2"/>
      <c r="Y30" s="2"/>
      <c r="Z30" s="71">
        <f>('Controles Generales'!$D$14*(I30*(90/H30))+'Controles Generales'!$E$14*(J30*(90/H30))+'Controles Generales'!$G$14*(L30*(90/H30))+'Controles Generales'!$H$14*(M30*(90/H30))+'Controles Generales'!$I$14*(N30*(90/H30))+'Controles Generales'!$P$14*(U30*(90/H30))+'Controles Generales'!$Q$14*(V30*(90/H30))+'Controles Generales'!$R$14*(W30*(90/H30)))/100</f>
        <v>5.71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1" x14ac:dyDescent="0.25">
      <c r="A31" s="117" t="s">
        <v>877</v>
      </c>
      <c r="B31" s="117" t="s">
        <v>23</v>
      </c>
      <c r="C31" s="117" t="s">
        <v>175</v>
      </c>
      <c r="D31" s="117" t="s">
        <v>118</v>
      </c>
      <c r="E31" s="118">
        <v>34795</v>
      </c>
      <c r="F31" s="117">
        <v>20</v>
      </c>
      <c r="G31" s="117">
        <v>14</v>
      </c>
      <c r="H31" s="117">
        <v>1013</v>
      </c>
      <c r="I31" s="117">
        <v>217</v>
      </c>
      <c r="J31" s="117">
        <v>103</v>
      </c>
      <c r="K31" s="2">
        <v>0</v>
      </c>
      <c r="L31" s="117">
        <v>33</v>
      </c>
      <c r="M31" s="117">
        <v>98</v>
      </c>
      <c r="N31" s="117">
        <v>7</v>
      </c>
      <c r="O31" s="117">
        <v>0</v>
      </c>
      <c r="P31" s="2">
        <v>0</v>
      </c>
      <c r="Q31" s="2">
        <v>0</v>
      </c>
      <c r="R31" s="2">
        <v>2</v>
      </c>
      <c r="S31" s="2">
        <v>0</v>
      </c>
      <c r="T31" s="2">
        <v>1</v>
      </c>
      <c r="U31" s="117">
        <v>17</v>
      </c>
      <c r="V31" s="117">
        <v>107</v>
      </c>
      <c r="W31" s="117">
        <v>62</v>
      </c>
      <c r="X31" s="2" t="s">
        <v>42</v>
      </c>
      <c r="Y31" s="2">
        <v>51.286590950063882</v>
      </c>
      <c r="Z31" s="71">
        <f>('Controles Generales'!$D$14*(I31*(90/H31))+'Controles Generales'!$E$14*(J31*(90/H31))+'Controles Generales'!$G$14*(L31*(90/H31))+'Controles Generales'!$H$14*(M31*(90/H31))+'Controles Generales'!$I$14*(N31*(90/H31))+'Controles Generales'!$P$14*(U31*(90/H31))+'Controles Generales'!$Q$14*(V31*(90/H31))+'Controles Generales'!$R$14*(W31*(90/H31)))/100</f>
        <v>5.9979269496544916</v>
      </c>
      <c r="AA31" s="2">
        <v>64.256410288834502</v>
      </c>
      <c r="AB31" s="2">
        <v>51.122656523834372</v>
      </c>
      <c r="AC31" s="2">
        <v>58.018338084686604</v>
      </c>
      <c r="AD31" s="2">
        <v>21.35766692200902</v>
      </c>
      <c r="AE31" s="2">
        <v>43.078873830539948</v>
      </c>
      <c r="AF31" s="2">
        <v>18.881252742970009</v>
      </c>
      <c r="AG31" s="2">
        <v>11.989421943842263</v>
      </c>
      <c r="AH31" s="2">
        <v>16.360896249742801</v>
      </c>
      <c r="AI31" s="2">
        <v>21.111765282664759</v>
      </c>
    </row>
    <row r="32" spans="1:35" ht="21" x14ac:dyDescent="0.25">
      <c r="A32" s="117" t="s">
        <v>878</v>
      </c>
      <c r="B32" s="117" t="s">
        <v>23</v>
      </c>
      <c r="C32" s="117" t="s">
        <v>148</v>
      </c>
      <c r="D32" s="117" t="s">
        <v>118</v>
      </c>
      <c r="E32" s="118">
        <v>31704</v>
      </c>
      <c r="F32" s="117">
        <v>29</v>
      </c>
      <c r="G32" s="117">
        <v>18</v>
      </c>
      <c r="H32" s="117">
        <v>1193</v>
      </c>
      <c r="I32" s="117">
        <v>188</v>
      </c>
      <c r="J32" s="117">
        <v>68</v>
      </c>
      <c r="K32" s="2">
        <v>5</v>
      </c>
      <c r="L32" s="117">
        <v>26</v>
      </c>
      <c r="M32" s="117">
        <v>107</v>
      </c>
      <c r="N32" s="117">
        <v>12</v>
      </c>
      <c r="O32" s="117">
        <v>0</v>
      </c>
      <c r="P32" s="2">
        <v>1</v>
      </c>
      <c r="Q32" s="2">
        <v>0</v>
      </c>
      <c r="R32" s="2">
        <v>0</v>
      </c>
      <c r="S32" s="2">
        <v>1</v>
      </c>
      <c r="T32" s="2">
        <v>3</v>
      </c>
      <c r="U32" s="117">
        <v>38</v>
      </c>
      <c r="V32" s="117">
        <v>135</v>
      </c>
      <c r="W32" s="117">
        <v>88</v>
      </c>
      <c r="X32" s="2" t="s">
        <v>42</v>
      </c>
      <c r="Y32" s="2">
        <v>35.176244082789623</v>
      </c>
      <c r="Z32" s="71">
        <f>('Controles Generales'!$D$14*(I32*(90/H32))+'Controles Generales'!$E$14*(J32*(90/H32))+'Controles Generales'!$G$14*(L32*(90/H32))+'Controles Generales'!$H$14*(M32*(90/H32))+'Controles Generales'!$I$14*(N32*(90/H32))+'Controles Generales'!$P$14*(U32*(90/H32))+'Controles Generales'!$Q$14*(V32*(90/H32))+'Controles Generales'!$R$14*(W32*(90/H32)))/100</f>
        <v>5.8865884325230518</v>
      </c>
      <c r="AA32" s="2">
        <v>48.679467635947894</v>
      </c>
      <c r="AB32" s="2">
        <v>34.684440804101108</v>
      </c>
      <c r="AC32" s="2">
        <v>46.546476359739721</v>
      </c>
      <c r="AD32" s="2">
        <v>10.287352735157578</v>
      </c>
      <c r="AE32" s="2">
        <v>27.367641930584497</v>
      </c>
      <c r="AF32" s="2">
        <v>10.941416365277846</v>
      </c>
      <c r="AG32" s="2">
        <v>4.6438262328936419</v>
      </c>
      <c r="AH32" s="2">
        <v>7.2523568947029924</v>
      </c>
      <c r="AI32" s="2">
        <v>9.5496478171247929</v>
      </c>
    </row>
    <row r="33" spans="1:35" ht="21" x14ac:dyDescent="0.25">
      <c r="A33" s="117" t="s">
        <v>283</v>
      </c>
      <c r="B33" s="117" t="s">
        <v>23</v>
      </c>
      <c r="C33" s="117" t="s">
        <v>158</v>
      </c>
      <c r="D33" s="117" t="s">
        <v>118</v>
      </c>
      <c r="E33" s="118">
        <v>32404</v>
      </c>
      <c r="F33" s="117">
        <v>27</v>
      </c>
      <c r="G33" s="117">
        <v>1</v>
      </c>
      <c r="H33" s="117">
        <v>90</v>
      </c>
      <c r="I33" s="117">
        <v>10</v>
      </c>
      <c r="J33" s="117">
        <v>3</v>
      </c>
      <c r="K33" s="2">
        <v>0</v>
      </c>
      <c r="L33" s="117">
        <v>1</v>
      </c>
      <c r="M33" s="117">
        <v>10</v>
      </c>
      <c r="N33" s="117">
        <v>1</v>
      </c>
      <c r="O33" s="117">
        <v>0</v>
      </c>
      <c r="P33" s="2">
        <v>1</v>
      </c>
      <c r="Q33" s="2">
        <v>0</v>
      </c>
      <c r="R33" s="2">
        <v>1</v>
      </c>
      <c r="S33" s="2">
        <v>0</v>
      </c>
      <c r="T33" s="2">
        <v>1</v>
      </c>
      <c r="U33" s="117">
        <v>3</v>
      </c>
      <c r="V33" s="117">
        <v>14</v>
      </c>
      <c r="W33" s="117">
        <v>5</v>
      </c>
      <c r="X33" s="2"/>
      <c r="Y33" s="2"/>
      <c r="Z33" s="71">
        <f>('Controles Generales'!$D$14*(I33*(90/H33))+'Controles Generales'!$E$14*(J33*(90/H33))+'Controles Generales'!$G$14*(L33*(90/H33))+'Controles Generales'!$H$14*(M33*(90/H33))+'Controles Generales'!$I$14*(N33*(90/H33))+'Controles Generales'!$P$14*(U33*(90/H33))+'Controles Generales'!$Q$14*(V33*(90/H33))+'Controles Generales'!$R$14*(W33*(90/H33)))/100</f>
        <v>6.07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1.5" x14ac:dyDescent="0.25">
      <c r="A34" s="117" t="s">
        <v>879</v>
      </c>
      <c r="B34" s="117" t="s">
        <v>23</v>
      </c>
      <c r="C34" s="117" t="s">
        <v>141</v>
      </c>
      <c r="D34" s="117" t="s">
        <v>169</v>
      </c>
      <c r="E34" s="118">
        <v>34398</v>
      </c>
      <c r="F34" s="117">
        <v>21</v>
      </c>
      <c r="G34" s="117">
        <v>2</v>
      </c>
      <c r="H34" s="117">
        <v>94</v>
      </c>
      <c r="I34" s="117">
        <v>20</v>
      </c>
      <c r="J34" s="117">
        <v>2</v>
      </c>
      <c r="K34" s="2">
        <v>1</v>
      </c>
      <c r="L34" s="117">
        <v>2</v>
      </c>
      <c r="M34" s="117">
        <v>11</v>
      </c>
      <c r="N34" s="117">
        <v>1</v>
      </c>
      <c r="O34" s="117">
        <v>0</v>
      </c>
      <c r="P34" s="2">
        <v>0</v>
      </c>
      <c r="Q34" s="2">
        <v>0</v>
      </c>
      <c r="R34" s="2">
        <v>1</v>
      </c>
      <c r="S34" s="2">
        <v>0</v>
      </c>
      <c r="T34" s="2">
        <v>2</v>
      </c>
      <c r="U34" s="117">
        <v>2</v>
      </c>
      <c r="V34" s="117">
        <v>11</v>
      </c>
      <c r="W34" s="117">
        <v>7</v>
      </c>
      <c r="X34" s="2" t="s">
        <v>42</v>
      </c>
      <c r="Y34" s="2">
        <v>35.144576984485795</v>
      </c>
      <c r="Z34" s="71">
        <f>('Controles Generales'!$D$14*(I34*(90/H34))+'Controles Generales'!$E$14*(J34*(90/H34))+'Controles Generales'!$G$14*(L34*(90/H34))+'Controles Generales'!$H$14*(M34*(90/H34))+'Controles Generales'!$I$14*(N34*(90/H34))+'Controles Generales'!$P$14*(U34*(90/H34))+'Controles Generales'!$Q$14*(V34*(90/H34))+'Controles Generales'!$R$14*(W34*(90/H34)))/100</f>
        <v>6.3670212765957457</v>
      </c>
      <c r="AA34" s="2">
        <v>45.98357594151765</v>
      </c>
      <c r="AB34" s="2">
        <v>34.980642558256292</v>
      </c>
      <c r="AC34" s="2">
        <v>44.901611454131029</v>
      </c>
      <c r="AD34" s="2">
        <v>15.505289995674582</v>
      </c>
      <c r="AE34" s="2">
        <v>29.317043541762381</v>
      </c>
      <c r="AF34" s="2">
        <v>24.587584046075509</v>
      </c>
      <c r="AG34" s="2">
        <v>16.947488966425411</v>
      </c>
      <c r="AH34" s="2">
        <v>21.005831959194634</v>
      </c>
      <c r="AI34" s="2">
        <v>15.259388356330319</v>
      </c>
    </row>
    <row r="35" spans="1:35" ht="21" x14ac:dyDescent="0.25">
      <c r="A35" s="117" t="s">
        <v>398</v>
      </c>
      <c r="B35" s="117" t="s">
        <v>23</v>
      </c>
      <c r="C35" s="117" t="s">
        <v>157</v>
      </c>
      <c r="D35" s="117" t="s">
        <v>118</v>
      </c>
      <c r="E35" s="118">
        <v>30909</v>
      </c>
      <c r="F35" s="117">
        <v>31</v>
      </c>
      <c r="G35" s="117">
        <v>24</v>
      </c>
      <c r="H35" s="117">
        <v>2005</v>
      </c>
      <c r="I35" s="117">
        <v>390</v>
      </c>
      <c r="J35" s="117">
        <v>113</v>
      </c>
      <c r="K35" s="2">
        <v>2</v>
      </c>
      <c r="L35" s="117">
        <v>25</v>
      </c>
      <c r="M35" s="117">
        <v>182</v>
      </c>
      <c r="N35" s="117">
        <v>5</v>
      </c>
      <c r="O35" s="117">
        <v>4</v>
      </c>
      <c r="P35" s="2">
        <v>3</v>
      </c>
      <c r="Q35" s="2">
        <v>0</v>
      </c>
      <c r="R35" s="2">
        <v>6</v>
      </c>
      <c r="S35" s="2">
        <v>1</v>
      </c>
      <c r="T35" s="2">
        <v>6</v>
      </c>
      <c r="U35" s="117">
        <v>39</v>
      </c>
      <c r="V35" s="117">
        <v>180</v>
      </c>
      <c r="W35" s="117">
        <v>103</v>
      </c>
      <c r="X35" s="2"/>
      <c r="Y35" s="2"/>
      <c r="Z35" s="71">
        <f>('Controles Generales'!$D$14*(I35*(90/H35))+'Controles Generales'!$E$14*(J35*(90/H35))+'Controles Generales'!$G$14*(L35*(90/H35))+'Controles Generales'!$H$14*(M35*(90/H35))+'Controles Generales'!$I$14*(N35*(90/H35))+'Controles Generales'!$P$14*(U35*(90/H35))+'Controles Generales'!$Q$14*(V35*(90/H35))+'Controles Generales'!$R$14*(W35*(90/H35)))/100</f>
        <v>4.9928678304239398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 x14ac:dyDescent="0.25">
      <c r="A36" s="117" t="s">
        <v>880</v>
      </c>
      <c r="B36" s="117" t="s">
        <v>23</v>
      </c>
      <c r="C36" s="117" t="s">
        <v>157</v>
      </c>
      <c r="D36" s="117" t="s">
        <v>118</v>
      </c>
      <c r="E36" s="118">
        <v>30055</v>
      </c>
      <c r="F36" s="117">
        <v>33</v>
      </c>
      <c r="G36" s="117">
        <v>12</v>
      </c>
      <c r="H36" s="117">
        <v>1016</v>
      </c>
      <c r="I36" s="117">
        <v>147</v>
      </c>
      <c r="J36" s="117">
        <v>67</v>
      </c>
      <c r="K36" s="2">
        <v>2</v>
      </c>
      <c r="L36" s="117">
        <v>13</v>
      </c>
      <c r="M36" s="117">
        <v>79</v>
      </c>
      <c r="N36" s="117">
        <v>11</v>
      </c>
      <c r="O36" s="117">
        <v>2</v>
      </c>
      <c r="P36" s="2">
        <v>3</v>
      </c>
      <c r="Q36" s="2">
        <v>1</v>
      </c>
      <c r="R36" s="2">
        <v>0</v>
      </c>
      <c r="S36" s="2">
        <v>1</v>
      </c>
      <c r="T36" s="2">
        <v>3</v>
      </c>
      <c r="U36" s="117">
        <v>22</v>
      </c>
      <c r="V36" s="117">
        <v>121</v>
      </c>
      <c r="W36" s="117">
        <v>47</v>
      </c>
      <c r="X36" s="2" t="s">
        <v>42</v>
      </c>
      <c r="Y36" s="2">
        <v>23.292932781107911</v>
      </c>
      <c r="Z36" s="71">
        <f>('Controles Generales'!$D$14*(I36*(90/H36))+'Controles Generales'!$E$14*(J36*(90/H36))+'Controles Generales'!$G$14*(L36*(90/H36))+'Controles Generales'!$H$14*(M36*(90/H36))+'Controles Generales'!$I$14*(N36*(90/H36))+'Controles Generales'!$P$14*(U36*(90/H36))+'Controles Generales'!$Q$14*(V36*(90/H36))+'Controles Generales'!$R$14*(W36*(90/H36)))/100</f>
        <v>5.039468503937008</v>
      </c>
      <c r="AA36" s="2">
        <v>28.754538609845994</v>
      </c>
      <c r="AB36" s="2">
        <v>24.167932781107911</v>
      </c>
      <c r="AC36" s="2">
        <v>29.663824069134485</v>
      </c>
      <c r="AD36" s="2">
        <v>9.165907113204284</v>
      </c>
      <c r="AE36" s="2">
        <v>19.3900107736943</v>
      </c>
      <c r="AF36" s="2">
        <v>11.052042710961118</v>
      </c>
      <c r="AG36" s="2">
        <v>6.8837671833402387</v>
      </c>
      <c r="AH36" s="2">
        <v>9.7113134796365355</v>
      </c>
      <c r="AI36" s="2">
        <v>10.478407113204284</v>
      </c>
    </row>
    <row r="37" spans="1:35" ht="21" x14ac:dyDescent="0.25">
      <c r="A37" s="117" t="s">
        <v>361</v>
      </c>
      <c r="B37" s="117" t="s">
        <v>23</v>
      </c>
      <c r="C37" s="117" t="s">
        <v>124</v>
      </c>
      <c r="D37" s="117" t="s">
        <v>118</v>
      </c>
      <c r="E37" s="118">
        <v>33927</v>
      </c>
      <c r="F37" s="117">
        <v>23</v>
      </c>
      <c r="G37" s="117">
        <v>8</v>
      </c>
      <c r="H37" s="117">
        <v>493</v>
      </c>
      <c r="I37" s="117">
        <v>158</v>
      </c>
      <c r="J37" s="117">
        <v>51</v>
      </c>
      <c r="K37" s="2">
        <v>3</v>
      </c>
      <c r="L37" s="117">
        <v>4</v>
      </c>
      <c r="M37" s="117">
        <v>67</v>
      </c>
      <c r="N37" s="117">
        <v>4</v>
      </c>
      <c r="O37" s="117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117">
        <v>6</v>
      </c>
      <c r="V37" s="117">
        <v>52</v>
      </c>
      <c r="W37" s="117">
        <v>47</v>
      </c>
      <c r="X37" s="2" t="s">
        <v>42</v>
      </c>
      <c r="Y37" s="2">
        <v>9.8780330747780969</v>
      </c>
      <c r="Z37" s="71">
        <f>('Controles Generales'!$D$14*(I37*(90/H37))+'Controles Generales'!$E$14*(J37*(90/H37))+'Controles Generales'!$G$14*(L37*(90/H37))+'Controles Generales'!$H$14*(M37*(90/H37))+'Controles Generales'!$I$14*(N37*(90/H37))+'Controles Generales'!$P$14*(U37*(90/H37))+'Controles Generales'!$Q$14*(V37*(90/H37))+'Controles Generales'!$R$14*(W37*(90/H37)))/100</f>
        <v>7.08498985801217</v>
      </c>
      <c r="AA37" s="2">
        <v>13.891817385786069</v>
      </c>
      <c r="AB37" s="2">
        <v>9.5501642223190792</v>
      </c>
      <c r="AC37" s="2">
        <v>13.053954303418116</v>
      </c>
      <c r="AD37" s="2">
        <v>2.8485367243514839</v>
      </c>
      <c r="AE37" s="2">
        <v>7.3797052228868303</v>
      </c>
      <c r="AF37" s="2">
        <v>2.6684922007502654</v>
      </c>
      <c r="AG37" s="2">
        <v>1.3009411803700539</v>
      </c>
      <c r="AH37" s="2">
        <v>1.856179354460687</v>
      </c>
      <c r="AI37" s="2">
        <v>2.3567334456629592</v>
      </c>
    </row>
    <row r="38" spans="1:35" ht="21" x14ac:dyDescent="0.25">
      <c r="A38" s="117" t="s">
        <v>368</v>
      </c>
      <c r="B38" s="117" t="s">
        <v>23</v>
      </c>
      <c r="C38" s="117" t="s">
        <v>132</v>
      </c>
      <c r="D38" s="117" t="s">
        <v>118</v>
      </c>
      <c r="E38" s="118">
        <v>34488</v>
      </c>
      <c r="F38" s="117">
        <v>21</v>
      </c>
      <c r="G38" s="117">
        <v>28</v>
      </c>
      <c r="H38" s="117">
        <v>2513</v>
      </c>
      <c r="I38" s="117">
        <v>562</v>
      </c>
      <c r="J38" s="117">
        <v>172</v>
      </c>
      <c r="K38" s="2">
        <v>0</v>
      </c>
      <c r="L38" s="117">
        <v>51</v>
      </c>
      <c r="M38" s="117">
        <v>298</v>
      </c>
      <c r="N38" s="117">
        <v>15</v>
      </c>
      <c r="O38" s="117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117">
        <v>83</v>
      </c>
      <c r="V38" s="117">
        <v>356</v>
      </c>
      <c r="W38" s="117">
        <v>216</v>
      </c>
      <c r="X38" s="2" t="s">
        <v>42</v>
      </c>
      <c r="Y38" s="2">
        <v>1.8919794511038088</v>
      </c>
      <c r="Z38" s="71">
        <f>('Controles Generales'!$D$14*(I38*(90/H38))+'Controles Generales'!$E$14*(J38*(90/H38))+'Controles Generales'!$G$14*(L38*(90/H38))+'Controles Generales'!$H$14*(M38*(90/H38))+'Controles Generales'!$I$14*(N38*(90/H38))+'Controles Generales'!$P$14*(U38*(90/H38))+'Controles Generales'!$Q$14*(V38*(90/H38))+'Controles Generales'!$R$14*(W38*(90/H38)))/100</f>
        <v>7.2157580580978902</v>
      </c>
      <c r="AA38" s="2">
        <v>2.7769694534151079</v>
      </c>
      <c r="AB38" s="2">
        <v>1.8919794511038088</v>
      </c>
      <c r="AC38" s="2">
        <v>2.3614797432747832</v>
      </c>
      <c r="AD38" s="2">
        <v>0.47026757201700503</v>
      </c>
      <c r="AE38" s="2">
        <v>1.4397670948788641</v>
      </c>
      <c r="AF38" s="2">
        <v>0.61920278049310296</v>
      </c>
      <c r="AG38" s="2">
        <v>0.20011947431302268</v>
      </c>
      <c r="AH38" s="2">
        <v>0.38277940697295532</v>
      </c>
      <c r="AI38" s="2">
        <v>0.47026757201700503</v>
      </c>
    </row>
    <row r="39" spans="1:35" ht="21" x14ac:dyDescent="0.25">
      <c r="A39" s="117" t="s">
        <v>881</v>
      </c>
      <c r="B39" s="117" t="s">
        <v>23</v>
      </c>
      <c r="C39" s="117" t="s">
        <v>160</v>
      </c>
      <c r="D39" s="117" t="s">
        <v>118</v>
      </c>
      <c r="E39" s="118">
        <v>32332</v>
      </c>
      <c r="F39" s="117">
        <v>27</v>
      </c>
      <c r="G39" s="117">
        <v>7</v>
      </c>
      <c r="H39" s="117">
        <v>630</v>
      </c>
      <c r="I39" s="117">
        <v>89</v>
      </c>
      <c r="J39" s="117">
        <v>28</v>
      </c>
      <c r="K39" s="2">
        <v>5</v>
      </c>
      <c r="L39" s="117">
        <v>7</v>
      </c>
      <c r="M39" s="117">
        <v>55</v>
      </c>
      <c r="N39" s="117">
        <v>3</v>
      </c>
      <c r="O39" s="117">
        <v>0</v>
      </c>
      <c r="P39" s="2">
        <v>2</v>
      </c>
      <c r="Q39" s="2">
        <v>0</v>
      </c>
      <c r="R39" s="2">
        <v>1</v>
      </c>
      <c r="S39" s="2">
        <v>9</v>
      </c>
      <c r="T39" s="2">
        <v>3</v>
      </c>
      <c r="U39" s="117">
        <v>26</v>
      </c>
      <c r="V39" s="117">
        <v>62</v>
      </c>
      <c r="W39" s="117">
        <v>34</v>
      </c>
      <c r="X39" s="2" t="s">
        <v>42</v>
      </c>
      <c r="Y39" s="2">
        <v>2.3273216231632485</v>
      </c>
      <c r="Z39" s="71">
        <f>('Controles Generales'!$D$14*(I39*(90/H39))+'Controles Generales'!$E$14*(J39*(90/H39))+'Controles Generales'!$G$14*(L39*(90/H39))+'Controles Generales'!$H$14*(M39*(90/H39))+'Controles Generales'!$I$14*(N39*(90/H39))+'Controles Generales'!$P$14*(U39*(90/H39))+'Controles Generales'!$Q$14*(V39*(90/H39))+'Controles Generales'!$R$14*(W39*(90/H39)))/100</f>
        <v>5.1357142857142852</v>
      </c>
      <c r="AA39" s="2">
        <v>1.5750679894302331</v>
      </c>
      <c r="AB39" s="2">
        <v>2.3273216231632485</v>
      </c>
      <c r="AC39" s="2">
        <v>1.5619804373362245</v>
      </c>
      <c r="AD39" s="2">
        <v>1.5968724661740816</v>
      </c>
      <c r="AE39" s="2">
        <v>2.1672821478208619</v>
      </c>
      <c r="AF39" s="2">
        <v>1.3299120234604107</v>
      </c>
      <c r="AG39" s="2">
        <v>1.49266862170088</v>
      </c>
      <c r="AH39" s="2">
        <v>1.9472140762463346</v>
      </c>
      <c r="AI39" s="2">
        <v>1.5968724661740816</v>
      </c>
    </row>
    <row r="40" spans="1:35" ht="21" x14ac:dyDescent="0.25">
      <c r="A40" s="117" t="s">
        <v>373</v>
      </c>
      <c r="B40" s="117" t="s">
        <v>23</v>
      </c>
      <c r="C40" s="117" t="s">
        <v>138</v>
      </c>
      <c r="D40" s="117" t="s">
        <v>118</v>
      </c>
      <c r="E40" s="118">
        <v>32626</v>
      </c>
      <c r="F40" s="117">
        <v>26</v>
      </c>
      <c r="G40" s="117">
        <v>25</v>
      </c>
      <c r="H40" s="117">
        <v>1956</v>
      </c>
      <c r="I40" s="117">
        <v>346</v>
      </c>
      <c r="J40" s="117">
        <v>138</v>
      </c>
      <c r="K40" s="2">
        <v>4</v>
      </c>
      <c r="L40" s="117">
        <v>35</v>
      </c>
      <c r="M40" s="117">
        <v>236</v>
      </c>
      <c r="N40" s="117">
        <v>16</v>
      </c>
      <c r="O40" s="117">
        <v>3</v>
      </c>
      <c r="P40" s="2">
        <v>2</v>
      </c>
      <c r="Q40" s="2">
        <v>0</v>
      </c>
      <c r="R40" s="2">
        <v>4</v>
      </c>
      <c r="S40" s="2">
        <v>0</v>
      </c>
      <c r="T40" s="2">
        <v>4</v>
      </c>
      <c r="U40" s="117">
        <v>36</v>
      </c>
      <c r="V40" s="117">
        <v>246</v>
      </c>
      <c r="W40" s="117">
        <v>163</v>
      </c>
      <c r="X40" s="2" t="s">
        <v>42</v>
      </c>
      <c r="Y40" s="2">
        <v>40.654772484885406</v>
      </c>
      <c r="Z40" s="71">
        <f>('Controles Generales'!$D$14*(I40*(90/H40))+'Controles Generales'!$E$14*(J40*(90/H40))+'Controles Generales'!$G$14*(L40*(90/H40))+'Controles Generales'!$H$14*(M40*(90/H40))+'Controles Generales'!$I$14*(N40*(90/H40))+'Controles Generales'!$P$14*(U40*(90/H40))+'Controles Generales'!$Q$14*(V40*(90/H40))+'Controles Generales'!$R$14*(W40*(90/H40)))/100</f>
        <v>6.4569018404907981</v>
      </c>
      <c r="AA40" s="2">
        <v>56.884830929103963</v>
      </c>
      <c r="AB40" s="2">
        <v>41.029772484885406</v>
      </c>
      <c r="AC40" s="2">
        <v>52.167897233033067</v>
      </c>
      <c r="AD40" s="2">
        <v>17.395892406010656</v>
      </c>
      <c r="AE40" s="2">
        <v>34.677590077807601</v>
      </c>
      <c r="AF40" s="2">
        <v>21.855136228238699</v>
      </c>
      <c r="AG40" s="2">
        <v>11.996756292059894</v>
      </c>
      <c r="AH40" s="2">
        <v>16.067989457043058</v>
      </c>
      <c r="AI40" s="2">
        <v>17.958392406010656</v>
      </c>
    </row>
    <row r="41" spans="1:35" ht="21" x14ac:dyDescent="0.25">
      <c r="A41" s="117" t="s">
        <v>882</v>
      </c>
      <c r="B41" s="117" t="s">
        <v>23</v>
      </c>
      <c r="C41" s="117" t="s">
        <v>121</v>
      </c>
      <c r="D41" s="117" t="s">
        <v>169</v>
      </c>
      <c r="E41" s="118">
        <v>30675</v>
      </c>
      <c r="F41" s="117">
        <v>31</v>
      </c>
      <c r="G41" s="117">
        <v>7</v>
      </c>
      <c r="H41" s="117">
        <v>626</v>
      </c>
      <c r="I41" s="117">
        <v>122</v>
      </c>
      <c r="J41" s="117">
        <v>45</v>
      </c>
      <c r="K41" s="2">
        <v>1</v>
      </c>
      <c r="L41" s="117">
        <v>6</v>
      </c>
      <c r="M41" s="117">
        <v>61</v>
      </c>
      <c r="N41" s="117">
        <v>4</v>
      </c>
      <c r="O41" s="117">
        <v>0</v>
      </c>
      <c r="P41" s="2">
        <v>2</v>
      </c>
      <c r="Q41" s="2">
        <v>1</v>
      </c>
      <c r="R41" s="2">
        <v>0</v>
      </c>
      <c r="S41" s="2">
        <v>2</v>
      </c>
      <c r="T41" s="2">
        <v>3</v>
      </c>
      <c r="U41" s="117">
        <v>11</v>
      </c>
      <c r="V41" s="117">
        <v>55</v>
      </c>
      <c r="W41" s="117">
        <v>37</v>
      </c>
      <c r="X41" s="2" t="s">
        <v>42</v>
      </c>
      <c r="Y41" s="2">
        <v>14.043382105005652</v>
      </c>
      <c r="Z41" s="71">
        <f>('Controles Generales'!$D$14*(I41*(90/H41))+'Controles Generales'!$E$14*(J41*(90/H41))+'Controles Generales'!$G$14*(L41*(90/H41))+'Controles Generales'!$H$14*(M41*(90/H41))+'Controles Generales'!$I$14*(N41*(90/H41))+'Controles Generales'!$P$14*(U41*(90/H41))+'Controles Generales'!$Q$14*(V41*(90/H41))+'Controles Generales'!$R$14*(W41*(90/H41)))/100</f>
        <v>5.1397763578274747</v>
      </c>
      <c r="AA41" s="2">
        <v>19.794543717324835</v>
      </c>
      <c r="AB41" s="2">
        <v>14.043382105005652</v>
      </c>
      <c r="AC41" s="2">
        <v>20.549218706523543</v>
      </c>
      <c r="AD41" s="2">
        <v>4.0196397992713999</v>
      </c>
      <c r="AE41" s="2">
        <v>11.305024606223292</v>
      </c>
      <c r="AF41" s="2">
        <v>6.2979254914738787</v>
      </c>
      <c r="AG41" s="2">
        <v>1.83273596176822</v>
      </c>
      <c r="AH41" s="2">
        <v>3.6997393287715865</v>
      </c>
      <c r="AI41" s="2">
        <v>4.0196397992713999</v>
      </c>
    </row>
    <row r="42" spans="1:35" ht="21" x14ac:dyDescent="0.25">
      <c r="A42" s="117" t="s">
        <v>379</v>
      </c>
      <c r="B42" s="117" t="s">
        <v>23</v>
      </c>
      <c r="C42" s="117" t="s">
        <v>142</v>
      </c>
      <c r="D42" s="117" t="s">
        <v>118</v>
      </c>
      <c r="E42" s="118">
        <v>32466</v>
      </c>
      <c r="F42" s="117">
        <v>27</v>
      </c>
      <c r="G42" s="117">
        <v>27</v>
      </c>
      <c r="H42" s="117">
        <v>2430</v>
      </c>
      <c r="I42" s="117">
        <v>704</v>
      </c>
      <c r="J42" s="117">
        <v>222</v>
      </c>
      <c r="K42" s="2">
        <v>2</v>
      </c>
      <c r="L42" s="117">
        <v>30</v>
      </c>
      <c r="M42" s="117">
        <v>268</v>
      </c>
      <c r="N42" s="117">
        <v>22</v>
      </c>
      <c r="O42" s="117">
        <v>1</v>
      </c>
      <c r="P42" s="2">
        <v>2</v>
      </c>
      <c r="Q42" s="2">
        <v>0</v>
      </c>
      <c r="R42" s="2">
        <v>17</v>
      </c>
      <c r="S42" s="2">
        <v>3</v>
      </c>
      <c r="T42" s="2">
        <v>1</v>
      </c>
      <c r="U42" s="117">
        <v>68</v>
      </c>
      <c r="V42" s="117">
        <v>265</v>
      </c>
      <c r="W42" s="117">
        <v>211</v>
      </c>
      <c r="X42" s="2"/>
      <c r="Y42" s="2"/>
      <c r="Z42" s="71">
        <f>('Controles Generales'!$D$14*(I42*(90/H42))+'Controles Generales'!$E$14*(J42*(90/H42))+'Controles Generales'!$G$14*(L42*(90/H42))+'Controles Generales'!$H$14*(M42*(90/H42))+'Controles Generales'!$I$14*(N42*(90/H42))+'Controles Generales'!$P$14*(U42*(90/H42))+'Controles Generales'!$Q$14*(V42*(90/H42))+'Controles Generales'!$R$14*(W42*(90/H42)))/100</f>
        <v>6.8229629629629622</v>
      </c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1" x14ac:dyDescent="0.25">
      <c r="A43" s="117" t="s">
        <v>278</v>
      </c>
      <c r="B43" s="117" t="s">
        <v>23</v>
      </c>
      <c r="C43" s="117" t="s">
        <v>175</v>
      </c>
      <c r="D43" s="117" t="s">
        <v>118</v>
      </c>
      <c r="E43" s="118">
        <v>35414</v>
      </c>
      <c r="F43" s="117">
        <v>18</v>
      </c>
      <c r="G43" s="117">
        <v>3</v>
      </c>
      <c r="H43" s="117">
        <v>270</v>
      </c>
      <c r="I43" s="117">
        <v>24</v>
      </c>
      <c r="J43" s="117">
        <v>52</v>
      </c>
      <c r="K43" s="2">
        <v>6</v>
      </c>
      <c r="L43" s="117">
        <v>2</v>
      </c>
      <c r="M43" s="117">
        <v>8</v>
      </c>
      <c r="N43" s="117">
        <v>0</v>
      </c>
      <c r="O43" s="117">
        <v>0</v>
      </c>
      <c r="P43" s="2">
        <v>1</v>
      </c>
      <c r="Q43" s="2">
        <v>0</v>
      </c>
      <c r="R43" s="2">
        <v>18</v>
      </c>
      <c r="S43" s="2">
        <v>1</v>
      </c>
      <c r="T43" s="2">
        <v>1</v>
      </c>
      <c r="U43" s="117">
        <v>2</v>
      </c>
      <c r="V43" s="117">
        <v>12</v>
      </c>
      <c r="W43" s="117">
        <v>6</v>
      </c>
      <c r="X43" s="2" t="s">
        <v>42</v>
      </c>
      <c r="Y43" s="2">
        <v>38.001768660675495</v>
      </c>
      <c r="Z43" s="71">
        <f>('Controles Generales'!$D$14*(I43*(90/H43))+'Controles Generales'!$E$14*(J43*(90/H43))+'Controles Generales'!$G$14*(L43*(90/H43))+'Controles Generales'!$H$14*(M43*(90/H43))+'Controles Generales'!$I$14*(N43*(90/H43))+'Controles Generales'!$P$14*(U43*(90/H43))+'Controles Generales'!$Q$14*(V43*(90/H43))+'Controles Generales'!$R$14*(W43*(90/H43)))/100</f>
        <v>2.4666666666666668</v>
      </c>
      <c r="AA43" s="2">
        <v>56.636323945280786</v>
      </c>
      <c r="AB43" s="2">
        <v>38.001768660675495</v>
      </c>
      <c r="AC43" s="2">
        <v>54.054568266941658</v>
      </c>
      <c r="AD43" s="2">
        <v>13.484475003149507</v>
      </c>
      <c r="AE43" s="2">
        <v>30.549492671519101</v>
      </c>
      <c r="AF43" s="2">
        <v>22.982763950505888</v>
      </c>
      <c r="AG43" s="2">
        <v>11.046223191384481</v>
      </c>
      <c r="AH43" s="2">
        <v>16.173327568488858</v>
      </c>
      <c r="AI43" s="2">
        <v>13.484475003149507</v>
      </c>
    </row>
    <row r="44" spans="1:35" ht="21" x14ac:dyDescent="0.25">
      <c r="A44" s="117" t="s">
        <v>883</v>
      </c>
      <c r="B44" s="117" t="s">
        <v>23</v>
      </c>
      <c r="C44" s="117" t="s">
        <v>121</v>
      </c>
      <c r="D44" s="117" t="s">
        <v>169</v>
      </c>
      <c r="E44" s="118">
        <v>29941</v>
      </c>
      <c r="F44" s="117">
        <v>33</v>
      </c>
      <c r="G44" s="117">
        <v>17</v>
      </c>
      <c r="H44" s="117">
        <v>1341</v>
      </c>
      <c r="I44" s="117">
        <v>162</v>
      </c>
      <c r="J44" s="117">
        <v>45</v>
      </c>
      <c r="K44" s="2">
        <v>5</v>
      </c>
      <c r="L44" s="117">
        <v>15</v>
      </c>
      <c r="M44" s="117">
        <v>93</v>
      </c>
      <c r="N44" s="117">
        <v>10</v>
      </c>
      <c r="O44" s="117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117">
        <v>26</v>
      </c>
      <c r="V44" s="117">
        <v>164</v>
      </c>
      <c r="W44" s="117">
        <v>69</v>
      </c>
      <c r="X44" s="2"/>
      <c r="Y44" s="2"/>
      <c r="Z44" s="71">
        <f>('Controles Generales'!$D$14*(I44*(90/H44))+'Controles Generales'!$E$14*(J44*(90/H44))+'Controles Generales'!$G$14*(L44*(90/H44))+'Controles Generales'!$H$14*(M44*(90/H44))+'Controles Generales'!$I$14*(N44*(90/H44))+'Controles Generales'!$P$14*(U44*(90/H44))+'Controles Generales'!$Q$14*(V44*(90/H44))+'Controles Generales'!$R$14*(W44*(90/H44)))/100</f>
        <v>4.7899328859060404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1" x14ac:dyDescent="0.25">
      <c r="A45" s="117" t="s">
        <v>884</v>
      </c>
      <c r="B45" s="117" t="s">
        <v>23</v>
      </c>
      <c r="C45" s="117" t="s">
        <v>160</v>
      </c>
      <c r="D45" s="117" t="s">
        <v>118</v>
      </c>
      <c r="E45" s="118">
        <v>29533</v>
      </c>
      <c r="F45" s="117">
        <v>35</v>
      </c>
      <c r="G45" s="117">
        <v>2</v>
      </c>
      <c r="H45" s="117">
        <v>180</v>
      </c>
      <c r="I45" s="117">
        <v>29</v>
      </c>
      <c r="J45" s="117">
        <v>13</v>
      </c>
      <c r="K45" s="2">
        <v>3</v>
      </c>
      <c r="L45" s="117">
        <v>8</v>
      </c>
      <c r="M45" s="117">
        <v>21</v>
      </c>
      <c r="N45" s="117">
        <v>3</v>
      </c>
      <c r="O45" s="117">
        <v>1</v>
      </c>
      <c r="P45" s="2">
        <v>2</v>
      </c>
      <c r="Q45" s="2">
        <v>0</v>
      </c>
      <c r="R45" s="2">
        <v>2</v>
      </c>
      <c r="S45" s="2">
        <v>0</v>
      </c>
      <c r="T45" s="2">
        <v>1</v>
      </c>
      <c r="U45" s="117">
        <v>4</v>
      </c>
      <c r="V45" s="117">
        <v>21</v>
      </c>
      <c r="W45" s="117">
        <v>9</v>
      </c>
      <c r="X45" s="2"/>
      <c r="Y45" s="2"/>
      <c r="Z45" s="71">
        <f>('Controles Generales'!$D$14*(I45*(90/H45))+'Controles Generales'!$E$14*(J45*(90/H45))+'Controles Generales'!$G$14*(L45*(90/H45))+'Controles Generales'!$H$14*(M45*(90/H45))+'Controles Generales'!$I$14*(N45*(90/H45))+'Controles Generales'!$P$14*(U45*(90/H45))+'Controles Generales'!$Q$14*(V45*(90/H45))+'Controles Generales'!$R$14*(W45*(90/H45)))/100</f>
        <v>6.2649999999999997</v>
      </c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21" x14ac:dyDescent="0.25">
      <c r="A46" s="117" t="s">
        <v>371</v>
      </c>
      <c r="B46" s="117" t="s">
        <v>23</v>
      </c>
      <c r="C46" s="117" t="s">
        <v>135</v>
      </c>
      <c r="D46" s="117" t="s">
        <v>118</v>
      </c>
      <c r="E46" s="118">
        <v>28879</v>
      </c>
      <c r="F46" s="117">
        <v>36</v>
      </c>
      <c r="G46" s="117">
        <v>25</v>
      </c>
      <c r="H46" s="117">
        <v>2207</v>
      </c>
      <c r="I46" s="117">
        <v>482</v>
      </c>
      <c r="J46" s="117">
        <v>285</v>
      </c>
      <c r="K46" s="2">
        <v>1</v>
      </c>
      <c r="L46" s="117">
        <v>32</v>
      </c>
      <c r="M46" s="117">
        <v>193</v>
      </c>
      <c r="N46" s="117">
        <v>19</v>
      </c>
      <c r="O46" s="117">
        <v>1</v>
      </c>
      <c r="P46" s="2">
        <v>1</v>
      </c>
      <c r="Q46" s="2">
        <v>1</v>
      </c>
      <c r="R46" s="2">
        <v>0</v>
      </c>
      <c r="S46" s="2">
        <v>1</v>
      </c>
      <c r="T46" s="2">
        <v>2</v>
      </c>
      <c r="U46" s="117">
        <v>39</v>
      </c>
      <c r="V46" s="117">
        <v>210</v>
      </c>
      <c r="W46" s="117">
        <v>154</v>
      </c>
      <c r="X46" s="2"/>
      <c r="Y46" s="2"/>
      <c r="Z46" s="71">
        <f>('Controles Generales'!$D$14*(I46*(90/H46))+'Controles Generales'!$E$14*(J46*(90/H46))+'Controles Generales'!$G$14*(L46*(90/H46))+'Controles Generales'!$H$14*(M46*(90/H46))+'Controles Generales'!$I$14*(N46*(90/H46))+'Controles Generales'!$P$14*(U46*(90/H46))+'Controles Generales'!$Q$14*(V46*(90/H46))+'Controles Generales'!$R$14*(W46*(90/H46)))/100</f>
        <v>5.6226551880380597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1" x14ac:dyDescent="0.25">
      <c r="A47" s="117" t="s">
        <v>885</v>
      </c>
      <c r="B47" s="117" t="s">
        <v>23</v>
      </c>
      <c r="C47" s="117" t="s">
        <v>124</v>
      </c>
      <c r="D47" s="117" t="s">
        <v>169</v>
      </c>
      <c r="E47" s="118">
        <v>32219</v>
      </c>
      <c r="F47" s="117">
        <v>27</v>
      </c>
      <c r="G47" s="117">
        <v>1</v>
      </c>
      <c r="H47" s="117">
        <v>67</v>
      </c>
      <c r="I47" s="117">
        <v>21</v>
      </c>
      <c r="J47" s="117">
        <v>6</v>
      </c>
      <c r="K47" s="2">
        <v>3</v>
      </c>
      <c r="L47" s="117">
        <v>1</v>
      </c>
      <c r="M47" s="117">
        <v>9</v>
      </c>
      <c r="N47" s="117">
        <v>0</v>
      </c>
      <c r="O47" s="117">
        <v>0</v>
      </c>
      <c r="P47" s="2">
        <v>1</v>
      </c>
      <c r="Q47" s="2">
        <v>0</v>
      </c>
      <c r="R47" s="2">
        <v>6</v>
      </c>
      <c r="S47" s="2">
        <v>1</v>
      </c>
      <c r="T47" s="2">
        <v>2</v>
      </c>
      <c r="U47" s="117">
        <v>1</v>
      </c>
      <c r="V47" s="117">
        <v>0</v>
      </c>
      <c r="W47" s="117">
        <v>2</v>
      </c>
      <c r="X47" s="2"/>
      <c r="Y47" s="2"/>
      <c r="Z47" s="71">
        <f>('Controles Generales'!$D$14*(I47*(90/H47))+'Controles Generales'!$E$14*(J47*(90/H47))+'Controles Generales'!$G$14*(L47*(90/H47))+'Controles Generales'!$H$14*(M47*(90/H47))+'Controles Generales'!$I$14*(N47*(90/H47))+'Controles Generales'!$P$14*(U47*(90/H47))+'Controles Generales'!$Q$14*(V47*(90/H47))+'Controles Generales'!$R$14*(W47*(90/H47)))/100</f>
        <v>4.5</v>
      </c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21" x14ac:dyDescent="0.25">
      <c r="A48" s="117" t="s">
        <v>886</v>
      </c>
      <c r="B48" s="117" t="s">
        <v>23</v>
      </c>
      <c r="C48" s="117" t="s">
        <v>130</v>
      </c>
      <c r="D48" s="117" t="s">
        <v>118</v>
      </c>
      <c r="E48" s="118">
        <v>28927</v>
      </c>
      <c r="F48" s="117">
        <v>36</v>
      </c>
      <c r="G48" s="117">
        <v>27</v>
      </c>
      <c r="H48" s="117">
        <v>2370</v>
      </c>
      <c r="I48" s="117">
        <v>595</v>
      </c>
      <c r="J48" s="117">
        <v>305</v>
      </c>
      <c r="K48" s="2">
        <v>12</v>
      </c>
      <c r="L48" s="117">
        <v>28</v>
      </c>
      <c r="M48" s="117">
        <v>230</v>
      </c>
      <c r="N48" s="117">
        <v>20</v>
      </c>
      <c r="O48" s="117">
        <v>2</v>
      </c>
      <c r="P48" s="2">
        <v>1</v>
      </c>
      <c r="Q48" s="2">
        <v>0</v>
      </c>
      <c r="R48" s="2">
        <v>6</v>
      </c>
      <c r="S48" s="2">
        <v>0</v>
      </c>
      <c r="T48" s="2">
        <v>0</v>
      </c>
      <c r="U48" s="117">
        <v>49</v>
      </c>
      <c r="V48" s="117">
        <v>241</v>
      </c>
      <c r="W48" s="117">
        <v>186</v>
      </c>
      <c r="X48" s="2"/>
      <c r="Y48" s="2"/>
      <c r="Z48" s="71">
        <f>('Controles Generales'!$D$14*(I48*(90/H48))+'Controles Generales'!$E$14*(J48*(90/H48))+'Controles Generales'!$G$14*(L48*(90/H48))+'Controles Generales'!$H$14*(M48*(90/H48))+'Controles Generales'!$I$14*(N48*(90/H48))+'Controles Generales'!$P$14*(U48*(90/H48))+'Controles Generales'!$Q$14*(V48*(90/H48))+'Controles Generales'!$R$14*(W48*(90/H48)))/100</f>
        <v>6.1488607594936715</v>
      </c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1" x14ac:dyDescent="0.25">
      <c r="A49" s="117" t="s">
        <v>887</v>
      </c>
      <c r="B49" s="117" t="s">
        <v>23</v>
      </c>
      <c r="C49" s="117" t="s">
        <v>605</v>
      </c>
      <c r="D49" s="117" t="s">
        <v>118</v>
      </c>
      <c r="E49" s="118">
        <v>35201</v>
      </c>
      <c r="F49" s="117">
        <v>19</v>
      </c>
      <c r="G49" s="117">
        <v>1</v>
      </c>
      <c r="H49" s="117">
        <v>90</v>
      </c>
      <c r="I49" s="117">
        <v>11</v>
      </c>
      <c r="J49" s="117">
        <v>12</v>
      </c>
      <c r="K49" s="2">
        <v>4</v>
      </c>
      <c r="L49" s="117">
        <v>3</v>
      </c>
      <c r="M49" s="117">
        <v>9</v>
      </c>
      <c r="N49" s="117">
        <v>0</v>
      </c>
      <c r="O49" s="117">
        <v>0</v>
      </c>
      <c r="P49" s="2">
        <v>3</v>
      </c>
      <c r="Q49" s="2">
        <v>0</v>
      </c>
      <c r="R49" s="2">
        <v>0</v>
      </c>
      <c r="S49" s="2">
        <v>0</v>
      </c>
      <c r="T49" s="2">
        <v>1</v>
      </c>
      <c r="U49" s="117">
        <v>1</v>
      </c>
      <c r="V49" s="117">
        <v>10</v>
      </c>
      <c r="W49" s="117">
        <v>8</v>
      </c>
      <c r="X49" s="2"/>
      <c r="Y49" s="2"/>
      <c r="Z49" s="71">
        <f>('Controles Generales'!$D$14*(I49*(90/H49))+'Controles Generales'!$E$14*(J49*(90/H49))+'Controles Generales'!$G$14*(L49*(90/H49))+'Controles Generales'!$H$14*(M49*(90/H49))+'Controles Generales'!$I$14*(N49*(90/H49))+'Controles Generales'!$P$14*(U49*(90/H49))+'Controles Generales'!$Q$14*(V49*(90/H49))+'Controles Generales'!$R$14*(W49*(90/H49)))/100</f>
        <v>5.99</v>
      </c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1" x14ac:dyDescent="0.25">
      <c r="A50" s="117" t="s">
        <v>888</v>
      </c>
      <c r="B50" s="117" t="s">
        <v>23</v>
      </c>
      <c r="C50" s="117" t="s">
        <v>141</v>
      </c>
      <c r="D50" s="117" t="s">
        <v>118</v>
      </c>
      <c r="E50" s="118">
        <v>28734</v>
      </c>
      <c r="F50" s="117">
        <v>37</v>
      </c>
      <c r="G50" s="117">
        <v>15</v>
      </c>
      <c r="H50" s="117">
        <v>1341</v>
      </c>
      <c r="I50" s="117">
        <v>289</v>
      </c>
      <c r="J50" s="117">
        <v>127</v>
      </c>
      <c r="K50" s="2">
        <v>1</v>
      </c>
      <c r="L50" s="117">
        <v>22</v>
      </c>
      <c r="M50" s="117">
        <v>158</v>
      </c>
      <c r="N50" s="117">
        <v>3</v>
      </c>
      <c r="O50" s="117">
        <v>2</v>
      </c>
      <c r="P50" s="2">
        <v>0</v>
      </c>
      <c r="Q50" s="2">
        <v>0</v>
      </c>
      <c r="R50" s="2">
        <v>0</v>
      </c>
      <c r="S50" s="2">
        <v>1</v>
      </c>
      <c r="T50" s="2">
        <v>2</v>
      </c>
      <c r="U50" s="117">
        <v>35</v>
      </c>
      <c r="V50" s="117">
        <v>136</v>
      </c>
      <c r="W50" s="117">
        <v>67</v>
      </c>
      <c r="X50" s="2"/>
      <c r="Y50" s="2"/>
      <c r="Z50" s="71">
        <f>('Controles Generales'!$D$14*(I50*(90/H50))+'Controles Generales'!$E$14*(J50*(90/H50))+'Controles Generales'!$G$14*(L50*(90/H50))+'Controles Generales'!$H$14*(M50*(90/H50))+'Controles Generales'!$I$14*(N50*(90/H50))+'Controles Generales'!$P$14*(U50*(90/H50))+'Controles Generales'!$Q$14*(V50*(90/H50))+'Controles Generales'!$R$14*(W50*(90/H50)))/100</f>
        <v>5.8436241610738247</v>
      </c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21" x14ac:dyDescent="0.25">
      <c r="A51" s="117" t="s">
        <v>385</v>
      </c>
      <c r="B51" s="117" t="s">
        <v>23</v>
      </c>
      <c r="C51" s="117" t="s">
        <v>135</v>
      </c>
      <c r="D51" s="117" t="s">
        <v>118</v>
      </c>
      <c r="E51" s="118">
        <v>29422</v>
      </c>
      <c r="F51" s="117">
        <v>35</v>
      </c>
      <c r="G51" s="117">
        <v>17</v>
      </c>
      <c r="H51" s="117">
        <v>1430</v>
      </c>
      <c r="I51" s="117">
        <v>332</v>
      </c>
      <c r="J51" s="117">
        <v>166</v>
      </c>
      <c r="K51" s="2">
        <v>0</v>
      </c>
      <c r="L51" s="117">
        <v>20</v>
      </c>
      <c r="M51" s="117">
        <v>131</v>
      </c>
      <c r="N51" s="117">
        <v>10</v>
      </c>
      <c r="O51" s="117">
        <v>1</v>
      </c>
      <c r="P51" s="2">
        <v>2</v>
      </c>
      <c r="Q51" s="2">
        <v>0</v>
      </c>
      <c r="R51" s="2">
        <v>0</v>
      </c>
      <c r="S51" s="2">
        <v>4</v>
      </c>
      <c r="T51" s="2">
        <v>2</v>
      </c>
      <c r="U51" s="117">
        <v>29</v>
      </c>
      <c r="V51" s="117">
        <v>156</v>
      </c>
      <c r="W51" s="117">
        <v>124</v>
      </c>
      <c r="X51" s="2" t="s">
        <v>42</v>
      </c>
      <c r="Y51" s="2">
        <v>45.92464449975904</v>
      </c>
      <c r="Z51" s="71">
        <f>('Controles Generales'!$D$14*(I51*(90/H51))+'Controles Generales'!$E$14*(J51*(90/H51))+'Controles Generales'!$G$14*(L51*(90/H51))+'Controles Generales'!$H$14*(M51*(90/H51))+'Controles Generales'!$I$14*(N51*(90/H51))+'Controles Generales'!$P$14*(U51*(90/H51))+'Controles Generales'!$Q$14*(V51*(90/H51))+'Controles Generales'!$R$14*(W51*(90/H51)))/100</f>
        <v>6.2188111888111894</v>
      </c>
      <c r="AA51" s="2">
        <v>54.827226961575541</v>
      </c>
      <c r="AB51" s="2">
        <v>45.92464449975904</v>
      </c>
      <c r="AC51" s="2">
        <v>49.950729013260762</v>
      </c>
      <c r="AD51" s="2">
        <v>28.44971760407152</v>
      </c>
      <c r="AE51" s="2">
        <v>43.860827968871661</v>
      </c>
      <c r="AF51" s="2">
        <v>26.785310593896934</v>
      </c>
      <c r="AG51" s="2">
        <v>24.946525907152093</v>
      </c>
      <c r="AH51" s="2">
        <v>27.671273381899574</v>
      </c>
      <c r="AI51" s="2">
        <v>28.44971760407152</v>
      </c>
    </row>
    <row r="52" spans="1:35" ht="21" x14ac:dyDescent="0.25">
      <c r="A52" s="117" t="s">
        <v>889</v>
      </c>
      <c r="B52" s="117" t="s">
        <v>23</v>
      </c>
      <c r="C52" s="117" t="s">
        <v>155</v>
      </c>
      <c r="D52" s="117" t="s">
        <v>118</v>
      </c>
      <c r="E52" s="118">
        <v>31709</v>
      </c>
      <c r="F52" s="117">
        <v>29</v>
      </c>
      <c r="G52" s="117">
        <v>28</v>
      </c>
      <c r="H52" s="117">
        <v>2484</v>
      </c>
      <c r="I52" s="117">
        <v>595</v>
      </c>
      <c r="J52" s="117">
        <v>199</v>
      </c>
      <c r="K52" s="2">
        <v>0</v>
      </c>
      <c r="L52" s="117">
        <v>28</v>
      </c>
      <c r="M52" s="117">
        <v>232</v>
      </c>
      <c r="N52" s="117">
        <v>16</v>
      </c>
      <c r="O52" s="117">
        <v>3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117">
        <v>68</v>
      </c>
      <c r="V52" s="117">
        <v>286</v>
      </c>
      <c r="W52" s="117">
        <v>239</v>
      </c>
      <c r="X52" s="2" t="s">
        <v>42</v>
      </c>
      <c r="Y52" s="2">
        <v>32.788406667927156</v>
      </c>
      <c r="Z52" s="71">
        <f>('Controles Generales'!$D$14*(I52*(90/H52))+'Controles Generales'!$E$14*(J52*(90/H52))+'Controles Generales'!$G$14*(L52*(90/H52))+'Controles Generales'!$H$14*(M52*(90/H52))+'Controles Generales'!$I$14*(N52*(90/H52))+'Controles Generales'!$P$14*(U52*(90/H52))+'Controles Generales'!$Q$14*(V52*(90/H52))+'Controles Generales'!$R$14*(W52*(90/H52)))/100</f>
        <v>6.5105072463768128</v>
      </c>
      <c r="AA52" s="2">
        <v>42.64576762618681</v>
      </c>
      <c r="AB52" s="2">
        <v>31.968734536779618</v>
      </c>
      <c r="AC52" s="2">
        <v>43.627210744485318</v>
      </c>
      <c r="AD52" s="2">
        <v>12.311410431571662</v>
      </c>
      <c r="AE52" s="2">
        <v>26.171014369225603</v>
      </c>
      <c r="AF52" s="2">
        <v>13.11899010048915</v>
      </c>
      <c r="AG52" s="2">
        <v>7.6033221377576989</v>
      </c>
      <c r="AH52" s="2">
        <v>10.947225653792364</v>
      </c>
      <c r="AI52" s="2">
        <v>11.081902234850352</v>
      </c>
    </row>
    <row r="53" spans="1:35" ht="21" x14ac:dyDescent="0.25">
      <c r="A53" s="117" t="s">
        <v>401</v>
      </c>
      <c r="B53" s="117" t="s">
        <v>23</v>
      </c>
      <c r="C53" s="117" t="s">
        <v>160</v>
      </c>
      <c r="D53" s="117" t="s">
        <v>118</v>
      </c>
      <c r="E53" s="118">
        <v>32205</v>
      </c>
      <c r="F53" s="117">
        <v>27</v>
      </c>
      <c r="G53" s="117">
        <v>24</v>
      </c>
      <c r="H53" s="117">
        <v>2093</v>
      </c>
      <c r="I53" s="117">
        <v>324</v>
      </c>
      <c r="J53" s="117">
        <v>133</v>
      </c>
      <c r="K53" s="2">
        <v>16</v>
      </c>
      <c r="L53" s="117">
        <v>47</v>
      </c>
      <c r="M53" s="117">
        <v>180</v>
      </c>
      <c r="N53" s="117">
        <v>7</v>
      </c>
      <c r="O53" s="117">
        <v>0</v>
      </c>
      <c r="P53" s="2">
        <v>4</v>
      </c>
      <c r="Q53" s="2">
        <v>0</v>
      </c>
      <c r="R53" s="2">
        <v>17</v>
      </c>
      <c r="S53" s="2">
        <v>2</v>
      </c>
      <c r="T53" s="2">
        <v>8</v>
      </c>
      <c r="U53" s="117">
        <v>35</v>
      </c>
      <c r="V53" s="117">
        <v>245</v>
      </c>
      <c r="W53" s="117">
        <v>163</v>
      </c>
      <c r="X53" s="2" t="s">
        <v>42</v>
      </c>
      <c r="Y53" s="2">
        <v>1.070095780247583</v>
      </c>
      <c r="Z53" s="71">
        <f>('Controles Generales'!$D$14*(I53*(90/H53))+'Controles Generales'!$E$14*(J53*(90/H53))+'Controles Generales'!$G$14*(L53*(90/H53))+'Controles Generales'!$H$14*(M53*(90/H53))+'Controles Generales'!$I$14*(N53*(90/H53))+'Controles Generales'!$P$14*(U53*(90/H53))+'Controles Generales'!$Q$14*(V53*(90/H53))+'Controles Generales'!$R$14*(W53*(90/H53)))/100</f>
        <v>5.6975633062589592</v>
      </c>
      <c r="AA53" s="2">
        <v>2.0245163262942616</v>
      </c>
      <c r="AB53" s="2">
        <v>1.070095780247583</v>
      </c>
      <c r="AC53" s="2">
        <v>1.3907603591186588</v>
      </c>
      <c r="AD53" s="2">
        <v>0.39929520195174845</v>
      </c>
      <c r="AE53" s="2">
        <v>0.93741528869612367</v>
      </c>
      <c r="AF53" s="2">
        <v>0.28195937873357224</v>
      </c>
      <c r="AG53" s="2">
        <v>0.15710872162485065</v>
      </c>
      <c r="AH53" s="2">
        <v>0.20340501792114693</v>
      </c>
      <c r="AI53" s="2">
        <v>0.39929520195174845</v>
      </c>
    </row>
    <row r="54" spans="1:35" ht="21" x14ac:dyDescent="0.25">
      <c r="A54" s="117" t="s">
        <v>407</v>
      </c>
      <c r="B54" s="117" t="s">
        <v>23</v>
      </c>
      <c r="C54" s="117" t="s">
        <v>168</v>
      </c>
      <c r="D54" s="117" t="s">
        <v>118</v>
      </c>
      <c r="E54" s="118">
        <v>29733</v>
      </c>
      <c r="F54" s="117">
        <v>34</v>
      </c>
      <c r="G54" s="117">
        <v>11</v>
      </c>
      <c r="H54" s="117">
        <v>932</v>
      </c>
      <c r="I54" s="117">
        <v>76</v>
      </c>
      <c r="J54" s="117">
        <v>32</v>
      </c>
      <c r="K54" s="2">
        <v>0</v>
      </c>
      <c r="L54" s="117">
        <v>5</v>
      </c>
      <c r="M54" s="117">
        <v>50</v>
      </c>
      <c r="N54" s="117">
        <v>5</v>
      </c>
      <c r="O54" s="117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117">
        <v>23</v>
      </c>
      <c r="V54" s="117">
        <v>87</v>
      </c>
      <c r="W54" s="117">
        <v>47</v>
      </c>
      <c r="X54" s="2"/>
      <c r="Y54" s="2"/>
      <c r="Z54" s="71">
        <f>('Controles Generales'!$D$14*(I54*(90/H54))+'Controles Generales'!$E$14*(J54*(90/H54))+'Controles Generales'!$G$14*(L54*(90/H54))+'Controles Generales'!$H$14*(M54*(90/H54))+'Controles Generales'!$I$14*(N54*(90/H54))+'Controles Generales'!$P$14*(U54*(90/H54))+'Controles Generales'!$Q$14*(V54*(90/H54))+'Controles Generales'!$R$14*(W54*(90/H54)))/100</f>
        <v>3.885836909871244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21" x14ac:dyDescent="0.25">
      <c r="A55" s="117" t="s">
        <v>890</v>
      </c>
      <c r="B55" s="117" t="s">
        <v>23</v>
      </c>
      <c r="C55" s="117" t="s">
        <v>141</v>
      </c>
      <c r="D55" s="117" t="s">
        <v>118</v>
      </c>
      <c r="E55" s="118">
        <v>32960</v>
      </c>
      <c r="F55" s="117">
        <v>25</v>
      </c>
      <c r="G55" s="117">
        <v>13</v>
      </c>
      <c r="H55" s="117">
        <v>1104</v>
      </c>
      <c r="I55" s="117">
        <v>222</v>
      </c>
      <c r="J55" s="117">
        <v>74</v>
      </c>
      <c r="K55" s="2">
        <v>0</v>
      </c>
      <c r="L55" s="117">
        <v>19</v>
      </c>
      <c r="M55" s="117">
        <v>87</v>
      </c>
      <c r="N55" s="117">
        <v>6</v>
      </c>
      <c r="O55" s="117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117">
        <v>36</v>
      </c>
      <c r="V55" s="117">
        <v>119</v>
      </c>
      <c r="W55" s="117">
        <v>66</v>
      </c>
      <c r="X55" s="2"/>
      <c r="Y55" s="2"/>
      <c r="Z55" s="71">
        <f>('Controles Generales'!$D$14*(I55*(90/H55))+'Controles Generales'!$E$14*(J55*(90/H55))+'Controles Generales'!$G$14*(L55*(90/H55))+'Controles Generales'!$H$14*(M55*(90/H55))+'Controles Generales'!$I$14*(N55*(90/H55))+'Controles Generales'!$P$14*(U55*(90/H55))+'Controles Generales'!$Q$14*(V55*(90/H55))+'Controles Generales'!$R$14*(W55*(90/H55)))/100</f>
        <v>5.6062500000000002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21" x14ac:dyDescent="0.25">
      <c r="A56" s="117" t="s">
        <v>891</v>
      </c>
      <c r="B56" s="117" t="s">
        <v>23</v>
      </c>
      <c r="C56" s="117" t="s">
        <v>129</v>
      </c>
      <c r="D56" s="117" t="s">
        <v>118</v>
      </c>
      <c r="E56" s="118">
        <v>33685</v>
      </c>
      <c r="F56" s="117">
        <v>23</v>
      </c>
      <c r="G56" s="117">
        <v>4</v>
      </c>
      <c r="H56" s="117">
        <v>360</v>
      </c>
      <c r="I56" s="117">
        <v>40</v>
      </c>
      <c r="J56" s="117">
        <v>30</v>
      </c>
      <c r="K56" s="2">
        <v>8</v>
      </c>
      <c r="L56" s="117">
        <v>11</v>
      </c>
      <c r="M56" s="117">
        <v>42</v>
      </c>
      <c r="N56" s="117">
        <v>0</v>
      </c>
      <c r="O56" s="117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117">
        <v>5</v>
      </c>
      <c r="V56" s="117">
        <v>47</v>
      </c>
      <c r="W56" s="117">
        <v>28</v>
      </c>
      <c r="X56" s="2" t="s">
        <v>42</v>
      </c>
      <c r="Y56" s="2">
        <v>16.465896813573494</v>
      </c>
      <c r="Z56" s="71">
        <f>('Controles Generales'!$D$14*(I56*(90/H56))+'Controles Generales'!$E$14*(J56*(90/H56))+'Controles Generales'!$G$14*(L56*(90/H56))+'Controles Generales'!$H$14*(M56*(90/H56))+'Controles Generales'!$I$14*(N56*(90/H56))+'Controles Generales'!$P$14*(U56*(90/H56))+'Controles Generales'!$Q$14*(V56*(90/H56))+'Controles Generales'!$R$14*(W56*(90/H56)))/100</f>
        <v>6.17</v>
      </c>
      <c r="AA56" s="2">
        <v>21.292089333536438</v>
      </c>
      <c r="AB56" s="2">
        <v>16.715896813573494</v>
      </c>
      <c r="AC56" s="2">
        <v>21.780421987679052</v>
      </c>
      <c r="AD56" s="2">
        <v>8.6614394396478911</v>
      </c>
      <c r="AE56" s="2">
        <v>15.265660823263683</v>
      </c>
      <c r="AF56" s="2">
        <v>11.128593997189823</v>
      </c>
      <c r="AG56" s="2">
        <v>6.4679641989888674</v>
      </c>
      <c r="AH56" s="2">
        <v>8.5494035929282628</v>
      </c>
      <c r="AI56" s="2">
        <v>9.0364394396478911</v>
      </c>
    </row>
    <row r="57" spans="1:35" ht="21" x14ac:dyDescent="0.25">
      <c r="A57" s="117" t="s">
        <v>892</v>
      </c>
      <c r="B57" s="117" t="s">
        <v>23</v>
      </c>
      <c r="C57" s="117" t="s">
        <v>190</v>
      </c>
      <c r="D57" s="117" t="s">
        <v>118</v>
      </c>
      <c r="E57" s="118">
        <v>32725</v>
      </c>
      <c r="F57" s="117">
        <v>26</v>
      </c>
      <c r="G57" s="117">
        <v>14</v>
      </c>
      <c r="H57" s="117">
        <v>1068</v>
      </c>
      <c r="I57" s="117">
        <v>204</v>
      </c>
      <c r="J57" s="117">
        <v>108</v>
      </c>
      <c r="K57" s="2">
        <v>4</v>
      </c>
      <c r="L57" s="117">
        <v>9</v>
      </c>
      <c r="M57" s="117">
        <v>107</v>
      </c>
      <c r="N57" s="117">
        <v>3</v>
      </c>
      <c r="O57" s="117">
        <v>1</v>
      </c>
      <c r="P57" s="2">
        <v>3</v>
      </c>
      <c r="Q57" s="2">
        <v>0</v>
      </c>
      <c r="R57" s="2">
        <v>0</v>
      </c>
      <c r="S57" s="2">
        <v>0</v>
      </c>
      <c r="T57" s="2">
        <v>1</v>
      </c>
      <c r="U57" s="117">
        <v>28</v>
      </c>
      <c r="V57" s="117">
        <v>104</v>
      </c>
      <c r="W57" s="117">
        <v>60</v>
      </c>
      <c r="X57" s="2" t="s">
        <v>42</v>
      </c>
      <c r="Y57" s="2">
        <v>0.5820231318333785</v>
      </c>
      <c r="Z57" s="71">
        <f>('Controles Generales'!$D$14*(I57*(90/H57))+'Controles Generales'!$E$14*(J57*(90/H57))+'Controles Generales'!$G$14*(L57*(90/H57))+'Controles Generales'!$H$14*(M57*(90/H57))+'Controles Generales'!$I$14*(N57*(90/H57))+'Controles Generales'!$P$14*(U57*(90/H57))+'Controles Generales'!$Q$14*(V57*(90/H57))+'Controles Generales'!$R$14*(W57*(90/H57)))/100</f>
        <v>5.3957865168539323</v>
      </c>
      <c r="AA57" s="2">
        <v>1.1285274322029006</v>
      </c>
      <c r="AB57" s="2">
        <v>0.5820231318333785</v>
      </c>
      <c r="AC57" s="2">
        <v>0.99897314569956697</v>
      </c>
      <c r="AD57" s="2">
        <v>0.179452426131743</v>
      </c>
      <c r="AE57" s="2">
        <v>0.45471898436794078</v>
      </c>
      <c r="AF57" s="2">
        <v>0.21994134897360701</v>
      </c>
      <c r="AG57" s="2">
        <v>8.6021505376344079E-2</v>
      </c>
      <c r="AH57" s="2">
        <v>0.13147605083088953</v>
      </c>
      <c r="AI57" s="2">
        <v>0.179452426131743</v>
      </c>
    </row>
    <row r="58" spans="1:35" ht="21" x14ac:dyDescent="0.25">
      <c r="A58" s="117" t="s">
        <v>202</v>
      </c>
      <c r="B58" s="117" t="s">
        <v>23</v>
      </c>
      <c r="C58" s="117" t="s">
        <v>144</v>
      </c>
      <c r="D58" s="117" t="s">
        <v>118</v>
      </c>
      <c r="E58" s="118">
        <v>30346</v>
      </c>
      <c r="F58" s="117">
        <v>32</v>
      </c>
      <c r="G58" s="117">
        <v>20</v>
      </c>
      <c r="H58" s="117">
        <v>1699</v>
      </c>
      <c r="I58" s="117">
        <v>599</v>
      </c>
      <c r="J58" s="117">
        <v>161</v>
      </c>
      <c r="K58" s="2">
        <v>1</v>
      </c>
      <c r="L58" s="117">
        <v>12</v>
      </c>
      <c r="M58" s="117">
        <v>134</v>
      </c>
      <c r="N58" s="117">
        <v>6</v>
      </c>
      <c r="O58" s="117">
        <v>0</v>
      </c>
      <c r="P58" s="2">
        <v>0</v>
      </c>
      <c r="Q58" s="2">
        <v>0</v>
      </c>
      <c r="R58" s="2">
        <v>1</v>
      </c>
      <c r="S58" s="2">
        <v>0</v>
      </c>
      <c r="T58" s="2">
        <v>3</v>
      </c>
      <c r="U58" s="117">
        <v>40</v>
      </c>
      <c r="V58" s="117">
        <v>200</v>
      </c>
      <c r="W58" s="117">
        <v>98</v>
      </c>
      <c r="X58" s="2"/>
      <c r="Y58" s="2"/>
      <c r="Z58" s="71">
        <f>('Controles Generales'!$D$14*(I58*(90/H58))+'Controles Generales'!$E$14*(J58*(90/H58))+'Controles Generales'!$G$14*(L58*(90/H58))+'Controles Generales'!$H$14*(M58*(90/H58))+'Controles Generales'!$I$14*(N58*(90/H58))+'Controles Generales'!$P$14*(U58*(90/H58))+'Controles Generales'!$Q$14*(V58*(90/H58))+'Controles Generales'!$R$14*(W58*(90/H58)))/100</f>
        <v>6.2613301942319017</v>
      </c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21" x14ac:dyDescent="0.25">
      <c r="A59" s="117" t="s">
        <v>893</v>
      </c>
      <c r="B59" s="117" t="s">
        <v>23</v>
      </c>
      <c r="C59" s="117" t="s">
        <v>155</v>
      </c>
      <c r="D59" s="117" t="s">
        <v>118</v>
      </c>
      <c r="E59" s="118">
        <v>31905</v>
      </c>
      <c r="F59" s="117">
        <v>28</v>
      </c>
      <c r="G59" s="117">
        <v>4</v>
      </c>
      <c r="H59" s="117">
        <v>226</v>
      </c>
      <c r="I59" s="117">
        <v>47</v>
      </c>
      <c r="J59" s="117">
        <v>40</v>
      </c>
      <c r="K59" s="2">
        <v>7</v>
      </c>
      <c r="L59" s="117">
        <v>5</v>
      </c>
      <c r="M59" s="117">
        <v>17</v>
      </c>
      <c r="N59" s="117">
        <v>2</v>
      </c>
      <c r="O59" s="117">
        <v>0</v>
      </c>
      <c r="P59" s="2">
        <v>1</v>
      </c>
      <c r="Q59" s="2">
        <v>0</v>
      </c>
      <c r="R59" s="2">
        <v>2</v>
      </c>
      <c r="S59" s="2">
        <v>0</v>
      </c>
      <c r="T59" s="2">
        <v>2</v>
      </c>
      <c r="U59" s="117">
        <v>3</v>
      </c>
      <c r="V59" s="117">
        <v>15</v>
      </c>
      <c r="W59" s="117">
        <v>16</v>
      </c>
      <c r="X59" s="2" t="s">
        <v>42</v>
      </c>
      <c r="Y59" s="2">
        <v>6.3411757092508712</v>
      </c>
      <c r="Z59" s="71">
        <f>('Controles Generales'!$D$14*(I59*(90/H59))+'Controles Generales'!$E$14*(J59*(90/H59))+'Controles Generales'!$G$14*(L59*(90/H59))+'Controles Generales'!$H$14*(M59*(90/H59))+'Controles Generales'!$I$14*(N59*(90/H59))+'Controles Generales'!$P$14*(U59*(90/H59))+'Controles Generales'!$Q$14*(V59*(90/H59))+'Controles Generales'!$R$14*(W59*(90/H59)))/100</f>
        <v>5.145132743362832</v>
      </c>
      <c r="AA59" s="2">
        <v>7.283258450667681</v>
      </c>
      <c r="AB59" s="2">
        <v>6.3411757092508712</v>
      </c>
      <c r="AC59" s="2">
        <v>6.7341006391404612</v>
      </c>
      <c r="AD59" s="2">
        <v>3.2762596026179587</v>
      </c>
      <c r="AE59" s="2">
        <v>5.5842022596893699</v>
      </c>
      <c r="AF59" s="2">
        <v>3.3151909672308153</v>
      </c>
      <c r="AG59" s="2">
        <v>2.3070441927178171</v>
      </c>
      <c r="AH59" s="2">
        <v>3.2632731489467734</v>
      </c>
      <c r="AI59" s="2">
        <v>3.2762596026179587</v>
      </c>
    </row>
    <row r="60" spans="1:35" ht="21" x14ac:dyDescent="0.25">
      <c r="A60" s="117" t="s">
        <v>894</v>
      </c>
      <c r="B60" s="117" t="s">
        <v>23</v>
      </c>
      <c r="C60" s="117" t="s">
        <v>141</v>
      </c>
      <c r="D60" s="117" t="s">
        <v>118</v>
      </c>
      <c r="E60" s="118">
        <v>28945</v>
      </c>
      <c r="F60" s="117">
        <v>36</v>
      </c>
      <c r="G60" s="117">
        <v>1</v>
      </c>
      <c r="H60" s="117">
        <v>4</v>
      </c>
      <c r="I60" s="117">
        <v>0</v>
      </c>
      <c r="J60" s="117">
        <v>0</v>
      </c>
      <c r="K60" s="2">
        <v>9</v>
      </c>
      <c r="L60" s="117">
        <v>0</v>
      </c>
      <c r="M60" s="117">
        <v>0</v>
      </c>
      <c r="N60" s="117">
        <v>0</v>
      </c>
      <c r="O60" s="117">
        <v>0</v>
      </c>
      <c r="P60" s="2">
        <v>2</v>
      </c>
      <c r="Q60" s="2">
        <v>0</v>
      </c>
      <c r="R60" s="2">
        <v>16</v>
      </c>
      <c r="S60" s="2">
        <v>6</v>
      </c>
      <c r="T60" s="2">
        <v>12</v>
      </c>
      <c r="U60" s="117">
        <v>0</v>
      </c>
      <c r="V60" s="117">
        <v>0</v>
      </c>
      <c r="W60" s="117">
        <v>0</v>
      </c>
      <c r="X60" s="2" t="s">
        <v>42</v>
      </c>
      <c r="Y60" s="2">
        <v>42.09446358858586</v>
      </c>
      <c r="Z60" s="71">
        <f>('Controles Generales'!$D$14*(I60*(90/H60))+'Controles Generales'!$E$14*(J60*(90/H60))+'Controles Generales'!$G$14*(L60*(90/H60))+'Controles Generales'!$H$14*(M60*(90/H60))+'Controles Generales'!$I$14*(N60*(90/H60))+'Controles Generales'!$P$14*(U60*(90/H60))+'Controles Generales'!$Q$14*(V60*(90/H60))+'Controles Generales'!$R$14*(W60*(90/H60)))/100</f>
        <v>0</v>
      </c>
      <c r="AA60" s="2">
        <v>63.510958173305632</v>
      </c>
      <c r="AB60" s="2">
        <v>42.09446358858586</v>
      </c>
      <c r="AC60" s="2">
        <v>60.523633419746822</v>
      </c>
      <c r="AD60" s="2">
        <v>13.547265116930042</v>
      </c>
      <c r="AE60" s="2">
        <v>34.637015789628364</v>
      </c>
      <c r="AF60" s="2">
        <v>21.197375275648518</v>
      </c>
      <c r="AG60" s="2">
        <v>8.0514813389576201</v>
      </c>
      <c r="AH60" s="2">
        <v>14.07084160831789</v>
      </c>
      <c r="AI60" s="2">
        <v>13.547265116930042</v>
      </c>
    </row>
    <row r="61" spans="1:35" ht="21" x14ac:dyDescent="0.25">
      <c r="A61" s="117" t="s">
        <v>364</v>
      </c>
      <c r="B61" s="117" t="s">
        <v>23</v>
      </c>
      <c r="C61" s="117" t="s">
        <v>129</v>
      </c>
      <c r="D61" s="117" t="s">
        <v>118</v>
      </c>
      <c r="E61" s="118">
        <v>34058</v>
      </c>
      <c r="F61" s="117">
        <v>22</v>
      </c>
      <c r="G61" s="117">
        <v>3</v>
      </c>
      <c r="H61" s="117">
        <v>181</v>
      </c>
      <c r="I61" s="117">
        <v>23</v>
      </c>
      <c r="J61" s="117">
        <v>10</v>
      </c>
      <c r="K61" s="2">
        <v>1</v>
      </c>
      <c r="L61" s="117">
        <v>2</v>
      </c>
      <c r="M61" s="117">
        <v>9</v>
      </c>
      <c r="N61" s="117">
        <v>3</v>
      </c>
      <c r="O61" s="117">
        <v>0</v>
      </c>
      <c r="P61" s="2">
        <v>0</v>
      </c>
      <c r="Q61" s="2">
        <v>0</v>
      </c>
      <c r="R61" s="2">
        <v>1</v>
      </c>
      <c r="S61" s="2">
        <v>0</v>
      </c>
      <c r="T61" s="2">
        <v>2</v>
      </c>
      <c r="U61" s="117">
        <v>4</v>
      </c>
      <c r="V61" s="117">
        <v>22</v>
      </c>
      <c r="W61" s="117">
        <v>15</v>
      </c>
      <c r="X61" s="2"/>
      <c r="Y61" s="2"/>
      <c r="Z61" s="71">
        <f>('Controles Generales'!$D$14*(I61*(90/H61))+'Controles Generales'!$E$14*(J61*(90/H61))+'Controles Generales'!$G$14*(L61*(90/H61))+'Controles Generales'!$H$14*(M61*(90/H61))+'Controles Generales'!$I$14*(N61*(90/H61))+'Controles Generales'!$P$14*(U61*(90/H61))+'Controles Generales'!$Q$14*(V61*(90/H61))+'Controles Generales'!$R$14*(W61*(90/H61)))/100</f>
        <v>5.1812154696132602</v>
      </c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21" x14ac:dyDescent="0.25">
      <c r="A62" s="117" t="s">
        <v>410</v>
      </c>
      <c r="B62" s="117" t="s">
        <v>23</v>
      </c>
      <c r="C62" s="117" t="s">
        <v>172</v>
      </c>
      <c r="D62" s="117" t="s">
        <v>118</v>
      </c>
      <c r="E62" s="118">
        <v>34719</v>
      </c>
      <c r="F62" s="117">
        <v>20</v>
      </c>
      <c r="G62" s="117">
        <v>6</v>
      </c>
      <c r="H62" s="117">
        <v>529</v>
      </c>
      <c r="I62" s="117">
        <v>56</v>
      </c>
      <c r="J62" s="117">
        <v>17</v>
      </c>
      <c r="K62" s="2">
        <v>1</v>
      </c>
      <c r="L62" s="117">
        <v>4</v>
      </c>
      <c r="M62" s="117">
        <v>34</v>
      </c>
      <c r="N62" s="117">
        <v>1</v>
      </c>
      <c r="O62" s="117">
        <v>0</v>
      </c>
      <c r="P62" s="2">
        <v>1</v>
      </c>
      <c r="Q62" s="2">
        <v>1</v>
      </c>
      <c r="R62" s="2">
        <v>0</v>
      </c>
      <c r="S62" s="2">
        <v>1</v>
      </c>
      <c r="T62" s="2">
        <v>1</v>
      </c>
      <c r="U62" s="117">
        <v>12</v>
      </c>
      <c r="V62" s="117">
        <v>49</v>
      </c>
      <c r="W62" s="117">
        <v>28</v>
      </c>
      <c r="X62" s="2"/>
      <c r="Y62" s="2"/>
      <c r="Z62" s="71">
        <f>('Controles Generales'!$D$14*(I62*(90/H62))+'Controles Generales'!$E$14*(J62*(90/H62))+'Controles Generales'!$G$14*(L62*(90/H62))+'Controles Generales'!$H$14*(M62*(90/H62))+'Controles Generales'!$I$14*(N62*(90/H62))+'Controles Generales'!$P$14*(U62*(90/H62))+'Controles Generales'!$Q$14*(V62*(90/H62))+'Controles Generales'!$R$14*(W62*(90/H62)))/100</f>
        <v>4.1614366729678638</v>
      </c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1" x14ac:dyDescent="0.25">
      <c r="A63" s="117" t="s">
        <v>895</v>
      </c>
      <c r="B63" s="117" t="s">
        <v>23</v>
      </c>
      <c r="C63" s="117" t="s">
        <v>585</v>
      </c>
      <c r="D63" s="117" t="s">
        <v>118</v>
      </c>
      <c r="E63" s="118">
        <v>34117</v>
      </c>
      <c r="F63" s="117">
        <v>22</v>
      </c>
      <c r="G63" s="117">
        <v>12</v>
      </c>
      <c r="H63" s="117">
        <v>922</v>
      </c>
      <c r="I63" s="117">
        <v>142</v>
      </c>
      <c r="J63" s="117">
        <v>87</v>
      </c>
      <c r="K63" s="2">
        <v>1</v>
      </c>
      <c r="L63" s="117">
        <v>28</v>
      </c>
      <c r="M63" s="117">
        <v>109</v>
      </c>
      <c r="N63" s="117">
        <v>2</v>
      </c>
      <c r="O63" s="117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117">
        <v>19</v>
      </c>
      <c r="V63" s="117">
        <v>123</v>
      </c>
      <c r="W63" s="117">
        <v>62</v>
      </c>
      <c r="X63" s="2"/>
      <c r="Y63" s="2"/>
      <c r="Z63" s="71">
        <f>('Controles Generales'!$D$14*(I63*(90/H63))+'Controles Generales'!$E$14*(J63*(90/H63))+'Controles Generales'!$G$14*(L63*(90/H63))+'Controles Generales'!$H$14*(M63*(90/H63))+'Controles Generales'!$I$14*(N63*(90/H63))+'Controles Generales'!$P$14*(U63*(90/H63))+'Controles Generales'!$Q$14*(V63*(90/H63))+'Controles Generales'!$R$14*(W63*(90/H63)))/100</f>
        <v>6.4366594360086768</v>
      </c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1" x14ac:dyDescent="0.25">
      <c r="A64" s="117" t="s">
        <v>896</v>
      </c>
      <c r="B64" s="117" t="s">
        <v>23</v>
      </c>
      <c r="C64" s="117" t="s">
        <v>157</v>
      </c>
      <c r="D64" s="117" t="s">
        <v>118</v>
      </c>
      <c r="E64" s="118">
        <v>32962</v>
      </c>
      <c r="F64" s="117">
        <v>25</v>
      </c>
      <c r="G64" s="117">
        <v>4</v>
      </c>
      <c r="H64" s="117">
        <v>270</v>
      </c>
      <c r="I64" s="117">
        <v>74</v>
      </c>
      <c r="J64" s="117">
        <v>29</v>
      </c>
      <c r="K64" s="2">
        <v>8</v>
      </c>
      <c r="L64" s="117">
        <v>1</v>
      </c>
      <c r="M64" s="117">
        <v>23</v>
      </c>
      <c r="N64" s="117">
        <v>2</v>
      </c>
      <c r="O64" s="117">
        <v>0</v>
      </c>
      <c r="P64" s="2">
        <v>3</v>
      </c>
      <c r="Q64" s="2">
        <v>0</v>
      </c>
      <c r="R64" s="2">
        <v>4</v>
      </c>
      <c r="S64" s="2">
        <v>1</v>
      </c>
      <c r="T64" s="2">
        <v>12</v>
      </c>
      <c r="U64" s="117">
        <v>2</v>
      </c>
      <c r="V64" s="117">
        <v>21</v>
      </c>
      <c r="W64" s="117">
        <v>16</v>
      </c>
      <c r="X64" s="2"/>
      <c r="Y64" s="2"/>
      <c r="Z64" s="71">
        <f>('Controles Generales'!$D$14*(I64*(90/H64))+'Controles Generales'!$E$14*(J64*(90/H64))+'Controles Generales'!$G$14*(L64*(90/H64))+'Controles Generales'!$H$14*(M64*(90/H64))+'Controles Generales'!$I$14*(N64*(90/H64))+'Controles Generales'!$P$14*(U64*(90/H64))+'Controles Generales'!$Q$14*(V64*(90/H64))+'Controles Generales'!$R$14*(W64*(90/H64)))/100</f>
        <v>5.07</v>
      </c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21" x14ac:dyDescent="0.25">
      <c r="A65" s="117" t="s">
        <v>897</v>
      </c>
      <c r="B65" s="117" t="s">
        <v>23</v>
      </c>
      <c r="C65" s="117" t="s">
        <v>585</v>
      </c>
      <c r="D65" s="117" t="s">
        <v>118</v>
      </c>
      <c r="E65" s="118">
        <v>34383</v>
      </c>
      <c r="F65" s="117">
        <v>21</v>
      </c>
      <c r="G65" s="117">
        <v>18</v>
      </c>
      <c r="H65" s="117">
        <v>1507</v>
      </c>
      <c r="I65" s="117">
        <v>307</v>
      </c>
      <c r="J65" s="117">
        <v>124</v>
      </c>
      <c r="K65" s="2">
        <v>5</v>
      </c>
      <c r="L65" s="117">
        <v>21</v>
      </c>
      <c r="M65" s="117">
        <v>148</v>
      </c>
      <c r="N65" s="117">
        <v>8</v>
      </c>
      <c r="O65" s="117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117">
        <v>42</v>
      </c>
      <c r="V65" s="117">
        <v>199</v>
      </c>
      <c r="W65" s="117">
        <v>123</v>
      </c>
      <c r="X65" s="2" t="s">
        <v>42</v>
      </c>
      <c r="Y65" s="2">
        <v>12.46396771470404</v>
      </c>
      <c r="Z65" s="71">
        <f>('Controles Generales'!$D$14*(I65*(90/H65))+'Controles Generales'!$E$14*(J65*(90/H65))+'Controles Generales'!$G$14*(L65*(90/H65))+'Controles Generales'!$H$14*(M65*(90/H65))+'Controles Generales'!$I$14*(N65*(90/H65))+'Controles Generales'!$P$14*(U65*(90/H65))+'Controles Generales'!$Q$14*(V65*(90/H65))+'Controles Generales'!$R$14*(W65*(90/H65)))/100</f>
        <v>6.4654280026542805</v>
      </c>
      <c r="AA65" s="2">
        <v>17.660493428037384</v>
      </c>
      <c r="AB65" s="2">
        <v>12.425033288474532</v>
      </c>
      <c r="AC65" s="2">
        <v>18.206471051309293</v>
      </c>
      <c r="AD65" s="2">
        <v>5.7920489767571608</v>
      </c>
      <c r="AE65" s="2">
        <v>10.666728700635536</v>
      </c>
      <c r="AF65" s="2">
        <v>6.9372096997808566</v>
      </c>
      <c r="AG65" s="2">
        <v>6.1130212783049753</v>
      </c>
      <c r="AH65" s="2">
        <v>6.0163768973368237</v>
      </c>
      <c r="AI65" s="2">
        <v>5.7336473374128989</v>
      </c>
    </row>
    <row r="66" spans="1:35" ht="21" x14ac:dyDescent="0.25">
      <c r="A66" s="117" t="s">
        <v>898</v>
      </c>
      <c r="B66" s="117" t="s">
        <v>23</v>
      </c>
      <c r="C66" s="117" t="s">
        <v>154</v>
      </c>
      <c r="D66" s="117" t="s">
        <v>118</v>
      </c>
      <c r="E66" s="118">
        <v>33302</v>
      </c>
      <c r="F66" s="117">
        <v>24</v>
      </c>
      <c r="G66" s="117">
        <v>11</v>
      </c>
      <c r="H66" s="117">
        <v>990</v>
      </c>
      <c r="I66" s="117">
        <v>322</v>
      </c>
      <c r="J66" s="117">
        <v>206</v>
      </c>
      <c r="K66" s="2">
        <v>1</v>
      </c>
      <c r="L66" s="117">
        <v>29</v>
      </c>
      <c r="M66" s="117">
        <v>138</v>
      </c>
      <c r="N66" s="117">
        <v>1</v>
      </c>
      <c r="O66" s="117">
        <v>2</v>
      </c>
      <c r="P66" s="2">
        <v>1</v>
      </c>
      <c r="Q66" s="2">
        <v>1</v>
      </c>
      <c r="R66" s="2">
        <v>3</v>
      </c>
      <c r="S66" s="2">
        <v>1</v>
      </c>
      <c r="T66" s="2">
        <v>0</v>
      </c>
      <c r="U66" s="117">
        <v>22</v>
      </c>
      <c r="V66" s="117">
        <v>134</v>
      </c>
      <c r="W66" s="117">
        <v>99</v>
      </c>
      <c r="X66" s="2" t="s">
        <v>42</v>
      </c>
      <c r="Y66" s="2">
        <v>9.6650308431791281</v>
      </c>
      <c r="Z66" s="71">
        <f>('Controles Generales'!$D$14*(I66*(90/H66))+'Controles Generales'!$E$14*(J66*(90/H66))+'Controles Generales'!$G$14*(L66*(90/H66))+'Controles Generales'!$H$14*(M66*(90/H66))+'Controles Generales'!$I$14*(N66*(90/H66))+'Controles Generales'!$P$14*(U66*(90/H66))+'Controles Generales'!$Q$14*(V66*(90/H66))+'Controles Generales'!$R$14*(W66*(90/H66)))/100</f>
        <v>8.3618181818181814</v>
      </c>
      <c r="AA66" s="2">
        <v>13.134787865194987</v>
      </c>
      <c r="AB66" s="2">
        <v>9.6650308431791281</v>
      </c>
      <c r="AC66" s="2">
        <v>12.197103593616207</v>
      </c>
      <c r="AD66" s="2">
        <v>3.4271871218983265</v>
      </c>
      <c r="AE66" s="2">
        <v>7.871045428399527</v>
      </c>
      <c r="AF66" s="2">
        <v>3.5097711779400584</v>
      </c>
      <c r="AG66" s="2">
        <v>1.1949012579942369</v>
      </c>
      <c r="AH66" s="2">
        <v>2.1502884633814427</v>
      </c>
      <c r="AI66" s="2">
        <v>3.4271871218983265</v>
      </c>
    </row>
    <row r="67" spans="1:35" ht="21" x14ac:dyDescent="0.25">
      <c r="A67" s="117" t="s">
        <v>389</v>
      </c>
      <c r="B67" s="117" t="s">
        <v>23</v>
      </c>
      <c r="C67" s="117" t="s">
        <v>146</v>
      </c>
      <c r="D67" s="117" t="s">
        <v>118</v>
      </c>
      <c r="E67" s="118">
        <v>28995</v>
      </c>
      <c r="F67" s="117">
        <v>36</v>
      </c>
      <c r="G67" s="117">
        <v>16</v>
      </c>
      <c r="H67" s="117">
        <v>1231</v>
      </c>
      <c r="I67" s="117">
        <v>204</v>
      </c>
      <c r="J67" s="117">
        <v>60</v>
      </c>
      <c r="K67" s="2">
        <v>0</v>
      </c>
      <c r="L67" s="117">
        <v>19</v>
      </c>
      <c r="M67" s="117">
        <v>130</v>
      </c>
      <c r="N67" s="117">
        <v>16</v>
      </c>
      <c r="O67" s="117">
        <v>0</v>
      </c>
      <c r="P67" s="2">
        <v>0</v>
      </c>
      <c r="Q67" s="2">
        <v>0</v>
      </c>
      <c r="R67" s="2">
        <v>0</v>
      </c>
      <c r="S67" s="2">
        <v>1</v>
      </c>
      <c r="T67" s="2">
        <v>0</v>
      </c>
      <c r="U67" s="117">
        <v>41</v>
      </c>
      <c r="V67" s="117">
        <v>135</v>
      </c>
      <c r="W67" s="117">
        <v>102</v>
      </c>
      <c r="X67" s="2" t="s">
        <v>42</v>
      </c>
      <c r="Y67" s="2">
        <v>24.711431558367739</v>
      </c>
      <c r="Z67" s="71">
        <f>('Controles Generales'!$D$14*(I67*(90/H67))+'Controles Generales'!$E$14*(J67*(90/H67))+'Controles Generales'!$G$14*(L67*(90/H67))+'Controles Generales'!$H$14*(M67*(90/H67))+'Controles Generales'!$I$14*(N67*(90/H67))+'Controles Generales'!$P$14*(U67*(90/H67))+'Controles Generales'!$Q$14*(V67*(90/H67))+'Controles Generales'!$R$14*(W67*(90/H67)))/100</f>
        <v>6.1281884646628759</v>
      </c>
      <c r="AA67" s="2">
        <v>34.512176639132193</v>
      </c>
      <c r="AB67" s="2">
        <v>26.086431558367739</v>
      </c>
      <c r="AC67" s="2">
        <v>32.093621609769023</v>
      </c>
      <c r="AD67" s="2">
        <v>8.8419403928787457</v>
      </c>
      <c r="AE67" s="2">
        <v>19.696273990275937</v>
      </c>
      <c r="AF67" s="2">
        <v>11.166240753764473</v>
      </c>
      <c r="AG67" s="2">
        <v>6.3940191950153995</v>
      </c>
      <c r="AH67" s="2">
        <v>9.0098651546113597</v>
      </c>
      <c r="AI67" s="2">
        <v>10.904440392878746</v>
      </c>
    </row>
    <row r="68" spans="1:35" ht="21" x14ac:dyDescent="0.25">
      <c r="A68" s="117" t="s">
        <v>375</v>
      </c>
      <c r="B68" s="117" t="s">
        <v>23</v>
      </c>
      <c r="C68" s="117" t="s">
        <v>139</v>
      </c>
      <c r="D68" s="117" t="s">
        <v>118</v>
      </c>
      <c r="E68" s="118">
        <v>33452</v>
      </c>
      <c r="F68" s="117">
        <v>24</v>
      </c>
      <c r="G68" s="117">
        <v>26</v>
      </c>
      <c r="H68" s="117">
        <v>2279</v>
      </c>
      <c r="I68" s="117">
        <v>546</v>
      </c>
      <c r="J68" s="117">
        <v>214</v>
      </c>
      <c r="K68" s="2">
        <v>11</v>
      </c>
      <c r="L68" s="117">
        <v>60</v>
      </c>
      <c r="M68" s="117">
        <v>239</v>
      </c>
      <c r="N68" s="117">
        <v>12</v>
      </c>
      <c r="O68" s="117">
        <v>0</v>
      </c>
      <c r="P68" s="2">
        <v>1</v>
      </c>
      <c r="Q68" s="2">
        <v>0</v>
      </c>
      <c r="R68" s="2">
        <v>0</v>
      </c>
      <c r="S68" s="2">
        <v>2</v>
      </c>
      <c r="T68" s="2">
        <v>5</v>
      </c>
      <c r="U68" s="117">
        <v>42</v>
      </c>
      <c r="V68" s="117">
        <v>283</v>
      </c>
      <c r="W68" s="117">
        <v>193</v>
      </c>
      <c r="X68" s="2"/>
      <c r="Y68" s="2"/>
      <c r="Z68" s="71">
        <f>('Controles Generales'!$D$14*(I68*(90/H68))+'Controles Generales'!$E$14*(J68*(90/H68))+'Controles Generales'!$G$14*(L68*(90/H68))+'Controles Generales'!$H$14*(M68*(90/H68))+'Controles Generales'!$I$14*(N68*(90/H68))+'Controles Generales'!$P$14*(U68*(90/H68))+'Controles Generales'!$Q$14*(V68*(90/H68))+'Controles Generales'!$R$14*(W68*(90/H68)))/100</f>
        <v>6.7687582272926727</v>
      </c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31.5" x14ac:dyDescent="0.25">
      <c r="A69" s="117" t="s">
        <v>899</v>
      </c>
      <c r="B69" s="117" t="s">
        <v>23</v>
      </c>
      <c r="C69" s="117" t="s">
        <v>132</v>
      </c>
      <c r="D69" s="117" t="s">
        <v>169</v>
      </c>
      <c r="E69" s="118">
        <v>32838</v>
      </c>
      <c r="F69" s="117">
        <v>25</v>
      </c>
      <c r="G69" s="117">
        <v>1</v>
      </c>
      <c r="H69" s="117">
        <v>90</v>
      </c>
      <c r="I69" s="117">
        <v>11</v>
      </c>
      <c r="J69" s="117">
        <v>4</v>
      </c>
      <c r="K69" s="2">
        <v>10</v>
      </c>
      <c r="L69" s="117">
        <v>0</v>
      </c>
      <c r="M69" s="117">
        <v>10</v>
      </c>
      <c r="N69" s="117">
        <v>0</v>
      </c>
      <c r="O69" s="117">
        <v>0</v>
      </c>
      <c r="P69" s="2">
        <v>3</v>
      </c>
      <c r="Q69" s="2">
        <v>1</v>
      </c>
      <c r="R69" s="2">
        <v>0</v>
      </c>
      <c r="S69" s="2">
        <v>0</v>
      </c>
      <c r="T69" s="2">
        <v>4</v>
      </c>
      <c r="U69" s="117">
        <v>3</v>
      </c>
      <c r="V69" s="117">
        <v>14</v>
      </c>
      <c r="W69" s="117">
        <v>13</v>
      </c>
      <c r="X69" s="2" t="s">
        <v>42</v>
      </c>
      <c r="Y69" s="2">
        <v>6.6979378476231339</v>
      </c>
      <c r="Z69" s="71">
        <f>('Controles Generales'!$D$14*(I69*(90/H69))+'Controles Generales'!$E$14*(J69*(90/H69))+'Controles Generales'!$G$14*(L69*(90/H69))+'Controles Generales'!$H$14*(M69*(90/H69))+'Controles Generales'!$I$14*(N69*(90/H69))+'Controles Generales'!$P$14*(U69*(90/H69))+'Controles Generales'!$Q$14*(V69*(90/H69))+'Controles Generales'!$R$14*(W69*(90/H69)))/100</f>
        <v>7.24</v>
      </c>
      <c r="AA69" s="2">
        <v>8.6427346893750752</v>
      </c>
      <c r="AB69" s="2">
        <v>6.6979378476231339</v>
      </c>
      <c r="AC69" s="2">
        <v>7.2896906119021061</v>
      </c>
      <c r="AD69" s="2">
        <v>2.8312045939898023</v>
      </c>
      <c r="AE69" s="2">
        <v>5.3895946369392469</v>
      </c>
      <c r="AF69" s="2">
        <v>3.4568806342999885</v>
      </c>
      <c r="AG69" s="2">
        <v>2.0004344520473554</v>
      </c>
      <c r="AH69" s="2">
        <v>3.1839361355490388</v>
      </c>
      <c r="AI69" s="2">
        <v>2.8312045939898023</v>
      </c>
    </row>
    <row r="70" spans="1:35" ht="21" x14ac:dyDescent="0.25">
      <c r="A70" s="117" t="s">
        <v>900</v>
      </c>
      <c r="B70" s="117" t="s">
        <v>23</v>
      </c>
      <c r="C70" s="117" t="s">
        <v>172</v>
      </c>
      <c r="D70" s="117" t="s">
        <v>133</v>
      </c>
      <c r="E70" s="118">
        <v>32914</v>
      </c>
      <c r="F70" s="117">
        <v>25</v>
      </c>
      <c r="G70" s="117">
        <v>26</v>
      </c>
      <c r="H70" s="117">
        <v>2340</v>
      </c>
      <c r="I70" s="117">
        <v>310</v>
      </c>
      <c r="J70" s="117">
        <v>136</v>
      </c>
      <c r="K70" s="2">
        <v>0</v>
      </c>
      <c r="L70" s="117">
        <v>36</v>
      </c>
      <c r="M70" s="117">
        <v>216</v>
      </c>
      <c r="N70" s="117">
        <v>21</v>
      </c>
      <c r="O70" s="117">
        <v>2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117">
        <v>61</v>
      </c>
      <c r="V70" s="117">
        <v>255</v>
      </c>
      <c r="W70" s="117">
        <v>212</v>
      </c>
      <c r="X70" s="2"/>
      <c r="Y70" s="2"/>
      <c r="Z70" s="71">
        <f>('Controles Generales'!$D$14*(I70*(90/H70))+'Controles Generales'!$E$14*(J70*(90/H70))+'Controles Generales'!$G$14*(L70*(90/H70))+'Controles Generales'!$H$14*(M70*(90/H70))+'Controles Generales'!$I$14*(N70*(90/H70))+'Controles Generales'!$P$14*(U70*(90/H70))+'Controles Generales'!$Q$14*(V70*(90/H70))+'Controles Generales'!$R$14*(W70*(90/H70)))/100</f>
        <v>5.7688461538461544</v>
      </c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21" x14ac:dyDescent="0.25">
      <c r="A71" s="117" t="s">
        <v>901</v>
      </c>
      <c r="B71" s="117" t="s">
        <v>23</v>
      </c>
      <c r="C71" s="117" t="s">
        <v>175</v>
      </c>
      <c r="D71" s="117" t="s">
        <v>118</v>
      </c>
      <c r="E71" s="118">
        <v>34286</v>
      </c>
      <c r="F71" s="117">
        <v>22</v>
      </c>
      <c r="G71" s="117">
        <v>15</v>
      </c>
      <c r="H71" s="117">
        <v>1333</v>
      </c>
      <c r="I71" s="117">
        <v>308</v>
      </c>
      <c r="J71" s="117">
        <v>124</v>
      </c>
      <c r="K71" s="2">
        <v>4</v>
      </c>
      <c r="L71" s="117">
        <v>34</v>
      </c>
      <c r="M71" s="117">
        <v>170</v>
      </c>
      <c r="N71" s="117">
        <v>10</v>
      </c>
      <c r="O71" s="117">
        <v>0</v>
      </c>
      <c r="P71" s="2">
        <v>4</v>
      </c>
      <c r="Q71" s="2">
        <v>0</v>
      </c>
      <c r="R71" s="2">
        <v>2</v>
      </c>
      <c r="S71" s="2">
        <v>0</v>
      </c>
      <c r="T71" s="2">
        <v>6</v>
      </c>
      <c r="U71" s="117">
        <v>23</v>
      </c>
      <c r="V71" s="117">
        <v>162</v>
      </c>
      <c r="W71" s="117">
        <v>107</v>
      </c>
      <c r="X71" s="2"/>
      <c r="Y71" s="2"/>
      <c r="Z71" s="71">
        <f>('Controles Generales'!$D$14*(I71*(90/H71))+'Controles Generales'!$E$14*(J71*(90/H71))+'Controles Generales'!$G$14*(L71*(90/H71))+'Controles Generales'!$H$14*(M71*(90/H71))+'Controles Generales'!$I$14*(N71*(90/H71))+'Controles Generales'!$P$14*(U71*(90/H71))+'Controles Generales'!$Q$14*(V71*(90/H71))+'Controles Generales'!$R$14*(W71*(90/H71)))/100</f>
        <v>6.8799699924981246</v>
      </c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21" x14ac:dyDescent="0.25">
      <c r="A72" s="117" t="s">
        <v>902</v>
      </c>
      <c r="B72" s="117" t="s">
        <v>23</v>
      </c>
      <c r="C72" s="117" t="s">
        <v>143</v>
      </c>
      <c r="D72" s="117" t="s">
        <v>133</v>
      </c>
      <c r="E72" s="118">
        <v>34095</v>
      </c>
      <c r="F72" s="117">
        <v>22</v>
      </c>
      <c r="G72" s="117">
        <v>24</v>
      </c>
      <c r="H72" s="117">
        <v>2126</v>
      </c>
      <c r="I72" s="117">
        <v>508</v>
      </c>
      <c r="J72" s="117">
        <v>135</v>
      </c>
      <c r="K72" s="2">
        <v>3</v>
      </c>
      <c r="L72" s="117">
        <v>25</v>
      </c>
      <c r="M72" s="117">
        <v>209</v>
      </c>
      <c r="N72" s="117">
        <v>20</v>
      </c>
      <c r="O72" s="117">
        <v>0</v>
      </c>
      <c r="P72" s="2">
        <v>5</v>
      </c>
      <c r="Q72" s="2">
        <v>0</v>
      </c>
      <c r="R72" s="2">
        <v>0</v>
      </c>
      <c r="S72" s="2">
        <v>1</v>
      </c>
      <c r="T72" s="2">
        <v>4</v>
      </c>
      <c r="U72" s="117">
        <v>79</v>
      </c>
      <c r="V72" s="117">
        <v>241</v>
      </c>
      <c r="W72" s="117">
        <v>137</v>
      </c>
      <c r="X72" s="2" t="s">
        <v>42</v>
      </c>
      <c r="Y72" s="2">
        <v>25.512208926022904</v>
      </c>
      <c r="Z72" s="71">
        <f>('Controles Generales'!$D$14*(I72*(90/H72))+'Controles Generales'!$E$14*(J72*(90/H72))+'Controles Generales'!$G$14*(L72*(90/H72))+'Controles Generales'!$H$14*(M72*(90/H72))+'Controles Generales'!$I$14*(N72*(90/H72))+'Controles Generales'!$P$14*(U72*(90/H72))+'Controles Generales'!$Q$14*(V72*(90/H72))+'Controles Generales'!$R$14*(W72*(90/H72)))/100</f>
        <v>6.2030573847601138</v>
      </c>
      <c r="AA72" s="2">
        <v>31.845952531202229</v>
      </c>
      <c r="AB72" s="2">
        <v>24.200733516186844</v>
      </c>
      <c r="AC72" s="2">
        <v>30.771812810044096</v>
      </c>
      <c r="AD72" s="2">
        <v>8.7675152909414038</v>
      </c>
      <c r="AE72" s="2">
        <v>19.010202186545499</v>
      </c>
      <c r="AF72" s="2">
        <v>7.3414295487350527</v>
      </c>
      <c r="AG72" s="2">
        <v>4.0924643976561734</v>
      </c>
      <c r="AH72" s="2">
        <v>5.5853026159042267</v>
      </c>
      <c r="AI72" s="2">
        <v>6.8003021761873059</v>
      </c>
    </row>
    <row r="73" spans="1:35" ht="21" x14ac:dyDescent="0.25">
      <c r="A73" s="117" t="s">
        <v>903</v>
      </c>
      <c r="B73" s="117" t="s">
        <v>23</v>
      </c>
      <c r="C73" s="117" t="s">
        <v>155</v>
      </c>
      <c r="D73" s="117" t="s">
        <v>215</v>
      </c>
      <c r="E73" s="118">
        <v>33785</v>
      </c>
      <c r="F73" s="117">
        <v>23</v>
      </c>
      <c r="G73" s="117">
        <v>17</v>
      </c>
      <c r="H73" s="117">
        <v>1392</v>
      </c>
      <c r="I73" s="117">
        <v>328</v>
      </c>
      <c r="J73" s="117">
        <v>107</v>
      </c>
      <c r="K73" s="2">
        <v>2</v>
      </c>
      <c r="L73" s="117">
        <v>25</v>
      </c>
      <c r="M73" s="117">
        <v>140</v>
      </c>
      <c r="N73" s="117">
        <v>9</v>
      </c>
      <c r="O73" s="117">
        <v>0</v>
      </c>
      <c r="P73" s="2">
        <v>0</v>
      </c>
      <c r="Q73" s="2">
        <v>0</v>
      </c>
      <c r="R73" s="2">
        <v>4</v>
      </c>
      <c r="S73" s="2">
        <v>2</v>
      </c>
      <c r="T73" s="2">
        <v>4</v>
      </c>
      <c r="U73" s="117">
        <v>33</v>
      </c>
      <c r="V73" s="117">
        <v>195</v>
      </c>
      <c r="W73" s="117">
        <v>148</v>
      </c>
      <c r="X73" s="2" t="s">
        <v>42</v>
      </c>
      <c r="Y73" s="2">
        <v>18.393779967737483</v>
      </c>
      <c r="Z73" s="71">
        <f>('Controles Generales'!$D$14*(I73*(90/H73))+'Controles Generales'!$E$14*(J73*(90/H73))+'Controles Generales'!$G$14*(L73*(90/H73))+'Controles Generales'!$H$14*(M73*(90/H73))+'Controles Generales'!$I$14*(N73*(90/H73))+'Controles Generales'!$P$14*(U73*(90/H73))+'Controles Generales'!$Q$14*(V73*(90/H73))+'Controles Generales'!$R$14*(W73*(90/H73)))/100</f>
        <v>7.1747844827586214</v>
      </c>
      <c r="AA73" s="2">
        <v>26.135155931811227</v>
      </c>
      <c r="AB73" s="2">
        <v>18.393779967737483</v>
      </c>
      <c r="AC73" s="2">
        <v>24.819600716251969</v>
      </c>
      <c r="AD73" s="2">
        <v>9.07573218885525</v>
      </c>
      <c r="AE73" s="2">
        <v>16.230950119672528</v>
      </c>
      <c r="AF73" s="2">
        <v>10.407975905603989</v>
      </c>
      <c r="AG73" s="2">
        <v>6.8731387735182805</v>
      </c>
      <c r="AH73" s="2">
        <v>9.8756640260435322</v>
      </c>
      <c r="AI73" s="2">
        <v>9.07573218885525</v>
      </c>
    </row>
    <row r="74" spans="1:35" ht="21" x14ac:dyDescent="0.25">
      <c r="A74" s="117" t="s">
        <v>127</v>
      </c>
      <c r="B74" s="117" t="s">
        <v>23</v>
      </c>
      <c r="C74" s="117" t="s">
        <v>168</v>
      </c>
      <c r="D74" s="117" t="s">
        <v>118</v>
      </c>
      <c r="E74" s="118">
        <v>33660</v>
      </c>
      <c r="F74" s="117">
        <v>23</v>
      </c>
      <c r="G74" s="117">
        <v>29</v>
      </c>
      <c r="H74" s="117">
        <v>2609</v>
      </c>
      <c r="I74" s="117">
        <v>380</v>
      </c>
      <c r="J74" s="117">
        <v>190</v>
      </c>
      <c r="K74" s="2">
        <v>0</v>
      </c>
      <c r="L74" s="117">
        <v>48</v>
      </c>
      <c r="M74" s="117">
        <v>311</v>
      </c>
      <c r="N74" s="117">
        <v>20</v>
      </c>
      <c r="O74" s="117">
        <v>2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117">
        <v>59</v>
      </c>
      <c r="V74" s="117">
        <v>235</v>
      </c>
      <c r="W74" s="117">
        <v>159</v>
      </c>
      <c r="X74" s="2"/>
      <c r="Y74" s="2"/>
      <c r="Z74" s="71">
        <f>('Controles Generales'!$D$14*(I74*(90/H74))+'Controles Generales'!$E$14*(J74*(90/H74))+'Controles Generales'!$G$14*(L74*(90/H74))+'Controles Generales'!$H$14*(M74*(90/H74))+'Controles Generales'!$I$14*(N74*(90/H74))+'Controles Generales'!$P$14*(U74*(90/H74))+'Controles Generales'!$Q$14*(V74*(90/H74))+'Controles Generales'!$R$14*(W74*(90/H74)))/100</f>
        <v>5.4555385205059403</v>
      </c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21" x14ac:dyDescent="0.25">
      <c r="A75" s="117" t="s">
        <v>374</v>
      </c>
      <c r="B75" s="117" t="s">
        <v>23</v>
      </c>
      <c r="C75" s="117" t="s">
        <v>138</v>
      </c>
      <c r="D75" s="117" t="s">
        <v>118</v>
      </c>
      <c r="E75" s="118">
        <v>35109</v>
      </c>
      <c r="F75" s="117">
        <v>19</v>
      </c>
      <c r="G75" s="117">
        <v>2</v>
      </c>
      <c r="H75" s="117">
        <v>21</v>
      </c>
      <c r="I75" s="117">
        <v>4</v>
      </c>
      <c r="J75" s="117">
        <v>1</v>
      </c>
      <c r="K75" s="2">
        <v>0</v>
      </c>
      <c r="L75" s="117">
        <v>1</v>
      </c>
      <c r="M75" s="117">
        <v>2</v>
      </c>
      <c r="N75" s="117">
        <v>0</v>
      </c>
      <c r="O75" s="117">
        <v>0</v>
      </c>
      <c r="P75" s="2">
        <v>2</v>
      </c>
      <c r="Q75" s="2">
        <v>0</v>
      </c>
      <c r="R75" s="2">
        <v>1</v>
      </c>
      <c r="S75" s="2">
        <v>0</v>
      </c>
      <c r="T75" s="2">
        <v>4</v>
      </c>
      <c r="U75" s="117">
        <v>0</v>
      </c>
      <c r="V75" s="117">
        <v>2</v>
      </c>
      <c r="W75" s="117">
        <v>1</v>
      </c>
      <c r="X75" s="2"/>
      <c r="Y75" s="2"/>
      <c r="Z75" s="71">
        <f>('Controles Generales'!$D$14*(I75*(90/H75))+'Controles Generales'!$E$14*(J75*(90/H75))+'Controles Generales'!$G$14*(L75*(90/H75))+'Controles Generales'!$H$14*(M75*(90/H75))+'Controles Generales'!$I$14*(N75*(90/H75))+'Controles Generales'!$P$14*(U75*(90/H75))+'Controles Generales'!$Q$14*(V75*(90/H75))+'Controles Generales'!$R$14*(W75*(90/H75)))/100</f>
        <v>5.3571428571428568</v>
      </c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21" x14ac:dyDescent="0.25">
      <c r="A76" s="117" t="s">
        <v>382</v>
      </c>
      <c r="B76" s="117" t="s">
        <v>23</v>
      </c>
      <c r="C76" s="117" t="s">
        <v>146</v>
      </c>
      <c r="D76" s="117" t="s">
        <v>118</v>
      </c>
      <c r="E76" s="118">
        <v>33660</v>
      </c>
      <c r="F76" s="117">
        <v>23</v>
      </c>
      <c r="G76" s="117">
        <v>12</v>
      </c>
      <c r="H76" s="117">
        <v>952</v>
      </c>
      <c r="I76" s="117">
        <v>176</v>
      </c>
      <c r="J76" s="117">
        <v>50</v>
      </c>
      <c r="K76" s="2">
        <v>3</v>
      </c>
      <c r="L76" s="117">
        <v>11</v>
      </c>
      <c r="M76" s="117">
        <v>108</v>
      </c>
      <c r="N76" s="117">
        <v>11</v>
      </c>
      <c r="O76" s="117">
        <v>1</v>
      </c>
      <c r="P76" s="2">
        <v>1</v>
      </c>
      <c r="Q76" s="2">
        <v>0</v>
      </c>
      <c r="R76" s="2">
        <v>0</v>
      </c>
      <c r="S76" s="2">
        <v>4</v>
      </c>
      <c r="T76" s="2">
        <v>0</v>
      </c>
      <c r="U76" s="117">
        <v>25</v>
      </c>
      <c r="V76" s="117">
        <v>110</v>
      </c>
      <c r="W76" s="117">
        <v>66</v>
      </c>
      <c r="X76" s="2"/>
      <c r="Y76" s="2"/>
      <c r="Z76" s="71">
        <f>('Controles Generales'!$D$14*(I76*(90/H76))+'Controles Generales'!$E$14*(J76*(90/H76))+'Controles Generales'!$G$14*(L76*(90/H76))+'Controles Generales'!$H$14*(M76*(90/H76))+'Controles Generales'!$I$14*(N76*(90/H76))+'Controles Generales'!$P$14*(U76*(90/H76))+'Controles Generales'!$Q$14*(V76*(90/H76))+'Controles Generales'!$R$14*(W76*(90/H76)))/100</f>
        <v>6.0334033613445373</v>
      </c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21" x14ac:dyDescent="0.25">
      <c r="A77" s="117" t="s">
        <v>904</v>
      </c>
      <c r="B77" s="117" t="s">
        <v>23</v>
      </c>
      <c r="C77" s="117" t="s">
        <v>168</v>
      </c>
      <c r="D77" s="117" t="s">
        <v>118</v>
      </c>
      <c r="E77" s="118">
        <v>34545</v>
      </c>
      <c r="F77" s="117">
        <v>21</v>
      </c>
      <c r="G77" s="117">
        <v>4</v>
      </c>
      <c r="H77" s="117">
        <v>265</v>
      </c>
      <c r="I77" s="117">
        <v>69</v>
      </c>
      <c r="J77" s="117">
        <v>19</v>
      </c>
      <c r="K77" s="2">
        <v>1</v>
      </c>
      <c r="L77" s="117">
        <v>5</v>
      </c>
      <c r="M77" s="117">
        <v>41</v>
      </c>
      <c r="N77" s="117">
        <v>2</v>
      </c>
      <c r="O77" s="117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117">
        <v>5</v>
      </c>
      <c r="V77" s="117">
        <v>35</v>
      </c>
      <c r="W77" s="117">
        <v>29</v>
      </c>
      <c r="X77" s="2" t="s">
        <v>42</v>
      </c>
      <c r="Y77" s="2">
        <v>42.320483569129834</v>
      </c>
      <c r="Z77" s="71">
        <f>('Controles Generales'!$D$14*(I77*(90/H77))+'Controles Generales'!$E$14*(J77*(90/H77))+'Controles Generales'!$G$14*(L77*(90/H77))+'Controles Generales'!$H$14*(M77*(90/H77))+'Controles Generales'!$I$14*(N77*(90/H77))+'Controles Generales'!$P$14*(U77*(90/H77))+'Controles Generales'!$Q$14*(V77*(90/H77))+'Controles Generales'!$R$14*(W77*(90/H77)))/100</f>
        <v>7.855471698113206</v>
      </c>
      <c r="AA77" s="2">
        <v>56.222944836872273</v>
      </c>
      <c r="AB77" s="2">
        <v>42.445483569129834</v>
      </c>
      <c r="AC77" s="2">
        <v>51.32615989479514</v>
      </c>
      <c r="AD77" s="2">
        <v>16.709249883730376</v>
      </c>
      <c r="AE77" s="2">
        <v>34.688397880100808</v>
      </c>
      <c r="AF77" s="2">
        <v>20.891779665973214</v>
      </c>
      <c r="AG77" s="2">
        <v>12.133488524617558</v>
      </c>
      <c r="AH77" s="2">
        <v>19.2470196693987</v>
      </c>
      <c r="AI77" s="2">
        <v>16.896749883730376</v>
      </c>
    </row>
    <row r="78" spans="1:35" ht="21" x14ac:dyDescent="0.25">
      <c r="A78" s="117" t="s">
        <v>905</v>
      </c>
      <c r="B78" s="117" t="s">
        <v>23</v>
      </c>
      <c r="C78" s="117" t="s">
        <v>132</v>
      </c>
      <c r="D78" s="117" t="s">
        <v>118</v>
      </c>
      <c r="E78" s="118">
        <v>31505</v>
      </c>
      <c r="F78" s="117">
        <v>29</v>
      </c>
      <c r="G78" s="117">
        <v>8</v>
      </c>
      <c r="H78" s="117">
        <v>556</v>
      </c>
      <c r="I78" s="117">
        <v>93</v>
      </c>
      <c r="J78" s="117">
        <v>38</v>
      </c>
      <c r="K78" s="2">
        <v>8</v>
      </c>
      <c r="L78" s="117">
        <v>5</v>
      </c>
      <c r="M78" s="117">
        <v>51</v>
      </c>
      <c r="N78" s="117">
        <v>3</v>
      </c>
      <c r="O78" s="117">
        <v>0</v>
      </c>
      <c r="P78" s="2">
        <v>2</v>
      </c>
      <c r="Q78" s="2">
        <v>1</v>
      </c>
      <c r="R78" s="2">
        <v>0</v>
      </c>
      <c r="S78" s="2">
        <v>0</v>
      </c>
      <c r="T78" s="2">
        <v>4</v>
      </c>
      <c r="U78" s="117">
        <v>9</v>
      </c>
      <c r="V78" s="117">
        <v>42</v>
      </c>
      <c r="W78" s="117">
        <v>30</v>
      </c>
      <c r="X78" s="2"/>
      <c r="Y78" s="2"/>
      <c r="Z78" s="71">
        <f>('Controles Generales'!$D$14*(I78*(90/H78))+'Controles Generales'!$E$14*(J78*(90/H78))+'Controles Generales'!$G$14*(L78*(90/H78))+'Controles Generales'!$H$14*(M78*(90/H78))+'Controles Generales'!$I$14*(N78*(90/H78))+'Controles Generales'!$P$14*(U78*(90/H78))+'Controles Generales'!$Q$14*(V78*(90/H78))+'Controles Generales'!$R$14*(W78*(90/H78)))/100</f>
        <v>4.6068345323741005</v>
      </c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21" x14ac:dyDescent="0.25">
      <c r="A79" s="117" t="s">
        <v>906</v>
      </c>
      <c r="B79" s="117" t="s">
        <v>23</v>
      </c>
      <c r="C79" s="117" t="s">
        <v>585</v>
      </c>
      <c r="D79" s="117" t="s">
        <v>118</v>
      </c>
      <c r="E79" s="118">
        <v>33028</v>
      </c>
      <c r="F79" s="117">
        <v>25</v>
      </c>
      <c r="G79" s="117">
        <v>15</v>
      </c>
      <c r="H79" s="117">
        <v>1333</v>
      </c>
      <c r="I79" s="117">
        <v>256</v>
      </c>
      <c r="J79" s="117">
        <v>149</v>
      </c>
      <c r="K79" s="2">
        <v>5</v>
      </c>
      <c r="L79" s="117">
        <v>34</v>
      </c>
      <c r="M79" s="117">
        <v>179</v>
      </c>
      <c r="N79" s="117">
        <v>8</v>
      </c>
      <c r="O79" s="117">
        <v>0</v>
      </c>
      <c r="P79" s="2">
        <v>1</v>
      </c>
      <c r="Q79" s="2">
        <v>0</v>
      </c>
      <c r="R79" s="2">
        <v>3</v>
      </c>
      <c r="S79" s="2">
        <v>1</v>
      </c>
      <c r="T79" s="2">
        <v>5</v>
      </c>
      <c r="U79" s="117">
        <v>38</v>
      </c>
      <c r="V79" s="117">
        <v>181</v>
      </c>
      <c r="W79" s="117">
        <v>106</v>
      </c>
      <c r="X79" s="2" t="s">
        <v>42</v>
      </c>
      <c r="Y79" s="2">
        <v>32.289078433764388</v>
      </c>
      <c r="Z79" s="71">
        <f>('Controles Generales'!$D$14*(I79*(90/H79))+'Controles Generales'!$E$14*(J79*(90/H79))+'Controles Generales'!$G$14*(L79*(90/H79))+'Controles Generales'!$H$14*(M79*(90/H79))+'Controles Generales'!$I$14*(N79*(90/H79))+'Controles Generales'!$P$14*(U79*(90/H79))+'Controles Generales'!$Q$14*(V79*(90/H79))+'Controles Generales'!$R$14*(W79*(90/H79)))/100</f>
        <v>7.1574643660915225</v>
      </c>
      <c r="AA79" s="2">
        <v>38.731843252806236</v>
      </c>
      <c r="AB79" s="2">
        <v>31.797275155075862</v>
      </c>
      <c r="AC79" s="2">
        <v>37.961048028727831</v>
      </c>
      <c r="AD79" s="2">
        <v>19.541170575550371</v>
      </c>
      <c r="AE79" s="2">
        <v>29.153547043814083</v>
      </c>
      <c r="AF79" s="2">
        <v>20.197906914225698</v>
      </c>
      <c r="AG79" s="2">
        <v>12.984675856950096</v>
      </c>
      <c r="AH79" s="2">
        <v>17.097415272968203</v>
      </c>
      <c r="AI79" s="2">
        <v>18.803465657517584</v>
      </c>
    </row>
    <row r="80" spans="1:35" ht="31.5" x14ac:dyDescent="0.25">
      <c r="A80" s="117" t="s">
        <v>399</v>
      </c>
      <c r="B80" s="117" t="s">
        <v>23</v>
      </c>
      <c r="C80" s="117" t="s">
        <v>132</v>
      </c>
      <c r="D80" s="117" t="s">
        <v>118</v>
      </c>
      <c r="E80" s="118">
        <v>32179</v>
      </c>
      <c r="F80" s="117">
        <v>27</v>
      </c>
      <c r="G80" s="117">
        <v>13</v>
      </c>
      <c r="H80" s="117">
        <v>977</v>
      </c>
      <c r="I80" s="117">
        <v>175</v>
      </c>
      <c r="J80" s="117">
        <v>50</v>
      </c>
      <c r="K80" s="2">
        <v>0</v>
      </c>
      <c r="L80" s="117">
        <v>14</v>
      </c>
      <c r="M80" s="117">
        <v>93</v>
      </c>
      <c r="N80" s="117">
        <v>1</v>
      </c>
      <c r="O80" s="117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117">
        <v>20</v>
      </c>
      <c r="V80" s="117">
        <v>100</v>
      </c>
      <c r="W80" s="117">
        <v>72</v>
      </c>
      <c r="X80" s="2" t="s">
        <v>42</v>
      </c>
      <c r="Y80" s="2">
        <v>44.886118117948534</v>
      </c>
      <c r="Z80" s="71">
        <f>('Controles Generales'!$D$14*(I80*(90/H80))+'Controles Generales'!$E$14*(J80*(90/H80))+'Controles Generales'!$G$14*(L80*(90/H80))+'Controles Generales'!$H$14*(M80*(90/H80))+'Controles Generales'!$I$14*(N80*(90/H80))+'Controles Generales'!$P$14*(U80*(90/H80))+'Controles Generales'!$Q$14*(V80*(90/H80))+'Controles Generales'!$R$14*(W80*(90/H80)))/100</f>
        <v>5.5298874104401241</v>
      </c>
      <c r="AA80" s="2">
        <v>59.537138377532195</v>
      </c>
      <c r="AB80" s="2">
        <v>44.722183691719032</v>
      </c>
      <c r="AC80" s="2">
        <v>54.70711589848446</v>
      </c>
      <c r="AD80" s="2">
        <v>18.08416312883568</v>
      </c>
      <c r="AE80" s="2">
        <v>37.461459131803231</v>
      </c>
      <c r="AF80" s="2">
        <v>18.741677405102454</v>
      </c>
      <c r="AG80" s="2">
        <v>11.667014293161367</v>
      </c>
      <c r="AH80" s="2">
        <v>16.637815198388502</v>
      </c>
      <c r="AI80" s="2">
        <v>17.838261489491416</v>
      </c>
    </row>
    <row r="81" spans="1:35" ht="31.5" x14ac:dyDescent="0.25">
      <c r="A81" s="117" t="s">
        <v>907</v>
      </c>
      <c r="B81" s="117" t="s">
        <v>23</v>
      </c>
      <c r="C81" s="117" t="s">
        <v>605</v>
      </c>
      <c r="D81" s="117" t="s">
        <v>118</v>
      </c>
      <c r="E81" s="118">
        <v>33074</v>
      </c>
      <c r="F81" s="117">
        <v>25</v>
      </c>
      <c r="G81" s="117">
        <v>16</v>
      </c>
      <c r="H81" s="117">
        <v>1418</v>
      </c>
      <c r="I81" s="117">
        <v>164</v>
      </c>
      <c r="J81" s="117">
        <v>42</v>
      </c>
      <c r="K81" s="2">
        <v>5</v>
      </c>
      <c r="L81" s="117">
        <v>20</v>
      </c>
      <c r="M81" s="117">
        <v>96</v>
      </c>
      <c r="N81" s="117">
        <v>5</v>
      </c>
      <c r="O81" s="117">
        <v>1</v>
      </c>
      <c r="P81" s="2">
        <v>1</v>
      </c>
      <c r="Q81" s="2">
        <v>0</v>
      </c>
      <c r="R81" s="2">
        <v>9</v>
      </c>
      <c r="S81" s="2">
        <v>0</v>
      </c>
      <c r="T81" s="2">
        <v>2</v>
      </c>
      <c r="U81" s="117">
        <v>37</v>
      </c>
      <c r="V81" s="117">
        <v>194</v>
      </c>
      <c r="W81" s="117">
        <v>81</v>
      </c>
      <c r="X81" s="2"/>
      <c r="Y81" s="2"/>
      <c r="Z81" s="71">
        <f>('Controles Generales'!$D$14*(I81*(90/H81))+'Controles Generales'!$E$14*(J81*(90/H81))+'Controles Generales'!$G$14*(L81*(90/H81))+'Controles Generales'!$H$14*(M81*(90/H81))+'Controles Generales'!$I$14*(N81*(90/H81))+'Controles Generales'!$P$14*(U81*(90/H81))+'Controles Generales'!$Q$14*(V81*(90/H81))+'Controles Generales'!$R$14*(W81*(90/H81)))/100</f>
        <v>5.1734132581100143</v>
      </c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21" x14ac:dyDescent="0.25">
      <c r="A82" s="117" t="s">
        <v>357</v>
      </c>
      <c r="B82" s="117" t="s">
        <v>23</v>
      </c>
      <c r="C82" s="117" t="s">
        <v>158</v>
      </c>
      <c r="D82" s="117" t="s">
        <v>118</v>
      </c>
      <c r="E82" s="118">
        <v>30092</v>
      </c>
      <c r="F82" s="117">
        <v>33</v>
      </c>
      <c r="G82" s="117">
        <v>9</v>
      </c>
      <c r="H82" s="117">
        <v>759</v>
      </c>
      <c r="I82" s="117">
        <v>158</v>
      </c>
      <c r="J82" s="117">
        <v>91</v>
      </c>
      <c r="K82" s="2">
        <v>0</v>
      </c>
      <c r="L82" s="117">
        <v>18</v>
      </c>
      <c r="M82" s="117">
        <v>104</v>
      </c>
      <c r="N82" s="117">
        <v>2</v>
      </c>
      <c r="O82" s="117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117">
        <v>8</v>
      </c>
      <c r="V82" s="117">
        <v>88</v>
      </c>
      <c r="W82" s="117">
        <v>83</v>
      </c>
      <c r="X82" s="2"/>
      <c r="Y82" s="2"/>
      <c r="Z82" s="71">
        <f>('Controles Generales'!$D$14*(I82*(90/H82))+'Controles Generales'!$E$14*(J82*(90/H82))+'Controles Generales'!$G$14*(L82*(90/H82))+'Controles Generales'!$H$14*(M82*(90/H82))+'Controles Generales'!$I$14*(N82*(90/H82))+'Controles Generales'!$P$14*(U82*(90/H82))+'Controles Generales'!$Q$14*(V82*(90/H82))+'Controles Generales'!$R$14*(W82*(90/H82)))/100</f>
        <v>7.1181818181818173</v>
      </c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21" x14ac:dyDescent="0.25">
      <c r="A83" s="117" t="s">
        <v>908</v>
      </c>
      <c r="B83" s="117" t="s">
        <v>23</v>
      </c>
      <c r="C83" s="117" t="s">
        <v>129</v>
      </c>
      <c r="D83" s="117" t="s">
        <v>118</v>
      </c>
      <c r="E83" s="118">
        <v>32956</v>
      </c>
      <c r="F83" s="117">
        <v>25</v>
      </c>
      <c r="G83" s="117">
        <v>25</v>
      </c>
      <c r="H83" s="117">
        <v>2196</v>
      </c>
      <c r="I83" s="117">
        <v>423</v>
      </c>
      <c r="J83" s="117">
        <v>163</v>
      </c>
      <c r="K83" s="2">
        <v>0</v>
      </c>
      <c r="L83" s="117">
        <v>51</v>
      </c>
      <c r="M83" s="117">
        <v>303</v>
      </c>
      <c r="N83" s="117">
        <v>28</v>
      </c>
      <c r="O83" s="117">
        <v>2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117">
        <v>86</v>
      </c>
      <c r="V83" s="117">
        <v>265</v>
      </c>
      <c r="W83" s="117">
        <v>184</v>
      </c>
      <c r="X83" s="2"/>
      <c r="Y83" s="2"/>
      <c r="Z83" s="71">
        <f>('Controles Generales'!$D$14*(I83*(90/H83))+'Controles Generales'!$E$14*(J83*(90/H83))+'Controles Generales'!$G$14*(L83*(90/H83))+'Controles Generales'!$H$14*(M83*(90/H83))+'Controles Generales'!$I$14*(N83*(90/H83))+'Controles Generales'!$P$14*(U83*(90/H83))+'Controles Generales'!$Q$14*(V83*(90/H83))+'Controles Generales'!$R$14*(W83*(90/H83)))/100</f>
        <v>7.1381147540983605</v>
      </c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21" x14ac:dyDescent="0.25">
      <c r="A84" s="117" t="s">
        <v>358</v>
      </c>
      <c r="B84" s="117" t="s">
        <v>23</v>
      </c>
      <c r="C84" s="117" t="s">
        <v>117</v>
      </c>
      <c r="D84" s="117" t="s">
        <v>118</v>
      </c>
      <c r="E84" s="118">
        <v>30985</v>
      </c>
      <c r="F84" s="117">
        <v>31</v>
      </c>
      <c r="G84" s="117">
        <v>24</v>
      </c>
      <c r="H84" s="117">
        <v>1935</v>
      </c>
      <c r="I84" s="117">
        <v>238</v>
      </c>
      <c r="J84" s="117">
        <v>88</v>
      </c>
      <c r="K84" s="2">
        <v>0</v>
      </c>
      <c r="L84" s="117">
        <v>41</v>
      </c>
      <c r="M84" s="117">
        <v>187</v>
      </c>
      <c r="N84" s="117">
        <v>8</v>
      </c>
      <c r="O84" s="117">
        <v>1</v>
      </c>
      <c r="P84" s="2">
        <v>1</v>
      </c>
      <c r="Q84" s="2">
        <v>0</v>
      </c>
      <c r="R84" s="2">
        <v>0</v>
      </c>
      <c r="S84" s="2">
        <v>1</v>
      </c>
      <c r="T84" s="2">
        <v>2</v>
      </c>
      <c r="U84" s="117">
        <v>33</v>
      </c>
      <c r="V84" s="117">
        <v>214</v>
      </c>
      <c r="W84" s="117">
        <v>133</v>
      </c>
      <c r="X84" s="2"/>
      <c r="Y84" s="2"/>
      <c r="Z84" s="71">
        <f>('Controles Generales'!$D$14*(I84*(90/H84))+'Controles Generales'!$E$14*(J84*(90/H84))+'Controles Generales'!$G$14*(L84*(90/H84))+'Controles Generales'!$H$14*(M84*(90/H84))+'Controles Generales'!$I$14*(N84*(90/H84))+'Controles Generales'!$P$14*(U84*(90/H84))+'Controles Generales'!$Q$14*(V84*(90/H84))+'Controles Generales'!$R$14*(W84*(90/H84)))/100</f>
        <v>5.3758139534883718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21" x14ac:dyDescent="0.25">
      <c r="A85" s="117" t="s">
        <v>909</v>
      </c>
      <c r="B85" s="117" t="s">
        <v>23</v>
      </c>
      <c r="C85" s="117" t="s">
        <v>117</v>
      </c>
      <c r="D85" s="117" t="s">
        <v>118</v>
      </c>
      <c r="E85" s="118">
        <v>29719</v>
      </c>
      <c r="F85" s="117">
        <v>34</v>
      </c>
      <c r="G85" s="117">
        <v>23</v>
      </c>
      <c r="H85" s="117">
        <v>1965</v>
      </c>
      <c r="I85" s="117">
        <v>283</v>
      </c>
      <c r="J85" s="117">
        <v>176</v>
      </c>
      <c r="K85" s="2">
        <v>0</v>
      </c>
      <c r="L85" s="117">
        <v>33</v>
      </c>
      <c r="M85" s="117">
        <v>224</v>
      </c>
      <c r="N85" s="117">
        <v>15</v>
      </c>
      <c r="O85" s="117">
        <v>1</v>
      </c>
      <c r="P85" s="2">
        <v>1</v>
      </c>
      <c r="Q85" s="2">
        <v>0</v>
      </c>
      <c r="R85" s="2">
        <v>0</v>
      </c>
      <c r="S85" s="2">
        <v>0</v>
      </c>
      <c r="T85" s="2">
        <v>1</v>
      </c>
      <c r="U85" s="117">
        <v>39</v>
      </c>
      <c r="V85" s="117">
        <v>227</v>
      </c>
      <c r="W85" s="117">
        <v>177</v>
      </c>
      <c r="X85" s="2" t="s">
        <v>42</v>
      </c>
      <c r="Y85" s="2">
        <v>20.6959566674821</v>
      </c>
      <c r="Z85" s="71">
        <f>('Controles Generales'!$D$14*(I85*(90/H85))+'Controles Generales'!$E$14*(J85*(90/H85))+'Controles Generales'!$G$14*(L85*(90/H85))+'Controles Generales'!$H$14*(M85*(90/H85))+'Controles Generales'!$I$14*(N85*(90/H85))+'Controles Generales'!$P$14*(U85*(90/H85))+'Controles Generales'!$Q$14*(V85*(90/H85))+'Controles Generales'!$R$14*(W85*(90/H85)))/100</f>
        <v>6.1749618320610695</v>
      </c>
      <c r="AA85" s="2">
        <v>28.901181230559931</v>
      </c>
      <c r="AB85" s="2">
        <v>20.6959566674821</v>
      </c>
      <c r="AC85" s="2">
        <v>26.031376177541361</v>
      </c>
      <c r="AD85" s="2">
        <v>6.2030967514202109</v>
      </c>
      <c r="AE85" s="2">
        <v>16.541208261432033</v>
      </c>
      <c r="AF85" s="2">
        <v>9.5658697985548073</v>
      </c>
      <c r="AG85" s="2">
        <v>3.6453194180898163</v>
      </c>
      <c r="AH85" s="2">
        <v>6.1150163877867865</v>
      </c>
      <c r="AI85" s="2">
        <v>6.2030967514202109</v>
      </c>
    </row>
    <row r="86" spans="1:35" ht="21" x14ac:dyDescent="0.25">
      <c r="A86" s="117" t="s">
        <v>394</v>
      </c>
      <c r="B86" s="117" t="s">
        <v>23</v>
      </c>
      <c r="C86" s="117" t="s">
        <v>152</v>
      </c>
      <c r="D86" s="117" t="s">
        <v>118</v>
      </c>
      <c r="E86" s="118">
        <v>31865</v>
      </c>
      <c r="F86" s="117">
        <v>28</v>
      </c>
      <c r="G86" s="117">
        <v>22</v>
      </c>
      <c r="H86" s="117">
        <v>1969</v>
      </c>
      <c r="I86" s="117">
        <v>545</v>
      </c>
      <c r="J86" s="117">
        <v>209</v>
      </c>
      <c r="K86" s="2">
        <v>0</v>
      </c>
      <c r="L86" s="117">
        <v>33</v>
      </c>
      <c r="M86" s="117">
        <v>168</v>
      </c>
      <c r="N86" s="117">
        <v>18</v>
      </c>
      <c r="O86" s="117"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117">
        <v>50</v>
      </c>
      <c r="V86" s="117">
        <v>205</v>
      </c>
      <c r="W86" s="117">
        <v>125</v>
      </c>
      <c r="X86" s="2"/>
      <c r="Y86" s="2"/>
      <c r="Z86" s="71">
        <f>('Controles Generales'!$D$14*(I86*(90/H86))+'Controles Generales'!$E$14*(J86*(90/H86))+'Controles Generales'!$G$14*(L86*(90/H86))+'Controles Generales'!$H$14*(M86*(90/H86))+'Controles Generales'!$I$14*(N86*(90/H86))+'Controles Generales'!$P$14*(U86*(90/H86))+'Controles Generales'!$Q$14*(V86*(90/H86))+'Controles Generales'!$R$14*(W86*(90/H86)))/100</f>
        <v>6.0728288471305234</v>
      </c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21" x14ac:dyDescent="0.25">
      <c r="A87" s="117" t="s">
        <v>388</v>
      </c>
      <c r="B87" s="117" t="s">
        <v>23</v>
      </c>
      <c r="C87" s="117" t="s">
        <v>144</v>
      </c>
      <c r="D87" s="117" t="s">
        <v>118</v>
      </c>
      <c r="E87" s="118">
        <v>28843</v>
      </c>
      <c r="F87" s="117">
        <v>36</v>
      </c>
      <c r="G87" s="117">
        <v>20</v>
      </c>
      <c r="H87" s="117">
        <v>1716</v>
      </c>
      <c r="I87" s="117">
        <v>554</v>
      </c>
      <c r="J87" s="117">
        <v>213</v>
      </c>
      <c r="K87" s="2">
        <v>2</v>
      </c>
      <c r="L87" s="117">
        <v>24</v>
      </c>
      <c r="M87" s="117">
        <v>169</v>
      </c>
      <c r="N87" s="117">
        <v>4</v>
      </c>
      <c r="O87" s="117">
        <v>0</v>
      </c>
      <c r="P87" s="2">
        <v>5</v>
      </c>
      <c r="Q87" s="2">
        <v>0</v>
      </c>
      <c r="R87" s="2">
        <v>1</v>
      </c>
      <c r="S87" s="2">
        <v>3</v>
      </c>
      <c r="T87" s="2">
        <v>2</v>
      </c>
      <c r="U87" s="117">
        <v>36</v>
      </c>
      <c r="V87" s="117">
        <v>164</v>
      </c>
      <c r="W87" s="117">
        <v>120</v>
      </c>
      <c r="X87" s="2"/>
      <c r="Y87" s="2"/>
      <c r="Z87" s="71">
        <f>('Controles Generales'!$D$14*(I87*(90/H87))+'Controles Generales'!$E$14*(J87*(90/H87))+'Controles Generales'!$G$14*(L87*(90/H87))+'Controles Generales'!$H$14*(M87*(90/H87))+'Controles Generales'!$I$14*(N87*(90/H87))+'Controles Generales'!$P$14*(U87*(90/H87))+'Controles Generales'!$Q$14*(V87*(90/H87))+'Controles Generales'!$R$14*(W87*(90/H87)))/100</f>
        <v>6.3272727272727272</v>
      </c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21" x14ac:dyDescent="0.25">
      <c r="A88" s="117" t="s">
        <v>365</v>
      </c>
      <c r="B88" s="117" t="s">
        <v>23</v>
      </c>
      <c r="C88" s="117" t="s">
        <v>130</v>
      </c>
      <c r="D88" s="117" t="s">
        <v>118</v>
      </c>
      <c r="E88" s="118">
        <v>34239</v>
      </c>
      <c r="F88" s="117">
        <v>22</v>
      </c>
      <c r="G88" s="117">
        <v>1</v>
      </c>
      <c r="H88" s="117">
        <v>90</v>
      </c>
      <c r="I88" s="117">
        <v>12</v>
      </c>
      <c r="J88" s="117">
        <v>2</v>
      </c>
      <c r="K88" s="2">
        <v>5</v>
      </c>
      <c r="L88" s="117">
        <v>1</v>
      </c>
      <c r="M88" s="117">
        <v>8</v>
      </c>
      <c r="N88" s="117">
        <v>1</v>
      </c>
      <c r="O88" s="117">
        <v>0</v>
      </c>
      <c r="P88" s="2">
        <v>1</v>
      </c>
      <c r="Q88" s="2">
        <v>0</v>
      </c>
      <c r="R88" s="2">
        <v>2</v>
      </c>
      <c r="S88" s="2">
        <v>2</v>
      </c>
      <c r="T88" s="2">
        <v>4</v>
      </c>
      <c r="U88" s="117">
        <v>1</v>
      </c>
      <c r="V88" s="117">
        <v>7</v>
      </c>
      <c r="W88" s="117">
        <v>5</v>
      </c>
      <c r="X88" s="2" t="s">
        <v>42</v>
      </c>
      <c r="Y88" s="2">
        <v>3.0213731440648637</v>
      </c>
      <c r="Z88" s="71">
        <f>('Controles Generales'!$D$14*(I88*(90/H88))+'Controles Generales'!$E$14*(J88*(90/H88))+'Controles Generales'!$G$14*(L88*(90/H88))+'Controles Generales'!$H$14*(M88*(90/H88))+'Controles Generales'!$I$14*(N88*(90/H88))+'Controles Generales'!$P$14*(U88*(90/H88))+'Controles Generales'!$Q$14*(V88*(90/H88))+'Controles Generales'!$R$14*(W88*(90/H88)))/100</f>
        <v>4.3600000000000003</v>
      </c>
      <c r="AA88" s="2">
        <v>4.0562271686444413</v>
      </c>
      <c r="AB88" s="2">
        <v>3.0213731440648637</v>
      </c>
      <c r="AC88" s="2">
        <v>3.6483567033851667</v>
      </c>
      <c r="AD88" s="2">
        <v>1.4965619607402363</v>
      </c>
      <c r="AE88" s="2">
        <v>2.6684311411425314</v>
      </c>
      <c r="AF88" s="2">
        <v>1.4843054197892906</v>
      </c>
      <c r="AG88" s="2">
        <v>0.71624850657108707</v>
      </c>
      <c r="AH88" s="2">
        <v>0.94436298468556512</v>
      </c>
      <c r="AI88" s="2">
        <v>1.4965619607402363</v>
      </c>
    </row>
    <row r="89" spans="1:35" ht="21" x14ac:dyDescent="0.25">
      <c r="A89" s="117" t="s">
        <v>910</v>
      </c>
      <c r="B89" s="117" t="s">
        <v>23</v>
      </c>
      <c r="C89" s="117" t="s">
        <v>154</v>
      </c>
      <c r="D89" s="117" t="s">
        <v>118</v>
      </c>
      <c r="E89" s="118">
        <v>31227</v>
      </c>
      <c r="F89" s="117">
        <v>30</v>
      </c>
      <c r="G89" s="117">
        <v>16</v>
      </c>
      <c r="H89" s="117">
        <v>1362</v>
      </c>
      <c r="I89" s="117">
        <v>341</v>
      </c>
      <c r="J89" s="117">
        <v>164</v>
      </c>
      <c r="K89" s="2">
        <v>8</v>
      </c>
      <c r="L89" s="117">
        <v>26</v>
      </c>
      <c r="M89" s="117">
        <v>160</v>
      </c>
      <c r="N89" s="117">
        <v>15</v>
      </c>
      <c r="O89" s="117">
        <v>0</v>
      </c>
      <c r="P89" s="2">
        <v>5</v>
      </c>
      <c r="Q89" s="2">
        <v>0</v>
      </c>
      <c r="R89" s="2">
        <v>1</v>
      </c>
      <c r="S89" s="2">
        <v>0</v>
      </c>
      <c r="T89" s="2">
        <v>4</v>
      </c>
      <c r="U89" s="117">
        <v>37</v>
      </c>
      <c r="V89" s="117">
        <v>188</v>
      </c>
      <c r="W89" s="117">
        <v>136</v>
      </c>
      <c r="X89" s="2"/>
      <c r="Y89" s="2"/>
      <c r="Z89" s="71">
        <f>('Controles Generales'!$D$14*(I89*(90/H89))+'Controles Generales'!$E$14*(J89*(90/H89))+'Controles Generales'!$G$14*(L89*(90/H89))+'Controles Generales'!$H$14*(M89*(90/H89))+'Controles Generales'!$I$14*(N89*(90/H89))+'Controles Generales'!$P$14*(U89*(90/H89))+'Controles Generales'!$Q$14*(V89*(90/H89))+'Controles Generales'!$R$14*(W89*(90/H89)))/100</f>
        <v>7.5171806167400881</v>
      </c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21" x14ac:dyDescent="0.25">
      <c r="A90" s="117" t="s">
        <v>911</v>
      </c>
      <c r="B90" s="117" t="s">
        <v>23</v>
      </c>
      <c r="C90" s="117" t="s">
        <v>148</v>
      </c>
      <c r="D90" s="117" t="s">
        <v>169</v>
      </c>
      <c r="E90" s="118">
        <v>30913</v>
      </c>
      <c r="F90" s="117">
        <v>31</v>
      </c>
      <c r="G90" s="117">
        <v>13</v>
      </c>
      <c r="H90" s="117">
        <v>842</v>
      </c>
      <c r="I90" s="117">
        <v>110</v>
      </c>
      <c r="J90" s="117">
        <v>53</v>
      </c>
      <c r="K90" s="2">
        <v>1</v>
      </c>
      <c r="L90" s="117">
        <v>24</v>
      </c>
      <c r="M90" s="117">
        <v>65</v>
      </c>
      <c r="N90" s="117">
        <v>7</v>
      </c>
      <c r="O90" s="117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117">
        <v>13</v>
      </c>
      <c r="V90" s="117">
        <v>97</v>
      </c>
      <c r="W90" s="117">
        <v>42</v>
      </c>
      <c r="X90" s="2"/>
      <c r="Y90" s="2"/>
      <c r="Z90" s="71">
        <f>('Controles Generales'!$D$14*(I90*(90/H90))+'Controles Generales'!$E$14*(J90*(90/H90))+'Controles Generales'!$G$14*(L90*(90/H90))+'Controles Generales'!$H$14*(M90*(90/H90))+'Controles Generales'!$I$14*(N90*(90/H90))+'Controles Generales'!$P$14*(U90*(90/H90))+'Controles Generales'!$Q$14*(V90*(90/H90))+'Controles Generales'!$R$14*(W90*(90/H90)))/100</f>
        <v>5.1188836104513058</v>
      </c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21" x14ac:dyDescent="0.25">
      <c r="A91" s="117" t="s">
        <v>912</v>
      </c>
      <c r="B91" s="117" t="s">
        <v>23</v>
      </c>
      <c r="C91" s="117" t="s">
        <v>154</v>
      </c>
      <c r="D91" s="117" t="s">
        <v>118</v>
      </c>
      <c r="E91" s="118">
        <v>35105</v>
      </c>
      <c r="F91" s="117">
        <v>19</v>
      </c>
      <c r="G91" s="117">
        <v>14</v>
      </c>
      <c r="H91" s="117">
        <v>1211</v>
      </c>
      <c r="I91" s="117">
        <v>429</v>
      </c>
      <c r="J91" s="117">
        <v>186</v>
      </c>
      <c r="K91" s="2">
        <v>6</v>
      </c>
      <c r="L91" s="117">
        <v>37</v>
      </c>
      <c r="M91" s="117">
        <v>213</v>
      </c>
      <c r="N91" s="117">
        <v>1</v>
      </c>
      <c r="O91" s="117">
        <v>0</v>
      </c>
      <c r="P91" s="2">
        <v>2</v>
      </c>
      <c r="Q91" s="2">
        <v>0</v>
      </c>
      <c r="R91" s="2">
        <v>14</v>
      </c>
      <c r="S91" s="2">
        <v>3</v>
      </c>
      <c r="T91" s="2">
        <v>7</v>
      </c>
      <c r="U91" s="117">
        <v>19</v>
      </c>
      <c r="V91" s="117">
        <v>167</v>
      </c>
      <c r="W91" s="117">
        <v>111</v>
      </c>
      <c r="X91" s="2"/>
      <c r="Y91" s="2"/>
      <c r="Z91" s="71">
        <f>('Controles Generales'!$D$14*(I91*(90/H91))+'Controles Generales'!$E$14*(J91*(90/H91))+'Controles Generales'!$G$14*(L91*(90/H91))+'Controles Generales'!$H$14*(M91*(90/H91))+'Controles Generales'!$I$14*(N91*(90/H91))+'Controles Generales'!$P$14*(U91*(90/H91))+'Controles Generales'!$Q$14*(V91*(90/H91))+'Controles Generales'!$R$14*(W91*(90/H91)))/100</f>
        <v>8.713129644921553</v>
      </c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21" x14ac:dyDescent="0.25">
      <c r="A92" s="117" t="s">
        <v>378</v>
      </c>
      <c r="B92" s="117" t="s">
        <v>23</v>
      </c>
      <c r="C92" s="117" t="s">
        <v>141</v>
      </c>
      <c r="D92" s="117" t="s">
        <v>118</v>
      </c>
      <c r="E92" s="118">
        <v>30079</v>
      </c>
      <c r="F92" s="117">
        <v>33</v>
      </c>
      <c r="G92" s="117">
        <v>16</v>
      </c>
      <c r="H92" s="117">
        <v>1388</v>
      </c>
      <c r="I92" s="117">
        <v>210</v>
      </c>
      <c r="J92" s="117">
        <v>107</v>
      </c>
      <c r="K92" s="2">
        <v>2</v>
      </c>
      <c r="L92" s="117">
        <v>12</v>
      </c>
      <c r="M92" s="117">
        <v>105</v>
      </c>
      <c r="N92" s="117">
        <v>7</v>
      </c>
      <c r="O92" s="117">
        <v>0</v>
      </c>
      <c r="P92" s="2">
        <v>2</v>
      </c>
      <c r="Q92" s="2">
        <v>0</v>
      </c>
      <c r="R92" s="2">
        <v>0</v>
      </c>
      <c r="S92" s="2">
        <v>0</v>
      </c>
      <c r="T92" s="2">
        <v>5</v>
      </c>
      <c r="U92" s="117">
        <v>34</v>
      </c>
      <c r="V92" s="117">
        <v>124</v>
      </c>
      <c r="W92" s="117">
        <v>71</v>
      </c>
      <c r="X92" s="2" t="s">
        <v>42</v>
      </c>
      <c r="Y92" s="2">
        <v>39.593789712547526</v>
      </c>
      <c r="Z92" s="71">
        <f>('Controles Generales'!$D$14*(I92*(90/H92))+'Controles Generales'!$E$14*(J92*(90/H92))+'Controles Generales'!$G$14*(L92*(90/H92))+'Controles Generales'!$H$14*(M92*(90/H92))+'Controles Generales'!$I$14*(N92*(90/H92))+'Controles Generales'!$P$14*(U92*(90/H92))+'Controles Generales'!$Q$14*(V92*(90/H92))+'Controles Generales'!$R$14*(W92*(90/H92)))/100</f>
        <v>4.6206051873198843</v>
      </c>
      <c r="AA92" s="2">
        <v>57.325100938035447</v>
      </c>
      <c r="AB92" s="2">
        <v>39.718789712547526</v>
      </c>
      <c r="AC92" s="2">
        <v>53.289124879227636</v>
      </c>
      <c r="AD92" s="2">
        <v>18.737375655486687</v>
      </c>
      <c r="AE92" s="2">
        <v>35.236708650492375</v>
      </c>
      <c r="AF92" s="2">
        <v>20.961685592852579</v>
      </c>
      <c r="AG92" s="2">
        <v>10.918799302812586</v>
      </c>
      <c r="AH92" s="2">
        <v>14.810108225371508</v>
      </c>
      <c r="AI92" s="2">
        <v>18.924875655486687</v>
      </c>
    </row>
    <row r="93" spans="1:35" ht="31.5" x14ac:dyDescent="0.25">
      <c r="A93" s="117" t="s">
        <v>913</v>
      </c>
      <c r="B93" s="117" t="s">
        <v>23</v>
      </c>
      <c r="C93" s="117" t="s">
        <v>144</v>
      </c>
      <c r="D93" s="117" t="s">
        <v>169</v>
      </c>
      <c r="E93" s="118">
        <v>30417</v>
      </c>
      <c r="F93" s="117">
        <v>32</v>
      </c>
      <c r="G93" s="117">
        <v>10</v>
      </c>
      <c r="H93" s="117">
        <v>791</v>
      </c>
      <c r="I93" s="117">
        <v>179</v>
      </c>
      <c r="J93" s="117">
        <v>63</v>
      </c>
      <c r="K93" s="2">
        <v>2</v>
      </c>
      <c r="L93" s="117">
        <v>12</v>
      </c>
      <c r="M93" s="117">
        <v>101</v>
      </c>
      <c r="N93" s="117">
        <v>5</v>
      </c>
      <c r="O93" s="117">
        <v>0</v>
      </c>
      <c r="P93" s="2">
        <v>0</v>
      </c>
      <c r="Q93" s="2">
        <v>0</v>
      </c>
      <c r="R93" s="2">
        <v>0</v>
      </c>
      <c r="S93" s="2">
        <v>1</v>
      </c>
      <c r="T93" s="2">
        <v>1</v>
      </c>
      <c r="U93" s="117">
        <v>19</v>
      </c>
      <c r="V93" s="117">
        <v>118</v>
      </c>
      <c r="W93" s="117">
        <v>95</v>
      </c>
      <c r="X93" s="2"/>
      <c r="Y93" s="2"/>
      <c r="Z93" s="71">
        <f>('Controles Generales'!$D$14*(I93*(90/H93))+'Controles Generales'!$E$14*(J93*(90/H93))+'Controles Generales'!$G$14*(L93*(90/H93))+'Controles Generales'!$H$14*(M93*(90/H93))+'Controles Generales'!$I$14*(N93*(90/H93))+'Controles Generales'!$P$14*(U93*(90/H93))+'Controles Generales'!$Q$14*(V93*(90/H93))+'Controles Generales'!$R$14*(W93*(90/H93)))/100</f>
        <v>7.7745891276864718</v>
      </c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21" x14ac:dyDescent="0.25">
      <c r="A94" s="117" t="s">
        <v>362</v>
      </c>
      <c r="B94" s="117" t="s">
        <v>23</v>
      </c>
      <c r="C94" s="117" t="s">
        <v>190</v>
      </c>
      <c r="D94" s="117" t="s">
        <v>118</v>
      </c>
      <c r="E94" s="118">
        <v>31180</v>
      </c>
      <c r="F94" s="117">
        <v>30</v>
      </c>
      <c r="G94" s="117">
        <v>22</v>
      </c>
      <c r="H94" s="117">
        <v>1942</v>
      </c>
      <c r="I94" s="117">
        <v>495</v>
      </c>
      <c r="J94" s="117">
        <v>160</v>
      </c>
      <c r="K94" s="2">
        <v>8</v>
      </c>
      <c r="L94" s="117">
        <v>40</v>
      </c>
      <c r="M94" s="117">
        <v>185</v>
      </c>
      <c r="N94" s="117">
        <v>6</v>
      </c>
      <c r="O94" s="117">
        <v>1</v>
      </c>
      <c r="P94" s="2">
        <v>1</v>
      </c>
      <c r="Q94" s="2">
        <v>0</v>
      </c>
      <c r="R94" s="2">
        <v>2</v>
      </c>
      <c r="S94" s="2">
        <v>0</v>
      </c>
      <c r="T94" s="2">
        <v>2</v>
      </c>
      <c r="U94" s="117">
        <v>52</v>
      </c>
      <c r="V94" s="117">
        <v>228</v>
      </c>
      <c r="W94" s="117">
        <v>118</v>
      </c>
      <c r="X94" s="2"/>
      <c r="Y94" s="2"/>
      <c r="Z94" s="71">
        <f>('Controles Generales'!$D$14*(I94*(90/H94))+'Controles Generales'!$E$14*(J94*(90/H94))+'Controles Generales'!$G$14*(L94*(90/H94))+'Controles Generales'!$H$14*(M94*(90/H94))+'Controles Generales'!$I$14*(N94*(90/H94))+'Controles Generales'!$P$14*(U94*(90/H94))+'Controles Generales'!$Q$14*(V94*(90/H94))+'Controles Generales'!$R$14*(W94*(90/H94)))/100</f>
        <v>6.2508753861997937</v>
      </c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21" x14ac:dyDescent="0.25">
      <c r="A95" s="117" t="s">
        <v>400</v>
      </c>
      <c r="B95" s="117" t="s">
        <v>23</v>
      </c>
      <c r="C95" s="117" t="s">
        <v>585</v>
      </c>
      <c r="D95" s="117" t="s">
        <v>118</v>
      </c>
      <c r="E95" s="118">
        <v>34341</v>
      </c>
      <c r="F95" s="117">
        <v>21</v>
      </c>
      <c r="G95" s="117">
        <v>26</v>
      </c>
      <c r="H95" s="117">
        <v>2289</v>
      </c>
      <c r="I95" s="117">
        <v>404</v>
      </c>
      <c r="J95" s="117">
        <v>154</v>
      </c>
      <c r="K95" s="2">
        <v>3</v>
      </c>
      <c r="L95" s="117">
        <v>45</v>
      </c>
      <c r="M95" s="117">
        <v>243</v>
      </c>
      <c r="N95" s="117">
        <v>9</v>
      </c>
      <c r="O95" s="117">
        <v>0</v>
      </c>
      <c r="P95" s="2">
        <v>3</v>
      </c>
      <c r="Q95" s="2">
        <v>1</v>
      </c>
      <c r="R95" s="2">
        <v>0</v>
      </c>
      <c r="S95" s="2">
        <v>5</v>
      </c>
      <c r="T95" s="2">
        <v>1</v>
      </c>
      <c r="U95" s="117">
        <v>43</v>
      </c>
      <c r="V95" s="117">
        <v>278</v>
      </c>
      <c r="W95" s="117">
        <v>162</v>
      </c>
      <c r="X95" s="2"/>
      <c r="Y95" s="2"/>
      <c r="Z95" s="71">
        <f>('Controles Generales'!$D$14*(I95*(90/H95))+'Controles Generales'!$E$14*(J95*(90/H95))+'Controles Generales'!$G$14*(L95*(90/H95))+'Controles Generales'!$H$14*(M95*(90/H95))+'Controles Generales'!$I$14*(N95*(90/H95))+'Controles Generales'!$P$14*(U95*(90/H95))+'Controles Generales'!$Q$14*(V95*(90/H95))+'Controles Generales'!$R$14*(W95*(90/H95)))/100</f>
        <v>6.018872870249016</v>
      </c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21" x14ac:dyDescent="0.25">
      <c r="A96" s="117" t="s">
        <v>914</v>
      </c>
      <c r="B96" s="117" t="s">
        <v>23</v>
      </c>
      <c r="C96" s="117" t="s">
        <v>158</v>
      </c>
      <c r="D96" s="117" t="s">
        <v>118</v>
      </c>
      <c r="E96" s="118">
        <v>32318</v>
      </c>
      <c r="F96" s="117">
        <v>27</v>
      </c>
      <c r="G96" s="117">
        <v>28</v>
      </c>
      <c r="H96" s="117">
        <v>2517</v>
      </c>
      <c r="I96" s="117">
        <v>678</v>
      </c>
      <c r="J96" s="117">
        <v>159</v>
      </c>
      <c r="K96" s="2">
        <v>0</v>
      </c>
      <c r="L96" s="117">
        <v>36</v>
      </c>
      <c r="M96" s="117">
        <v>310</v>
      </c>
      <c r="N96" s="117">
        <v>11</v>
      </c>
      <c r="O96" s="117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117">
        <v>54</v>
      </c>
      <c r="V96" s="117">
        <v>256</v>
      </c>
      <c r="W96" s="117">
        <v>226</v>
      </c>
      <c r="X96" s="2" t="s">
        <v>42</v>
      </c>
      <c r="Y96" s="2">
        <v>36.147757377658778</v>
      </c>
      <c r="Z96" s="71">
        <f>('Controles Generales'!$D$14*(I96*(90/H96))+'Controles Generales'!$E$14*(J96*(90/H96))+'Controles Generales'!$G$14*(L96*(90/H96))+'Controles Generales'!$H$14*(M96*(90/H96))+'Controles Generales'!$I$14*(N96*(90/H96))+'Controles Generales'!$P$14*(U96*(90/H96))+'Controles Generales'!$Q$14*(V96*(90/H96))+'Controles Generales'!$R$14*(W96*(90/H96)))/100</f>
        <v>6.6632896305125158</v>
      </c>
      <c r="AA96" s="2">
        <v>52.125823055168375</v>
      </c>
      <c r="AB96" s="2">
        <v>35.655954098970248</v>
      </c>
      <c r="AC96" s="2">
        <v>44.643754431887167</v>
      </c>
      <c r="AD96" s="2">
        <v>15.582739263697714</v>
      </c>
      <c r="AE96" s="2">
        <v>30.336127065803794</v>
      </c>
      <c r="AF96" s="2">
        <v>18.241659958215934</v>
      </c>
      <c r="AG96" s="2">
        <v>9.4900063722426626</v>
      </c>
      <c r="AH96" s="2">
        <v>13.207964643479622</v>
      </c>
      <c r="AI96" s="2">
        <v>14.845034345664928</v>
      </c>
    </row>
    <row r="97" spans="1:35" ht="21" x14ac:dyDescent="0.25">
      <c r="A97" s="117" t="s">
        <v>915</v>
      </c>
      <c r="B97" s="117" t="s">
        <v>23</v>
      </c>
      <c r="C97" s="117" t="s">
        <v>146</v>
      </c>
      <c r="D97" s="117" t="s">
        <v>118</v>
      </c>
      <c r="E97" s="118">
        <v>31156</v>
      </c>
      <c r="F97" s="117">
        <v>30</v>
      </c>
      <c r="G97" s="117">
        <v>25</v>
      </c>
      <c r="H97" s="117">
        <v>2157</v>
      </c>
      <c r="I97" s="117">
        <v>321</v>
      </c>
      <c r="J97" s="117">
        <v>140</v>
      </c>
      <c r="K97" s="2">
        <v>5</v>
      </c>
      <c r="L97" s="117">
        <v>51</v>
      </c>
      <c r="M97" s="117">
        <v>228</v>
      </c>
      <c r="N97" s="117">
        <v>1</v>
      </c>
      <c r="O97" s="117">
        <v>0</v>
      </c>
      <c r="P97" s="2">
        <v>1</v>
      </c>
      <c r="Q97" s="2">
        <v>0</v>
      </c>
      <c r="R97" s="2">
        <v>0</v>
      </c>
      <c r="S97" s="2">
        <v>1</v>
      </c>
      <c r="T97" s="2">
        <v>3</v>
      </c>
      <c r="U97" s="117">
        <v>53</v>
      </c>
      <c r="V97" s="117">
        <v>305</v>
      </c>
      <c r="W97" s="117">
        <v>175</v>
      </c>
      <c r="X97" s="2"/>
      <c r="Y97" s="2"/>
      <c r="Z97" s="71">
        <f>('Controles Generales'!$D$14*(I97*(90/H97))+'Controles Generales'!$E$14*(J97*(90/H97))+'Controles Generales'!$G$14*(L97*(90/H97))+'Controles Generales'!$H$14*(M97*(90/H97))+'Controles Generales'!$I$14*(N97*(90/H97))+'Controles Generales'!$P$14*(U97*(90/H97))+'Controles Generales'!$Q$14*(V97*(90/H97))+'Controles Generales'!$R$14*(W97*(90/H97)))/100</f>
        <v>6.4614742698191945</v>
      </c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21" x14ac:dyDescent="0.25">
      <c r="A98" s="117" t="s">
        <v>383</v>
      </c>
      <c r="B98" s="117" t="s">
        <v>23</v>
      </c>
      <c r="C98" s="117" t="s">
        <v>143</v>
      </c>
      <c r="D98" s="117" t="s">
        <v>118</v>
      </c>
      <c r="E98" s="118">
        <v>34801</v>
      </c>
      <c r="F98" s="117">
        <v>20</v>
      </c>
      <c r="G98" s="117">
        <v>9</v>
      </c>
      <c r="H98" s="117">
        <v>709</v>
      </c>
      <c r="I98" s="117">
        <v>106</v>
      </c>
      <c r="J98" s="117">
        <v>42</v>
      </c>
      <c r="K98" s="2">
        <v>8</v>
      </c>
      <c r="L98" s="117">
        <v>14</v>
      </c>
      <c r="M98" s="117">
        <v>53</v>
      </c>
      <c r="N98" s="117">
        <v>4</v>
      </c>
      <c r="O98" s="117">
        <v>0</v>
      </c>
      <c r="P98" s="2">
        <v>3</v>
      </c>
      <c r="Q98" s="2">
        <v>1</v>
      </c>
      <c r="R98" s="2">
        <v>0</v>
      </c>
      <c r="S98" s="2">
        <v>3</v>
      </c>
      <c r="T98" s="2">
        <v>0</v>
      </c>
      <c r="U98" s="117">
        <v>24</v>
      </c>
      <c r="V98" s="117">
        <v>102</v>
      </c>
      <c r="W98" s="117">
        <v>36</v>
      </c>
      <c r="X98" s="2"/>
      <c r="Y98" s="2"/>
      <c r="Z98" s="71">
        <f>('Controles Generales'!$D$14*(I98*(90/H98))+'Controles Generales'!$E$14*(J98*(90/H98))+'Controles Generales'!$G$14*(L98*(90/H98))+'Controles Generales'!$H$14*(M98*(90/H98))+'Controles Generales'!$I$14*(N98*(90/H98))+'Controles Generales'!$P$14*(U98*(90/H98))+'Controles Generales'!$Q$14*(V98*(90/H98))+'Controles Generales'!$R$14*(W98*(90/H98)))/100</f>
        <v>5.7427362482369544</v>
      </c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21" x14ac:dyDescent="0.25">
      <c r="A99" s="117" t="s">
        <v>916</v>
      </c>
      <c r="B99" s="117" t="s">
        <v>23</v>
      </c>
      <c r="C99" s="117" t="s">
        <v>141</v>
      </c>
      <c r="D99" s="117" t="s">
        <v>118</v>
      </c>
      <c r="E99" s="118">
        <v>33244</v>
      </c>
      <c r="F99" s="117">
        <v>24</v>
      </c>
      <c r="G99" s="117">
        <v>29</v>
      </c>
      <c r="H99" s="117">
        <v>2610</v>
      </c>
      <c r="I99" s="117">
        <v>454</v>
      </c>
      <c r="J99" s="117">
        <v>187</v>
      </c>
      <c r="K99" s="2">
        <v>3</v>
      </c>
      <c r="L99" s="117">
        <v>30</v>
      </c>
      <c r="M99" s="117">
        <v>211</v>
      </c>
      <c r="N99" s="117">
        <v>11</v>
      </c>
      <c r="O99" s="117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117">
        <v>71</v>
      </c>
      <c r="V99" s="117">
        <v>282</v>
      </c>
      <c r="W99" s="117">
        <v>176</v>
      </c>
      <c r="X99" s="2"/>
      <c r="Y99" s="2"/>
      <c r="Z99" s="71">
        <f>('Controles Generales'!$D$14*(I99*(90/H99))+'Controles Generales'!$E$14*(J99*(90/H99))+'Controles Generales'!$G$14*(L99*(90/H99))+'Controles Generales'!$H$14*(M99*(90/H99))+'Controles Generales'!$I$14*(N99*(90/H99))+'Controles Generales'!$P$14*(U99*(90/H99))+'Controles Generales'!$Q$14*(V99*(90/H99))+'Controles Generales'!$R$14*(W99*(90/H99)))/100</f>
        <v>5.421379310344828</v>
      </c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21" x14ac:dyDescent="0.25">
      <c r="A100" s="117" t="s">
        <v>402</v>
      </c>
      <c r="B100" s="117" t="s">
        <v>23</v>
      </c>
      <c r="C100" s="117" t="s">
        <v>124</v>
      </c>
      <c r="D100" s="117" t="s">
        <v>118</v>
      </c>
      <c r="E100" s="118">
        <v>32280</v>
      </c>
      <c r="F100" s="117">
        <v>27</v>
      </c>
      <c r="G100" s="117">
        <v>15</v>
      </c>
      <c r="H100" s="117">
        <v>1350</v>
      </c>
      <c r="I100" s="117">
        <v>219</v>
      </c>
      <c r="J100" s="117">
        <v>102</v>
      </c>
      <c r="K100" s="2">
        <v>4</v>
      </c>
      <c r="L100" s="117">
        <v>23</v>
      </c>
      <c r="M100" s="117">
        <v>152</v>
      </c>
      <c r="N100" s="117">
        <v>9</v>
      </c>
      <c r="O100" s="117">
        <v>1</v>
      </c>
      <c r="P100" s="2">
        <v>0</v>
      </c>
      <c r="Q100" s="2">
        <v>0</v>
      </c>
      <c r="R100" s="2">
        <v>0</v>
      </c>
      <c r="S100" s="2">
        <v>0</v>
      </c>
      <c r="T100" s="2">
        <v>3</v>
      </c>
      <c r="U100" s="117">
        <v>23</v>
      </c>
      <c r="V100" s="117">
        <v>164</v>
      </c>
      <c r="W100" s="117">
        <v>105</v>
      </c>
      <c r="X100" s="2"/>
      <c r="Y100" s="2"/>
      <c r="Z100" s="71">
        <f>('Controles Generales'!$D$14*(I100*(90/H100))+'Controles Generales'!$E$14*(J100*(90/H100))+'Controles Generales'!$G$14*(L100*(90/H100))+'Controles Generales'!$H$14*(M100*(90/H100))+'Controles Generales'!$I$14*(N100*(90/H100))+'Controles Generales'!$P$14*(U100*(90/H100))+'Controles Generales'!$Q$14*(V100*(90/H100))+'Controles Generales'!$R$14*(W100*(90/H100)))/100</f>
        <v>6.0886666666666667</v>
      </c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21" x14ac:dyDescent="0.25">
      <c r="A101" s="117" t="s">
        <v>917</v>
      </c>
      <c r="B101" s="117" t="s">
        <v>23</v>
      </c>
      <c r="C101" s="117" t="s">
        <v>128</v>
      </c>
      <c r="D101" s="117" t="s">
        <v>118</v>
      </c>
      <c r="E101" s="118">
        <v>34048</v>
      </c>
      <c r="F101" s="117">
        <v>22</v>
      </c>
      <c r="G101" s="117">
        <v>16</v>
      </c>
      <c r="H101" s="117">
        <v>989</v>
      </c>
      <c r="I101" s="117">
        <v>197</v>
      </c>
      <c r="J101" s="117">
        <v>76</v>
      </c>
      <c r="K101" s="2">
        <v>0</v>
      </c>
      <c r="L101" s="117">
        <v>16</v>
      </c>
      <c r="M101" s="117">
        <v>89</v>
      </c>
      <c r="N101" s="117">
        <v>18</v>
      </c>
      <c r="O101" s="117">
        <v>1</v>
      </c>
      <c r="P101" s="2">
        <v>0</v>
      </c>
      <c r="Q101" s="2">
        <v>0</v>
      </c>
      <c r="R101" s="2">
        <v>1</v>
      </c>
      <c r="S101" s="2">
        <v>1</v>
      </c>
      <c r="T101" s="2">
        <v>2</v>
      </c>
      <c r="U101" s="117">
        <v>26</v>
      </c>
      <c r="V101" s="117">
        <v>156</v>
      </c>
      <c r="W101" s="117">
        <v>107</v>
      </c>
      <c r="X101" s="2"/>
      <c r="Y101" s="2"/>
      <c r="Z101" s="71">
        <f>('Controles Generales'!$D$14*(I101*(90/H101))+'Controles Generales'!$E$14*(J101*(90/H101))+'Controles Generales'!$G$14*(L101*(90/H101))+'Controles Generales'!$H$14*(M101*(90/H101))+'Controles Generales'!$I$14*(N101*(90/H101))+'Controles Generales'!$P$14*(U101*(90/H101))+'Controles Generales'!$Q$14*(V101*(90/H101))+'Controles Generales'!$R$14*(W101*(90/H101)))/100</f>
        <v>7.2245702730030326</v>
      </c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31.5" x14ac:dyDescent="0.25">
      <c r="A102" s="117" t="s">
        <v>376</v>
      </c>
      <c r="B102" s="117" t="s">
        <v>23</v>
      </c>
      <c r="C102" s="117" t="s">
        <v>139</v>
      </c>
      <c r="D102" s="117" t="s">
        <v>118</v>
      </c>
      <c r="E102" s="118">
        <v>33739</v>
      </c>
      <c r="F102" s="117">
        <v>23</v>
      </c>
      <c r="G102" s="117">
        <v>10</v>
      </c>
      <c r="H102" s="117">
        <v>791</v>
      </c>
      <c r="I102" s="117">
        <v>185</v>
      </c>
      <c r="J102" s="117">
        <v>40</v>
      </c>
      <c r="K102" s="2">
        <v>1</v>
      </c>
      <c r="L102" s="117">
        <v>19</v>
      </c>
      <c r="M102" s="117">
        <v>90</v>
      </c>
      <c r="N102" s="117">
        <v>3</v>
      </c>
      <c r="O102" s="117">
        <v>0</v>
      </c>
      <c r="P102" s="2">
        <v>2</v>
      </c>
      <c r="Q102" s="2">
        <v>2</v>
      </c>
      <c r="R102" s="2">
        <v>0</v>
      </c>
      <c r="S102" s="2">
        <v>1</v>
      </c>
      <c r="T102" s="2">
        <v>5</v>
      </c>
      <c r="U102" s="117">
        <v>9</v>
      </c>
      <c r="V102" s="117">
        <v>77</v>
      </c>
      <c r="W102" s="117">
        <v>64</v>
      </c>
      <c r="X102" s="2" t="s">
        <v>42</v>
      </c>
      <c r="Y102" s="2">
        <v>2.5563160748170235</v>
      </c>
      <c r="Z102" s="71">
        <f>('Controles Generales'!$D$14*(I102*(90/H102))+'Controles Generales'!$E$14*(J102*(90/H102))+'Controles Generales'!$G$14*(L102*(90/H102))+'Controles Generales'!$H$14*(M102*(90/H102))+'Controles Generales'!$I$14*(N102*(90/H102))+'Controles Generales'!$P$14*(U102*(90/H102))+'Controles Generales'!$Q$14*(V102*(90/H102))+'Controles Generales'!$R$14*(W102*(90/H102)))/100</f>
        <v>6.1452591656131483</v>
      </c>
      <c r="AA102" s="2">
        <v>3.552392657942943</v>
      </c>
      <c r="AB102" s="2">
        <v>2.5563160748170235</v>
      </c>
      <c r="AC102" s="2">
        <v>3.7503968596236144</v>
      </c>
      <c r="AD102" s="2">
        <v>0.78910273786934138</v>
      </c>
      <c r="AE102" s="2">
        <v>2.090494262221017</v>
      </c>
      <c r="AF102" s="2">
        <v>1.0590854784403172</v>
      </c>
      <c r="AG102" s="2">
        <v>0.37216248506571092</v>
      </c>
      <c r="AH102" s="2">
        <v>0.64573150863473439</v>
      </c>
      <c r="AI102" s="2">
        <v>0.78910273786934138</v>
      </c>
    </row>
    <row r="103" spans="1:35" ht="21" x14ac:dyDescent="0.25">
      <c r="A103" s="117" t="s">
        <v>263</v>
      </c>
      <c r="B103" s="117" t="s">
        <v>23</v>
      </c>
      <c r="C103" s="117" t="s">
        <v>154</v>
      </c>
      <c r="D103" s="117" t="s">
        <v>118</v>
      </c>
      <c r="E103" s="118">
        <v>36092</v>
      </c>
      <c r="F103" s="117">
        <v>17</v>
      </c>
      <c r="G103" s="117">
        <v>1</v>
      </c>
      <c r="H103" s="117">
        <v>14</v>
      </c>
      <c r="I103" s="117">
        <v>3</v>
      </c>
      <c r="J103" s="117">
        <v>10</v>
      </c>
      <c r="K103" s="2">
        <v>5</v>
      </c>
      <c r="L103" s="117">
        <v>2</v>
      </c>
      <c r="M103" s="117">
        <v>2</v>
      </c>
      <c r="N103" s="117">
        <v>0</v>
      </c>
      <c r="O103" s="117">
        <v>0</v>
      </c>
      <c r="P103" s="2">
        <v>1</v>
      </c>
      <c r="Q103" s="2">
        <v>0</v>
      </c>
      <c r="R103" s="2">
        <v>10</v>
      </c>
      <c r="S103" s="2">
        <v>0</v>
      </c>
      <c r="T103" s="2">
        <v>8</v>
      </c>
      <c r="U103" s="117">
        <v>0</v>
      </c>
      <c r="V103" s="117">
        <v>0</v>
      </c>
      <c r="W103" s="117">
        <v>1</v>
      </c>
      <c r="X103" s="2"/>
      <c r="Y103" s="2"/>
      <c r="Z103" s="71">
        <f>('Controles Generales'!$D$14*(I103*(90/H103))+'Controles Generales'!$E$14*(J103*(90/H103))+'Controles Generales'!$G$14*(L103*(90/H103))+'Controles Generales'!$H$14*(M103*(90/H103))+'Controles Generales'!$I$14*(N103*(90/H103))+'Controles Generales'!$P$14*(U103*(90/H103))+'Controles Generales'!$Q$14*(V103*(90/H103))+'Controles Generales'!$R$14*(W103*(90/H103)))/100</f>
        <v>7.9071428571428575</v>
      </c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21" x14ac:dyDescent="0.25">
      <c r="A104" s="117" t="s">
        <v>918</v>
      </c>
      <c r="B104" s="117" t="s">
        <v>23</v>
      </c>
      <c r="C104" s="117" t="s">
        <v>139</v>
      </c>
      <c r="D104" s="117" t="s">
        <v>133</v>
      </c>
      <c r="E104" s="118">
        <v>33813</v>
      </c>
      <c r="F104" s="117">
        <v>23</v>
      </c>
      <c r="G104" s="117">
        <v>3</v>
      </c>
      <c r="H104" s="117">
        <v>153</v>
      </c>
      <c r="I104" s="117">
        <v>26</v>
      </c>
      <c r="J104" s="117">
        <v>11</v>
      </c>
      <c r="K104" s="2">
        <v>0</v>
      </c>
      <c r="L104" s="117">
        <v>1</v>
      </c>
      <c r="M104" s="117">
        <v>13</v>
      </c>
      <c r="N104" s="117">
        <v>1</v>
      </c>
      <c r="O104" s="117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117">
        <v>6</v>
      </c>
      <c r="V104" s="117">
        <v>19</v>
      </c>
      <c r="W104" s="117">
        <v>13</v>
      </c>
      <c r="X104" s="2" t="s">
        <v>42</v>
      </c>
      <c r="Y104" s="2">
        <v>4.4344094836990662</v>
      </c>
      <c r="Z104" s="71">
        <f>('Controles Generales'!$D$14*(I104*(90/H104))+'Controles Generales'!$E$14*(J104*(90/H104))+'Controles Generales'!$G$14*(L104*(90/H104))+'Controles Generales'!$H$14*(M104*(90/H104))+'Controles Generales'!$I$14*(N104*(90/H104))+'Controles Generales'!$P$14*(U104*(90/H104))+'Controles Generales'!$Q$14*(V104*(90/H104))+'Controles Generales'!$R$14*(W104*(90/H104)))/100</f>
        <v>6.0764705882352938</v>
      </c>
      <c r="AA104" s="2">
        <v>5.7038310785458126</v>
      </c>
      <c r="AB104" s="2">
        <v>4.4344094836990662</v>
      </c>
      <c r="AC104" s="2">
        <v>4.8066340513323169</v>
      </c>
      <c r="AD104" s="2">
        <v>1.3983332121204108</v>
      </c>
      <c r="AE104" s="2">
        <v>3.5403300187108675</v>
      </c>
      <c r="AF104" s="2">
        <v>1.3112848919300533</v>
      </c>
      <c r="AG104" s="2">
        <v>0.47968936678614099</v>
      </c>
      <c r="AH104" s="2">
        <v>0.79871293580971003</v>
      </c>
      <c r="AI104" s="2">
        <v>1.3983332121204108</v>
      </c>
    </row>
    <row r="105" spans="1:35" ht="21" x14ac:dyDescent="0.25">
      <c r="A105" s="117" t="s">
        <v>369</v>
      </c>
      <c r="B105" s="117" t="s">
        <v>23</v>
      </c>
      <c r="C105" s="117" t="s">
        <v>117</v>
      </c>
      <c r="D105" s="117" t="s">
        <v>118</v>
      </c>
      <c r="E105" s="118">
        <v>33825</v>
      </c>
      <c r="F105" s="117">
        <v>23</v>
      </c>
      <c r="G105" s="117">
        <v>19</v>
      </c>
      <c r="H105" s="117">
        <v>1451</v>
      </c>
      <c r="I105" s="117">
        <v>172</v>
      </c>
      <c r="J105" s="117">
        <v>85</v>
      </c>
      <c r="K105" s="2">
        <v>1</v>
      </c>
      <c r="L105" s="117">
        <v>31</v>
      </c>
      <c r="M105" s="117">
        <v>133</v>
      </c>
      <c r="N105" s="117">
        <v>4</v>
      </c>
      <c r="O105" s="117">
        <v>1</v>
      </c>
      <c r="P105" s="2">
        <v>2</v>
      </c>
      <c r="Q105" s="2">
        <v>1</v>
      </c>
      <c r="R105" s="2">
        <v>0</v>
      </c>
      <c r="S105" s="2">
        <v>2</v>
      </c>
      <c r="T105" s="2">
        <v>1</v>
      </c>
      <c r="U105" s="117">
        <v>36</v>
      </c>
      <c r="V105" s="117">
        <v>200</v>
      </c>
      <c r="W105" s="117">
        <v>89</v>
      </c>
      <c r="X105" s="2" t="s">
        <v>42</v>
      </c>
      <c r="Y105" s="2">
        <v>21.745877228494429</v>
      </c>
      <c r="Z105" s="71">
        <f>('Controles Generales'!$D$14*(I105*(90/H105))+'Controles Generales'!$E$14*(J105*(90/H105))+'Controles Generales'!$G$14*(L105*(90/H105))+'Controles Generales'!$H$14*(M105*(90/H105))+'Controles Generales'!$I$14*(N105*(90/H105))+'Controles Generales'!$P$14*(U105*(90/H105))+'Controles Generales'!$Q$14*(V105*(90/H105))+'Controles Generales'!$R$14*(W105*(90/H105)))/100</f>
        <v>5.7293590627153685</v>
      </c>
      <c r="AA105" s="2">
        <v>29.932709520783646</v>
      </c>
      <c r="AB105" s="2">
        <v>21.581942802264919</v>
      </c>
      <c r="AC105" s="2">
        <v>27.878889590200629</v>
      </c>
      <c r="AD105" s="2">
        <v>9.4775715638105016</v>
      </c>
      <c r="AE105" s="2">
        <v>18.548427515851266</v>
      </c>
      <c r="AF105" s="2">
        <v>10.248924682036636</v>
      </c>
      <c r="AG105" s="2">
        <v>5.4106643636615335</v>
      </c>
      <c r="AH105" s="2">
        <v>7.7366841241075237</v>
      </c>
      <c r="AI105" s="2">
        <v>9.2316699244662406</v>
      </c>
    </row>
    <row r="106" spans="1:35" ht="21" x14ac:dyDescent="0.25">
      <c r="A106" s="117" t="s">
        <v>255</v>
      </c>
      <c r="B106" s="117" t="s">
        <v>23</v>
      </c>
      <c r="C106" s="117" t="s">
        <v>144</v>
      </c>
      <c r="D106" s="117" t="s">
        <v>118</v>
      </c>
      <c r="E106" s="118">
        <v>34087</v>
      </c>
      <c r="F106" s="117">
        <v>22</v>
      </c>
      <c r="G106" s="117">
        <v>13</v>
      </c>
      <c r="H106" s="117">
        <v>889</v>
      </c>
      <c r="I106" s="117">
        <v>212</v>
      </c>
      <c r="J106" s="117">
        <v>84</v>
      </c>
      <c r="K106" s="2">
        <v>4</v>
      </c>
      <c r="L106" s="117">
        <v>19</v>
      </c>
      <c r="M106" s="117">
        <v>93</v>
      </c>
      <c r="N106" s="117">
        <v>6</v>
      </c>
      <c r="O106" s="117">
        <v>1</v>
      </c>
      <c r="P106" s="2">
        <v>2</v>
      </c>
      <c r="Q106" s="2">
        <v>0</v>
      </c>
      <c r="R106" s="2">
        <v>0</v>
      </c>
      <c r="S106" s="2">
        <v>2</v>
      </c>
      <c r="T106" s="2">
        <v>0</v>
      </c>
      <c r="U106" s="117">
        <v>21</v>
      </c>
      <c r="V106" s="117">
        <v>103</v>
      </c>
      <c r="W106" s="117">
        <v>78</v>
      </c>
      <c r="X106" s="2"/>
      <c r="Y106" s="2"/>
      <c r="Z106" s="71">
        <f>('Controles Generales'!$D$14*(I106*(90/H106))+'Controles Generales'!$E$14*(J106*(90/H106))+'Controles Generales'!$G$14*(L106*(90/H106))+'Controles Generales'!$H$14*(M106*(90/H106))+'Controles Generales'!$I$14*(N106*(90/H106))+'Controles Generales'!$P$14*(U106*(90/H106))+'Controles Generales'!$Q$14*(V106*(90/H106))+'Controles Generales'!$R$14*(W106*(90/H106)))/100</f>
        <v>6.6796400449943754</v>
      </c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21" x14ac:dyDescent="0.25">
      <c r="A107" s="117" t="s">
        <v>380</v>
      </c>
      <c r="B107" s="117" t="s">
        <v>23</v>
      </c>
      <c r="C107" s="117" t="s">
        <v>175</v>
      </c>
      <c r="D107" s="117" t="s">
        <v>118</v>
      </c>
      <c r="E107" s="118">
        <v>30837</v>
      </c>
      <c r="F107" s="117">
        <v>31</v>
      </c>
      <c r="G107" s="117">
        <v>22</v>
      </c>
      <c r="H107" s="117">
        <v>1970</v>
      </c>
      <c r="I107" s="117">
        <v>538</v>
      </c>
      <c r="J107" s="117">
        <v>251</v>
      </c>
      <c r="K107" s="2">
        <v>2</v>
      </c>
      <c r="L107" s="117">
        <v>40</v>
      </c>
      <c r="M107" s="117">
        <v>257</v>
      </c>
      <c r="N107" s="117">
        <v>1</v>
      </c>
      <c r="O107" s="117">
        <v>0</v>
      </c>
      <c r="P107" s="2">
        <v>2</v>
      </c>
      <c r="Q107" s="2">
        <v>0</v>
      </c>
      <c r="R107" s="2">
        <v>1</v>
      </c>
      <c r="S107" s="2">
        <v>4</v>
      </c>
      <c r="T107" s="2">
        <v>3</v>
      </c>
      <c r="U107" s="117">
        <v>39</v>
      </c>
      <c r="V107" s="117">
        <v>195</v>
      </c>
      <c r="W107" s="117">
        <v>139</v>
      </c>
      <c r="X107" s="2" t="s">
        <v>42</v>
      </c>
      <c r="Y107" s="2">
        <v>19.829582598638925</v>
      </c>
      <c r="Z107" s="71">
        <f>('Controles Generales'!$D$14*(I107*(90/H107))+'Controles Generales'!$E$14*(J107*(90/H107))+'Controles Generales'!$G$14*(L107*(90/H107))+'Controles Generales'!$H$14*(M107*(90/H107))+'Controles Generales'!$I$14*(N107*(90/H107))+'Controles Generales'!$P$14*(U107*(90/H107))+'Controles Generales'!$Q$14*(V107*(90/H107))+'Controles Generales'!$R$14*(W107*(90/H107)))/100</f>
        <v>6.6134010152284262</v>
      </c>
      <c r="AA107" s="2">
        <v>29.079306819514091</v>
      </c>
      <c r="AB107" s="2">
        <v>19.829582598638925</v>
      </c>
      <c r="AC107" s="2">
        <v>28.052534877484103</v>
      </c>
      <c r="AD107" s="2">
        <v>6.500372411871</v>
      </c>
      <c r="AE107" s="2">
        <v>16.186308627427248</v>
      </c>
      <c r="AF107" s="2">
        <v>8.0735021356463488</v>
      </c>
      <c r="AG107" s="2">
        <v>3.1030182130751394</v>
      </c>
      <c r="AH107" s="2">
        <v>5.1080687181256446</v>
      </c>
      <c r="AI107" s="2">
        <v>6.500372411871</v>
      </c>
    </row>
    <row r="108" spans="1:35" ht="21" x14ac:dyDescent="0.25">
      <c r="A108" s="117" t="s">
        <v>919</v>
      </c>
      <c r="B108" s="117" t="s">
        <v>23</v>
      </c>
      <c r="C108" s="117" t="s">
        <v>160</v>
      </c>
      <c r="D108" s="117" t="s">
        <v>118</v>
      </c>
      <c r="E108" s="118">
        <v>30116</v>
      </c>
      <c r="F108" s="117">
        <v>33</v>
      </c>
      <c r="G108" s="117">
        <v>28</v>
      </c>
      <c r="H108" s="117">
        <v>2520</v>
      </c>
      <c r="I108" s="117">
        <v>345</v>
      </c>
      <c r="J108" s="117">
        <v>163</v>
      </c>
      <c r="K108" s="2">
        <v>0</v>
      </c>
      <c r="L108" s="117">
        <v>30</v>
      </c>
      <c r="M108" s="117">
        <v>201</v>
      </c>
      <c r="N108" s="117">
        <v>12</v>
      </c>
      <c r="O108" s="117">
        <v>1</v>
      </c>
      <c r="P108" s="2">
        <v>1</v>
      </c>
      <c r="Q108" s="2">
        <v>0</v>
      </c>
      <c r="R108" s="2">
        <v>0</v>
      </c>
      <c r="S108" s="2">
        <v>0</v>
      </c>
      <c r="T108" s="2">
        <v>1</v>
      </c>
      <c r="U108" s="117">
        <v>48</v>
      </c>
      <c r="V108" s="117">
        <v>245</v>
      </c>
      <c r="W108" s="117">
        <v>187</v>
      </c>
      <c r="X108" s="2" t="s">
        <v>42</v>
      </c>
      <c r="Y108" s="2">
        <v>35.583189881345575</v>
      </c>
      <c r="Z108" s="71">
        <f>('Controles Generales'!$D$14*(I108*(90/H108))+'Controles Generales'!$E$14*(J108*(90/H108))+'Controles Generales'!$G$14*(L108*(90/H108))+'Controles Generales'!$H$14*(M108*(90/H108))+'Controles Generales'!$I$14*(N108*(90/H108))+'Controles Generales'!$P$14*(U108*(90/H108))+'Controles Generales'!$Q$14*(V108*(90/H108))+'Controles Generales'!$R$14*(W108*(90/H108)))/100</f>
        <v>5.0192857142857141</v>
      </c>
      <c r="AA108" s="2">
        <v>50.957560819057761</v>
      </c>
      <c r="AB108" s="2">
        <v>35.583189881345575</v>
      </c>
      <c r="AC108" s="2">
        <v>44.676398574588241</v>
      </c>
      <c r="AD108" s="2">
        <v>12.259849042494714</v>
      </c>
      <c r="AE108" s="2">
        <v>29.091226598643178</v>
      </c>
      <c r="AF108" s="2">
        <v>14.169866757390478</v>
      </c>
      <c r="AG108" s="2">
        <v>6.6276698036660093</v>
      </c>
      <c r="AH108" s="2">
        <v>10.818747244743449</v>
      </c>
      <c r="AI108" s="2">
        <v>12.259849042494714</v>
      </c>
    </row>
    <row r="109" spans="1:35" ht="21" x14ac:dyDescent="0.25">
      <c r="A109" s="117" t="s">
        <v>920</v>
      </c>
      <c r="B109" s="117" t="s">
        <v>23</v>
      </c>
      <c r="C109" s="117" t="s">
        <v>129</v>
      </c>
      <c r="D109" s="117" t="s">
        <v>118</v>
      </c>
      <c r="E109" s="118">
        <v>31407</v>
      </c>
      <c r="F109" s="117">
        <v>29</v>
      </c>
      <c r="G109" s="117">
        <v>25</v>
      </c>
      <c r="H109" s="117">
        <v>2250</v>
      </c>
      <c r="I109" s="117">
        <v>422</v>
      </c>
      <c r="J109" s="117">
        <v>191</v>
      </c>
      <c r="K109" s="2">
        <v>0</v>
      </c>
      <c r="L109" s="117">
        <v>37</v>
      </c>
      <c r="M109" s="117">
        <v>232</v>
      </c>
      <c r="N109" s="117">
        <v>12</v>
      </c>
      <c r="O109" s="117">
        <v>3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117">
        <v>58</v>
      </c>
      <c r="V109" s="117">
        <v>232</v>
      </c>
      <c r="W109" s="117">
        <v>157</v>
      </c>
      <c r="X109" s="2" t="s">
        <v>42</v>
      </c>
      <c r="Y109" s="2">
        <v>25.740127116308905</v>
      </c>
      <c r="Z109" s="71">
        <f>('Controles Generales'!$D$14*(I109*(90/H109))+'Controles Generales'!$E$14*(J109*(90/H109))+'Controles Generales'!$G$14*(L109*(90/H109))+'Controles Generales'!$H$14*(M109*(90/H109))+'Controles Generales'!$I$14*(N109*(90/H109))+'Controles Generales'!$P$14*(U109*(90/H109))+'Controles Generales'!$Q$14*(V109*(90/H109))+'Controles Generales'!$R$14*(W109*(90/H109)))/100</f>
        <v>5.8339999999999996</v>
      </c>
      <c r="AA109" s="2">
        <v>38.336262430816021</v>
      </c>
      <c r="AB109" s="2">
        <v>25.576192690079395</v>
      </c>
      <c r="AC109" s="2">
        <v>35.242491150976932</v>
      </c>
      <c r="AD109" s="2">
        <v>9.0829355648043926</v>
      </c>
      <c r="AE109" s="2">
        <v>21.155699702096705</v>
      </c>
      <c r="AF109" s="2">
        <v>12.051532880992083</v>
      </c>
      <c r="AG109" s="2">
        <v>5.3485174480990576</v>
      </c>
      <c r="AH109" s="2">
        <v>8.6358166698245107</v>
      </c>
      <c r="AI109" s="2">
        <v>8.8370339254601298</v>
      </c>
    </row>
    <row r="110" spans="1:35" ht="21" x14ac:dyDescent="0.25">
      <c r="A110" s="117" t="s">
        <v>921</v>
      </c>
      <c r="B110" s="117" t="s">
        <v>23</v>
      </c>
      <c r="C110" s="117" t="s">
        <v>154</v>
      </c>
      <c r="D110" s="117" t="s">
        <v>118</v>
      </c>
      <c r="E110" s="118">
        <v>33416</v>
      </c>
      <c r="F110" s="117">
        <v>24</v>
      </c>
      <c r="G110" s="117">
        <v>7</v>
      </c>
      <c r="H110" s="117">
        <v>630</v>
      </c>
      <c r="I110" s="117">
        <v>207</v>
      </c>
      <c r="J110" s="117">
        <v>58</v>
      </c>
      <c r="K110" s="2">
        <v>1</v>
      </c>
      <c r="L110" s="117">
        <v>10</v>
      </c>
      <c r="M110" s="117">
        <v>69</v>
      </c>
      <c r="N110" s="117">
        <v>9</v>
      </c>
      <c r="O110" s="117">
        <v>0</v>
      </c>
      <c r="P110" s="2">
        <v>1</v>
      </c>
      <c r="Q110" s="2">
        <v>0</v>
      </c>
      <c r="R110" s="2">
        <v>0</v>
      </c>
      <c r="S110" s="2">
        <v>1</v>
      </c>
      <c r="T110" s="2">
        <v>1</v>
      </c>
      <c r="U110" s="117">
        <v>10</v>
      </c>
      <c r="V110" s="117">
        <v>77</v>
      </c>
      <c r="W110" s="117">
        <v>66</v>
      </c>
      <c r="X110" s="2" t="s">
        <v>42</v>
      </c>
      <c r="Y110" s="2">
        <v>37.828121982921353</v>
      </c>
      <c r="Z110" s="71">
        <f>('Controles Generales'!$D$14*(I110*(90/H110))+'Controles Generales'!$E$14*(J110*(90/H110))+'Controles Generales'!$G$14*(L110*(90/H110))+'Controles Generales'!$H$14*(M110*(90/H110))+'Controles Generales'!$I$14*(N110*(90/H110))+'Controles Generales'!$P$14*(U110*(90/H110))+'Controles Generales'!$Q$14*(V110*(90/H110))+'Controles Generales'!$R$14*(W110*(90/H110)))/100</f>
        <v>7.411428571428571</v>
      </c>
      <c r="AA110" s="2">
        <v>47.250674540884432</v>
      </c>
      <c r="AB110" s="2">
        <v>37.828121982921353</v>
      </c>
      <c r="AC110" s="2">
        <v>45.195694312791822</v>
      </c>
      <c r="AD110" s="2">
        <v>11.50815180214796</v>
      </c>
      <c r="AE110" s="2">
        <v>29.357939514243025</v>
      </c>
      <c r="AF110" s="2">
        <v>12.994264950384496</v>
      </c>
      <c r="AG110" s="2">
        <v>4.5410496980705712</v>
      </c>
      <c r="AH110" s="2">
        <v>8.0477837048045782</v>
      </c>
      <c r="AI110" s="2">
        <v>11.50815180214796</v>
      </c>
    </row>
    <row r="111" spans="1:35" ht="31.5" x14ac:dyDescent="0.25">
      <c r="A111" s="117" t="s">
        <v>396</v>
      </c>
      <c r="B111" s="117" t="s">
        <v>23</v>
      </c>
      <c r="C111" s="117" t="s">
        <v>155</v>
      </c>
      <c r="D111" s="117" t="s">
        <v>118</v>
      </c>
      <c r="E111" s="118">
        <v>30371</v>
      </c>
      <c r="F111" s="117">
        <v>32</v>
      </c>
      <c r="G111" s="117">
        <v>15</v>
      </c>
      <c r="H111" s="117">
        <v>1350</v>
      </c>
      <c r="I111" s="117">
        <v>384</v>
      </c>
      <c r="J111" s="117">
        <v>194</v>
      </c>
      <c r="K111" s="2">
        <v>8</v>
      </c>
      <c r="L111" s="117">
        <v>33</v>
      </c>
      <c r="M111" s="117">
        <v>158</v>
      </c>
      <c r="N111" s="117">
        <v>3</v>
      </c>
      <c r="O111" s="117">
        <v>0</v>
      </c>
      <c r="P111" s="2">
        <v>1</v>
      </c>
      <c r="Q111" s="2">
        <v>0</v>
      </c>
      <c r="R111" s="2">
        <v>0</v>
      </c>
      <c r="S111" s="2">
        <v>8</v>
      </c>
      <c r="T111" s="2">
        <v>2</v>
      </c>
      <c r="U111" s="117">
        <v>25</v>
      </c>
      <c r="V111" s="117">
        <v>132</v>
      </c>
      <c r="W111" s="117">
        <v>102</v>
      </c>
      <c r="X111" s="2"/>
      <c r="Y111" s="2"/>
      <c r="Z111" s="71">
        <f>('Controles Generales'!$D$14*(I111*(90/H111))+'Controles Generales'!$E$14*(J111*(90/H111))+'Controles Generales'!$G$14*(L111*(90/H111))+'Controles Generales'!$H$14*(M111*(90/H111))+'Controles Generales'!$I$14*(N111*(90/H111))+'Controles Generales'!$P$14*(U111*(90/H111))+'Controles Generales'!$Q$14*(V111*(90/H111))+'Controles Generales'!$R$14*(W111*(90/H111)))/100</f>
        <v>6.658666666666667</v>
      </c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1" x14ac:dyDescent="0.25">
      <c r="A112" s="117" t="s">
        <v>922</v>
      </c>
      <c r="B112" s="117" t="s">
        <v>23</v>
      </c>
      <c r="C112" s="117" t="s">
        <v>124</v>
      </c>
      <c r="D112" s="117" t="s">
        <v>118</v>
      </c>
      <c r="E112" s="118">
        <v>29892</v>
      </c>
      <c r="F112" s="117">
        <v>34</v>
      </c>
      <c r="G112" s="117">
        <v>26</v>
      </c>
      <c r="H112" s="117">
        <v>2305</v>
      </c>
      <c r="I112" s="117">
        <v>460</v>
      </c>
      <c r="J112" s="117">
        <v>215</v>
      </c>
      <c r="K112" s="2">
        <v>0</v>
      </c>
      <c r="L112" s="117">
        <v>59</v>
      </c>
      <c r="M112" s="117">
        <v>256</v>
      </c>
      <c r="N112" s="117">
        <v>2</v>
      </c>
      <c r="O112" s="117">
        <v>0</v>
      </c>
      <c r="P112" s="2">
        <v>1</v>
      </c>
      <c r="Q112" s="2">
        <v>0</v>
      </c>
      <c r="R112" s="2">
        <v>0</v>
      </c>
      <c r="S112" s="2">
        <v>0</v>
      </c>
      <c r="T112" s="2">
        <v>0</v>
      </c>
      <c r="U112" s="117">
        <v>38</v>
      </c>
      <c r="V112" s="117">
        <v>265</v>
      </c>
      <c r="W112" s="117">
        <v>149</v>
      </c>
      <c r="X112" s="2" t="s">
        <v>42</v>
      </c>
      <c r="Y112" s="2">
        <v>0.53295834462817382</v>
      </c>
      <c r="Z112" s="71">
        <f>('Controles Generales'!$D$14*(I112*(90/H112))+'Controles Generales'!$E$14*(J112*(90/H112))+'Controles Generales'!$G$14*(L112*(90/H112))+'Controles Generales'!$H$14*(M112*(90/H112))+'Controles Generales'!$I$14*(N112*(90/H112))+'Controles Generales'!$P$14*(U112*(90/H112))+'Controles Generales'!$Q$14*(V112*(90/H112))+'Controles Generales'!$R$14*(W112*(90/H112)))/100</f>
        <v>6.1114099783080258</v>
      </c>
      <c r="AA112" s="2">
        <v>0.78111181897896498</v>
      </c>
      <c r="AB112" s="2">
        <v>0.53295834462817382</v>
      </c>
      <c r="AC112" s="2">
        <v>0.83897123034914667</v>
      </c>
      <c r="AD112" s="2">
        <v>0.10653293575494714</v>
      </c>
      <c r="AE112" s="2">
        <v>0.36513960422878822</v>
      </c>
      <c r="AF112" s="2">
        <v>0.15542521994134897</v>
      </c>
      <c r="AG112" s="2">
        <v>4.301075268817204E-2</v>
      </c>
      <c r="AH112" s="2">
        <v>8.8465298142717488E-2</v>
      </c>
      <c r="AI112" s="2">
        <v>0.10653293575494714</v>
      </c>
    </row>
    <row r="113" spans="1:35" ht="21" x14ac:dyDescent="0.25">
      <c r="A113" s="117" t="s">
        <v>363</v>
      </c>
      <c r="B113" s="117" t="s">
        <v>23</v>
      </c>
      <c r="C113" s="117" t="s">
        <v>128</v>
      </c>
      <c r="D113" s="117" t="s">
        <v>118</v>
      </c>
      <c r="E113" s="118">
        <v>34957</v>
      </c>
      <c r="F113" s="117">
        <v>20</v>
      </c>
      <c r="G113" s="117">
        <v>5</v>
      </c>
      <c r="H113" s="117">
        <v>273</v>
      </c>
      <c r="I113" s="117">
        <v>53</v>
      </c>
      <c r="J113" s="117">
        <v>7</v>
      </c>
      <c r="K113" s="2">
        <v>0</v>
      </c>
      <c r="L113" s="117">
        <v>8</v>
      </c>
      <c r="M113" s="117">
        <v>24</v>
      </c>
      <c r="N113" s="117">
        <v>0</v>
      </c>
      <c r="O113" s="117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117">
        <v>3</v>
      </c>
      <c r="V113" s="117">
        <v>28</v>
      </c>
      <c r="W113" s="117">
        <v>13</v>
      </c>
      <c r="X113" s="2" t="s">
        <v>42</v>
      </c>
      <c r="Y113" s="2">
        <v>33.31055272593477</v>
      </c>
      <c r="Z113" s="71">
        <f>('Controles Generales'!$D$14*(I113*(90/H113))+'Controles Generales'!$E$14*(J113*(90/H113))+'Controles Generales'!$G$14*(L113*(90/H113))+'Controles Generales'!$H$14*(M113*(90/H113))+'Controles Generales'!$I$14*(N113*(90/H113))+'Controles Generales'!$P$14*(U113*(90/H113))+'Controles Generales'!$Q$14*(V113*(90/H113))+'Controles Generales'!$R$14*(W113*(90/H113)))/100</f>
        <v>5.1956043956043949</v>
      </c>
      <c r="AA113" s="2">
        <v>48.02782316372339</v>
      </c>
      <c r="AB113" s="2">
        <v>33.27161829970526</v>
      </c>
      <c r="AC113" s="2">
        <v>44.186175698026929</v>
      </c>
      <c r="AD113" s="2">
        <v>13.540283892877484</v>
      </c>
      <c r="AE113" s="2">
        <v>27.879730209085277</v>
      </c>
      <c r="AF113" s="2">
        <v>15.859497089810183</v>
      </c>
      <c r="AG113" s="2">
        <v>9.2076775181225052</v>
      </c>
      <c r="AH113" s="2">
        <v>13.555477581598796</v>
      </c>
      <c r="AI113" s="2">
        <v>13.481882253533222</v>
      </c>
    </row>
    <row r="114" spans="1:35" ht="21" x14ac:dyDescent="0.25">
      <c r="A114" s="117" t="s">
        <v>923</v>
      </c>
      <c r="B114" s="117" t="s">
        <v>23</v>
      </c>
      <c r="C114" s="117" t="s">
        <v>130</v>
      </c>
      <c r="D114" s="117" t="s">
        <v>169</v>
      </c>
      <c r="E114" s="118">
        <v>32546</v>
      </c>
      <c r="F114" s="117">
        <v>26</v>
      </c>
      <c r="G114" s="117">
        <v>10</v>
      </c>
      <c r="H114" s="117">
        <v>787</v>
      </c>
      <c r="I114" s="117">
        <v>203</v>
      </c>
      <c r="J114" s="117">
        <v>50</v>
      </c>
      <c r="K114" s="2">
        <v>0</v>
      </c>
      <c r="L114" s="117">
        <v>16</v>
      </c>
      <c r="M114" s="117">
        <v>69</v>
      </c>
      <c r="N114" s="117">
        <v>0</v>
      </c>
      <c r="O114" s="117">
        <v>0</v>
      </c>
      <c r="P114" s="2">
        <v>1</v>
      </c>
      <c r="Q114" s="2">
        <v>1</v>
      </c>
      <c r="R114" s="2">
        <v>0</v>
      </c>
      <c r="S114" s="2">
        <v>0</v>
      </c>
      <c r="T114" s="2">
        <v>0</v>
      </c>
      <c r="U114" s="117">
        <v>23</v>
      </c>
      <c r="V114" s="117">
        <v>100</v>
      </c>
      <c r="W114" s="117">
        <v>41</v>
      </c>
      <c r="X114" s="2"/>
      <c r="Y114" s="2"/>
      <c r="Z114" s="71">
        <f>('Controles Generales'!$D$14*(I114*(90/H114))+'Controles Generales'!$E$14*(J114*(90/H114))+'Controles Generales'!$G$14*(L114*(90/H114))+'Controles Generales'!$H$14*(M114*(90/H114))+'Controles Generales'!$I$14*(N114*(90/H114))+'Controles Generales'!$P$14*(U114*(90/H114))+'Controles Generales'!$Q$14*(V114*(90/H114))+'Controles Generales'!$R$14*(W114*(90/H114)))/100</f>
        <v>6.1662007623888178</v>
      </c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31.5" x14ac:dyDescent="0.25">
      <c r="A115" s="117" t="s">
        <v>924</v>
      </c>
      <c r="B115" s="117" t="s">
        <v>23</v>
      </c>
      <c r="C115" s="117" t="s">
        <v>121</v>
      </c>
      <c r="D115" s="117" t="s">
        <v>215</v>
      </c>
      <c r="E115" s="118">
        <v>34248</v>
      </c>
      <c r="F115" s="117">
        <v>22</v>
      </c>
      <c r="G115" s="117">
        <v>15</v>
      </c>
      <c r="H115" s="117">
        <v>1140</v>
      </c>
      <c r="I115" s="117">
        <v>149</v>
      </c>
      <c r="J115" s="117">
        <v>79</v>
      </c>
      <c r="K115" s="2">
        <v>1</v>
      </c>
      <c r="L115" s="117">
        <v>21</v>
      </c>
      <c r="M115" s="117">
        <v>98</v>
      </c>
      <c r="N115" s="117">
        <v>5</v>
      </c>
      <c r="O115" s="117">
        <v>0</v>
      </c>
      <c r="P115" s="2">
        <v>3</v>
      </c>
      <c r="Q115" s="2">
        <v>0</v>
      </c>
      <c r="R115" s="2">
        <v>1</v>
      </c>
      <c r="S115" s="2">
        <v>0</v>
      </c>
      <c r="T115" s="2">
        <v>1</v>
      </c>
      <c r="U115" s="117">
        <v>26</v>
      </c>
      <c r="V115" s="117">
        <v>137</v>
      </c>
      <c r="W115" s="117">
        <v>84</v>
      </c>
      <c r="X115" s="2"/>
      <c r="Y115" s="2"/>
      <c r="Z115" s="71">
        <f>('Controles Generales'!$D$14*(I115*(90/H115))+'Controles Generales'!$E$14*(J115*(90/H115))+'Controles Generales'!$G$14*(L115*(90/H115))+'Controles Generales'!$H$14*(M115*(90/H115))+'Controles Generales'!$I$14*(N115*(90/H115))+'Controles Generales'!$P$14*(U115*(90/H115))+'Controles Generales'!$Q$14*(V115*(90/H115))+'Controles Generales'!$R$14*(W115*(90/H115)))/100</f>
        <v>5.5878947368421041</v>
      </c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21" x14ac:dyDescent="0.25">
      <c r="A116" s="117" t="s">
        <v>925</v>
      </c>
      <c r="B116" s="117" t="s">
        <v>23</v>
      </c>
      <c r="C116" s="117" t="s">
        <v>605</v>
      </c>
      <c r="D116" s="117" t="s">
        <v>118</v>
      </c>
      <c r="E116" s="118">
        <v>31959</v>
      </c>
      <c r="F116" s="117">
        <v>28</v>
      </c>
      <c r="G116" s="117">
        <v>12</v>
      </c>
      <c r="H116" s="117">
        <v>1040</v>
      </c>
      <c r="I116" s="117">
        <v>172</v>
      </c>
      <c r="J116" s="117">
        <v>67</v>
      </c>
      <c r="K116" s="2">
        <v>2</v>
      </c>
      <c r="L116" s="117">
        <v>10</v>
      </c>
      <c r="M116" s="117">
        <v>85</v>
      </c>
      <c r="N116" s="117">
        <v>3</v>
      </c>
      <c r="O116" s="117">
        <v>0</v>
      </c>
      <c r="P116" s="2">
        <v>0</v>
      </c>
      <c r="Q116" s="2">
        <v>0</v>
      </c>
      <c r="R116" s="2">
        <v>0</v>
      </c>
      <c r="S116" s="2">
        <v>1</v>
      </c>
      <c r="T116" s="2">
        <v>0</v>
      </c>
      <c r="U116" s="117">
        <v>20</v>
      </c>
      <c r="V116" s="117">
        <v>120</v>
      </c>
      <c r="W116" s="117">
        <v>67</v>
      </c>
      <c r="X116" s="2"/>
      <c r="Y116" s="2"/>
      <c r="Z116" s="71">
        <f>('Controles Generales'!$D$14*(I116*(90/H116))+'Controles Generales'!$E$14*(J116*(90/H116))+'Controles Generales'!$G$14*(L116*(90/H116))+'Controles Generales'!$H$14*(M116*(90/H116))+'Controles Generales'!$I$14*(N116*(90/H116))+'Controles Generales'!$P$14*(U116*(90/H116))+'Controles Generales'!$Q$14*(V116*(90/H116))+'Controles Generales'!$R$14*(W116*(90/H116)))/100</f>
        <v>5.2753846153846151</v>
      </c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21" x14ac:dyDescent="0.25">
      <c r="A117" s="117" t="s">
        <v>926</v>
      </c>
      <c r="B117" s="117" t="s">
        <v>23</v>
      </c>
      <c r="C117" s="117" t="s">
        <v>598</v>
      </c>
      <c r="D117" s="117" t="s">
        <v>118</v>
      </c>
      <c r="E117" s="118">
        <v>32675</v>
      </c>
      <c r="F117" s="117">
        <v>26</v>
      </c>
      <c r="G117" s="117">
        <v>11</v>
      </c>
      <c r="H117" s="117">
        <v>990</v>
      </c>
      <c r="I117" s="117">
        <v>128</v>
      </c>
      <c r="J117" s="117">
        <v>42</v>
      </c>
      <c r="K117" s="2">
        <v>0</v>
      </c>
      <c r="L117" s="117">
        <v>21</v>
      </c>
      <c r="M117" s="117">
        <v>88</v>
      </c>
      <c r="N117" s="117">
        <v>6</v>
      </c>
      <c r="O117" s="117">
        <v>1</v>
      </c>
      <c r="P117" s="2">
        <v>0</v>
      </c>
      <c r="Q117" s="2">
        <v>0</v>
      </c>
      <c r="R117" s="2">
        <v>0</v>
      </c>
      <c r="S117" s="2">
        <v>0</v>
      </c>
      <c r="T117" s="2">
        <v>2</v>
      </c>
      <c r="U117" s="117">
        <v>22</v>
      </c>
      <c r="V117" s="117">
        <v>90</v>
      </c>
      <c r="W117" s="117">
        <v>39</v>
      </c>
      <c r="X117" s="2"/>
      <c r="Y117" s="2"/>
      <c r="Z117" s="71">
        <f>('Controles Generales'!$D$14*(I117*(90/H117))+'Controles Generales'!$E$14*(J117*(90/H117))+'Controles Generales'!$G$14*(L117*(90/H117))+'Controles Generales'!$H$14*(M117*(90/H117))+'Controles Generales'!$I$14*(N117*(90/H117))+'Controles Generales'!$P$14*(U117*(90/H117))+'Controles Generales'!$Q$14*(V117*(90/H117))+'Controles Generales'!$R$14*(W117*(90/H117)))/100</f>
        <v>4.6481818181818175</v>
      </c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21" x14ac:dyDescent="0.25">
      <c r="A118" s="117" t="s">
        <v>411</v>
      </c>
      <c r="B118" s="117" t="s">
        <v>23</v>
      </c>
      <c r="C118" s="117" t="s">
        <v>172</v>
      </c>
      <c r="D118" s="117" t="s">
        <v>118</v>
      </c>
      <c r="E118" s="118">
        <v>31626</v>
      </c>
      <c r="F118" s="117">
        <v>29</v>
      </c>
      <c r="G118" s="117">
        <v>21</v>
      </c>
      <c r="H118" s="117">
        <v>1797</v>
      </c>
      <c r="I118" s="117">
        <v>284</v>
      </c>
      <c r="J118" s="117">
        <v>77</v>
      </c>
      <c r="K118" s="2">
        <v>0</v>
      </c>
      <c r="L118" s="117">
        <v>33</v>
      </c>
      <c r="M118" s="117">
        <v>177</v>
      </c>
      <c r="N118" s="117">
        <v>24</v>
      </c>
      <c r="O118" s="117">
        <v>2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117">
        <v>47</v>
      </c>
      <c r="V118" s="117">
        <v>204</v>
      </c>
      <c r="W118" s="117">
        <v>145</v>
      </c>
      <c r="X118" s="2" t="s">
        <v>42</v>
      </c>
      <c r="Y118" s="2">
        <v>7.7878447781372753</v>
      </c>
      <c r="Z118" s="71">
        <f>('Controles Generales'!$D$14*(I118*(90/H118))+'Controles Generales'!$E$14*(J118*(90/H118))+'Controles Generales'!$G$14*(L118*(90/H118))+'Controles Generales'!$H$14*(M118*(90/H118))+'Controles Generales'!$I$14*(N118*(90/H118))+'Controles Generales'!$P$14*(U118*(90/H118))+'Controles Generales'!$Q$14*(V118*(90/H118))+'Controles Generales'!$R$14*(W118*(90/H118)))/100</f>
        <v>5.9579298831385641</v>
      </c>
      <c r="AA118" s="2">
        <v>10.393336425257564</v>
      </c>
      <c r="AB118" s="2">
        <v>7.7878447781372753</v>
      </c>
      <c r="AC118" s="2">
        <v>8.3463985930996252</v>
      </c>
      <c r="AD118" s="2">
        <v>3.4283854017967963</v>
      </c>
      <c r="AE118" s="2">
        <v>6.5142557917237411</v>
      </c>
      <c r="AF118" s="2">
        <v>3.2076137721299012</v>
      </c>
      <c r="AG118" s="2">
        <v>2.2584989681763874</v>
      </c>
      <c r="AH118" s="2">
        <v>3.1238188334962529</v>
      </c>
      <c r="AI118" s="2">
        <v>3.4283854017967963</v>
      </c>
    </row>
    <row r="119" spans="1:35" ht="21" x14ac:dyDescent="0.25">
      <c r="A119" s="117" t="s">
        <v>140</v>
      </c>
      <c r="B119" s="117" t="s">
        <v>23</v>
      </c>
      <c r="C119" s="117" t="s">
        <v>152</v>
      </c>
      <c r="D119" s="117" t="s">
        <v>118</v>
      </c>
      <c r="E119" s="118">
        <v>31447</v>
      </c>
      <c r="F119" s="117">
        <v>29</v>
      </c>
      <c r="G119" s="117">
        <v>24</v>
      </c>
      <c r="H119" s="117">
        <v>2019</v>
      </c>
      <c r="I119" s="117">
        <v>601</v>
      </c>
      <c r="J119" s="117">
        <v>204</v>
      </c>
      <c r="K119" s="2">
        <v>0</v>
      </c>
      <c r="L119" s="117">
        <v>23</v>
      </c>
      <c r="M119" s="117">
        <v>241</v>
      </c>
      <c r="N119" s="117">
        <v>17</v>
      </c>
      <c r="O119" s="117">
        <v>2</v>
      </c>
      <c r="P119" s="2">
        <v>0</v>
      </c>
      <c r="Q119" s="2">
        <v>0</v>
      </c>
      <c r="R119" s="2">
        <v>1</v>
      </c>
      <c r="S119" s="2">
        <v>0</v>
      </c>
      <c r="T119" s="2">
        <v>0</v>
      </c>
      <c r="U119" s="117">
        <v>51</v>
      </c>
      <c r="V119" s="117">
        <v>216</v>
      </c>
      <c r="W119" s="117">
        <v>151</v>
      </c>
      <c r="X119" s="2" t="s">
        <v>42</v>
      </c>
      <c r="Y119" s="2">
        <v>1.3650944248667209</v>
      </c>
      <c r="Z119" s="71">
        <f>('Controles Generales'!$D$14*(I119*(90/H119))+'Controles Generales'!$E$14*(J119*(90/H119))+'Controles Generales'!$G$14*(L119*(90/H119))+'Controles Generales'!$H$14*(M119*(90/H119))+'Controles Generales'!$I$14*(N119*(90/H119))+'Controles Generales'!$P$14*(U119*(90/H119))+'Controles Generales'!$Q$14*(V119*(90/H119))+'Controles Generales'!$R$14*(W119*(90/H119)))/100</f>
        <v>6.7190193164933145</v>
      </c>
      <c r="AA119" s="2">
        <v>2.0257864824505658</v>
      </c>
      <c r="AB119" s="2">
        <v>1.3650944248667209</v>
      </c>
      <c r="AC119" s="2">
        <v>2.1040403191965318</v>
      </c>
      <c r="AD119" s="2">
        <v>0.47248576850094876</v>
      </c>
      <c r="AE119" s="2">
        <v>1.0670913526701005</v>
      </c>
      <c r="AF119" s="2">
        <v>0.72184207668078637</v>
      </c>
      <c r="AG119" s="2">
        <v>0.32915173237753881</v>
      </c>
      <c r="AH119" s="2">
        <v>0.46635711958292603</v>
      </c>
      <c r="AI119" s="2">
        <v>0.47248576850094876</v>
      </c>
    </row>
    <row r="120" spans="1:35" ht="21" x14ac:dyDescent="0.25">
      <c r="A120" s="117" t="s">
        <v>237</v>
      </c>
      <c r="B120" s="117" t="s">
        <v>23</v>
      </c>
      <c r="C120" s="117" t="s">
        <v>121</v>
      </c>
      <c r="D120" s="117" t="s">
        <v>118</v>
      </c>
      <c r="E120" s="118">
        <v>34911</v>
      </c>
      <c r="F120" s="117">
        <v>20</v>
      </c>
      <c r="G120" s="117">
        <v>3</v>
      </c>
      <c r="H120" s="117">
        <v>270</v>
      </c>
      <c r="I120" s="117">
        <v>20</v>
      </c>
      <c r="J120" s="117">
        <v>13</v>
      </c>
      <c r="K120" s="2">
        <v>12</v>
      </c>
      <c r="L120" s="117">
        <v>3</v>
      </c>
      <c r="M120" s="117">
        <v>15</v>
      </c>
      <c r="N120" s="117">
        <v>0</v>
      </c>
      <c r="O120" s="117">
        <v>0</v>
      </c>
      <c r="P120" s="2">
        <v>1</v>
      </c>
      <c r="Q120" s="2">
        <v>0</v>
      </c>
      <c r="R120" s="2">
        <v>0</v>
      </c>
      <c r="S120" s="2">
        <v>0</v>
      </c>
      <c r="T120" s="2">
        <v>3</v>
      </c>
      <c r="U120" s="117">
        <v>3</v>
      </c>
      <c r="V120" s="117">
        <v>28</v>
      </c>
      <c r="W120" s="117">
        <v>18</v>
      </c>
      <c r="X120" s="2"/>
      <c r="Y120" s="2"/>
      <c r="Z120" s="71">
        <f>('Controles Generales'!$D$14*(I120*(90/H120))+'Controles Generales'!$E$14*(J120*(90/H120))+'Controles Generales'!$G$14*(L120*(90/H120))+'Controles Generales'!$H$14*(M120*(90/H120))+'Controles Generales'!$I$14*(N120*(90/H120))+'Controles Generales'!$P$14*(U120*(90/H120))+'Controles Generales'!$Q$14*(V120*(90/H120))+'Controles Generales'!$R$14*(W120*(90/H120)))/100</f>
        <v>4.1633333333333331</v>
      </c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21" x14ac:dyDescent="0.25">
      <c r="A121" s="117" t="s">
        <v>927</v>
      </c>
      <c r="B121" s="117" t="s">
        <v>23</v>
      </c>
      <c r="C121" s="117" t="s">
        <v>124</v>
      </c>
      <c r="D121" s="117" t="s">
        <v>118</v>
      </c>
      <c r="E121" s="118">
        <v>32406</v>
      </c>
      <c r="F121" s="117">
        <v>27</v>
      </c>
      <c r="G121" s="117">
        <v>4</v>
      </c>
      <c r="H121" s="117">
        <v>224</v>
      </c>
      <c r="I121" s="117">
        <v>23</v>
      </c>
      <c r="J121" s="117">
        <v>16</v>
      </c>
      <c r="K121" s="2">
        <v>6</v>
      </c>
      <c r="L121" s="117">
        <v>5</v>
      </c>
      <c r="M121" s="117">
        <v>18</v>
      </c>
      <c r="N121" s="117">
        <v>1</v>
      </c>
      <c r="O121" s="117">
        <v>0</v>
      </c>
      <c r="P121" s="2">
        <v>7</v>
      </c>
      <c r="Q121" s="2">
        <v>1</v>
      </c>
      <c r="R121" s="2">
        <v>2</v>
      </c>
      <c r="S121" s="2">
        <v>2</v>
      </c>
      <c r="T121" s="2">
        <v>1</v>
      </c>
      <c r="U121" s="117">
        <v>7</v>
      </c>
      <c r="V121" s="117">
        <v>31</v>
      </c>
      <c r="W121" s="117">
        <v>20</v>
      </c>
      <c r="X121" s="2" t="s">
        <v>42</v>
      </c>
      <c r="Y121" s="2">
        <v>37.439113249107663</v>
      </c>
      <c r="Z121" s="71">
        <f>('Controles Generales'!$D$14*(I121*(90/H121))+'Controles Generales'!$E$14*(J121*(90/H121))+'Controles Generales'!$G$14*(L121*(90/H121))+'Controles Generales'!$H$14*(M121*(90/H121))+'Controles Generales'!$I$14*(N121*(90/H121))+'Controles Generales'!$P$14*(U121*(90/H121))+'Controles Generales'!$Q$14*(V121*(90/H121))+'Controles Generales'!$R$14*(W121*(90/H121)))/100</f>
        <v>6.0870535714285721</v>
      </c>
      <c r="AA121" s="2">
        <v>47.365192334883623</v>
      </c>
      <c r="AB121" s="2">
        <v>37.369441117960122</v>
      </c>
      <c r="AC121" s="2">
        <v>43.509756876605501</v>
      </c>
      <c r="AD121" s="2">
        <v>21.681276363066935</v>
      </c>
      <c r="AE121" s="2">
        <v>32.500067884630759</v>
      </c>
      <c r="AF121" s="2">
        <v>23.538829704626668</v>
      </c>
      <c r="AG121" s="2">
        <v>15.452915477863373</v>
      </c>
      <c r="AH121" s="2">
        <v>20.617736502315548</v>
      </c>
      <c r="AI121" s="2">
        <v>21.576768166345623</v>
      </c>
    </row>
    <row r="122" spans="1:35" ht="21" x14ac:dyDescent="0.25">
      <c r="A122" s="117" t="s">
        <v>412</v>
      </c>
      <c r="B122" s="117" t="s">
        <v>23</v>
      </c>
      <c r="C122" s="117" t="s">
        <v>172</v>
      </c>
      <c r="D122" s="117" t="s">
        <v>118</v>
      </c>
      <c r="E122" s="118">
        <v>34090</v>
      </c>
      <c r="F122" s="117">
        <v>22</v>
      </c>
      <c r="G122" s="117">
        <v>3</v>
      </c>
      <c r="H122" s="117">
        <v>146</v>
      </c>
      <c r="I122" s="117">
        <v>22</v>
      </c>
      <c r="J122" s="117">
        <v>3</v>
      </c>
      <c r="K122" s="2">
        <v>6</v>
      </c>
      <c r="L122" s="117">
        <v>2</v>
      </c>
      <c r="M122" s="117">
        <v>16</v>
      </c>
      <c r="N122" s="117">
        <v>1</v>
      </c>
      <c r="O122" s="117">
        <v>0</v>
      </c>
      <c r="P122" s="2">
        <v>1</v>
      </c>
      <c r="Q122" s="2">
        <v>0</v>
      </c>
      <c r="R122" s="2">
        <v>0</v>
      </c>
      <c r="S122" s="2">
        <v>0</v>
      </c>
      <c r="T122" s="2">
        <v>1</v>
      </c>
      <c r="U122" s="117">
        <v>12</v>
      </c>
      <c r="V122" s="117">
        <v>33</v>
      </c>
      <c r="W122" s="117">
        <v>20</v>
      </c>
      <c r="X122" s="2" t="s">
        <v>42</v>
      </c>
      <c r="Y122" s="2">
        <v>23.356419139706965</v>
      </c>
      <c r="Z122" s="71">
        <f>('Controles Generales'!$D$14*(I122*(90/H122))+'Controles Generales'!$E$14*(J122*(90/H122))+'Controles Generales'!$G$14*(L122*(90/H122))+'Controles Generales'!$H$14*(M122*(90/H122))+'Controles Generales'!$I$14*(N122*(90/H122))+'Controles Generales'!$P$14*(U122*(90/H122))+'Controles Generales'!$Q$14*(V122*(90/H122))+'Controles Generales'!$R$14*(W122*(90/H122)))/100</f>
        <v>9.332876712328769</v>
      </c>
      <c r="AA122" s="2">
        <v>34.059118470745155</v>
      </c>
      <c r="AB122" s="2">
        <v>23.606419139706965</v>
      </c>
      <c r="AC122" s="2">
        <v>35.123560479084034</v>
      </c>
      <c r="AD122" s="2">
        <v>6.0267345696373322</v>
      </c>
      <c r="AE122" s="2">
        <v>18.326082278823286</v>
      </c>
      <c r="AF122" s="2">
        <v>11.412274105822494</v>
      </c>
      <c r="AG122" s="2">
        <v>3.6824510614833188</v>
      </c>
      <c r="AH122" s="2">
        <v>7.0391429806752379</v>
      </c>
      <c r="AI122" s="2">
        <v>6.4017345696373322</v>
      </c>
    </row>
    <row r="123" spans="1:35" ht="21" x14ac:dyDescent="0.25">
      <c r="A123" s="117" t="s">
        <v>392</v>
      </c>
      <c r="B123" s="117" t="s">
        <v>23</v>
      </c>
      <c r="C123" s="117" t="s">
        <v>121</v>
      </c>
      <c r="D123" s="117" t="s">
        <v>118</v>
      </c>
      <c r="E123" s="118">
        <v>32580</v>
      </c>
      <c r="F123" s="117">
        <v>26</v>
      </c>
      <c r="G123" s="117">
        <v>21</v>
      </c>
      <c r="H123" s="117">
        <v>1780</v>
      </c>
      <c r="I123" s="117">
        <v>177</v>
      </c>
      <c r="J123" s="117">
        <v>78</v>
      </c>
      <c r="K123" s="2">
        <v>1</v>
      </c>
      <c r="L123" s="117">
        <v>32</v>
      </c>
      <c r="M123" s="117">
        <v>130</v>
      </c>
      <c r="N123" s="117">
        <v>8</v>
      </c>
      <c r="O123" s="117">
        <v>1</v>
      </c>
      <c r="P123" s="2">
        <v>2</v>
      </c>
      <c r="Q123" s="2">
        <v>0</v>
      </c>
      <c r="R123" s="2">
        <v>5</v>
      </c>
      <c r="S123" s="2">
        <v>0</v>
      </c>
      <c r="T123" s="2">
        <v>4</v>
      </c>
      <c r="U123" s="117">
        <v>23</v>
      </c>
      <c r="V123" s="117">
        <v>207</v>
      </c>
      <c r="W123" s="117">
        <v>102</v>
      </c>
      <c r="X123" s="2" t="s">
        <v>42</v>
      </c>
      <c r="Y123" s="2">
        <v>5.0504460635552411</v>
      </c>
      <c r="Z123" s="71">
        <f>('Controles Generales'!$D$14*(I123*(90/H123))+'Controles Generales'!$E$14*(J123*(90/H123))+'Controles Generales'!$G$14*(L123*(90/H123))+'Controles Generales'!$H$14*(M123*(90/H123))+'Controles Generales'!$I$14*(N123*(90/H123))+'Controles Generales'!$P$14*(U123*(90/H123))+'Controles Generales'!$Q$14*(V123*(90/H123))+'Controles Generales'!$R$14*(W123*(90/H123)))/100</f>
        <v>4.7416853932584271</v>
      </c>
      <c r="AA123" s="2">
        <v>8.168558580495457</v>
      </c>
      <c r="AB123" s="2">
        <v>5.0504460635552411</v>
      </c>
      <c r="AC123" s="2">
        <v>7.623943628709176</v>
      </c>
      <c r="AD123" s="2">
        <v>0.98748090896468754</v>
      </c>
      <c r="AE123" s="2">
        <v>3.694239851723538</v>
      </c>
      <c r="AF123" s="2">
        <v>1.7344411860540894</v>
      </c>
      <c r="AG123" s="2">
        <v>0.57885304659498216</v>
      </c>
      <c r="AH123" s="2">
        <v>1.0813782991202345</v>
      </c>
      <c r="AI123" s="2">
        <v>0.98748090896468754</v>
      </c>
    </row>
    <row r="124" spans="1:35" ht="21" x14ac:dyDescent="0.25">
      <c r="A124" s="117" t="s">
        <v>928</v>
      </c>
      <c r="B124" s="117" t="s">
        <v>23</v>
      </c>
      <c r="C124" s="117" t="s">
        <v>190</v>
      </c>
      <c r="D124" s="117" t="s">
        <v>118</v>
      </c>
      <c r="E124" s="118">
        <v>33378</v>
      </c>
      <c r="F124" s="117">
        <v>24</v>
      </c>
      <c r="G124" s="117">
        <v>24</v>
      </c>
      <c r="H124" s="117">
        <v>2142</v>
      </c>
      <c r="I124" s="117">
        <v>409</v>
      </c>
      <c r="J124" s="117">
        <v>159</v>
      </c>
      <c r="K124" s="2">
        <v>7</v>
      </c>
      <c r="L124" s="117">
        <v>34</v>
      </c>
      <c r="M124" s="117">
        <v>213</v>
      </c>
      <c r="N124" s="117">
        <v>13</v>
      </c>
      <c r="O124" s="117">
        <v>1</v>
      </c>
      <c r="P124" s="2">
        <v>1</v>
      </c>
      <c r="Q124" s="2">
        <v>0</v>
      </c>
      <c r="R124" s="2">
        <v>1</v>
      </c>
      <c r="S124" s="2">
        <v>0</v>
      </c>
      <c r="T124" s="2">
        <v>3</v>
      </c>
      <c r="U124" s="117">
        <v>34</v>
      </c>
      <c r="V124" s="117">
        <v>219</v>
      </c>
      <c r="W124" s="117">
        <v>129</v>
      </c>
      <c r="X124" s="2"/>
      <c r="Y124" s="2"/>
      <c r="Z124" s="71">
        <f>('Controles Generales'!$D$14*(I124*(90/H124))+'Controles Generales'!$E$14*(J124*(90/H124))+'Controles Generales'!$G$14*(L124*(90/H124))+'Controles Generales'!$H$14*(M124*(90/H124))+'Controles Generales'!$I$14*(N124*(90/H124))+'Controles Generales'!$P$14*(U124*(90/H124))+'Controles Generales'!$Q$14*(V124*(90/H124))+'Controles Generales'!$R$14*(W124*(90/H124)))/100</f>
        <v>5.4701680672268909</v>
      </c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31.5" x14ac:dyDescent="0.25">
      <c r="A125" s="117" t="s">
        <v>372</v>
      </c>
      <c r="B125" s="117" t="s">
        <v>23</v>
      </c>
      <c r="C125" s="117" t="s">
        <v>135</v>
      </c>
      <c r="D125" s="117" t="s">
        <v>118</v>
      </c>
      <c r="E125" s="118">
        <v>31830</v>
      </c>
      <c r="F125" s="117">
        <v>28</v>
      </c>
      <c r="G125" s="117">
        <v>21</v>
      </c>
      <c r="H125" s="117">
        <v>1680</v>
      </c>
      <c r="I125" s="117">
        <v>550</v>
      </c>
      <c r="J125" s="117">
        <v>239</v>
      </c>
      <c r="K125" s="2">
        <v>4</v>
      </c>
      <c r="L125" s="117">
        <v>19</v>
      </c>
      <c r="M125" s="117">
        <v>182</v>
      </c>
      <c r="N125" s="117">
        <v>17</v>
      </c>
      <c r="O125" s="117">
        <v>2</v>
      </c>
      <c r="P125" s="2">
        <v>2</v>
      </c>
      <c r="Q125" s="2">
        <v>0</v>
      </c>
      <c r="R125" s="2">
        <v>0</v>
      </c>
      <c r="S125" s="2">
        <v>0</v>
      </c>
      <c r="T125" s="2">
        <v>1</v>
      </c>
      <c r="U125" s="117">
        <v>37</v>
      </c>
      <c r="V125" s="117">
        <v>215</v>
      </c>
      <c r="W125" s="117">
        <v>161</v>
      </c>
      <c r="X125" s="2"/>
      <c r="Y125" s="2"/>
      <c r="Z125" s="71">
        <f>('Controles Generales'!$D$14*(I125*(90/H125))+'Controles Generales'!$E$14*(J125*(90/H125))+'Controles Generales'!$G$14*(L125*(90/H125))+'Controles Generales'!$H$14*(M125*(90/H125))+'Controles Generales'!$I$14*(N125*(90/H125))+'Controles Generales'!$P$14*(U125*(90/H125))+'Controles Generales'!$Q$14*(V125*(90/H125))+'Controles Generales'!$R$14*(W125*(90/H125)))/100</f>
        <v>7.4175000000000004</v>
      </c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21" x14ac:dyDescent="0.25">
      <c r="A126" s="117" t="s">
        <v>460</v>
      </c>
      <c r="B126" s="117" t="s">
        <v>23</v>
      </c>
      <c r="C126" s="117" t="s">
        <v>146</v>
      </c>
      <c r="D126" s="117" t="s">
        <v>118</v>
      </c>
      <c r="E126" s="118">
        <v>31901</v>
      </c>
      <c r="F126" s="117">
        <v>28</v>
      </c>
      <c r="G126" s="117">
        <v>11</v>
      </c>
      <c r="H126" s="117">
        <v>949</v>
      </c>
      <c r="I126" s="117">
        <v>169</v>
      </c>
      <c r="J126" s="117">
        <v>78</v>
      </c>
      <c r="K126" s="2">
        <v>0</v>
      </c>
      <c r="L126" s="117">
        <v>17</v>
      </c>
      <c r="M126" s="117">
        <v>99</v>
      </c>
      <c r="N126" s="117">
        <v>2</v>
      </c>
      <c r="O126" s="117">
        <v>1</v>
      </c>
      <c r="P126" s="2">
        <v>0</v>
      </c>
      <c r="Q126" s="2">
        <v>0</v>
      </c>
      <c r="R126" s="2">
        <v>14</v>
      </c>
      <c r="S126" s="2">
        <v>0</v>
      </c>
      <c r="T126" s="2">
        <v>1</v>
      </c>
      <c r="U126" s="117">
        <v>21</v>
      </c>
      <c r="V126" s="117">
        <v>73</v>
      </c>
      <c r="W126" s="117">
        <v>44</v>
      </c>
      <c r="X126" s="2"/>
      <c r="Y126" s="2"/>
      <c r="Z126" s="71">
        <f>('Controles Generales'!$D$14*(I126*(90/H126))+'Controles Generales'!$E$14*(J126*(90/H126))+'Controles Generales'!$G$14*(L126*(90/H126))+'Controles Generales'!$H$14*(M126*(90/H126))+'Controles Generales'!$I$14*(N126*(90/H126))+'Controles Generales'!$P$14*(U126*(90/H126))+'Controles Generales'!$Q$14*(V126*(90/H126))+'Controles Generales'!$R$14*(W126*(90/H126)))/100</f>
        <v>4.9846153846153847</v>
      </c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21" x14ac:dyDescent="0.25">
      <c r="A127" s="117" t="s">
        <v>240</v>
      </c>
      <c r="B127" s="117" t="s">
        <v>23</v>
      </c>
      <c r="C127" s="117" t="s">
        <v>128</v>
      </c>
      <c r="D127" s="117" t="s">
        <v>118</v>
      </c>
      <c r="E127" s="118">
        <v>34262</v>
      </c>
      <c r="F127" s="117">
        <v>22</v>
      </c>
      <c r="G127" s="117">
        <v>1</v>
      </c>
      <c r="H127" s="117">
        <v>90</v>
      </c>
      <c r="I127" s="117">
        <v>5</v>
      </c>
      <c r="J127" s="117">
        <v>7</v>
      </c>
      <c r="K127" s="2">
        <v>2</v>
      </c>
      <c r="L127" s="117">
        <v>0</v>
      </c>
      <c r="M127" s="117">
        <v>2</v>
      </c>
      <c r="N127" s="117">
        <v>0</v>
      </c>
      <c r="O127" s="117">
        <v>0</v>
      </c>
      <c r="P127" s="2">
        <v>2</v>
      </c>
      <c r="Q127" s="2">
        <v>0</v>
      </c>
      <c r="R127" s="2">
        <v>0</v>
      </c>
      <c r="S127" s="2">
        <v>0</v>
      </c>
      <c r="T127" s="2">
        <v>1</v>
      </c>
      <c r="U127" s="117">
        <v>1</v>
      </c>
      <c r="V127" s="117">
        <v>9</v>
      </c>
      <c r="W127" s="117">
        <v>1</v>
      </c>
      <c r="X127" s="2"/>
      <c r="Y127" s="2"/>
      <c r="Z127" s="71">
        <f>('Controles Generales'!$D$14*(I127*(90/H127))+'Controles Generales'!$E$14*(J127*(90/H127))+'Controles Generales'!$G$14*(L127*(90/H127))+'Controles Generales'!$H$14*(M127*(90/H127))+'Controles Generales'!$I$14*(N127*(90/H127))+'Controles Generales'!$P$14*(U127*(90/H127))+'Controles Generales'!$Q$14*(V127*(90/H127))+'Controles Generales'!$R$14*(W127*(90/H127)))/100</f>
        <v>2.59</v>
      </c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21" x14ac:dyDescent="0.25">
      <c r="A128" s="117" t="s">
        <v>929</v>
      </c>
      <c r="B128" s="117" t="s">
        <v>23</v>
      </c>
      <c r="C128" s="117" t="s">
        <v>117</v>
      </c>
      <c r="D128" s="117" t="s">
        <v>118</v>
      </c>
      <c r="E128" s="118">
        <v>30701</v>
      </c>
      <c r="F128" s="117">
        <v>31</v>
      </c>
      <c r="G128" s="117">
        <v>1</v>
      </c>
      <c r="H128" s="117">
        <v>81</v>
      </c>
      <c r="I128" s="117">
        <v>10</v>
      </c>
      <c r="J128" s="117">
        <v>13</v>
      </c>
      <c r="K128" s="2">
        <v>2</v>
      </c>
      <c r="L128" s="117">
        <v>3</v>
      </c>
      <c r="M128" s="117">
        <v>6</v>
      </c>
      <c r="N128" s="117">
        <v>0</v>
      </c>
      <c r="O128" s="117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117">
        <v>2</v>
      </c>
      <c r="V128" s="117">
        <v>8</v>
      </c>
      <c r="W128" s="117">
        <v>3</v>
      </c>
      <c r="X128" s="2" t="s">
        <v>42</v>
      </c>
      <c r="Y128" s="2">
        <v>32.895412949095082</v>
      </c>
      <c r="Z128" s="71">
        <f>('Controles Generales'!$D$14*(I128*(90/H128))+'Controles Generales'!$E$14*(J128*(90/H128))+'Controles Generales'!$G$14*(L128*(90/H128))+'Controles Generales'!$H$14*(M128*(90/H128))+'Controles Generales'!$I$14*(N128*(90/H128))+'Controles Generales'!$P$14*(U128*(90/H128))+'Controles Generales'!$Q$14*(V128*(90/H128))+'Controles Generales'!$R$14*(W128*(90/H128)))/100</f>
        <v>5.0111111111111111</v>
      </c>
      <c r="AA128" s="2">
        <v>48.972268236148878</v>
      </c>
      <c r="AB128" s="2">
        <v>32.981478522865572</v>
      </c>
      <c r="AC128" s="2">
        <v>43.755009919791299</v>
      </c>
      <c r="AD128" s="2">
        <v>11.736815285306044</v>
      </c>
      <c r="AE128" s="2">
        <v>27.03134287227406</v>
      </c>
      <c r="AF128" s="2">
        <v>15.543942502433962</v>
      </c>
      <c r="AG128" s="2">
        <v>8.5876728566093057</v>
      </c>
      <c r="AH128" s="2">
        <v>10.965670731533409</v>
      </c>
      <c r="AI128" s="2">
        <v>11.865913645961779</v>
      </c>
    </row>
    <row r="129" spans="1:35" ht="31.5" x14ac:dyDescent="0.25">
      <c r="A129" s="117" t="s">
        <v>930</v>
      </c>
      <c r="B129" s="117" t="s">
        <v>23</v>
      </c>
      <c r="C129" s="117" t="s">
        <v>190</v>
      </c>
      <c r="D129" s="117" t="s">
        <v>169</v>
      </c>
      <c r="E129" s="118">
        <v>30523</v>
      </c>
      <c r="F129" s="117">
        <v>32</v>
      </c>
      <c r="G129" s="117">
        <v>4</v>
      </c>
      <c r="H129" s="117">
        <v>231</v>
      </c>
      <c r="I129" s="117">
        <v>35</v>
      </c>
      <c r="J129" s="117">
        <v>13</v>
      </c>
      <c r="K129" s="2">
        <v>1</v>
      </c>
      <c r="L129" s="117">
        <v>4</v>
      </c>
      <c r="M129" s="117">
        <v>28</v>
      </c>
      <c r="N129" s="117">
        <v>1</v>
      </c>
      <c r="O129" s="117">
        <v>0</v>
      </c>
      <c r="P129" s="2">
        <v>4</v>
      </c>
      <c r="Q129" s="2">
        <v>2</v>
      </c>
      <c r="R129" s="2">
        <v>3</v>
      </c>
      <c r="S129" s="2">
        <v>0</v>
      </c>
      <c r="T129" s="2">
        <v>1</v>
      </c>
      <c r="U129" s="117">
        <v>11</v>
      </c>
      <c r="V129" s="117">
        <v>40</v>
      </c>
      <c r="W129" s="117">
        <v>16</v>
      </c>
      <c r="X129" s="2" t="s">
        <v>42</v>
      </c>
      <c r="Y129" s="2">
        <v>11.540174370298866</v>
      </c>
      <c r="Z129" s="71">
        <f>('Controles Generales'!$D$14*(I129*(90/H129))+'Controles Generales'!$E$14*(J129*(90/H129))+'Controles Generales'!$G$14*(L129*(90/H129))+'Controles Generales'!$H$14*(M129*(90/H129))+'Controles Generales'!$I$14*(N129*(90/H129))+'Controles Generales'!$P$14*(U129*(90/H129))+'Controles Generales'!$Q$14*(V129*(90/H129))+'Controles Generales'!$R$14*(W129*(90/H129)))/100</f>
        <v>7.2233766233766232</v>
      </c>
      <c r="AA129" s="2">
        <v>16.555813972401385</v>
      </c>
      <c r="AB129" s="2">
        <v>11.790174370298866</v>
      </c>
      <c r="AC129" s="2">
        <v>16.150292488644705</v>
      </c>
      <c r="AD129" s="2">
        <v>3.601809764031497</v>
      </c>
      <c r="AE129" s="2">
        <v>9.2915272718056539</v>
      </c>
      <c r="AF129" s="2">
        <v>4.1670971255885867</v>
      </c>
      <c r="AG129" s="2">
        <v>1.7310422376836037</v>
      </c>
      <c r="AH129" s="2">
        <v>2.7611348302761964</v>
      </c>
      <c r="AI129" s="2">
        <v>3.976809764031497</v>
      </c>
    </row>
    <row r="130" spans="1:35" ht="21" x14ac:dyDescent="0.25">
      <c r="A130" s="117" t="s">
        <v>366</v>
      </c>
      <c r="B130" s="117" t="s">
        <v>23</v>
      </c>
      <c r="C130" s="117" t="s">
        <v>130</v>
      </c>
      <c r="D130" s="117" t="s">
        <v>118</v>
      </c>
      <c r="E130" s="118">
        <v>32799</v>
      </c>
      <c r="F130" s="117">
        <v>26</v>
      </c>
      <c r="G130" s="117">
        <v>12</v>
      </c>
      <c r="H130" s="117">
        <v>888</v>
      </c>
      <c r="I130" s="117">
        <v>229</v>
      </c>
      <c r="J130" s="117">
        <v>73</v>
      </c>
      <c r="K130" s="2">
        <v>1</v>
      </c>
      <c r="L130" s="117">
        <v>14</v>
      </c>
      <c r="M130" s="117">
        <v>95</v>
      </c>
      <c r="N130" s="117">
        <v>6</v>
      </c>
      <c r="O130" s="117">
        <v>0</v>
      </c>
      <c r="P130" s="2">
        <v>3</v>
      </c>
      <c r="Q130" s="2">
        <v>1</v>
      </c>
      <c r="R130" s="2">
        <v>1</v>
      </c>
      <c r="S130" s="2">
        <v>1</v>
      </c>
      <c r="T130" s="2">
        <v>2</v>
      </c>
      <c r="U130" s="117">
        <v>10</v>
      </c>
      <c r="V130" s="117">
        <v>99</v>
      </c>
      <c r="W130" s="117">
        <v>83</v>
      </c>
      <c r="X130" s="2"/>
      <c r="Y130" s="2"/>
      <c r="Z130" s="71">
        <f>('Controles Generales'!$D$14*(I130*(90/H130))+'Controles Generales'!$E$14*(J130*(90/H130))+'Controles Generales'!$G$14*(L130*(90/H130))+'Controles Generales'!$H$14*(M130*(90/H130))+'Controles Generales'!$I$14*(N130*(90/H130))+'Controles Generales'!$P$14*(U130*(90/H130))+'Controles Generales'!$Q$14*(V130*(90/H130))+'Controles Generales'!$R$14*(W130*(90/H130)))/100</f>
        <v>6.5229729729729726</v>
      </c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21" x14ac:dyDescent="0.25">
      <c r="A131" s="117" t="s">
        <v>931</v>
      </c>
      <c r="B131" s="117" t="s">
        <v>23</v>
      </c>
      <c r="C131" s="117" t="s">
        <v>605</v>
      </c>
      <c r="D131" s="117" t="s">
        <v>118</v>
      </c>
      <c r="E131" s="118">
        <v>31359</v>
      </c>
      <c r="F131" s="117">
        <v>30</v>
      </c>
      <c r="G131" s="117">
        <v>18</v>
      </c>
      <c r="H131" s="117">
        <v>1409</v>
      </c>
      <c r="I131" s="117">
        <v>210</v>
      </c>
      <c r="J131" s="117">
        <v>49</v>
      </c>
      <c r="K131" s="2">
        <v>10</v>
      </c>
      <c r="L131" s="117">
        <v>19</v>
      </c>
      <c r="M131" s="117">
        <v>120</v>
      </c>
      <c r="N131" s="117">
        <v>7</v>
      </c>
      <c r="O131" s="117">
        <v>0</v>
      </c>
      <c r="P131" s="2">
        <v>0</v>
      </c>
      <c r="Q131" s="2">
        <v>0</v>
      </c>
      <c r="R131" s="2">
        <v>12</v>
      </c>
      <c r="S131" s="2">
        <v>0</v>
      </c>
      <c r="T131" s="2">
        <v>3</v>
      </c>
      <c r="U131" s="117">
        <v>50</v>
      </c>
      <c r="V131" s="117">
        <v>151</v>
      </c>
      <c r="W131" s="117">
        <v>94</v>
      </c>
      <c r="X131" s="2" t="s">
        <v>42</v>
      </c>
      <c r="Y131" s="2">
        <v>34.78044271558592</v>
      </c>
      <c r="Z131" s="71">
        <f>('Controles Generales'!$D$14*(I131*(90/H131))+'Controles Generales'!$E$14*(J131*(90/H131))+'Controles Generales'!$G$14*(L131*(90/H131))+'Controles Generales'!$H$14*(M131*(90/H131))+'Controles Generales'!$I$14*(N131*(90/H131))+'Controles Generales'!$P$14*(U131*(90/H131))+'Controles Generales'!$Q$14*(V131*(90/H131))+'Controles Generales'!$R$14*(W131*(90/H131)))/100</f>
        <v>5.417885024840313</v>
      </c>
      <c r="AA131" s="2">
        <v>49.283097892575</v>
      </c>
      <c r="AB131" s="2">
        <v>34.124705010667896</v>
      </c>
      <c r="AC131" s="2">
        <v>47.185186416064099</v>
      </c>
      <c r="AD131" s="2">
        <v>13.891626142272187</v>
      </c>
      <c r="AE131" s="2">
        <v>27.956165883683589</v>
      </c>
      <c r="AF131" s="2">
        <v>20.077412204072544</v>
      </c>
      <c r="AG131" s="2">
        <v>10.362372731287405</v>
      </c>
      <c r="AH131" s="2">
        <v>14.862579719199312</v>
      </c>
      <c r="AI131" s="2">
        <v>12.908019584895136</v>
      </c>
    </row>
    <row r="132" spans="1:35" ht="21" x14ac:dyDescent="0.25">
      <c r="A132" s="117" t="s">
        <v>932</v>
      </c>
      <c r="B132" s="117" t="s">
        <v>23</v>
      </c>
      <c r="C132" s="117" t="s">
        <v>585</v>
      </c>
      <c r="D132" s="117" t="s">
        <v>118</v>
      </c>
      <c r="E132" s="118">
        <v>32367</v>
      </c>
      <c r="F132" s="117">
        <v>27</v>
      </c>
      <c r="G132" s="117">
        <v>21</v>
      </c>
      <c r="H132" s="117">
        <v>1640</v>
      </c>
      <c r="I132" s="117">
        <v>327</v>
      </c>
      <c r="J132" s="117">
        <v>99</v>
      </c>
      <c r="K132" s="2">
        <v>7</v>
      </c>
      <c r="L132" s="117">
        <v>34</v>
      </c>
      <c r="M132" s="117">
        <v>189</v>
      </c>
      <c r="N132" s="117">
        <v>1</v>
      </c>
      <c r="O132" s="117">
        <v>0</v>
      </c>
      <c r="P132" s="2">
        <v>3</v>
      </c>
      <c r="Q132" s="2">
        <v>0</v>
      </c>
      <c r="R132" s="2">
        <v>13</v>
      </c>
      <c r="S132" s="2">
        <v>0</v>
      </c>
      <c r="T132" s="2">
        <v>6</v>
      </c>
      <c r="U132" s="117">
        <v>20</v>
      </c>
      <c r="V132" s="117">
        <v>167</v>
      </c>
      <c r="W132" s="117">
        <v>94</v>
      </c>
      <c r="X132" s="2" t="s">
        <v>42</v>
      </c>
      <c r="Y132" s="2">
        <v>16.865443187503168</v>
      </c>
      <c r="Z132" s="71">
        <f>('Controles Generales'!$D$14*(I132*(90/H132))+'Controles Generales'!$E$14*(J132*(90/H132))+'Controles Generales'!$G$14*(L132*(90/H132))+'Controles Generales'!$H$14*(M132*(90/H132))+'Controles Generales'!$I$14*(N132*(90/H132))+'Controles Generales'!$P$14*(U132*(90/H132))+'Controles Generales'!$Q$14*(V132*(90/H132))+'Controles Generales'!$R$14*(W132*(90/H132)))/100</f>
        <v>5.6359756097560965</v>
      </c>
      <c r="AA132" s="2">
        <v>27.149849102045327</v>
      </c>
      <c r="AB132" s="2">
        <v>16.865443187503168</v>
      </c>
      <c r="AC132" s="2">
        <v>24.382531843640763</v>
      </c>
      <c r="AD132" s="2">
        <v>5.2285378746305762</v>
      </c>
      <c r="AE132" s="2">
        <v>13.923631726490752</v>
      </c>
      <c r="AF132" s="2">
        <v>6.304166746529174</v>
      </c>
      <c r="AG132" s="2">
        <v>2.2665858458078567</v>
      </c>
      <c r="AH132" s="2">
        <v>3.9542962835182949</v>
      </c>
      <c r="AI132" s="2">
        <v>5.2285378746305762</v>
      </c>
    </row>
    <row r="133" spans="1:35" ht="21" x14ac:dyDescent="0.25">
      <c r="A133" s="117" t="s">
        <v>397</v>
      </c>
      <c r="B133" s="117" t="s">
        <v>23</v>
      </c>
      <c r="C133" s="117" t="s">
        <v>130</v>
      </c>
      <c r="D133" s="117" t="s">
        <v>118</v>
      </c>
      <c r="E133" s="118">
        <v>32154</v>
      </c>
      <c r="F133" s="117">
        <v>27</v>
      </c>
      <c r="G133" s="117">
        <v>12</v>
      </c>
      <c r="H133" s="117">
        <v>999</v>
      </c>
      <c r="I133" s="117">
        <v>336</v>
      </c>
      <c r="J133" s="117">
        <v>131</v>
      </c>
      <c r="K133" s="2">
        <v>0</v>
      </c>
      <c r="L133" s="117">
        <v>9</v>
      </c>
      <c r="M133" s="117">
        <v>85</v>
      </c>
      <c r="N133" s="117">
        <v>2</v>
      </c>
      <c r="O133" s="117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117">
        <v>21</v>
      </c>
      <c r="V133" s="117">
        <v>88</v>
      </c>
      <c r="W133" s="117">
        <v>86</v>
      </c>
      <c r="X133" s="2" t="s">
        <v>42</v>
      </c>
      <c r="Y133" s="2">
        <v>38.032514642269796</v>
      </c>
      <c r="Z133" s="71">
        <f>('Controles Generales'!$D$14*(I133*(90/H133))+'Controles Generales'!$E$14*(J133*(90/H133))+'Controles Generales'!$G$14*(L133*(90/H133))+'Controles Generales'!$H$14*(M133*(90/H133))+'Controles Generales'!$I$14*(N133*(90/H133))+'Controles Generales'!$P$14*(U133*(90/H133))+'Controles Generales'!$Q$14*(V133*(90/H133))+'Controles Generales'!$R$14*(W133*(90/H133)))/100</f>
        <v>6.2855855855855847</v>
      </c>
      <c r="AA133" s="2">
        <v>51.049159555905952</v>
      </c>
      <c r="AB133" s="2">
        <v>37.665711363581266</v>
      </c>
      <c r="AC133" s="2">
        <v>48.428948431836496</v>
      </c>
      <c r="AD133" s="2">
        <v>14.977270355346636</v>
      </c>
      <c r="AE133" s="2">
        <v>31.636262984558684</v>
      </c>
      <c r="AF133" s="2">
        <v>15.443730473616622</v>
      </c>
      <c r="AG133" s="2">
        <v>8.6777255948290577</v>
      </c>
      <c r="AH133" s="2">
        <v>12.303827805459957</v>
      </c>
      <c r="AI133" s="2">
        <v>14.42706543731385</v>
      </c>
    </row>
    <row r="134" spans="1:35" ht="21" x14ac:dyDescent="0.25">
      <c r="A134" s="117" t="s">
        <v>933</v>
      </c>
      <c r="B134" s="117" t="s">
        <v>23</v>
      </c>
      <c r="C134" s="117" t="s">
        <v>142</v>
      </c>
      <c r="D134" s="117" t="s">
        <v>118</v>
      </c>
      <c r="E134" s="118">
        <v>28518</v>
      </c>
      <c r="F134" s="117">
        <v>37</v>
      </c>
      <c r="G134" s="117">
        <v>1</v>
      </c>
      <c r="H134" s="117">
        <v>90</v>
      </c>
      <c r="I134" s="117">
        <v>31</v>
      </c>
      <c r="J134" s="117">
        <v>11</v>
      </c>
      <c r="K134" s="2">
        <v>4</v>
      </c>
      <c r="L134" s="117">
        <v>2</v>
      </c>
      <c r="M134" s="117">
        <v>8</v>
      </c>
      <c r="N134" s="117">
        <v>0</v>
      </c>
      <c r="O134" s="117">
        <v>0</v>
      </c>
      <c r="P134" s="2">
        <v>1</v>
      </c>
      <c r="Q134" s="2">
        <v>1</v>
      </c>
      <c r="R134" s="2">
        <v>0</v>
      </c>
      <c r="S134" s="2">
        <v>5</v>
      </c>
      <c r="T134" s="2">
        <v>1</v>
      </c>
      <c r="U134" s="117">
        <v>1</v>
      </c>
      <c r="V134" s="117">
        <v>6</v>
      </c>
      <c r="W134" s="117">
        <v>3</v>
      </c>
      <c r="X134" s="2"/>
      <c r="Y134" s="2"/>
      <c r="Z134" s="71">
        <f>('Controles Generales'!$D$14*(I134*(90/H134))+'Controles Generales'!$E$14*(J134*(90/H134))+'Controles Generales'!$G$14*(L134*(90/H134))+'Controles Generales'!$H$14*(M134*(90/H134))+'Controles Generales'!$I$14*(N134*(90/H134))+'Controles Generales'!$P$14*(U134*(90/H134))+'Controles Generales'!$Q$14*(V134*(90/H134))+'Controles Generales'!$R$14*(W134*(90/H134)))/100</f>
        <v>5.3</v>
      </c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31.5" x14ac:dyDescent="0.25">
      <c r="A135" s="117" t="s">
        <v>934</v>
      </c>
      <c r="B135" s="117" t="s">
        <v>23</v>
      </c>
      <c r="C135" s="117" t="s">
        <v>148</v>
      </c>
      <c r="D135" s="117" t="s">
        <v>118</v>
      </c>
      <c r="E135" s="118">
        <v>29896</v>
      </c>
      <c r="F135" s="117">
        <v>34</v>
      </c>
      <c r="G135" s="117">
        <v>22</v>
      </c>
      <c r="H135" s="117">
        <v>1862</v>
      </c>
      <c r="I135" s="117">
        <v>329</v>
      </c>
      <c r="J135" s="117">
        <v>114</v>
      </c>
      <c r="K135" s="2">
        <v>0</v>
      </c>
      <c r="L135" s="117">
        <v>22</v>
      </c>
      <c r="M135" s="117">
        <v>148</v>
      </c>
      <c r="N135" s="117">
        <v>12</v>
      </c>
      <c r="O135" s="117">
        <v>2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117">
        <v>41</v>
      </c>
      <c r="V135" s="117">
        <v>202</v>
      </c>
      <c r="W135" s="117">
        <v>144</v>
      </c>
      <c r="X135" s="2" t="s">
        <v>42</v>
      </c>
      <c r="Y135" s="2">
        <v>3.892567893778605</v>
      </c>
      <c r="Z135" s="71">
        <f>('Controles Generales'!$D$14*(I135*(90/H135))+'Controles Generales'!$E$14*(J135*(90/H135))+'Controles Generales'!$G$14*(L135*(90/H135))+'Controles Generales'!$H$14*(M135*(90/H135))+'Controles Generales'!$I$14*(N135*(90/H135))+'Controles Generales'!$P$14*(U135*(90/H135))+'Controles Generales'!$Q$14*(V135*(90/H135))+'Controles Generales'!$R$14*(W135*(90/H135)))/100</f>
        <v>5.4990870032223418</v>
      </c>
      <c r="AA135" s="2">
        <v>6.4308404830545056</v>
      </c>
      <c r="AB135" s="2">
        <v>3.7286334675490966</v>
      </c>
      <c r="AC135" s="2">
        <v>5.4079391462916995</v>
      </c>
      <c r="AD135" s="2">
        <v>1.6849954515347561</v>
      </c>
      <c r="AE135" s="2">
        <v>3.1024579776835992</v>
      </c>
      <c r="AF135" s="2">
        <v>1.6338655370913435</v>
      </c>
      <c r="AG135" s="2">
        <v>0.85867755645650934</v>
      </c>
      <c r="AH135" s="2">
        <v>1.1367175189227015</v>
      </c>
      <c r="AI135" s="2">
        <v>1.4390938121904937</v>
      </c>
    </row>
    <row r="136" spans="1:35" ht="31.5" x14ac:dyDescent="0.25">
      <c r="A136" s="117" t="s">
        <v>390</v>
      </c>
      <c r="B136" s="117" t="s">
        <v>23</v>
      </c>
      <c r="C136" s="117" t="s">
        <v>158</v>
      </c>
      <c r="D136" s="117" t="s">
        <v>118</v>
      </c>
      <c r="E136" s="118">
        <v>30468</v>
      </c>
      <c r="F136" s="117">
        <v>32</v>
      </c>
      <c r="G136" s="117">
        <v>22</v>
      </c>
      <c r="H136" s="117">
        <v>1952</v>
      </c>
      <c r="I136" s="117">
        <v>358</v>
      </c>
      <c r="J136" s="117">
        <v>169</v>
      </c>
      <c r="K136" s="2">
        <v>11</v>
      </c>
      <c r="L136" s="117">
        <v>30</v>
      </c>
      <c r="M136" s="117">
        <v>205</v>
      </c>
      <c r="N136" s="117">
        <v>4</v>
      </c>
      <c r="O136" s="117">
        <v>1</v>
      </c>
      <c r="P136" s="2">
        <v>12</v>
      </c>
      <c r="Q136" s="2">
        <v>3</v>
      </c>
      <c r="R136" s="2">
        <v>2</v>
      </c>
      <c r="S136" s="2">
        <v>38</v>
      </c>
      <c r="T136" s="2">
        <v>12</v>
      </c>
      <c r="U136" s="117">
        <v>52</v>
      </c>
      <c r="V136" s="117">
        <v>216</v>
      </c>
      <c r="W136" s="117">
        <v>129</v>
      </c>
      <c r="X136" s="2" t="s">
        <v>42</v>
      </c>
      <c r="Y136" s="2">
        <v>0.34736152525526337</v>
      </c>
      <c r="Z136" s="71">
        <f>('Controles Generales'!$D$14*(I136*(90/H136))+'Controles Generales'!$E$14*(J136*(90/H136))+'Controles Generales'!$G$14*(L136*(90/H136))+'Controles Generales'!$H$14*(M136*(90/H136))+'Controles Generales'!$I$14*(N136*(90/H136))+'Controles Generales'!$P$14*(U136*(90/H136))+'Controles Generales'!$Q$14*(V136*(90/H136))+'Controles Generales'!$R$14*(W136*(90/H136)))/100</f>
        <v>5.8707479508196734</v>
      </c>
      <c r="AA136" s="2">
        <v>0.7196008117013275</v>
      </c>
      <c r="AB136" s="2">
        <v>0.34736152525526337</v>
      </c>
      <c r="AC136" s="2">
        <v>0.5977496064304868</v>
      </c>
      <c r="AD136" s="2">
        <v>4.9064787205204664E-2</v>
      </c>
      <c r="AE136" s="2">
        <v>0.23369025029366583</v>
      </c>
      <c r="AF136" s="2">
        <v>3.2258064516129031E-2</v>
      </c>
      <c r="AG136" s="2">
        <v>2.150537634408602E-2</v>
      </c>
      <c r="AH136" s="2">
        <v>2.150537634408602E-2</v>
      </c>
      <c r="AI136" s="2">
        <v>4.9064787205204664E-2</v>
      </c>
    </row>
    <row r="137" spans="1:35" ht="21" x14ac:dyDescent="0.25">
      <c r="A137" s="117" t="s">
        <v>935</v>
      </c>
      <c r="B137" s="117" t="s">
        <v>23</v>
      </c>
      <c r="C137" s="117" t="s">
        <v>139</v>
      </c>
      <c r="D137" s="117" t="s">
        <v>133</v>
      </c>
      <c r="E137" s="118">
        <v>33358</v>
      </c>
      <c r="F137" s="117">
        <v>24</v>
      </c>
      <c r="G137" s="117">
        <v>19</v>
      </c>
      <c r="H137" s="117">
        <v>1685</v>
      </c>
      <c r="I137" s="117">
        <v>386</v>
      </c>
      <c r="J137" s="117">
        <v>115</v>
      </c>
      <c r="K137" s="2">
        <v>0</v>
      </c>
      <c r="L137" s="117">
        <v>32</v>
      </c>
      <c r="M137" s="117">
        <v>162</v>
      </c>
      <c r="N137" s="117">
        <v>10</v>
      </c>
      <c r="O137" s="117">
        <v>0</v>
      </c>
      <c r="P137" s="2">
        <v>0</v>
      </c>
      <c r="Q137" s="2">
        <v>0</v>
      </c>
      <c r="R137" s="2">
        <v>0</v>
      </c>
      <c r="S137" s="2">
        <v>0</v>
      </c>
      <c r="T137" s="2">
        <v>1</v>
      </c>
      <c r="U137" s="117">
        <v>37</v>
      </c>
      <c r="V137" s="117">
        <v>193</v>
      </c>
      <c r="W137" s="117">
        <v>120</v>
      </c>
      <c r="X137" s="2" t="s">
        <v>42</v>
      </c>
      <c r="Y137" s="2">
        <v>17.113639769619311</v>
      </c>
      <c r="Z137" s="71">
        <f>('Controles Generales'!$D$14*(I137*(90/H137))+'Controles Generales'!$E$14*(J137*(90/H137))+'Controles Generales'!$G$14*(L137*(90/H137))+'Controles Generales'!$H$14*(M137*(90/H137))+'Controles Generales'!$I$14*(N137*(90/H137))+'Controles Generales'!$P$14*(U137*(90/H137))+'Controles Generales'!$Q$14*(V137*(90/H137))+'Controles Generales'!$R$14*(W137*(90/H137)))/100</f>
        <v>6.1285459940652807</v>
      </c>
      <c r="AA137" s="2">
        <v>22.498034374294559</v>
      </c>
      <c r="AB137" s="2">
        <v>17.113639769619311</v>
      </c>
      <c r="AC137" s="2">
        <v>21.208786392381079</v>
      </c>
      <c r="AD137" s="2">
        <v>5.37766275239085</v>
      </c>
      <c r="AE137" s="2">
        <v>13.595346410504694</v>
      </c>
      <c r="AF137" s="2">
        <v>4.2694065896153184</v>
      </c>
      <c r="AG137" s="2">
        <v>2.5575010062676098</v>
      </c>
      <c r="AH137" s="2">
        <v>3.8302282789948827</v>
      </c>
      <c r="AI137" s="2">
        <v>5.37766275239085</v>
      </c>
    </row>
    <row r="138" spans="1:35" ht="21" x14ac:dyDescent="0.25">
      <c r="A138" s="117" t="s">
        <v>393</v>
      </c>
      <c r="B138" s="117" t="s">
        <v>23</v>
      </c>
      <c r="C138" s="117" t="s">
        <v>128</v>
      </c>
      <c r="D138" s="117" t="s">
        <v>118</v>
      </c>
      <c r="E138" s="118">
        <v>32668</v>
      </c>
      <c r="F138" s="117">
        <v>26</v>
      </c>
      <c r="G138" s="117">
        <v>24</v>
      </c>
      <c r="H138" s="117">
        <v>2074</v>
      </c>
      <c r="I138" s="117">
        <v>530</v>
      </c>
      <c r="J138" s="117">
        <v>257</v>
      </c>
      <c r="K138" s="2">
        <v>3</v>
      </c>
      <c r="L138" s="117">
        <v>43</v>
      </c>
      <c r="M138" s="117">
        <v>267</v>
      </c>
      <c r="N138" s="117">
        <v>11</v>
      </c>
      <c r="O138" s="117">
        <v>3</v>
      </c>
      <c r="P138" s="2">
        <v>5</v>
      </c>
      <c r="Q138" s="2">
        <v>0</v>
      </c>
      <c r="R138" s="2">
        <v>0</v>
      </c>
      <c r="S138" s="2">
        <v>0</v>
      </c>
      <c r="T138" s="2">
        <v>2</v>
      </c>
      <c r="U138" s="117">
        <v>63</v>
      </c>
      <c r="V138" s="117">
        <v>233</v>
      </c>
      <c r="W138" s="117">
        <v>133</v>
      </c>
      <c r="X138" s="2" t="s">
        <v>42</v>
      </c>
      <c r="Y138" s="2">
        <v>24.411430489352448</v>
      </c>
      <c r="Z138" s="71">
        <f>('Controles Generales'!$D$14*(I138*(90/H138))+'Controles Generales'!$E$14*(J138*(90/H138))+'Controles Generales'!$G$14*(L138*(90/H138))+'Controles Generales'!$H$14*(M138*(90/H138))+'Controles Generales'!$I$14*(N138*(90/H138))+'Controles Generales'!$P$14*(U138*(90/H138))+'Controles Generales'!$Q$14*(V138*(90/H138))+'Controles Generales'!$R$14*(W138*(90/H138)))/100</f>
        <v>6.7964320154291222</v>
      </c>
      <c r="AA138" s="2">
        <v>35.148701064275429</v>
      </c>
      <c r="AB138" s="2">
        <v>24.372496063122938</v>
      </c>
      <c r="AC138" s="2">
        <v>29.543881388208501</v>
      </c>
      <c r="AD138" s="2">
        <v>9.2076219202666536</v>
      </c>
      <c r="AE138" s="2">
        <v>20.180796109522909</v>
      </c>
      <c r="AF138" s="2">
        <v>8.8601523924104555</v>
      </c>
      <c r="AG138" s="2">
        <v>4.1095851017188929</v>
      </c>
      <c r="AH138" s="2">
        <v>5.7696747274847482</v>
      </c>
      <c r="AI138" s="2">
        <v>9.1492202809223908</v>
      </c>
    </row>
    <row r="139" spans="1:35" ht="21" x14ac:dyDescent="0.25">
      <c r="A139" s="117" t="s">
        <v>936</v>
      </c>
      <c r="B139" s="117" t="s">
        <v>23</v>
      </c>
      <c r="C139" s="117" t="s">
        <v>157</v>
      </c>
      <c r="D139" s="117" t="s">
        <v>215</v>
      </c>
      <c r="E139" s="118">
        <v>27772</v>
      </c>
      <c r="F139" s="117">
        <v>39</v>
      </c>
      <c r="G139" s="117">
        <v>25</v>
      </c>
      <c r="H139" s="117">
        <v>2205</v>
      </c>
      <c r="I139" s="117">
        <v>466</v>
      </c>
      <c r="J139" s="117">
        <v>102</v>
      </c>
      <c r="K139" s="2">
        <v>5</v>
      </c>
      <c r="L139" s="117">
        <v>46</v>
      </c>
      <c r="M139" s="117">
        <v>183</v>
      </c>
      <c r="N139" s="117">
        <v>5</v>
      </c>
      <c r="O139" s="117">
        <v>0</v>
      </c>
      <c r="P139" s="2">
        <v>2</v>
      </c>
      <c r="Q139" s="2">
        <v>0</v>
      </c>
      <c r="R139" s="2">
        <v>0</v>
      </c>
      <c r="S139" s="2">
        <v>0</v>
      </c>
      <c r="T139" s="2">
        <v>3</v>
      </c>
      <c r="U139" s="117">
        <v>70</v>
      </c>
      <c r="V139" s="117">
        <v>226</v>
      </c>
      <c r="W139" s="117">
        <v>101</v>
      </c>
      <c r="X139" s="2"/>
      <c r="Y139" s="2"/>
      <c r="Z139" s="71">
        <f>('Controles Generales'!$D$14*(I139*(90/H139))+'Controles Generales'!$E$14*(J139*(90/H139))+'Controles Generales'!$G$14*(L139*(90/H139))+'Controles Generales'!$H$14*(M139*(90/H139))+'Controles Generales'!$I$14*(N139*(90/H139))+'Controles Generales'!$P$14*(U139*(90/H139))+'Controles Generales'!$Q$14*(V139*(90/H139))+'Controles Generales'!$R$14*(W139*(90/H139)))/100</f>
        <v>5.4146938775510201</v>
      </c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21" x14ac:dyDescent="0.25">
      <c r="A140" s="117" t="s">
        <v>937</v>
      </c>
      <c r="B140" s="117" t="s">
        <v>23</v>
      </c>
      <c r="C140" s="117" t="s">
        <v>121</v>
      </c>
      <c r="D140" s="117" t="s">
        <v>118</v>
      </c>
      <c r="E140" s="118">
        <v>33260</v>
      </c>
      <c r="F140" s="117">
        <v>24</v>
      </c>
      <c r="G140" s="117">
        <v>19</v>
      </c>
      <c r="H140" s="117">
        <v>1528</v>
      </c>
      <c r="I140" s="117">
        <v>195</v>
      </c>
      <c r="J140" s="117">
        <v>133</v>
      </c>
      <c r="K140" s="2">
        <v>1</v>
      </c>
      <c r="L140" s="117">
        <v>29</v>
      </c>
      <c r="M140" s="117">
        <v>151</v>
      </c>
      <c r="N140" s="117">
        <v>12</v>
      </c>
      <c r="O140" s="117">
        <v>1</v>
      </c>
      <c r="P140" s="2">
        <v>3</v>
      </c>
      <c r="Q140" s="2">
        <v>1</v>
      </c>
      <c r="R140" s="2">
        <v>0</v>
      </c>
      <c r="S140" s="2">
        <v>1</v>
      </c>
      <c r="T140" s="2">
        <v>7</v>
      </c>
      <c r="U140" s="117">
        <v>18</v>
      </c>
      <c r="V140" s="117">
        <v>121</v>
      </c>
      <c r="W140" s="117">
        <v>97</v>
      </c>
      <c r="X140" s="2"/>
      <c r="Y140" s="2"/>
      <c r="Z140" s="71">
        <f>('Controles Generales'!$D$14*(I140*(90/H140))+'Controles Generales'!$E$14*(J140*(90/H140))+'Controles Generales'!$G$14*(L140*(90/H140))+'Controles Generales'!$H$14*(M140*(90/H140))+'Controles Generales'!$I$14*(N140*(90/H140))+'Controles Generales'!$P$14*(U140*(90/H140))+'Controles Generales'!$Q$14*(V140*(90/H140))+'Controles Generales'!$R$14*(W140*(90/H140)))/100</f>
        <v>4.8451570680628278</v>
      </c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21" x14ac:dyDescent="0.25">
      <c r="A141" s="2" t="s">
        <v>367</v>
      </c>
      <c r="B141" s="2" t="s">
        <v>23</v>
      </c>
      <c r="C141" s="2" t="s">
        <v>130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v>790</v>
      </c>
      <c r="J141" s="2">
        <v>272</v>
      </c>
      <c r="K141" s="2">
        <v>14</v>
      </c>
      <c r="L141" s="2">
        <v>17</v>
      </c>
      <c r="M141" s="2">
        <v>155</v>
      </c>
      <c r="N141" s="2">
        <v>5</v>
      </c>
      <c r="O141" s="2">
        <v>0</v>
      </c>
      <c r="P141" s="2">
        <v>10</v>
      </c>
      <c r="Q141" s="2">
        <v>1</v>
      </c>
      <c r="R141" s="2">
        <v>1</v>
      </c>
      <c r="S141" s="2">
        <v>0</v>
      </c>
      <c r="T141" s="2">
        <v>5</v>
      </c>
      <c r="U141" s="2">
        <v>59</v>
      </c>
      <c r="V141" s="2">
        <v>203</v>
      </c>
      <c r="W141" s="2">
        <v>82</v>
      </c>
      <c r="X141" s="2" t="s">
        <v>42</v>
      </c>
      <c r="Y141" s="2">
        <v>22.56863462512095</v>
      </c>
      <c r="Z141" s="71">
        <f>('Controles Generales'!$D$14*(I141*(90/H141))+'Controles Generales'!$E$14*(J141*(90/H141))+'Controles Generales'!$G$14*(L141*(90/H141))+'Controles Generales'!$H$14*(M141*(90/H141))+'Controles Generales'!$I$14*(N141*(90/H141))+'Controles Generales'!$P$14*(U141*(90/H141))+'Controles Generales'!$Q$14*(V141*(90/H141))+'Controles Generales'!$R$14*(W141*(90/H141)))/100</f>
        <v>5.5322696629213475</v>
      </c>
      <c r="AA141" s="2">
        <v>30.731553450311946</v>
      </c>
      <c r="AB141" s="2">
        <v>22.56863462512095</v>
      </c>
      <c r="AC141" s="2">
        <v>28.023255960928012</v>
      </c>
      <c r="AD141" s="2">
        <v>7.8377589805020742</v>
      </c>
      <c r="AE141" s="2">
        <v>18.61471119977044</v>
      </c>
      <c r="AF141" s="2">
        <v>7.8867545940600969</v>
      </c>
      <c r="AG141" s="2">
        <v>5.1264953333264529</v>
      </c>
      <c r="AH141" s="2">
        <v>7.3116805185116389</v>
      </c>
      <c r="AI141" s="2">
        <v>7.8377589805020742</v>
      </c>
    </row>
    <row r="142" spans="1:35" ht="21" x14ac:dyDescent="0.25">
      <c r="A142" s="2" t="s">
        <v>377</v>
      </c>
      <c r="B142" s="2" t="s">
        <v>23</v>
      </c>
      <c r="C142" s="2" t="s">
        <v>139</v>
      </c>
      <c r="D142" s="2" t="s">
        <v>133</v>
      </c>
      <c r="E142" s="3">
        <v>33358</v>
      </c>
      <c r="F142" s="2">
        <v>26</v>
      </c>
      <c r="G142" s="2">
        <v>21</v>
      </c>
      <c r="H142" s="2">
        <v>1801</v>
      </c>
      <c r="I142" s="2">
        <v>461</v>
      </c>
      <c r="J142" s="2">
        <v>162</v>
      </c>
      <c r="K142" s="2">
        <v>2</v>
      </c>
      <c r="L142" s="2">
        <v>13</v>
      </c>
      <c r="M142" s="2">
        <v>179</v>
      </c>
      <c r="N142" s="2">
        <v>11</v>
      </c>
      <c r="O142" s="2">
        <v>0</v>
      </c>
      <c r="P142" s="2">
        <v>2</v>
      </c>
      <c r="Q142" s="2">
        <v>0</v>
      </c>
      <c r="R142" s="2">
        <v>0</v>
      </c>
      <c r="S142" s="2">
        <v>0</v>
      </c>
      <c r="T142" s="2">
        <v>3</v>
      </c>
      <c r="U142" s="2">
        <v>50</v>
      </c>
      <c r="V142" s="2">
        <v>219</v>
      </c>
      <c r="W142" s="2">
        <v>123</v>
      </c>
      <c r="X142" s="2" t="s">
        <v>42</v>
      </c>
      <c r="Y142" s="2">
        <v>3.5301736530389278</v>
      </c>
      <c r="Z142" s="71">
        <f>('Controles Generales'!$D$14*(I142*(90/H142))+'Controles Generales'!$E$14*(J142*(90/H142))+'Controles Generales'!$G$14*(L142*(90/H142))+'Controles Generales'!$H$14*(M142*(90/H142))+'Controles Generales'!$I$14*(N142*(90/H142))+'Controles Generales'!$P$14*(U142*(90/H142))+'Controles Generales'!$Q$14*(V142*(90/H142))+'Controles Generales'!$R$14*(W142*(90/H142)))/100</f>
        <v>6.2950027762354237</v>
      </c>
      <c r="AA142" s="2">
        <v>3.9863370175627972</v>
      </c>
      <c r="AB142" s="2">
        <v>3.5301736530389278</v>
      </c>
      <c r="AC142" s="2">
        <v>4.7199667370562288</v>
      </c>
      <c r="AD142" s="2">
        <v>1.7980605732028883</v>
      </c>
      <c r="AE142" s="2">
        <v>3.0886675784683377</v>
      </c>
      <c r="AF142" s="2">
        <v>2.5913435429564458</v>
      </c>
      <c r="AG142" s="2">
        <v>3.4239708917128269</v>
      </c>
      <c r="AH142" s="2">
        <v>2.6672368849788213</v>
      </c>
      <c r="AI142" s="2">
        <v>1.7980605732028883</v>
      </c>
    </row>
    <row r="143" spans="1:35" ht="21" x14ac:dyDescent="0.25">
      <c r="A143" s="2" t="s">
        <v>393</v>
      </c>
      <c r="B143" s="2" t="s">
        <v>23</v>
      </c>
      <c r="C143" s="2" t="s">
        <v>152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v>431</v>
      </c>
      <c r="J143" s="2">
        <v>215</v>
      </c>
      <c r="K143" s="2">
        <v>12</v>
      </c>
      <c r="L143" s="2">
        <v>21</v>
      </c>
      <c r="M143" s="2">
        <v>180</v>
      </c>
      <c r="N143" s="2">
        <v>15</v>
      </c>
      <c r="O143" s="2">
        <v>1</v>
      </c>
      <c r="P143" s="2">
        <v>3</v>
      </c>
      <c r="Q143" s="2">
        <v>0</v>
      </c>
      <c r="R143" s="2">
        <v>2</v>
      </c>
      <c r="S143" s="2">
        <v>0</v>
      </c>
      <c r="T143" s="2">
        <v>3</v>
      </c>
      <c r="U143" s="2">
        <v>69</v>
      </c>
      <c r="V143" s="2">
        <v>212</v>
      </c>
      <c r="W143" s="2">
        <v>126</v>
      </c>
      <c r="X143" s="2"/>
      <c r="Y143" s="2"/>
      <c r="Z143" s="71">
        <f>('Controles Generales'!$D$14*(I143*(90/H143))+'Controles Generales'!$E$14*(J143*(90/H143))+'Controles Generales'!$G$14*(L143*(90/H143))+'Controles Generales'!$H$14*(M143*(90/H143))+'Controles Generales'!$I$14*(N143*(90/H143))+'Controles Generales'!$P$14*(U143*(90/H143))+'Controles Generales'!$Q$14*(V143*(90/H143))+'Controles Generales'!$R$14*(W143*(90/H143)))/100</f>
        <v>6.059128630705394</v>
      </c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1" x14ac:dyDescent="0.25">
      <c r="A144" s="2" t="s">
        <v>384</v>
      </c>
      <c r="B144" s="2" t="s">
        <v>23</v>
      </c>
      <c r="C144" s="2" t="s">
        <v>143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v>149</v>
      </c>
      <c r="J144" s="2">
        <v>35</v>
      </c>
      <c r="K144" s="2">
        <v>0</v>
      </c>
      <c r="L144" s="2">
        <v>4</v>
      </c>
      <c r="M144" s="2">
        <v>18</v>
      </c>
      <c r="N144" s="2">
        <v>0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0</v>
      </c>
      <c r="U144" s="2">
        <v>6</v>
      </c>
      <c r="V144" s="2">
        <v>24</v>
      </c>
      <c r="W144" s="2">
        <v>12</v>
      </c>
      <c r="X144" s="2"/>
      <c r="Y144" s="2"/>
      <c r="Z144" s="71">
        <f>('Controles Generales'!$D$14*(I144*(90/H144))+'Controles Generales'!$E$14*(J144*(90/H144))+'Controles Generales'!$G$14*(L144*(90/H144))+'Controles Generales'!$H$14*(M144*(90/H144))+'Controles Generales'!$I$14*(N144*(90/H144))+'Controles Generales'!$P$14*(U144*(90/H144))+'Controles Generales'!$Q$14*(V144*(90/H144))+'Controles Generales'!$R$14*(W144*(90/H144)))/100</f>
        <v>6.28125</v>
      </c>
      <c r="AA144" s="2"/>
      <c r="AB144" s="2"/>
      <c r="AC144" s="2"/>
      <c r="AD144" s="2"/>
      <c r="AE144" s="2"/>
      <c r="AF144" s="2"/>
      <c r="AG144" s="2"/>
      <c r="AH144" s="2"/>
      <c r="AI144" s="2"/>
    </row>
  </sheetData>
  <autoFilter ref="A1:AI71" xr:uid="{00000000-0009-0000-0000-000014000000}">
    <sortState xmlns:xlrd2="http://schemas.microsoft.com/office/spreadsheetml/2017/richdata2" ref="A2:AI144">
      <sortCondition ref="A1:A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44"/>
  <sheetViews>
    <sheetView topLeftCell="A132" zoomScale="84" zoomScaleNormal="84" workbookViewId="0">
      <selection activeCell="Y9" sqref="Y9:Y144"/>
    </sheetView>
  </sheetViews>
  <sheetFormatPr baseColWidth="10" defaultRowHeight="15" x14ac:dyDescent="0.25"/>
  <cols>
    <col min="11" max="11" width="11.42578125" hidden="1" customWidth="1"/>
    <col min="15" max="15" width="14.5703125" hidden="1" customWidth="1"/>
    <col min="16" max="16" width="12.28515625" hidden="1" customWidth="1"/>
    <col min="17" max="19" width="11.42578125" hidden="1" customWidth="1"/>
    <col min="23" max="24" width="11.42578125" hidden="1" customWidth="1"/>
    <col min="25" max="25" width="11.42578125" style="12"/>
    <col min="26" max="34" width="11.42578125" hidden="1" customWidth="1"/>
  </cols>
  <sheetData>
    <row r="1" spans="1:34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109</v>
      </c>
      <c r="J1" s="1" t="s">
        <v>65</v>
      </c>
      <c r="K1" s="1" t="s">
        <v>14</v>
      </c>
      <c r="L1" s="1" t="s">
        <v>110</v>
      </c>
      <c r="M1" s="1" t="s">
        <v>84</v>
      </c>
      <c r="N1" s="1" t="s">
        <v>111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</v>
      </c>
      <c r="T1" s="1" t="s">
        <v>112</v>
      </c>
      <c r="U1" s="1" t="s">
        <v>113</v>
      </c>
      <c r="V1" s="1" t="s">
        <v>64</v>
      </c>
      <c r="W1" s="1" t="s">
        <v>31</v>
      </c>
      <c r="X1" s="1" t="s">
        <v>32</v>
      </c>
      <c r="Y1" s="8" t="s">
        <v>560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27</v>
      </c>
      <c r="AH1" s="1" t="s">
        <v>41</v>
      </c>
    </row>
    <row r="2" spans="1:34" ht="21" x14ac:dyDescent="0.25">
      <c r="A2" s="117" t="s">
        <v>859</v>
      </c>
      <c r="B2" s="117" t="s">
        <v>23</v>
      </c>
      <c r="C2" s="117" t="s">
        <v>598</v>
      </c>
      <c r="D2" s="117" t="s">
        <v>118</v>
      </c>
      <c r="E2" s="118">
        <v>33550</v>
      </c>
      <c r="F2" s="117">
        <v>24</v>
      </c>
      <c r="G2" s="117">
        <v>5</v>
      </c>
      <c r="H2" s="117">
        <v>379</v>
      </c>
      <c r="I2" s="117">
        <v>72</v>
      </c>
      <c r="J2" s="117">
        <v>21</v>
      </c>
      <c r="K2" s="2">
        <v>4</v>
      </c>
      <c r="L2" s="117">
        <v>11</v>
      </c>
      <c r="M2" s="117">
        <v>45</v>
      </c>
      <c r="N2" s="117">
        <v>0</v>
      </c>
      <c r="O2" s="2">
        <v>5</v>
      </c>
      <c r="P2" s="2">
        <v>1</v>
      </c>
      <c r="Q2" s="2">
        <v>1</v>
      </c>
      <c r="R2" s="2">
        <v>0</v>
      </c>
      <c r="S2" s="2">
        <v>3</v>
      </c>
      <c r="T2" s="117">
        <v>15</v>
      </c>
      <c r="U2" s="117">
        <v>58</v>
      </c>
      <c r="V2" s="117">
        <v>24</v>
      </c>
      <c r="W2" s="25"/>
      <c r="X2" s="25"/>
      <c r="Y2" s="28">
        <f>('Controles Generales'!$D$15*(I2*(90/H2))+'Controles Generales'!$E$15*(J2*(90/H2))+'Controles Generales'!$G$15*(L2*(90/H2))+'Controles Generales'!$H$15*(M2*(90/H2))+'Controles Generales'!$J$15*(N2*(90/H2))+'Controles Generales'!$P$15*(T2*(90/H2))+'Controles Generales'!$Q$15*(U2*(90/H2))+'Controles Generales'!$R$15*(V2*(90/H2)))/100</f>
        <v>7.9955145118733499</v>
      </c>
      <c r="Z2" s="25"/>
      <c r="AA2" s="25"/>
      <c r="AB2" s="25"/>
      <c r="AC2" s="25"/>
      <c r="AD2" s="25"/>
      <c r="AE2" s="25"/>
      <c r="AF2" s="25"/>
      <c r="AG2" s="25"/>
      <c r="AH2" s="25"/>
    </row>
    <row r="3" spans="1:34" ht="21" x14ac:dyDescent="0.25">
      <c r="A3" s="117" t="s">
        <v>860</v>
      </c>
      <c r="B3" s="117" t="s">
        <v>23</v>
      </c>
      <c r="C3" s="117" t="s">
        <v>142</v>
      </c>
      <c r="D3" s="117" t="s">
        <v>118</v>
      </c>
      <c r="E3" s="118">
        <v>32670</v>
      </c>
      <c r="F3" s="117">
        <v>26</v>
      </c>
      <c r="G3" s="117">
        <v>14</v>
      </c>
      <c r="H3" s="117">
        <v>1167</v>
      </c>
      <c r="I3" s="117">
        <v>356</v>
      </c>
      <c r="J3" s="117">
        <v>141</v>
      </c>
      <c r="K3" s="2">
        <v>1</v>
      </c>
      <c r="L3" s="117">
        <v>14</v>
      </c>
      <c r="M3" s="117">
        <v>118</v>
      </c>
      <c r="N3" s="117">
        <v>1</v>
      </c>
      <c r="O3" s="2">
        <v>0</v>
      </c>
      <c r="P3" s="2">
        <v>0</v>
      </c>
      <c r="Q3" s="2">
        <v>3</v>
      </c>
      <c r="R3" s="2">
        <v>0</v>
      </c>
      <c r="S3" s="2">
        <v>4</v>
      </c>
      <c r="T3" s="117">
        <v>23</v>
      </c>
      <c r="U3" s="117">
        <v>111</v>
      </c>
      <c r="V3" s="117">
        <v>82</v>
      </c>
      <c r="W3" s="2" t="s">
        <v>42</v>
      </c>
      <c r="X3" s="2">
        <v>52.006229486473821</v>
      </c>
      <c r="Y3" s="28">
        <f>('Controles Generales'!$D$15*(I3*(90/H3))+'Controles Generales'!$E$15*(J3*(90/H3))+'Controles Generales'!$G$15*(L3*(90/H3))+'Controles Generales'!$H$15*(M3*(90/H3))+'Controles Generales'!$J$15*(N3*(90/H3))+'Controles Generales'!$P$15*(T3*(90/H3))+'Controles Generales'!$Q$15*(U3*(90/H3))+'Controles Generales'!$R$15*(V3*(90/H3)))/100</f>
        <v>9.7449871465295601</v>
      </c>
      <c r="Z3" s="2">
        <v>72.722482646349917</v>
      </c>
      <c r="AA3" s="2">
        <v>51.350491781555796</v>
      </c>
      <c r="AB3" s="2">
        <v>67.863626095599528</v>
      </c>
      <c r="AC3" s="2">
        <v>21.273529835325043</v>
      </c>
      <c r="AD3" s="2">
        <v>42.941154497374697</v>
      </c>
      <c r="AE3" s="2">
        <v>29.429227196304996</v>
      </c>
      <c r="AF3" s="2">
        <v>15.287527553975435</v>
      </c>
      <c r="AG3" s="2">
        <v>22.839081343234138</v>
      </c>
      <c r="AH3" s="2">
        <v>20.289923277947995</v>
      </c>
    </row>
    <row r="4" spans="1:34" ht="21" x14ac:dyDescent="0.25">
      <c r="A4" s="117" t="s">
        <v>404</v>
      </c>
      <c r="B4" s="117" t="s">
        <v>23</v>
      </c>
      <c r="C4" s="117" t="s">
        <v>165</v>
      </c>
      <c r="D4" s="117" t="s">
        <v>118</v>
      </c>
      <c r="E4" s="118">
        <v>29901</v>
      </c>
      <c r="F4" s="117">
        <v>34</v>
      </c>
      <c r="G4" s="117">
        <v>27</v>
      </c>
      <c r="H4" s="117">
        <v>2366</v>
      </c>
      <c r="I4" s="117">
        <v>304</v>
      </c>
      <c r="J4" s="117">
        <v>157</v>
      </c>
      <c r="K4" s="2">
        <v>1</v>
      </c>
      <c r="L4" s="117">
        <v>50</v>
      </c>
      <c r="M4" s="117">
        <v>299</v>
      </c>
      <c r="N4" s="117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117">
        <v>92</v>
      </c>
      <c r="U4" s="117">
        <v>342</v>
      </c>
      <c r="V4" s="117">
        <v>230</v>
      </c>
      <c r="W4" s="25"/>
      <c r="X4" s="25"/>
      <c r="Y4" s="28">
        <f>('Controles Generales'!$D$15*(I4*(90/H4))+'Controles Generales'!$E$15*(J4*(90/H4))+'Controles Generales'!$G$15*(L4*(90/H4))+'Controles Generales'!$H$15*(M4*(90/H4))+'Controles Generales'!$J$15*(N4*(90/H4))+'Controles Generales'!$P$15*(T4*(90/H4))+'Controles Generales'!$Q$15*(U4*(90/H4))+'Controles Generales'!$R$15*(V4*(90/H4)))/100</f>
        <v>7.1566356720202862</v>
      </c>
      <c r="Z4" s="25"/>
      <c r="AA4" s="25"/>
      <c r="AB4" s="25"/>
      <c r="AC4" s="25"/>
      <c r="AD4" s="25"/>
      <c r="AE4" s="25"/>
      <c r="AF4" s="25"/>
      <c r="AG4" s="25"/>
      <c r="AH4" s="25"/>
    </row>
    <row r="5" spans="1:34" ht="21" x14ac:dyDescent="0.25">
      <c r="A5" s="117" t="s">
        <v>355</v>
      </c>
      <c r="B5" s="117" t="s">
        <v>23</v>
      </c>
      <c r="C5" s="117" t="s">
        <v>148</v>
      </c>
      <c r="D5" s="117" t="s">
        <v>118</v>
      </c>
      <c r="E5" s="118">
        <v>33272</v>
      </c>
      <c r="F5" s="117">
        <v>24</v>
      </c>
      <c r="G5" s="117">
        <v>24</v>
      </c>
      <c r="H5" s="117">
        <v>1986</v>
      </c>
      <c r="I5" s="117">
        <v>350</v>
      </c>
      <c r="J5" s="117">
        <v>149</v>
      </c>
      <c r="K5" s="2">
        <v>9</v>
      </c>
      <c r="L5" s="117">
        <v>44</v>
      </c>
      <c r="M5" s="117">
        <v>165</v>
      </c>
      <c r="N5" s="117">
        <v>0</v>
      </c>
      <c r="O5" s="2">
        <v>1</v>
      </c>
      <c r="P5" s="2">
        <v>0</v>
      </c>
      <c r="Q5" s="2">
        <v>2</v>
      </c>
      <c r="R5" s="2">
        <v>0</v>
      </c>
      <c r="S5" s="2">
        <v>0</v>
      </c>
      <c r="T5" s="117">
        <v>57</v>
      </c>
      <c r="U5" s="117">
        <v>258</v>
      </c>
      <c r="V5" s="117">
        <v>131</v>
      </c>
      <c r="W5" s="2" t="s">
        <v>42</v>
      </c>
      <c r="X5" s="2">
        <v>5.0504460635552411</v>
      </c>
      <c r="Y5" s="28">
        <f>('Controles Generales'!$D$15*(I5*(90/H5))+'Controles Generales'!$E$15*(J5*(90/H5))+'Controles Generales'!$G$15*(L5*(90/H5))+'Controles Generales'!$H$15*(M5*(90/H5))+'Controles Generales'!$J$15*(N5*(90/H5))+'Controles Generales'!$P$15*(T5*(90/H5))+'Controles Generales'!$Q$15*(U5*(90/H5))+'Controles Generales'!$R$15*(V5*(90/H5)))/100</f>
        <v>7.1003021148036245</v>
      </c>
      <c r="Z5" s="2">
        <v>8.168558580495457</v>
      </c>
      <c r="AA5" s="2">
        <v>5.0504460635552411</v>
      </c>
      <c r="AB5" s="2">
        <v>7.623943628709176</v>
      </c>
      <c r="AC5" s="2">
        <v>0.98748090896468754</v>
      </c>
      <c r="AD5" s="2">
        <v>3.694239851723538</v>
      </c>
      <c r="AE5" s="2">
        <v>1.7344411860540894</v>
      </c>
      <c r="AF5" s="2">
        <v>0.57885304659498216</v>
      </c>
      <c r="AG5" s="2">
        <v>1.0813782991202345</v>
      </c>
      <c r="AH5" s="2">
        <v>0.98748090896468754</v>
      </c>
    </row>
    <row r="6" spans="1:34" ht="21" x14ac:dyDescent="0.25">
      <c r="A6" s="117" t="s">
        <v>861</v>
      </c>
      <c r="B6" s="117" t="s">
        <v>23</v>
      </c>
      <c r="C6" s="117" t="s">
        <v>152</v>
      </c>
      <c r="D6" s="117" t="s">
        <v>118</v>
      </c>
      <c r="E6" s="118">
        <v>31590</v>
      </c>
      <c r="F6" s="117">
        <v>29</v>
      </c>
      <c r="G6" s="117">
        <v>5</v>
      </c>
      <c r="H6" s="117">
        <v>387</v>
      </c>
      <c r="I6" s="117">
        <v>96</v>
      </c>
      <c r="J6" s="117">
        <v>46</v>
      </c>
      <c r="K6" s="2">
        <v>2</v>
      </c>
      <c r="L6" s="117">
        <v>7</v>
      </c>
      <c r="M6" s="117">
        <v>35</v>
      </c>
      <c r="N6" s="117">
        <v>0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117">
        <v>10</v>
      </c>
      <c r="U6" s="117">
        <v>37</v>
      </c>
      <c r="V6" s="117">
        <v>18</v>
      </c>
      <c r="W6" s="25"/>
      <c r="X6" s="25"/>
      <c r="Y6" s="28">
        <f>('Controles Generales'!$D$15*(I6*(90/H6))+'Controles Generales'!$E$15*(J6*(90/H6))+'Controles Generales'!$G$15*(L6*(90/H6))+'Controles Generales'!$H$15*(M6*(90/H6))+'Controles Generales'!$J$15*(N6*(90/H6))+'Controles Generales'!$P$15*(T6*(90/H6))+'Controles Generales'!$Q$15*(U6*(90/H6))+'Controles Generales'!$R$15*(V6*(90/H6)))/100</f>
        <v>8.4813953488372089</v>
      </c>
      <c r="Z6" s="25"/>
      <c r="AA6" s="25"/>
      <c r="AB6" s="25"/>
      <c r="AC6" s="25"/>
      <c r="AD6" s="25"/>
      <c r="AE6" s="25"/>
      <c r="AF6" s="25"/>
      <c r="AG6" s="25"/>
      <c r="AH6" s="25"/>
    </row>
    <row r="7" spans="1:34" ht="31.5" x14ac:dyDescent="0.25">
      <c r="A7" s="117" t="s">
        <v>862</v>
      </c>
      <c r="B7" s="117" t="s">
        <v>23</v>
      </c>
      <c r="C7" s="117" t="s">
        <v>154</v>
      </c>
      <c r="D7" s="117" t="s">
        <v>215</v>
      </c>
      <c r="E7" s="118">
        <v>34028</v>
      </c>
      <c r="F7" s="117">
        <v>22</v>
      </c>
      <c r="G7" s="117">
        <v>11</v>
      </c>
      <c r="H7" s="117">
        <v>990</v>
      </c>
      <c r="I7" s="117">
        <v>312</v>
      </c>
      <c r="J7" s="117">
        <v>161</v>
      </c>
      <c r="K7" s="2">
        <v>3</v>
      </c>
      <c r="L7" s="117">
        <v>30</v>
      </c>
      <c r="M7" s="117">
        <v>139</v>
      </c>
      <c r="N7" s="117">
        <v>0</v>
      </c>
      <c r="O7" s="2">
        <v>2</v>
      </c>
      <c r="P7" s="2">
        <v>0</v>
      </c>
      <c r="Q7" s="2">
        <v>1</v>
      </c>
      <c r="R7" s="2">
        <v>0</v>
      </c>
      <c r="S7" s="2">
        <v>2</v>
      </c>
      <c r="T7" s="117">
        <v>16</v>
      </c>
      <c r="U7" s="117">
        <v>141</v>
      </c>
      <c r="V7" s="117">
        <v>114</v>
      </c>
      <c r="W7" s="25"/>
      <c r="X7" s="25"/>
      <c r="Y7" s="28">
        <f>('Controles Generales'!$D$15*(I7*(90/H7))+'Controles Generales'!$E$15*(J7*(90/H7))+'Controles Generales'!$G$15*(L7*(90/H7))+'Controles Generales'!$H$15*(M7*(90/H7))+'Controles Generales'!$J$15*(N7*(90/H7))+'Controles Generales'!$P$15*(T7*(90/H7))+'Controles Generales'!$Q$15*(U7*(90/H7))+'Controles Generales'!$R$15*(V7*(90/H7)))/100</f>
        <v>11.69090909090909</v>
      </c>
      <c r="Z7" s="25"/>
      <c r="AA7" s="25"/>
      <c r="AB7" s="25"/>
      <c r="AC7" s="25"/>
      <c r="AD7" s="25"/>
      <c r="AE7" s="25"/>
      <c r="AF7" s="25"/>
      <c r="AG7" s="25"/>
      <c r="AH7" s="25"/>
    </row>
    <row r="8" spans="1:34" ht="21" x14ac:dyDescent="0.25">
      <c r="A8" s="117" t="s">
        <v>413</v>
      </c>
      <c r="B8" s="117" t="s">
        <v>23</v>
      </c>
      <c r="C8" s="117" t="s">
        <v>175</v>
      </c>
      <c r="D8" s="117" t="s">
        <v>118</v>
      </c>
      <c r="E8" s="118">
        <v>34835</v>
      </c>
      <c r="F8" s="117">
        <v>20</v>
      </c>
      <c r="G8" s="117">
        <v>25</v>
      </c>
      <c r="H8" s="117">
        <v>2206</v>
      </c>
      <c r="I8" s="117">
        <v>404</v>
      </c>
      <c r="J8" s="117">
        <v>176</v>
      </c>
      <c r="K8" s="2">
        <v>6</v>
      </c>
      <c r="L8" s="117">
        <v>47</v>
      </c>
      <c r="M8" s="117">
        <v>256</v>
      </c>
      <c r="N8" s="117">
        <v>2</v>
      </c>
      <c r="O8" s="2">
        <v>3</v>
      </c>
      <c r="P8" s="2">
        <v>1</v>
      </c>
      <c r="Q8" s="2">
        <v>20</v>
      </c>
      <c r="R8" s="2">
        <v>0</v>
      </c>
      <c r="S8" s="2">
        <v>2</v>
      </c>
      <c r="T8" s="117">
        <v>56</v>
      </c>
      <c r="U8" s="117">
        <v>269</v>
      </c>
      <c r="V8" s="117">
        <v>174</v>
      </c>
      <c r="W8" s="25"/>
      <c r="X8" s="25"/>
      <c r="Y8" s="28">
        <f>('Controles Generales'!$D$15*(I8*(90/H8))+'Controles Generales'!$E$15*(J8*(90/H8))+'Controles Generales'!$G$15*(L8*(90/H8))+'Controles Generales'!$H$15*(M8*(90/H8))+'Controles Generales'!$J$15*(N8*(90/H8))+'Controles Generales'!$P$15*(T8*(90/H8))+'Controles Generales'!$Q$15*(U8*(90/H8))+'Controles Generales'!$R$15*(V8*(90/H8)))/100</f>
        <v>7.7063009972801444</v>
      </c>
      <c r="Z8" s="25"/>
      <c r="AA8" s="25"/>
      <c r="AB8" s="25"/>
      <c r="AC8" s="25"/>
      <c r="AD8" s="25"/>
      <c r="AE8" s="25"/>
      <c r="AF8" s="25"/>
      <c r="AG8" s="25"/>
      <c r="AH8" s="25"/>
    </row>
    <row r="9" spans="1:34" ht="21" x14ac:dyDescent="0.25">
      <c r="A9" s="117" t="s">
        <v>234</v>
      </c>
      <c r="B9" s="117" t="s">
        <v>23</v>
      </c>
      <c r="C9" s="117" t="s">
        <v>157</v>
      </c>
      <c r="D9" s="117" t="s">
        <v>118</v>
      </c>
      <c r="E9" s="118">
        <v>33975</v>
      </c>
      <c r="F9" s="117">
        <v>22</v>
      </c>
      <c r="G9" s="117">
        <v>2</v>
      </c>
      <c r="H9" s="117">
        <v>93</v>
      </c>
      <c r="I9" s="117">
        <v>13</v>
      </c>
      <c r="J9" s="117">
        <v>3</v>
      </c>
      <c r="K9" s="2">
        <v>0</v>
      </c>
      <c r="L9" s="117">
        <v>4</v>
      </c>
      <c r="M9" s="117">
        <v>9</v>
      </c>
      <c r="N9" s="117">
        <v>0</v>
      </c>
      <c r="O9" s="2">
        <v>1</v>
      </c>
      <c r="P9" s="2">
        <v>0</v>
      </c>
      <c r="Q9" s="2">
        <v>0</v>
      </c>
      <c r="R9" s="2">
        <v>2</v>
      </c>
      <c r="S9" s="2">
        <v>7</v>
      </c>
      <c r="T9" s="117">
        <v>1</v>
      </c>
      <c r="U9" s="117">
        <v>17</v>
      </c>
      <c r="V9" s="117">
        <v>8</v>
      </c>
      <c r="W9" s="2" t="s">
        <v>42</v>
      </c>
      <c r="X9" s="2">
        <v>35.176244082789623</v>
      </c>
      <c r="Y9" s="28">
        <f>('Controles Generales'!$D$15*(I9*(90/H9))+'Controles Generales'!$E$15*(J9*(90/H9))+'Controles Generales'!$G$15*(L9*(90/H9))+'Controles Generales'!$H$15*(M9*(90/H9))+'Controles Generales'!$J$15*(N9*(90/H9))+'Controles Generales'!$P$15*(T9*(90/H9))+'Controles Generales'!$Q$15*(U9*(90/H9))+'Controles Generales'!$R$15*(V9*(90/H9)))/100</f>
        <v>6.7258064516129039</v>
      </c>
      <c r="Z9" s="2">
        <v>48.679467635947894</v>
      </c>
      <c r="AA9" s="2">
        <v>34.684440804101108</v>
      </c>
      <c r="AB9" s="2">
        <v>46.546476359739721</v>
      </c>
      <c r="AC9" s="2">
        <v>10.287352735157578</v>
      </c>
      <c r="AD9" s="2">
        <v>27.367641930584497</v>
      </c>
      <c r="AE9" s="2">
        <v>10.941416365277846</v>
      </c>
      <c r="AF9" s="2">
        <v>4.6438262328936419</v>
      </c>
      <c r="AG9" s="2">
        <v>7.2523568947029924</v>
      </c>
      <c r="AH9" s="2">
        <v>9.5496478171247929</v>
      </c>
    </row>
    <row r="10" spans="1:34" ht="21" x14ac:dyDescent="0.25">
      <c r="A10" s="117" t="s">
        <v>863</v>
      </c>
      <c r="B10" s="117" t="s">
        <v>23</v>
      </c>
      <c r="C10" s="117" t="s">
        <v>172</v>
      </c>
      <c r="D10" s="117" t="s">
        <v>118</v>
      </c>
      <c r="E10" s="118">
        <v>30086</v>
      </c>
      <c r="F10" s="117">
        <v>33</v>
      </c>
      <c r="G10" s="117">
        <v>5</v>
      </c>
      <c r="H10" s="117">
        <v>281</v>
      </c>
      <c r="I10" s="117">
        <v>42</v>
      </c>
      <c r="J10" s="117">
        <v>25</v>
      </c>
      <c r="K10" s="2">
        <v>1</v>
      </c>
      <c r="L10" s="117">
        <v>3</v>
      </c>
      <c r="M10" s="117">
        <v>33</v>
      </c>
      <c r="N10" s="117">
        <v>1</v>
      </c>
      <c r="O10" s="2">
        <v>2</v>
      </c>
      <c r="P10" s="2">
        <v>0</v>
      </c>
      <c r="Q10" s="2">
        <v>1</v>
      </c>
      <c r="R10" s="2">
        <v>0</v>
      </c>
      <c r="S10" s="2">
        <v>1</v>
      </c>
      <c r="T10" s="117">
        <v>5</v>
      </c>
      <c r="U10" s="117">
        <v>31</v>
      </c>
      <c r="V10" s="117">
        <v>30</v>
      </c>
      <c r="W10" s="25"/>
      <c r="X10" s="25"/>
      <c r="Y10" s="28">
        <f>('Controles Generales'!$D$15*(I10*(90/H10))+'Controles Generales'!$E$15*(J10*(90/H10))+'Controles Generales'!$G$15*(L10*(90/H10))+'Controles Generales'!$H$15*(M10*(90/H10))+'Controles Generales'!$J$15*(N10*(90/H10))+'Controles Generales'!$P$15*(T10*(90/H10))+'Controles Generales'!$Q$15*(U10*(90/H10))+'Controles Generales'!$R$15*(V10*(90/H10)))/100</f>
        <v>7.1007117437722425</v>
      </c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ht="21" x14ac:dyDescent="0.25">
      <c r="A11" s="117" t="s">
        <v>864</v>
      </c>
      <c r="B11" s="117" t="s">
        <v>23</v>
      </c>
      <c r="C11" s="117" t="s">
        <v>598</v>
      </c>
      <c r="D11" s="117" t="s">
        <v>118</v>
      </c>
      <c r="E11" s="118">
        <v>31247</v>
      </c>
      <c r="F11" s="117">
        <v>30</v>
      </c>
      <c r="G11" s="117">
        <v>12</v>
      </c>
      <c r="H11" s="117">
        <v>1080</v>
      </c>
      <c r="I11" s="117">
        <v>180</v>
      </c>
      <c r="J11" s="117">
        <v>113</v>
      </c>
      <c r="K11" s="2">
        <v>23</v>
      </c>
      <c r="L11" s="117">
        <v>18</v>
      </c>
      <c r="M11" s="117">
        <v>111</v>
      </c>
      <c r="N11" s="117">
        <v>2</v>
      </c>
      <c r="O11" s="2">
        <v>5</v>
      </c>
      <c r="P11" s="2">
        <v>1</v>
      </c>
      <c r="Q11" s="2">
        <v>4</v>
      </c>
      <c r="R11" s="2">
        <v>7</v>
      </c>
      <c r="S11" s="2">
        <v>11</v>
      </c>
      <c r="T11" s="117">
        <v>26</v>
      </c>
      <c r="U11" s="117">
        <v>125</v>
      </c>
      <c r="V11" s="117">
        <v>87</v>
      </c>
      <c r="W11" s="2" t="s">
        <v>42</v>
      </c>
      <c r="X11" s="2">
        <v>20.5670401126619</v>
      </c>
      <c r="Y11" s="28">
        <f>('Controles Generales'!$D$15*(I11*(90/H11))+'Controles Generales'!$E$15*(J11*(90/H11))+'Controles Generales'!$G$15*(L11*(90/H11))+'Controles Generales'!$H$15*(M11*(90/H11))+'Controles Generales'!$J$15*(N11*(90/H11))+'Controles Generales'!$P$15*(T11*(90/H11))+'Controles Generales'!$Q$15*(U11*(90/H11))+'Controles Generales'!$R$15*(V11*(90/H11)))/100</f>
        <v>7.3483333333333327</v>
      </c>
      <c r="Z11" s="2">
        <v>29.111807513401985</v>
      </c>
      <c r="AA11" s="2">
        <v>20.5670401126619</v>
      </c>
      <c r="AB11" s="2">
        <v>29.717918654182586</v>
      </c>
      <c r="AC11" s="2">
        <v>5.2084807172278831</v>
      </c>
      <c r="AD11" s="2">
        <v>16.198835474394322</v>
      </c>
      <c r="AE11" s="2">
        <v>6.9007277071793212</v>
      </c>
      <c r="AF11" s="2">
        <v>1.9635603345280768</v>
      </c>
      <c r="AG11" s="2">
        <v>3.9644020853698279</v>
      </c>
      <c r="AH11" s="2">
        <v>5.2084807172278831</v>
      </c>
    </row>
    <row r="12" spans="1:34" ht="31.5" x14ac:dyDescent="0.25">
      <c r="A12" s="117" t="s">
        <v>370</v>
      </c>
      <c r="B12" s="117" t="s">
        <v>23</v>
      </c>
      <c r="C12" s="117" t="s">
        <v>124</v>
      </c>
      <c r="D12" s="117" t="s">
        <v>118</v>
      </c>
      <c r="E12" s="118">
        <v>34774</v>
      </c>
      <c r="F12" s="117">
        <v>20</v>
      </c>
      <c r="G12" s="117">
        <v>11</v>
      </c>
      <c r="H12" s="117">
        <v>903</v>
      </c>
      <c r="I12" s="117">
        <v>161</v>
      </c>
      <c r="J12" s="117">
        <v>87</v>
      </c>
      <c r="K12" s="2">
        <v>1</v>
      </c>
      <c r="L12" s="117">
        <v>23</v>
      </c>
      <c r="M12" s="117">
        <v>111</v>
      </c>
      <c r="N12" s="117">
        <v>1</v>
      </c>
      <c r="O12" s="2">
        <v>4</v>
      </c>
      <c r="P12" s="2">
        <v>1</v>
      </c>
      <c r="Q12" s="2">
        <v>3</v>
      </c>
      <c r="R12" s="2">
        <v>1</v>
      </c>
      <c r="S12" s="2">
        <v>2</v>
      </c>
      <c r="T12" s="117">
        <v>26</v>
      </c>
      <c r="U12" s="117">
        <v>111</v>
      </c>
      <c r="V12" s="117">
        <v>89</v>
      </c>
      <c r="W12" s="2" t="s">
        <v>42</v>
      </c>
      <c r="X12" s="2">
        <v>21.513852132656226</v>
      </c>
      <c r="Y12" s="28">
        <f>('Controles Generales'!$D$15*(I12*(90/H12))+'Controles Generales'!$E$15*(J12*(90/H12))+'Controles Generales'!$G$15*(L12*(90/H12))+'Controles Generales'!$H$15*(M12*(90/H12))+'Controles Generales'!$J$15*(N12*(90/H12))+'Controles Generales'!$P$15*(T12*(90/H12))+'Controles Generales'!$Q$15*(U12*(90/H12))+'Controles Generales'!$R$15*(V12*(90/H12)))/100</f>
        <v>8.1468438538205969</v>
      </c>
      <c r="Z12" s="2">
        <v>26.376978752990173</v>
      </c>
      <c r="AA12" s="2">
        <v>21.763852132656226</v>
      </c>
      <c r="AB12" s="2">
        <v>26.322892518702577</v>
      </c>
      <c r="AC12" s="2">
        <v>11.300957136305634</v>
      </c>
      <c r="AD12" s="2">
        <v>19.034769526149635</v>
      </c>
      <c r="AE12" s="2">
        <v>10.291597984909181</v>
      </c>
      <c r="AF12" s="2">
        <v>7.8270816961519039</v>
      </c>
      <c r="AG12" s="2">
        <v>10.492696174266381</v>
      </c>
      <c r="AH12" s="2">
        <v>11.675957136305634</v>
      </c>
    </row>
    <row r="13" spans="1:34" ht="21" x14ac:dyDescent="0.25">
      <c r="A13" s="117" t="s">
        <v>865</v>
      </c>
      <c r="B13" s="117" t="s">
        <v>23</v>
      </c>
      <c r="C13" s="117" t="s">
        <v>605</v>
      </c>
      <c r="D13" s="117" t="s">
        <v>118</v>
      </c>
      <c r="E13" s="118">
        <v>32684</v>
      </c>
      <c r="F13" s="117">
        <v>26</v>
      </c>
      <c r="G13" s="117">
        <v>9</v>
      </c>
      <c r="H13" s="117">
        <v>758</v>
      </c>
      <c r="I13" s="117">
        <v>102</v>
      </c>
      <c r="J13" s="117">
        <v>44</v>
      </c>
      <c r="K13" s="2">
        <v>1</v>
      </c>
      <c r="L13" s="117">
        <v>15</v>
      </c>
      <c r="M13" s="117">
        <v>56</v>
      </c>
      <c r="N13" s="117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117">
        <v>21</v>
      </c>
      <c r="U13" s="117">
        <v>76</v>
      </c>
      <c r="V13" s="117">
        <v>41</v>
      </c>
      <c r="W13" s="2" t="s">
        <v>42</v>
      </c>
      <c r="X13" s="2">
        <v>42.320483569129834</v>
      </c>
      <c r="Y13" s="28">
        <f>('Controles Generales'!$D$15*(I13*(90/H13))+'Controles Generales'!$E$15*(J13*(90/H13))+'Controles Generales'!$G$15*(L13*(90/H13))+'Controles Generales'!$H$15*(M13*(90/H13))+'Controles Generales'!$J$15*(N13*(90/H13))+'Controles Generales'!$P$15*(T13*(90/H13))+'Controles Generales'!$Q$15*(U13*(90/H13))+'Controles Generales'!$R$15*(V13*(90/H13)))/100</f>
        <v>5.7336411609498681</v>
      </c>
      <c r="Z13" s="2">
        <v>56.222944836872273</v>
      </c>
      <c r="AA13" s="2">
        <v>42.445483569129834</v>
      </c>
      <c r="AB13" s="2">
        <v>51.32615989479514</v>
      </c>
      <c r="AC13" s="2">
        <v>16.709249883730376</v>
      </c>
      <c r="AD13" s="2">
        <v>34.688397880100808</v>
      </c>
      <c r="AE13" s="2">
        <v>20.891779665973214</v>
      </c>
      <c r="AF13" s="2">
        <v>12.133488524617558</v>
      </c>
      <c r="AG13" s="2">
        <v>19.2470196693987</v>
      </c>
      <c r="AH13" s="2">
        <v>16.896749883730376</v>
      </c>
    </row>
    <row r="14" spans="1:34" ht="21" x14ac:dyDescent="0.25">
      <c r="A14" s="117" t="s">
        <v>866</v>
      </c>
      <c r="B14" s="117" t="s">
        <v>23</v>
      </c>
      <c r="C14" s="117" t="s">
        <v>143</v>
      </c>
      <c r="D14" s="117" t="s">
        <v>118</v>
      </c>
      <c r="E14" s="118">
        <v>32657</v>
      </c>
      <c r="F14" s="117">
        <v>26</v>
      </c>
      <c r="G14" s="117">
        <v>17</v>
      </c>
      <c r="H14" s="117">
        <v>1530</v>
      </c>
      <c r="I14" s="117">
        <v>360</v>
      </c>
      <c r="J14" s="117">
        <v>120</v>
      </c>
      <c r="K14" s="2">
        <v>3</v>
      </c>
      <c r="L14" s="117">
        <v>32</v>
      </c>
      <c r="M14" s="117">
        <v>139</v>
      </c>
      <c r="N14" s="117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117">
        <v>18</v>
      </c>
      <c r="U14" s="117">
        <v>147</v>
      </c>
      <c r="V14" s="117">
        <v>62</v>
      </c>
      <c r="W14" s="25"/>
      <c r="X14" s="25"/>
      <c r="Y14" s="28">
        <f>('Controles Generales'!$D$15*(I14*(90/H14))+'Controles Generales'!$E$15*(J14*(90/H14))+'Controles Generales'!$G$15*(L14*(90/H14))+'Controles Generales'!$H$15*(M14*(90/H14))+'Controles Generales'!$J$15*(N14*(90/H14))+'Controles Generales'!$P$15*(T14*(90/H14))+'Controles Generales'!$Q$15*(U14*(90/H14))+'Controles Generales'!$R$15*(V14*(90/H14)))/100</f>
        <v>7.6705882352941179</v>
      </c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ht="21" x14ac:dyDescent="0.25">
      <c r="A15" s="117" t="s">
        <v>867</v>
      </c>
      <c r="B15" s="117" t="s">
        <v>23</v>
      </c>
      <c r="C15" s="117" t="s">
        <v>605</v>
      </c>
      <c r="D15" s="117" t="s">
        <v>118</v>
      </c>
      <c r="E15" s="118">
        <v>29284</v>
      </c>
      <c r="F15" s="117">
        <v>35</v>
      </c>
      <c r="G15" s="117">
        <v>15</v>
      </c>
      <c r="H15" s="117">
        <v>1104</v>
      </c>
      <c r="I15" s="117">
        <v>158</v>
      </c>
      <c r="J15" s="117">
        <v>36</v>
      </c>
      <c r="K15" s="2">
        <v>0</v>
      </c>
      <c r="L15" s="117">
        <v>11</v>
      </c>
      <c r="M15" s="117">
        <v>93</v>
      </c>
      <c r="N15" s="117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117">
        <v>19</v>
      </c>
      <c r="U15" s="117">
        <v>85</v>
      </c>
      <c r="V15" s="117">
        <v>45</v>
      </c>
      <c r="W15" s="2" t="s">
        <v>42</v>
      </c>
      <c r="X15" s="2">
        <v>39.593789712547526</v>
      </c>
      <c r="Y15" s="28">
        <f>('Controles Generales'!$D$15*(I15*(90/H15))+'Controles Generales'!$E$15*(J15*(90/H15))+'Controles Generales'!$G$15*(L15*(90/H15))+'Controles Generales'!$H$15*(M15*(90/H15))+'Controles Generales'!$J$15*(N15*(90/H15))+'Controles Generales'!$P$15*(T15*(90/H15))+'Controles Generales'!$Q$15*(U15*(90/H15))+'Controles Generales'!$R$15*(V15*(90/H15)))/100</f>
        <v>5.2475543478260871</v>
      </c>
      <c r="Z15" s="2">
        <v>57.325100938035447</v>
      </c>
      <c r="AA15" s="2">
        <v>39.718789712547526</v>
      </c>
      <c r="AB15" s="2">
        <v>53.289124879227636</v>
      </c>
      <c r="AC15" s="2">
        <v>18.737375655486687</v>
      </c>
      <c r="AD15" s="2">
        <v>35.236708650492375</v>
      </c>
      <c r="AE15" s="2">
        <v>20.961685592852579</v>
      </c>
      <c r="AF15" s="2">
        <v>10.918799302812586</v>
      </c>
      <c r="AG15" s="2">
        <v>14.810108225371508</v>
      </c>
      <c r="AH15" s="2">
        <v>18.924875655486687</v>
      </c>
    </row>
    <row r="16" spans="1:34" ht="31.5" x14ac:dyDescent="0.25">
      <c r="A16" s="117" t="s">
        <v>868</v>
      </c>
      <c r="B16" s="117" t="s">
        <v>23</v>
      </c>
      <c r="C16" s="117" t="s">
        <v>190</v>
      </c>
      <c r="D16" s="117" t="s">
        <v>118</v>
      </c>
      <c r="E16" s="118">
        <v>34446</v>
      </c>
      <c r="F16" s="117">
        <v>21</v>
      </c>
      <c r="G16" s="117">
        <v>1</v>
      </c>
      <c r="H16" s="117">
        <v>20</v>
      </c>
      <c r="I16" s="117">
        <v>3</v>
      </c>
      <c r="J16" s="117">
        <v>14</v>
      </c>
      <c r="K16" s="2">
        <v>3</v>
      </c>
      <c r="L16" s="117">
        <v>0</v>
      </c>
      <c r="M16" s="117">
        <v>1</v>
      </c>
      <c r="N16" s="117">
        <v>0</v>
      </c>
      <c r="O16" s="2">
        <v>0</v>
      </c>
      <c r="P16" s="2">
        <v>0</v>
      </c>
      <c r="Q16" s="2">
        <v>2</v>
      </c>
      <c r="R16" s="2">
        <v>3</v>
      </c>
      <c r="S16" s="2">
        <v>1</v>
      </c>
      <c r="T16" s="117">
        <v>0</v>
      </c>
      <c r="U16" s="117">
        <v>1</v>
      </c>
      <c r="V16" s="117">
        <v>1</v>
      </c>
      <c r="W16" s="25"/>
      <c r="X16" s="25"/>
      <c r="Y16" s="28">
        <f>('Controles Generales'!$D$15*(I16*(90/H16))+'Controles Generales'!$E$15*(J16*(90/H16))+'Controles Generales'!$G$15*(L16*(90/H16))+'Controles Generales'!$H$15*(M16*(90/H16))+'Controles Generales'!$J$15*(N16*(90/H16))+'Controles Generales'!$P$15*(T16*(90/H16))+'Controles Generales'!$Q$15*(U16*(90/H16))+'Controles Generales'!$R$15*(V16*(90/H16)))/100</f>
        <v>10.484999999999999</v>
      </c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ht="21" x14ac:dyDescent="0.25">
      <c r="A17" s="117" t="s">
        <v>869</v>
      </c>
      <c r="B17" s="117" t="s">
        <v>23</v>
      </c>
      <c r="C17" s="117" t="s">
        <v>129</v>
      </c>
      <c r="D17" s="117" t="s">
        <v>118</v>
      </c>
      <c r="E17" s="118">
        <v>33055</v>
      </c>
      <c r="F17" s="117">
        <v>25</v>
      </c>
      <c r="G17" s="117">
        <v>16</v>
      </c>
      <c r="H17" s="117">
        <v>1030</v>
      </c>
      <c r="I17" s="117">
        <v>153</v>
      </c>
      <c r="J17" s="117">
        <v>64</v>
      </c>
      <c r="K17" s="2">
        <v>2</v>
      </c>
      <c r="L17" s="117">
        <v>18</v>
      </c>
      <c r="M17" s="117">
        <v>76</v>
      </c>
      <c r="N17" s="117">
        <v>0</v>
      </c>
      <c r="O17" s="2">
        <v>4</v>
      </c>
      <c r="P17" s="2">
        <v>1</v>
      </c>
      <c r="Q17" s="2">
        <v>6</v>
      </c>
      <c r="R17" s="2">
        <v>1</v>
      </c>
      <c r="S17" s="2">
        <v>2</v>
      </c>
      <c r="T17" s="117">
        <v>26</v>
      </c>
      <c r="U17" s="117">
        <v>112</v>
      </c>
      <c r="V17" s="117">
        <v>60</v>
      </c>
      <c r="W17" s="2" t="s">
        <v>42</v>
      </c>
      <c r="X17" s="2">
        <v>35.583189881345575</v>
      </c>
      <c r="Y17" s="28">
        <f>('Controles Generales'!$D$15*(I17*(90/H17))+'Controles Generales'!$E$15*(J17*(90/H17))+'Controles Generales'!$G$15*(L17*(90/H17))+'Controles Generales'!$H$15*(M17*(90/H17))+'Controles Generales'!$J$15*(N17*(90/H17))+'Controles Generales'!$P$15*(T17*(90/H17))+'Controles Generales'!$Q$15*(U17*(90/H17))+'Controles Generales'!$R$15*(V17*(90/H17)))/100</f>
        <v>6.038737864077671</v>
      </c>
      <c r="Z17" s="2">
        <v>50.957560819057761</v>
      </c>
      <c r="AA17" s="2">
        <v>35.583189881345575</v>
      </c>
      <c r="AB17" s="2">
        <v>44.676398574588241</v>
      </c>
      <c r="AC17" s="2">
        <v>12.259849042494714</v>
      </c>
      <c r="AD17" s="2">
        <v>29.091226598643178</v>
      </c>
      <c r="AE17" s="2">
        <v>14.169866757390478</v>
      </c>
      <c r="AF17" s="2">
        <v>6.6276698036660093</v>
      </c>
      <c r="AG17" s="2">
        <v>10.818747244743449</v>
      </c>
      <c r="AH17" s="2">
        <v>12.259849042494714</v>
      </c>
    </row>
    <row r="18" spans="1:34" ht="21" x14ac:dyDescent="0.25">
      <c r="A18" s="117" t="s">
        <v>870</v>
      </c>
      <c r="B18" s="117" t="s">
        <v>23</v>
      </c>
      <c r="C18" s="117" t="s">
        <v>138</v>
      </c>
      <c r="D18" s="117" t="s">
        <v>118</v>
      </c>
      <c r="E18" s="118">
        <v>29823</v>
      </c>
      <c r="F18" s="117">
        <v>34</v>
      </c>
      <c r="G18" s="117">
        <v>24</v>
      </c>
      <c r="H18" s="117">
        <v>2098</v>
      </c>
      <c r="I18" s="117">
        <v>294</v>
      </c>
      <c r="J18" s="117">
        <v>137</v>
      </c>
      <c r="K18" s="2">
        <v>2</v>
      </c>
      <c r="L18" s="117">
        <v>30</v>
      </c>
      <c r="M18" s="117">
        <v>202</v>
      </c>
      <c r="N18" s="117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117">
        <v>56</v>
      </c>
      <c r="U18" s="117">
        <v>259</v>
      </c>
      <c r="V18" s="117">
        <v>166</v>
      </c>
      <c r="W18" s="25"/>
      <c r="X18" s="25"/>
      <c r="Y18" s="28">
        <f>('Controles Generales'!$D$15*(I18*(90/H18))+'Controles Generales'!$E$15*(J18*(90/H18))+'Controles Generales'!$G$15*(L18*(90/H18))+'Controles Generales'!$H$15*(M18*(90/H18))+'Controles Generales'!$J$15*(N18*(90/H18))+'Controles Generales'!$P$15*(T18*(90/H18))+'Controles Generales'!$Q$15*(U18*(90/H18))+'Controles Generales'!$R$15*(V18*(90/H18)))/100</f>
        <v>6.4338417540514774</v>
      </c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4" ht="21" x14ac:dyDescent="0.25">
      <c r="A19" s="117" t="s">
        <v>871</v>
      </c>
      <c r="B19" s="117" t="s">
        <v>23</v>
      </c>
      <c r="C19" s="117" t="s">
        <v>132</v>
      </c>
      <c r="D19" s="117" t="s">
        <v>133</v>
      </c>
      <c r="E19" s="118">
        <v>31990</v>
      </c>
      <c r="F19" s="117">
        <v>28</v>
      </c>
      <c r="G19" s="117">
        <v>13</v>
      </c>
      <c r="H19" s="117">
        <v>1128</v>
      </c>
      <c r="I19" s="117">
        <v>285</v>
      </c>
      <c r="J19" s="117">
        <v>121</v>
      </c>
      <c r="K19" s="2">
        <v>6</v>
      </c>
      <c r="L19" s="117">
        <v>18</v>
      </c>
      <c r="M19" s="117">
        <v>111</v>
      </c>
      <c r="N19" s="117">
        <v>1</v>
      </c>
      <c r="O19" s="2">
        <v>1</v>
      </c>
      <c r="P19" s="2">
        <v>0</v>
      </c>
      <c r="Q19" s="2">
        <v>1</v>
      </c>
      <c r="R19" s="2">
        <v>0</v>
      </c>
      <c r="S19" s="2">
        <v>2</v>
      </c>
      <c r="T19" s="117">
        <v>18</v>
      </c>
      <c r="U19" s="117">
        <v>120</v>
      </c>
      <c r="V19" s="117">
        <v>90</v>
      </c>
      <c r="W19" s="25"/>
      <c r="X19" s="25"/>
      <c r="Y19" s="28">
        <f>('Controles Generales'!$D$15*(I19*(90/H19))+'Controles Generales'!$E$15*(J19*(90/H19))+'Controles Generales'!$G$15*(L19*(90/H19))+'Controles Generales'!$H$15*(M19*(90/H19))+'Controles Generales'!$J$15*(N19*(90/H19))+'Controles Generales'!$P$15*(T19*(90/H19))+'Controles Generales'!$Q$15*(U19*(90/H19))+'Controles Generales'!$R$15*(V19*(90/H19)))/100</f>
        <v>8.7518617021276608</v>
      </c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ht="21" x14ac:dyDescent="0.25">
      <c r="A20" s="117" t="s">
        <v>872</v>
      </c>
      <c r="B20" s="117" t="s">
        <v>23</v>
      </c>
      <c r="C20" s="117" t="s">
        <v>128</v>
      </c>
      <c r="D20" s="117" t="s">
        <v>118</v>
      </c>
      <c r="E20" s="118">
        <v>31805</v>
      </c>
      <c r="F20" s="117">
        <v>28</v>
      </c>
      <c r="G20" s="117">
        <v>29</v>
      </c>
      <c r="H20" s="117">
        <v>2534</v>
      </c>
      <c r="I20" s="117">
        <v>635</v>
      </c>
      <c r="J20" s="117">
        <v>217</v>
      </c>
      <c r="K20" s="2">
        <v>6</v>
      </c>
      <c r="L20" s="117">
        <v>32</v>
      </c>
      <c r="M20" s="117">
        <v>210</v>
      </c>
      <c r="N20" s="117">
        <v>1</v>
      </c>
      <c r="O20" s="2">
        <v>2</v>
      </c>
      <c r="P20" s="2">
        <v>0</v>
      </c>
      <c r="Q20" s="2">
        <v>0</v>
      </c>
      <c r="R20" s="2">
        <v>0</v>
      </c>
      <c r="S20" s="2">
        <v>3</v>
      </c>
      <c r="T20" s="117">
        <v>59</v>
      </c>
      <c r="U20" s="117">
        <v>294</v>
      </c>
      <c r="V20" s="117">
        <v>136</v>
      </c>
      <c r="W20" s="25"/>
      <c r="X20" s="25"/>
      <c r="Y20" s="28">
        <f>('Controles Generales'!$D$15*(I20*(90/H20))+'Controles Generales'!$E$15*(J20*(90/H20))+'Controles Generales'!$G$15*(L20*(90/H20))+'Controles Generales'!$H$15*(M20*(90/H20))+'Controles Generales'!$J$15*(N20*(90/H20))+'Controles Generales'!$P$15*(T20*(90/H20))+'Controles Generales'!$Q$15*(U20*(90/H20))+'Controles Generales'!$R$15*(V20*(90/H20)))/100</f>
        <v>8.1912786108918709</v>
      </c>
      <c r="Z20" s="25"/>
      <c r="AA20" s="25"/>
      <c r="AB20" s="25"/>
      <c r="AC20" s="25"/>
      <c r="AD20" s="25"/>
      <c r="AE20" s="25"/>
      <c r="AF20" s="25"/>
      <c r="AG20" s="25"/>
      <c r="AH20" s="25"/>
    </row>
    <row r="21" spans="1:34" ht="21" x14ac:dyDescent="0.25">
      <c r="A21" s="117" t="s">
        <v>406</v>
      </c>
      <c r="B21" s="117" t="s">
        <v>23</v>
      </c>
      <c r="C21" s="117" t="s">
        <v>168</v>
      </c>
      <c r="D21" s="117" t="s">
        <v>118</v>
      </c>
      <c r="E21" s="118">
        <v>29398</v>
      </c>
      <c r="F21" s="117">
        <v>35</v>
      </c>
      <c r="G21" s="117">
        <v>20</v>
      </c>
      <c r="H21" s="117">
        <v>1768</v>
      </c>
      <c r="I21" s="117">
        <v>260</v>
      </c>
      <c r="J21" s="117">
        <v>82</v>
      </c>
      <c r="K21" s="2">
        <v>3</v>
      </c>
      <c r="L21" s="117">
        <v>30</v>
      </c>
      <c r="M21" s="117">
        <v>162</v>
      </c>
      <c r="N21" s="117">
        <v>1</v>
      </c>
      <c r="O21" s="2">
        <v>4</v>
      </c>
      <c r="P21" s="2">
        <v>0</v>
      </c>
      <c r="Q21" s="2">
        <v>0</v>
      </c>
      <c r="R21" s="2">
        <v>6</v>
      </c>
      <c r="S21" s="2">
        <v>2</v>
      </c>
      <c r="T21" s="117">
        <v>46</v>
      </c>
      <c r="U21" s="117">
        <v>178</v>
      </c>
      <c r="V21" s="117">
        <v>135</v>
      </c>
      <c r="W21" s="2" t="s">
        <v>42</v>
      </c>
      <c r="X21" s="2">
        <v>38.001768660675495</v>
      </c>
      <c r="Y21" s="28">
        <f>('Controles Generales'!$D$15*(I21*(90/H21))+'Controles Generales'!$E$15*(J21*(90/H21))+'Controles Generales'!$G$15*(L21*(90/H21))+'Controles Generales'!$H$15*(M21*(90/H21))+'Controles Generales'!$J$15*(N21*(90/H21))+'Controles Generales'!$P$15*(T21*(90/H21))+'Controles Generales'!$Q$15*(U21*(90/H21))+'Controles Generales'!$R$15*(V21*(90/H21)))/100</f>
        <v>6.2195701357466051</v>
      </c>
      <c r="Z21" s="2">
        <v>56.636323945280786</v>
      </c>
      <c r="AA21" s="2">
        <v>38.001768660675495</v>
      </c>
      <c r="AB21" s="2">
        <v>54.054568266941658</v>
      </c>
      <c r="AC21" s="2">
        <v>13.484475003149507</v>
      </c>
      <c r="AD21" s="2">
        <v>30.549492671519101</v>
      </c>
      <c r="AE21" s="2">
        <v>22.982763950505888</v>
      </c>
      <c r="AF21" s="2">
        <v>11.046223191384481</v>
      </c>
      <c r="AG21" s="2">
        <v>16.173327568488858</v>
      </c>
      <c r="AH21" s="2">
        <v>13.484475003149507</v>
      </c>
    </row>
    <row r="22" spans="1:34" ht="21" x14ac:dyDescent="0.25">
      <c r="A22" s="117" t="s">
        <v>405</v>
      </c>
      <c r="B22" s="117" t="s">
        <v>23</v>
      </c>
      <c r="C22" s="117" t="s">
        <v>165</v>
      </c>
      <c r="D22" s="117" t="s">
        <v>118</v>
      </c>
      <c r="E22" s="118">
        <v>31465</v>
      </c>
      <c r="F22" s="117">
        <v>29</v>
      </c>
      <c r="G22" s="117">
        <v>23</v>
      </c>
      <c r="H22" s="117">
        <v>1934</v>
      </c>
      <c r="I22" s="117">
        <v>250</v>
      </c>
      <c r="J22" s="117">
        <v>102</v>
      </c>
      <c r="K22" s="2">
        <v>5</v>
      </c>
      <c r="L22" s="117">
        <v>27</v>
      </c>
      <c r="M22" s="117">
        <v>208</v>
      </c>
      <c r="N22" s="117">
        <v>1</v>
      </c>
      <c r="O22" s="2">
        <v>5</v>
      </c>
      <c r="P22" s="2">
        <v>0</v>
      </c>
      <c r="Q22" s="2">
        <v>1</v>
      </c>
      <c r="R22" s="2">
        <v>5</v>
      </c>
      <c r="S22" s="2">
        <v>3</v>
      </c>
      <c r="T22" s="117">
        <v>61</v>
      </c>
      <c r="U22" s="117">
        <v>229</v>
      </c>
      <c r="V22" s="117">
        <v>169</v>
      </c>
      <c r="W22" s="2" t="s">
        <v>42</v>
      </c>
      <c r="X22" s="2">
        <v>0.30328905755850727</v>
      </c>
      <c r="Y22" s="28">
        <f>('Controles Generales'!$D$15*(I22*(90/H22))+'Controles Generales'!$E$15*(J22*(90/H22))+'Controles Generales'!$G$15*(L22*(90/H22))+'Controles Generales'!$H$15*(M22*(90/H22))+'Controles Generales'!$J$15*(N22*(90/H22))+'Controles Generales'!$P$15*(T22*(90/H22))+'Controles Generales'!$Q$15*(U22*(90/H22))+'Controles Generales'!$R$15*(V22*(90/H22)))/100</f>
        <v>6.3693381592554292</v>
      </c>
      <c r="Z22" s="2">
        <v>0.42713390341473839</v>
      </c>
      <c r="AA22" s="2">
        <v>0.30328905755850727</v>
      </c>
      <c r="AB22" s="2">
        <v>0.52937479977328183</v>
      </c>
      <c r="AC22" s="2">
        <v>0.10517755489292492</v>
      </c>
      <c r="AD22" s="2">
        <v>0.25989428029276224</v>
      </c>
      <c r="AE22" s="2">
        <v>0.18768328445747798</v>
      </c>
      <c r="AF22" s="2">
        <v>6.4516129032258063E-2</v>
      </c>
      <c r="AG22" s="2">
        <v>0.1099706744868035</v>
      </c>
      <c r="AH22" s="2">
        <v>0.10517755489292492</v>
      </c>
    </row>
    <row r="23" spans="1:34" ht="21" x14ac:dyDescent="0.25">
      <c r="A23" s="117" t="s">
        <v>381</v>
      </c>
      <c r="B23" s="117" t="s">
        <v>23</v>
      </c>
      <c r="C23" s="117" t="s">
        <v>143</v>
      </c>
      <c r="D23" s="117" t="s">
        <v>118</v>
      </c>
      <c r="E23" s="118">
        <v>31821</v>
      </c>
      <c r="F23" s="117">
        <v>28</v>
      </c>
      <c r="G23" s="117">
        <v>14</v>
      </c>
      <c r="H23" s="117">
        <v>992</v>
      </c>
      <c r="I23" s="117">
        <v>162</v>
      </c>
      <c r="J23" s="117">
        <v>71</v>
      </c>
      <c r="K23" s="2">
        <v>1</v>
      </c>
      <c r="L23" s="117">
        <v>13</v>
      </c>
      <c r="M23" s="117">
        <v>75</v>
      </c>
      <c r="N23" s="117">
        <v>1</v>
      </c>
      <c r="O23" s="2">
        <v>4</v>
      </c>
      <c r="P23" s="2">
        <v>0</v>
      </c>
      <c r="Q23" s="2">
        <v>4</v>
      </c>
      <c r="R23" s="2">
        <v>0</v>
      </c>
      <c r="S23" s="2">
        <v>3</v>
      </c>
      <c r="T23" s="117">
        <v>22</v>
      </c>
      <c r="U23" s="117">
        <v>114</v>
      </c>
      <c r="V23" s="117">
        <v>50</v>
      </c>
      <c r="W23" s="25"/>
      <c r="X23" s="25"/>
      <c r="Y23" s="28">
        <f>('Controles Generales'!$D$15*(I23*(90/H23))+'Controles Generales'!$E$15*(J23*(90/H23))+'Controles Generales'!$G$15*(L23*(90/H23))+'Controles Generales'!$H$15*(M23*(90/H23))+'Controles Generales'!$J$15*(N23*(90/H23))+'Controles Generales'!$P$15*(T23*(90/H23))+'Controles Generales'!$Q$15*(U23*(90/H23))+'Controles Generales'!$R$15*(V23*(90/H23)))/100</f>
        <v>6.2827620967741939</v>
      </c>
      <c r="Z23" s="25"/>
      <c r="AA23" s="25"/>
      <c r="AB23" s="25"/>
      <c r="AC23" s="25"/>
      <c r="AD23" s="25"/>
      <c r="AE23" s="25"/>
      <c r="AF23" s="25"/>
      <c r="AG23" s="25"/>
      <c r="AH23" s="25"/>
    </row>
    <row r="24" spans="1:34" ht="21" x14ac:dyDescent="0.25">
      <c r="A24" s="117" t="s">
        <v>873</v>
      </c>
      <c r="B24" s="117" t="s">
        <v>23</v>
      </c>
      <c r="C24" s="117" t="s">
        <v>130</v>
      </c>
      <c r="D24" s="117" t="s">
        <v>118</v>
      </c>
      <c r="E24" s="118">
        <v>32257</v>
      </c>
      <c r="F24" s="117">
        <v>27</v>
      </c>
      <c r="G24" s="117">
        <v>4</v>
      </c>
      <c r="H24" s="117">
        <v>324</v>
      </c>
      <c r="I24" s="117">
        <v>77</v>
      </c>
      <c r="J24" s="117">
        <v>29</v>
      </c>
      <c r="K24" s="2">
        <v>0</v>
      </c>
      <c r="L24" s="117">
        <v>6</v>
      </c>
      <c r="M24" s="117">
        <v>24</v>
      </c>
      <c r="N24" s="117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117">
        <v>9</v>
      </c>
      <c r="U24" s="117">
        <v>43</v>
      </c>
      <c r="V24" s="117">
        <v>40</v>
      </c>
      <c r="W24" s="2" t="s">
        <v>42</v>
      </c>
      <c r="X24" s="2">
        <v>21.492462850154311</v>
      </c>
      <c r="Y24" s="28">
        <f>('Controles Generales'!$D$15*(I24*(90/H24))+'Controles Generales'!$E$15*(J24*(90/H24))+'Controles Generales'!$G$15*(L24*(90/H24))+'Controles Generales'!$H$15*(M24*(90/H24))+'Controles Generales'!$J$15*(N24*(90/H24))+'Controles Generales'!$P$15*(T24*(90/H24))+'Controles Generales'!$Q$15*(U24*(90/H24))+'Controles Generales'!$R$15*(V24*(90/H24)))/100</f>
        <v>8.7583333333333329</v>
      </c>
      <c r="Z24" s="2">
        <v>24.978275847804952</v>
      </c>
      <c r="AA24" s="2">
        <v>20.961725145236279</v>
      </c>
      <c r="AB24" s="2">
        <v>22.838193122856509</v>
      </c>
      <c r="AC24" s="2">
        <v>10.225962237056281</v>
      </c>
      <c r="AD24" s="2">
        <v>17.722764340532887</v>
      </c>
      <c r="AE24" s="2">
        <v>8.7940408561850685</v>
      </c>
      <c r="AF24" s="2">
        <v>6.4258434600807153</v>
      </c>
      <c r="AG24" s="2">
        <v>8.4612987644909374</v>
      </c>
      <c r="AH24" s="2">
        <v>9.4298556796792319</v>
      </c>
    </row>
    <row r="25" spans="1:34" ht="31.5" x14ac:dyDescent="0.25">
      <c r="A25" s="117" t="s">
        <v>395</v>
      </c>
      <c r="B25" s="117" t="s">
        <v>23</v>
      </c>
      <c r="C25" s="117" t="s">
        <v>139</v>
      </c>
      <c r="D25" s="117" t="s">
        <v>118</v>
      </c>
      <c r="E25" s="118">
        <v>33612</v>
      </c>
      <c r="F25" s="117">
        <v>23</v>
      </c>
      <c r="G25" s="117">
        <v>13</v>
      </c>
      <c r="H25" s="117">
        <v>1021</v>
      </c>
      <c r="I25" s="117">
        <v>302</v>
      </c>
      <c r="J25" s="117">
        <v>126</v>
      </c>
      <c r="K25" s="2">
        <v>1</v>
      </c>
      <c r="L25" s="117">
        <v>22</v>
      </c>
      <c r="M25" s="117">
        <v>140</v>
      </c>
      <c r="N25" s="117">
        <v>0</v>
      </c>
      <c r="O25" s="2">
        <v>1</v>
      </c>
      <c r="P25" s="2">
        <v>0</v>
      </c>
      <c r="Q25" s="2">
        <v>2</v>
      </c>
      <c r="R25" s="2">
        <v>1</v>
      </c>
      <c r="S25" s="2">
        <v>3</v>
      </c>
      <c r="T25" s="117">
        <v>21</v>
      </c>
      <c r="U25" s="117">
        <v>140</v>
      </c>
      <c r="V25" s="117">
        <v>109</v>
      </c>
      <c r="W25" s="25"/>
      <c r="X25" s="25"/>
      <c r="Y25" s="28">
        <f>('Controles Generales'!$D$15*(I25*(90/H25))+'Controles Generales'!$E$15*(J25*(90/H25))+'Controles Generales'!$G$15*(L25*(90/H25))+'Controles Generales'!$H$15*(M25*(90/H25))+'Controles Generales'!$J$15*(N25*(90/H25))+'Controles Generales'!$P$15*(T25*(90/H25))+'Controles Generales'!$Q$15*(U25*(90/H25))+'Controles Generales'!$R$15*(V25*(90/H25)))/100</f>
        <v>10.75592556317336</v>
      </c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31.5" x14ac:dyDescent="0.25">
      <c r="A26" s="117" t="s">
        <v>874</v>
      </c>
      <c r="B26" s="117" t="s">
        <v>23</v>
      </c>
      <c r="C26" s="117" t="s">
        <v>598</v>
      </c>
      <c r="D26" s="117" t="s">
        <v>118</v>
      </c>
      <c r="E26" s="118">
        <v>31456</v>
      </c>
      <c r="F26" s="117">
        <v>29</v>
      </c>
      <c r="G26" s="117">
        <v>8</v>
      </c>
      <c r="H26" s="117">
        <v>639</v>
      </c>
      <c r="I26" s="117">
        <v>62</v>
      </c>
      <c r="J26" s="117">
        <v>26</v>
      </c>
      <c r="K26" s="2">
        <v>5</v>
      </c>
      <c r="L26" s="117">
        <v>11</v>
      </c>
      <c r="M26" s="117">
        <v>51</v>
      </c>
      <c r="N26" s="117">
        <v>0</v>
      </c>
      <c r="O26" s="2">
        <v>1</v>
      </c>
      <c r="P26" s="2">
        <v>0</v>
      </c>
      <c r="Q26" s="2">
        <v>0</v>
      </c>
      <c r="R26" s="2">
        <v>6</v>
      </c>
      <c r="S26" s="2">
        <v>4</v>
      </c>
      <c r="T26" s="117">
        <v>14</v>
      </c>
      <c r="U26" s="117">
        <v>84</v>
      </c>
      <c r="V26" s="117">
        <v>43</v>
      </c>
      <c r="W26" s="2" t="s">
        <v>42</v>
      </c>
      <c r="X26" s="2">
        <v>39.10029279740484</v>
      </c>
      <c r="Y26" s="28">
        <f>('Controles Generales'!$D$15*(I26*(90/H26))+'Controles Generales'!$E$15*(J26*(90/H26))+'Controles Generales'!$G$15*(L26*(90/H26))+'Controles Generales'!$H$15*(M26*(90/H26))+'Controles Generales'!$J$15*(N26*(90/H26))+'Controles Generales'!$P$15*(T26*(90/H26))+'Controles Generales'!$Q$15*(U26*(90/H26))+'Controles Generales'!$R$15*(V26*(90/H26)))/100</f>
        <v>5.0999999999999996</v>
      </c>
      <c r="Z26" s="2">
        <v>53.974694976425639</v>
      </c>
      <c r="AA26" s="2">
        <v>39.10029279740484</v>
      </c>
      <c r="AB26" s="2">
        <v>48.830277218483118</v>
      </c>
      <c r="AC26" s="2">
        <v>16.084639290197675</v>
      </c>
      <c r="AD26" s="2">
        <v>33.144411870044763</v>
      </c>
      <c r="AE26" s="2">
        <v>22.666324117937016</v>
      </c>
      <c r="AF26" s="2">
        <v>11.082867550609487</v>
      </c>
      <c r="AG26" s="2">
        <v>17.328658796400731</v>
      </c>
      <c r="AH26" s="2">
        <v>16.084639290197675</v>
      </c>
    </row>
    <row r="27" spans="1:34" ht="21" x14ac:dyDescent="0.25">
      <c r="A27" s="117" t="s">
        <v>387</v>
      </c>
      <c r="B27" s="117" t="s">
        <v>23</v>
      </c>
      <c r="C27" s="117" t="s">
        <v>152</v>
      </c>
      <c r="D27" s="117" t="s">
        <v>118</v>
      </c>
      <c r="E27" s="118">
        <v>33734</v>
      </c>
      <c r="F27" s="117">
        <v>23</v>
      </c>
      <c r="G27" s="117">
        <v>12</v>
      </c>
      <c r="H27" s="117">
        <v>1055</v>
      </c>
      <c r="I27" s="117">
        <v>251</v>
      </c>
      <c r="J27" s="117">
        <v>84</v>
      </c>
      <c r="K27" s="2">
        <v>0</v>
      </c>
      <c r="L27" s="117">
        <v>20</v>
      </c>
      <c r="M27" s="117">
        <v>102</v>
      </c>
      <c r="N27" s="117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117">
        <v>22</v>
      </c>
      <c r="U27" s="117">
        <v>118</v>
      </c>
      <c r="V27" s="117">
        <v>62</v>
      </c>
      <c r="W27" s="2" t="s">
        <v>42</v>
      </c>
      <c r="X27" s="2">
        <v>34.797684775939963</v>
      </c>
      <c r="Y27" s="28">
        <f>('Controles Generales'!$D$15*(I27*(90/H27))+'Controles Generales'!$E$15*(J27*(90/H27))+'Controles Generales'!$G$15*(L27*(90/H27))+'Controles Generales'!$H$15*(M27*(90/H27))+'Controles Generales'!$J$15*(N27*(90/H27))+'Controles Generales'!$P$15*(T27*(90/H27))+'Controles Generales'!$Q$15*(U27*(90/H27))+'Controles Generales'!$R$15*(V27*(90/H27)))/100</f>
        <v>8.1597156398104271</v>
      </c>
      <c r="Z27" s="2">
        <v>52.467251644543978</v>
      </c>
      <c r="AA27" s="2">
        <v>34.633750349710454</v>
      </c>
      <c r="AB27" s="2">
        <v>48.950999200018693</v>
      </c>
      <c r="AC27" s="2">
        <v>11.653987323683015</v>
      </c>
      <c r="AD27" s="2">
        <v>27.765022696561086</v>
      </c>
      <c r="AE27" s="2">
        <v>21.089964993190801</v>
      </c>
      <c r="AF27" s="2">
        <v>7.9146216124005653</v>
      </c>
      <c r="AG27" s="2">
        <v>14.033570665775851</v>
      </c>
      <c r="AH27" s="2">
        <v>11.408085684338753</v>
      </c>
    </row>
    <row r="28" spans="1:34" ht="21" x14ac:dyDescent="0.25">
      <c r="A28" s="117" t="s">
        <v>875</v>
      </c>
      <c r="B28" s="117" t="s">
        <v>23</v>
      </c>
      <c r="C28" s="117" t="s">
        <v>144</v>
      </c>
      <c r="D28" s="117" t="s">
        <v>133</v>
      </c>
      <c r="E28" s="118">
        <v>31537</v>
      </c>
      <c r="F28" s="117">
        <v>29</v>
      </c>
      <c r="G28" s="117">
        <v>26</v>
      </c>
      <c r="H28" s="117">
        <v>2306</v>
      </c>
      <c r="I28" s="117">
        <v>588</v>
      </c>
      <c r="J28" s="117">
        <v>390</v>
      </c>
      <c r="K28" s="2">
        <v>12</v>
      </c>
      <c r="L28" s="117">
        <v>63</v>
      </c>
      <c r="M28" s="117">
        <v>210</v>
      </c>
      <c r="N28" s="117">
        <v>0</v>
      </c>
      <c r="O28" s="2">
        <v>1</v>
      </c>
      <c r="P28" s="2">
        <v>0</v>
      </c>
      <c r="Q28" s="2">
        <v>1</v>
      </c>
      <c r="R28" s="2">
        <v>1</v>
      </c>
      <c r="S28" s="2">
        <v>3</v>
      </c>
      <c r="T28" s="117">
        <v>33</v>
      </c>
      <c r="U28" s="117">
        <v>208</v>
      </c>
      <c r="V28" s="117">
        <v>148</v>
      </c>
      <c r="W28" s="2" t="s">
        <v>42</v>
      </c>
      <c r="X28" s="2">
        <v>38.032514642269796</v>
      </c>
      <c r="Y28" s="28">
        <f>('Controles Generales'!$D$15*(I28*(90/H28))+'Controles Generales'!$E$15*(J28*(90/H28))+'Controles Generales'!$G$15*(L28*(90/H28))+'Controles Generales'!$H$15*(M28*(90/H28))+'Controles Generales'!$J$15*(N28*(90/H28))+'Controles Generales'!$P$15*(T28*(90/H28))+'Controles Generales'!$Q$15*(U28*(90/H28))+'Controles Generales'!$R$15*(V28*(90/H28)))/100</f>
        <v>9.1775802254986978</v>
      </c>
      <c r="Z28" s="2">
        <v>51.049159555905952</v>
      </c>
      <c r="AA28" s="2">
        <v>37.665711363581266</v>
      </c>
      <c r="AB28" s="2">
        <v>48.428948431836496</v>
      </c>
      <c r="AC28" s="2">
        <v>14.977270355346636</v>
      </c>
      <c r="AD28" s="2">
        <v>31.636262984558684</v>
      </c>
      <c r="AE28" s="2">
        <v>15.443730473616622</v>
      </c>
      <c r="AF28" s="2">
        <v>8.6777255948290577</v>
      </c>
      <c r="AG28" s="2">
        <v>12.303827805459957</v>
      </c>
      <c r="AH28" s="2">
        <v>14.42706543731385</v>
      </c>
    </row>
    <row r="29" spans="1:34" ht="21" x14ac:dyDescent="0.25">
      <c r="A29" s="117" t="s">
        <v>360</v>
      </c>
      <c r="B29" s="117" t="s">
        <v>23</v>
      </c>
      <c r="C29" s="117" t="s">
        <v>152</v>
      </c>
      <c r="D29" s="117" t="s">
        <v>118</v>
      </c>
      <c r="E29" s="118">
        <v>33334</v>
      </c>
      <c r="F29" s="117">
        <v>24</v>
      </c>
      <c r="G29" s="117">
        <v>1</v>
      </c>
      <c r="H29" s="117">
        <v>90</v>
      </c>
      <c r="I29" s="117">
        <v>27</v>
      </c>
      <c r="J29" s="117">
        <v>5</v>
      </c>
      <c r="K29" s="2">
        <v>4</v>
      </c>
      <c r="L29" s="117">
        <v>0</v>
      </c>
      <c r="M29" s="117">
        <v>5</v>
      </c>
      <c r="N29" s="117">
        <v>0</v>
      </c>
      <c r="O29" s="2">
        <v>1</v>
      </c>
      <c r="P29" s="2">
        <v>0</v>
      </c>
      <c r="Q29" s="2">
        <v>0</v>
      </c>
      <c r="R29" s="2">
        <v>1</v>
      </c>
      <c r="S29" s="2">
        <v>2</v>
      </c>
      <c r="T29" s="117">
        <v>3</v>
      </c>
      <c r="U29" s="117">
        <v>11</v>
      </c>
      <c r="V29" s="117">
        <v>6</v>
      </c>
      <c r="W29" s="2" t="s">
        <v>42</v>
      </c>
      <c r="X29" s="2">
        <v>16.865443187503168</v>
      </c>
      <c r="Y29" s="28">
        <f>('Controles Generales'!$D$15*(I29*(90/H29))+'Controles Generales'!$E$15*(J29*(90/H29))+'Controles Generales'!$G$15*(L29*(90/H29))+'Controles Generales'!$H$15*(M29*(90/H29))+'Controles Generales'!$J$15*(N29*(90/H29))+'Controles Generales'!$P$15*(T29*(90/H29))+'Controles Generales'!$Q$15*(U29*(90/H29))+'Controles Generales'!$R$15*(V29*(90/H29)))/100</f>
        <v>8.61</v>
      </c>
      <c r="Z29" s="2">
        <v>27.149849102045327</v>
      </c>
      <c r="AA29" s="2">
        <v>16.865443187503168</v>
      </c>
      <c r="AB29" s="2">
        <v>24.382531843640763</v>
      </c>
      <c r="AC29" s="2">
        <v>5.2285378746305762</v>
      </c>
      <c r="AD29" s="2">
        <v>13.923631726490752</v>
      </c>
      <c r="AE29" s="2">
        <v>6.304166746529174</v>
      </c>
      <c r="AF29" s="2">
        <v>2.2665858458078567</v>
      </c>
      <c r="AG29" s="2">
        <v>3.9542962835182949</v>
      </c>
      <c r="AH29" s="2">
        <v>5.2285378746305762</v>
      </c>
    </row>
    <row r="30" spans="1:34" ht="31.5" x14ac:dyDescent="0.25">
      <c r="A30" s="117" t="s">
        <v>876</v>
      </c>
      <c r="B30" s="117" t="s">
        <v>23</v>
      </c>
      <c r="C30" s="117" t="s">
        <v>160</v>
      </c>
      <c r="D30" s="117" t="s">
        <v>118</v>
      </c>
      <c r="E30" s="118">
        <v>34390</v>
      </c>
      <c r="F30" s="117">
        <v>21</v>
      </c>
      <c r="G30" s="117">
        <v>1</v>
      </c>
      <c r="H30" s="117">
        <v>90</v>
      </c>
      <c r="I30" s="117">
        <v>13</v>
      </c>
      <c r="J30" s="117">
        <v>2</v>
      </c>
      <c r="K30" s="2">
        <v>1</v>
      </c>
      <c r="L30" s="117">
        <v>2</v>
      </c>
      <c r="M30" s="117">
        <v>9</v>
      </c>
      <c r="N30" s="117">
        <v>0</v>
      </c>
      <c r="O30" s="2">
        <v>2</v>
      </c>
      <c r="P30" s="2">
        <v>0</v>
      </c>
      <c r="Q30" s="2">
        <v>2</v>
      </c>
      <c r="R30" s="2">
        <v>0</v>
      </c>
      <c r="S30" s="2">
        <v>4</v>
      </c>
      <c r="T30" s="117">
        <v>0</v>
      </c>
      <c r="U30" s="117">
        <v>11</v>
      </c>
      <c r="V30" s="117">
        <v>8</v>
      </c>
      <c r="W30" s="25"/>
      <c r="X30" s="25"/>
      <c r="Y30" s="28">
        <f>('Controles Generales'!$D$15*(I30*(90/H30))+'Controles Generales'!$E$15*(J30*(90/H30))+'Controles Generales'!$G$15*(L30*(90/H30))+'Controles Generales'!$H$15*(M30*(90/H30))+'Controles Generales'!$J$15*(N30*(90/H30))+'Controles Generales'!$P$15*(T30*(90/H30))+'Controles Generales'!$Q$15*(U30*(90/H30))+'Controles Generales'!$R$15*(V30*(90/H30)))/100</f>
        <v>5.99</v>
      </c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 ht="21" x14ac:dyDescent="0.25">
      <c r="A31" s="117" t="s">
        <v>877</v>
      </c>
      <c r="B31" s="117" t="s">
        <v>23</v>
      </c>
      <c r="C31" s="117" t="s">
        <v>175</v>
      </c>
      <c r="D31" s="117" t="s">
        <v>118</v>
      </c>
      <c r="E31" s="118">
        <v>34795</v>
      </c>
      <c r="F31" s="117">
        <v>20</v>
      </c>
      <c r="G31" s="117">
        <v>14</v>
      </c>
      <c r="H31" s="117">
        <v>1013</v>
      </c>
      <c r="I31" s="117">
        <v>217</v>
      </c>
      <c r="J31" s="117">
        <v>103</v>
      </c>
      <c r="K31" s="2">
        <v>0</v>
      </c>
      <c r="L31" s="117">
        <v>33</v>
      </c>
      <c r="M31" s="117">
        <v>98</v>
      </c>
      <c r="N31" s="117">
        <v>0</v>
      </c>
      <c r="O31" s="2">
        <v>0</v>
      </c>
      <c r="P31" s="2">
        <v>0</v>
      </c>
      <c r="Q31" s="2">
        <v>2</v>
      </c>
      <c r="R31" s="2">
        <v>0</v>
      </c>
      <c r="S31" s="2">
        <v>1</v>
      </c>
      <c r="T31" s="117">
        <v>17</v>
      </c>
      <c r="U31" s="117">
        <v>107</v>
      </c>
      <c r="V31" s="117">
        <v>62</v>
      </c>
      <c r="W31" s="2" t="s">
        <v>42</v>
      </c>
      <c r="X31" s="2">
        <v>44.799391622863176</v>
      </c>
      <c r="Y31" s="28">
        <f>('Controles Generales'!$D$15*(I31*(90/H31))+'Controles Generales'!$E$15*(J31*(90/H31))+'Controles Generales'!$G$15*(L31*(90/H31))+'Controles Generales'!$H$15*(M31*(90/H31))+'Controles Generales'!$J$15*(N31*(90/H31))+'Controles Generales'!$P$15*(T31*(90/H31))+'Controles Generales'!$Q$15*(U31*(90/H31))+'Controles Generales'!$R$15*(V31*(90/H31)))/100</f>
        <v>8.0440276406712723</v>
      </c>
      <c r="Z31" s="2">
        <v>58.704963365760975</v>
      </c>
      <c r="AA31" s="2">
        <v>44.799391622863176</v>
      </c>
      <c r="AB31" s="2">
        <v>62.333774070736872</v>
      </c>
      <c r="AC31" s="2">
        <v>16.499789878978337</v>
      </c>
      <c r="AD31" s="2">
        <v>36.998216715559472</v>
      </c>
      <c r="AE31" s="2">
        <v>22.16716543874988</v>
      </c>
      <c r="AF31" s="2">
        <v>9.2370841436306321</v>
      </c>
      <c r="AG31" s="2">
        <v>15.293481450027938</v>
      </c>
      <c r="AH31" s="2">
        <v>16.499789878978337</v>
      </c>
    </row>
    <row r="32" spans="1:34" ht="21" x14ac:dyDescent="0.25">
      <c r="A32" s="117" t="s">
        <v>878</v>
      </c>
      <c r="B32" s="117" t="s">
        <v>23</v>
      </c>
      <c r="C32" s="117" t="s">
        <v>148</v>
      </c>
      <c r="D32" s="117" t="s">
        <v>118</v>
      </c>
      <c r="E32" s="118">
        <v>31704</v>
      </c>
      <c r="F32" s="117">
        <v>29</v>
      </c>
      <c r="G32" s="117">
        <v>18</v>
      </c>
      <c r="H32" s="117">
        <v>1193</v>
      </c>
      <c r="I32" s="117">
        <v>188</v>
      </c>
      <c r="J32" s="117">
        <v>68</v>
      </c>
      <c r="K32" s="2">
        <v>5</v>
      </c>
      <c r="L32" s="117">
        <v>26</v>
      </c>
      <c r="M32" s="117">
        <v>107</v>
      </c>
      <c r="N32" s="117">
        <v>0</v>
      </c>
      <c r="O32" s="2">
        <v>1</v>
      </c>
      <c r="P32" s="2">
        <v>0</v>
      </c>
      <c r="Q32" s="2">
        <v>0</v>
      </c>
      <c r="R32" s="2">
        <v>1</v>
      </c>
      <c r="S32" s="2">
        <v>3</v>
      </c>
      <c r="T32" s="117">
        <v>38</v>
      </c>
      <c r="U32" s="117">
        <v>135</v>
      </c>
      <c r="V32" s="117">
        <v>88</v>
      </c>
      <c r="W32" s="2" t="s">
        <v>42</v>
      </c>
      <c r="X32" s="2">
        <v>37.828121982921353</v>
      </c>
      <c r="Y32" s="28">
        <f>('Controles Generales'!$D$15*(I32*(90/H32))+'Controles Generales'!$E$15*(J32*(90/H32))+'Controles Generales'!$G$15*(L32*(90/H32))+'Controles Generales'!$H$15*(M32*(90/H32))+'Controles Generales'!$J$15*(N32*(90/H32))+'Controles Generales'!$P$15*(T32*(90/H32))+'Controles Generales'!$Q$15*(U32*(90/H32))+'Controles Generales'!$R$15*(V32*(90/H32)))/100</f>
        <v>6.6885163453478613</v>
      </c>
      <c r="Z32" s="2">
        <v>47.250674540884432</v>
      </c>
      <c r="AA32" s="2">
        <v>37.828121982921353</v>
      </c>
      <c r="AB32" s="2">
        <v>45.195694312791822</v>
      </c>
      <c r="AC32" s="2">
        <v>11.50815180214796</v>
      </c>
      <c r="AD32" s="2">
        <v>29.357939514243025</v>
      </c>
      <c r="AE32" s="2">
        <v>12.994264950384496</v>
      </c>
      <c r="AF32" s="2">
        <v>4.5410496980705712</v>
      </c>
      <c r="AG32" s="2">
        <v>8.0477837048045782</v>
      </c>
      <c r="AH32" s="2">
        <v>11.50815180214796</v>
      </c>
    </row>
    <row r="33" spans="1:34" ht="21" x14ac:dyDescent="0.25">
      <c r="A33" s="117" t="s">
        <v>283</v>
      </c>
      <c r="B33" s="117" t="s">
        <v>23</v>
      </c>
      <c r="C33" s="117" t="s">
        <v>158</v>
      </c>
      <c r="D33" s="117" t="s">
        <v>118</v>
      </c>
      <c r="E33" s="118">
        <v>32404</v>
      </c>
      <c r="F33" s="117">
        <v>27</v>
      </c>
      <c r="G33" s="117">
        <v>1</v>
      </c>
      <c r="H33" s="117">
        <v>90</v>
      </c>
      <c r="I33" s="117">
        <v>10</v>
      </c>
      <c r="J33" s="117">
        <v>3</v>
      </c>
      <c r="K33" s="2">
        <v>0</v>
      </c>
      <c r="L33" s="117">
        <v>1</v>
      </c>
      <c r="M33" s="117">
        <v>10</v>
      </c>
      <c r="N33" s="117">
        <v>0</v>
      </c>
      <c r="O33" s="2">
        <v>1</v>
      </c>
      <c r="P33" s="2">
        <v>0</v>
      </c>
      <c r="Q33" s="2">
        <v>1</v>
      </c>
      <c r="R33" s="2">
        <v>0</v>
      </c>
      <c r="S33" s="2">
        <v>1</v>
      </c>
      <c r="T33" s="117">
        <v>3</v>
      </c>
      <c r="U33" s="117">
        <v>14</v>
      </c>
      <c r="V33" s="117">
        <v>5</v>
      </c>
      <c r="W33" s="25"/>
      <c r="X33" s="25"/>
      <c r="Y33" s="28">
        <f>('Controles Generales'!$D$15*(I33*(90/H33))+'Controles Generales'!$E$15*(J33*(90/H33))+'Controles Generales'!$G$15*(L33*(90/H33))+'Controles Generales'!$H$15*(M33*(90/H33))+'Controles Generales'!$J$15*(N33*(90/H33))+'Controles Generales'!$P$15*(T33*(90/H33))+'Controles Generales'!$Q$15*(U33*(90/H33))+'Controles Generales'!$R$15*(V33*(90/H33)))/100</f>
        <v>5.79</v>
      </c>
      <c r="Z33" s="25"/>
      <c r="AA33" s="25"/>
      <c r="AB33" s="25"/>
      <c r="AC33" s="25"/>
      <c r="AD33" s="25"/>
      <c r="AE33" s="25"/>
      <c r="AF33" s="25"/>
      <c r="AG33" s="25"/>
      <c r="AH33" s="25"/>
    </row>
    <row r="34" spans="1:34" ht="31.5" x14ac:dyDescent="0.25">
      <c r="A34" s="117" t="s">
        <v>879</v>
      </c>
      <c r="B34" s="117" t="s">
        <v>23</v>
      </c>
      <c r="C34" s="117" t="s">
        <v>141</v>
      </c>
      <c r="D34" s="117" t="s">
        <v>169</v>
      </c>
      <c r="E34" s="118">
        <v>34398</v>
      </c>
      <c r="F34" s="117">
        <v>21</v>
      </c>
      <c r="G34" s="117">
        <v>2</v>
      </c>
      <c r="H34" s="117">
        <v>94</v>
      </c>
      <c r="I34" s="117">
        <v>20</v>
      </c>
      <c r="J34" s="117">
        <v>2</v>
      </c>
      <c r="K34" s="2">
        <v>1</v>
      </c>
      <c r="L34" s="117">
        <v>2</v>
      </c>
      <c r="M34" s="117">
        <v>11</v>
      </c>
      <c r="N34" s="117">
        <v>0</v>
      </c>
      <c r="O34" s="2">
        <v>0</v>
      </c>
      <c r="P34" s="2">
        <v>0</v>
      </c>
      <c r="Q34" s="2">
        <v>1</v>
      </c>
      <c r="R34" s="2">
        <v>0</v>
      </c>
      <c r="S34" s="2">
        <v>2</v>
      </c>
      <c r="T34" s="117">
        <v>2</v>
      </c>
      <c r="U34" s="117">
        <v>11</v>
      </c>
      <c r="V34" s="117">
        <v>7</v>
      </c>
      <c r="W34" s="2" t="s">
        <v>42</v>
      </c>
      <c r="X34" s="2">
        <v>45.92464449975904</v>
      </c>
      <c r="Y34" s="28">
        <f>('Controles Generales'!$D$15*(I34*(90/H34))+'Controles Generales'!$E$15*(J34*(90/H34))+'Controles Generales'!$G$15*(L34*(90/H34))+'Controles Generales'!$H$15*(M34*(90/H34))+'Controles Generales'!$J$15*(N34*(90/H34))+'Controles Generales'!$P$15*(T34*(90/H34))+'Controles Generales'!$Q$15*(U34*(90/H34))+'Controles Generales'!$R$15*(V34*(90/H34)))/100</f>
        <v>7.6212765957446811</v>
      </c>
      <c r="Z34" s="2">
        <v>54.827226961575541</v>
      </c>
      <c r="AA34" s="2">
        <v>45.92464449975904</v>
      </c>
      <c r="AB34" s="2">
        <v>49.950729013260762</v>
      </c>
      <c r="AC34" s="2">
        <v>28.44971760407152</v>
      </c>
      <c r="AD34" s="2">
        <v>43.860827968871661</v>
      </c>
      <c r="AE34" s="2">
        <v>26.785310593896934</v>
      </c>
      <c r="AF34" s="2">
        <v>24.946525907152093</v>
      </c>
      <c r="AG34" s="2">
        <v>27.671273381899574</v>
      </c>
      <c r="AH34" s="2">
        <v>28.44971760407152</v>
      </c>
    </row>
    <row r="35" spans="1:34" ht="21" x14ac:dyDescent="0.25">
      <c r="A35" s="117" t="s">
        <v>398</v>
      </c>
      <c r="B35" s="117" t="s">
        <v>23</v>
      </c>
      <c r="C35" s="117" t="s">
        <v>157</v>
      </c>
      <c r="D35" s="117" t="s">
        <v>118</v>
      </c>
      <c r="E35" s="118">
        <v>30909</v>
      </c>
      <c r="F35" s="117">
        <v>31</v>
      </c>
      <c r="G35" s="117">
        <v>24</v>
      </c>
      <c r="H35" s="117">
        <v>2005</v>
      </c>
      <c r="I35" s="117">
        <v>390</v>
      </c>
      <c r="J35" s="117">
        <v>113</v>
      </c>
      <c r="K35" s="2">
        <v>2</v>
      </c>
      <c r="L35" s="117">
        <v>25</v>
      </c>
      <c r="M35" s="117">
        <v>182</v>
      </c>
      <c r="N35" s="117">
        <v>4</v>
      </c>
      <c r="O35" s="2">
        <v>3</v>
      </c>
      <c r="P35" s="2">
        <v>0</v>
      </c>
      <c r="Q35" s="2">
        <v>6</v>
      </c>
      <c r="R35" s="2">
        <v>1</v>
      </c>
      <c r="S35" s="2">
        <v>6</v>
      </c>
      <c r="T35" s="117">
        <v>39</v>
      </c>
      <c r="U35" s="117">
        <v>180</v>
      </c>
      <c r="V35" s="117">
        <v>103</v>
      </c>
      <c r="W35" s="25"/>
      <c r="X35" s="25"/>
      <c r="Y35" s="28">
        <f>('Controles Generales'!$D$15*(I35*(90/H35))+'Controles Generales'!$E$15*(J35*(90/H35))+'Controles Generales'!$G$15*(L35*(90/H35))+'Controles Generales'!$H$15*(M35*(90/H35))+'Controles Generales'!$J$15*(N35*(90/H35))+'Controles Generales'!$P$15*(T35*(90/H35))+'Controles Generales'!$Q$15*(U35*(90/H35))+'Controles Generales'!$R$15*(V35*(90/H35)))/100</f>
        <v>6.756059850374065</v>
      </c>
      <c r="Z35" s="25"/>
      <c r="AA35" s="25"/>
      <c r="AB35" s="25"/>
      <c r="AC35" s="25"/>
      <c r="AD35" s="25"/>
      <c r="AE35" s="25"/>
      <c r="AF35" s="25"/>
      <c r="AG35" s="25"/>
      <c r="AH35" s="25"/>
    </row>
    <row r="36" spans="1:34" ht="21" x14ac:dyDescent="0.25">
      <c r="A36" s="117" t="s">
        <v>880</v>
      </c>
      <c r="B36" s="117" t="s">
        <v>23</v>
      </c>
      <c r="C36" s="117" t="s">
        <v>157</v>
      </c>
      <c r="D36" s="117" t="s">
        <v>118</v>
      </c>
      <c r="E36" s="118">
        <v>30055</v>
      </c>
      <c r="F36" s="117">
        <v>33</v>
      </c>
      <c r="G36" s="117">
        <v>12</v>
      </c>
      <c r="H36" s="117">
        <v>1016</v>
      </c>
      <c r="I36" s="117">
        <v>147</v>
      </c>
      <c r="J36" s="117">
        <v>67</v>
      </c>
      <c r="K36" s="2">
        <v>2</v>
      </c>
      <c r="L36" s="117">
        <v>13</v>
      </c>
      <c r="M36" s="117">
        <v>79</v>
      </c>
      <c r="N36" s="117">
        <v>2</v>
      </c>
      <c r="O36" s="2">
        <v>3</v>
      </c>
      <c r="P36" s="2">
        <v>1</v>
      </c>
      <c r="Q36" s="2">
        <v>0</v>
      </c>
      <c r="R36" s="2">
        <v>1</v>
      </c>
      <c r="S36" s="2">
        <v>3</v>
      </c>
      <c r="T36" s="117">
        <v>22</v>
      </c>
      <c r="U36" s="117">
        <v>121</v>
      </c>
      <c r="V36" s="117">
        <v>47</v>
      </c>
      <c r="W36" s="2" t="s">
        <v>42</v>
      </c>
      <c r="X36" s="2">
        <v>21.745877228494429</v>
      </c>
      <c r="Y36" s="28">
        <f>('Controles Generales'!$D$15*(I36*(90/H36))+'Controles Generales'!$E$15*(J36*(90/H36))+'Controles Generales'!$G$15*(L36*(90/H36))+'Controles Generales'!$H$15*(M36*(90/H36))+'Controles Generales'!$J$15*(N36*(90/H36))+'Controles Generales'!$P$15*(T36*(90/H36))+'Controles Generales'!$Q$15*(U36*(90/H36))+'Controles Generales'!$R$15*(V36*(90/H36)))/100</f>
        <v>5.8854330708661404</v>
      </c>
      <c r="Z36" s="2">
        <v>29.932709520783646</v>
      </c>
      <c r="AA36" s="2">
        <v>21.581942802264919</v>
      </c>
      <c r="AB36" s="2">
        <v>27.878889590200629</v>
      </c>
      <c r="AC36" s="2">
        <v>9.4775715638105016</v>
      </c>
      <c r="AD36" s="2">
        <v>18.548427515851266</v>
      </c>
      <c r="AE36" s="2">
        <v>10.248924682036636</v>
      </c>
      <c r="AF36" s="2">
        <v>5.4106643636615335</v>
      </c>
      <c r="AG36" s="2">
        <v>7.7366841241075237</v>
      </c>
      <c r="AH36" s="2">
        <v>9.2316699244662406</v>
      </c>
    </row>
    <row r="37" spans="1:34" ht="21" x14ac:dyDescent="0.25">
      <c r="A37" s="117" t="s">
        <v>361</v>
      </c>
      <c r="B37" s="117" t="s">
        <v>23</v>
      </c>
      <c r="C37" s="117" t="s">
        <v>124</v>
      </c>
      <c r="D37" s="117" t="s">
        <v>118</v>
      </c>
      <c r="E37" s="118">
        <v>33927</v>
      </c>
      <c r="F37" s="117">
        <v>23</v>
      </c>
      <c r="G37" s="117">
        <v>8</v>
      </c>
      <c r="H37" s="117">
        <v>493</v>
      </c>
      <c r="I37" s="117">
        <v>158</v>
      </c>
      <c r="J37" s="117">
        <v>51</v>
      </c>
      <c r="K37" s="2">
        <v>3</v>
      </c>
      <c r="L37" s="117">
        <v>4</v>
      </c>
      <c r="M37" s="117">
        <v>67</v>
      </c>
      <c r="N37" s="117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117">
        <v>6</v>
      </c>
      <c r="U37" s="117">
        <v>52</v>
      </c>
      <c r="V37" s="117">
        <v>47</v>
      </c>
      <c r="W37" s="2" t="s">
        <v>42</v>
      </c>
      <c r="X37" s="2">
        <v>9.6650308431791281</v>
      </c>
      <c r="Y37" s="28">
        <f>('Controles Generales'!$D$15*(I37*(90/H37))+'Controles Generales'!$E$15*(J37*(90/H37))+'Controles Generales'!$G$15*(L37*(90/H37))+'Controles Generales'!$H$15*(M37*(90/H37))+'Controles Generales'!$J$15*(N37*(90/H37))+'Controles Generales'!$P$15*(T37*(90/H37))+'Controles Generales'!$Q$15*(U37*(90/H37))+'Controles Generales'!$R$15*(V37*(90/H37)))/100</f>
        <v>10.427586206896551</v>
      </c>
      <c r="Z37" s="2">
        <v>13.134787865194987</v>
      </c>
      <c r="AA37" s="2">
        <v>9.6650308431791281</v>
      </c>
      <c r="AB37" s="2">
        <v>12.197103593616207</v>
      </c>
      <c r="AC37" s="2">
        <v>3.4271871218983265</v>
      </c>
      <c r="AD37" s="2">
        <v>7.871045428399527</v>
      </c>
      <c r="AE37" s="2">
        <v>3.5097711779400584</v>
      </c>
      <c r="AF37" s="2">
        <v>1.1949012579942369</v>
      </c>
      <c r="AG37" s="2">
        <v>2.1502884633814427</v>
      </c>
      <c r="AH37" s="2">
        <v>3.4271871218983265</v>
      </c>
    </row>
    <row r="38" spans="1:34" ht="21" x14ac:dyDescent="0.25">
      <c r="A38" s="117" t="s">
        <v>368</v>
      </c>
      <c r="B38" s="117" t="s">
        <v>23</v>
      </c>
      <c r="C38" s="117" t="s">
        <v>132</v>
      </c>
      <c r="D38" s="117" t="s">
        <v>118</v>
      </c>
      <c r="E38" s="118">
        <v>34488</v>
      </c>
      <c r="F38" s="117">
        <v>21</v>
      </c>
      <c r="G38" s="117">
        <v>28</v>
      </c>
      <c r="H38" s="117">
        <v>2513</v>
      </c>
      <c r="I38" s="117">
        <v>562</v>
      </c>
      <c r="J38" s="117">
        <v>172</v>
      </c>
      <c r="K38" s="2">
        <v>0</v>
      </c>
      <c r="L38" s="117">
        <v>51</v>
      </c>
      <c r="M38" s="117">
        <v>298</v>
      </c>
      <c r="N38" s="117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117">
        <v>83</v>
      </c>
      <c r="U38" s="117">
        <v>356</v>
      </c>
      <c r="V38" s="117">
        <v>216</v>
      </c>
      <c r="W38" s="2" t="s">
        <v>42</v>
      </c>
      <c r="X38" s="2">
        <v>3.5301736530389278</v>
      </c>
      <c r="Y38" s="28">
        <f>('Controles Generales'!$D$15*(I38*(90/H38))+'Controles Generales'!$E$15*(J38*(90/H38))+'Controles Generales'!$G$15*(L38*(90/H38))+'Controles Generales'!$H$15*(M38*(90/H38))+'Controles Generales'!$J$15*(N38*(90/H38))+'Controles Generales'!$P$15*(T38*(90/H38))+'Controles Generales'!$Q$15*(U38*(90/H38))+'Controles Generales'!$R$15*(V38*(90/H38)))/100</f>
        <v>8.6637087146836453</v>
      </c>
      <c r="Z38" s="2">
        <v>3.9863370175627972</v>
      </c>
      <c r="AA38" s="2">
        <v>3.5301736530389278</v>
      </c>
      <c r="AB38" s="2">
        <v>4.7199667370562288</v>
      </c>
      <c r="AC38" s="2">
        <v>1.7980605732028883</v>
      </c>
      <c r="AD38" s="2">
        <v>3.0886675784683377</v>
      </c>
      <c r="AE38" s="2">
        <v>2.5913435429564458</v>
      </c>
      <c r="AF38" s="2">
        <v>3.4239708917128269</v>
      </c>
      <c r="AG38" s="2">
        <v>2.6672368849788213</v>
      </c>
      <c r="AH38" s="2">
        <v>1.7980605732028883</v>
      </c>
    </row>
    <row r="39" spans="1:34" ht="21" x14ac:dyDescent="0.25">
      <c r="A39" s="117" t="s">
        <v>881</v>
      </c>
      <c r="B39" s="117" t="s">
        <v>23</v>
      </c>
      <c r="C39" s="117" t="s">
        <v>160</v>
      </c>
      <c r="D39" s="117" t="s">
        <v>118</v>
      </c>
      <c r="E39" s="118">
        <v>32332</v>
      </c>
      <c r="F39" s="117">
        <v>27</v>
      </c>
      <c r="G39" s="117">
        <v>7</v>
      </c>
      <c r="H39" s="117">
        <v>630</v>
      </c>
      <c r="I39" s="117">
        <v>89</v>
      </c>
      <c r="J39" s="117">
        <v>28</v>
      </c>
      <c r="K39" s="2">
        <v>5</v>
      </c>
      <c r="L39" s="117">
        <v>7</v>
      </c>
      <c r="M39" s="117">
        <v>55</v>
      </c>
      <c r="N39" s="117">
        <v>0</v>
      </c>
      <c r="O39" s="2">
        <v>2</v>
      </c>
      <c r="P39" s="2">
        <v>0</v>
      </c>
      <c r="Q39" s="2">
        <v>1</v>
      </c>
      <c r="R39" s="2">
        <v>9</v>
      </c>
      <c r="S39" s="2">
        <v>3</v>
      </c>
      <c r="T39" s="117">
        <v>26</v>
      </c>
      <c r="U39" s="117">
        <v>62</v>
      </c>
      <c r="V39" s="117">
        <v>34</v>
      </c>
      <c r="W39" s="2" t="s">
        <v>42</v>
      </c>
      <c r="X39" s="2">
        <v>1.070095780247583</v>
      </c>
      <c r="Y39" s="28">
        <f>('Controles Generales'!$D$15*(I39*(90/H39))+'Controles Generales'!$E$15*(J39*(90/H39))+'Controles Generales'!$G$15*(L39*(90/H39))+'Controles Generales'!$H$15*(M39*(90/H39))+'Controles Generales'!$J$15*(N39*(90/H39))+'Controles Generales'!$P$15*(T39*(90/H39))+'Controles Generales'!$Q$15*(U39*(90/H39))+'Controles Generales'!$R$15*(V39*(90/H39)))/100</f>
        <v>5.9514285714285711</v>
      </c>
      <c r="Z39" s="2">
        <v>2.0245163262942616</v>
      </c>
      <c r="AA39" s="2">
        <v>1.070095780247583</v>
      </c>
      <c r="AB39" s="2">
        <v>1.3907603591186588</v>
      </c>
      <c r="AC39" s="2">
        <v>0.39929520195174845</v>
      </c>
      <c r="AD39" s="2">
        <v>0.93741528869612367</v>
      </c>
      <c r="AE39" s="2">
        <v>0.28195937873357224</v>
      </c>
      <c r="AF39" s="2">
        <v>0.15710872162485065</v>
      </c>
      <c r="AG39" s="2">
        <v>0.20340501792114693</v>
      </c>
      <c r="AH39" s="2">
        <v>0.39929520195174845</v>
      </c>
    </row>
    <row r="40" spans="1:34" ht="21" x14ac:dyDescent="0.25">
      <c r="A40" s="117" t="s">
        <v>373</v>
      </c>
      <c r="B40" s="117" t="s">
        <v>23</v>
      </c>
      <c r="C40" s="117" t="s">
        <v>138</v>
      </c>
      <c r="D40" s="117" t="s">
        <v>118</v>
      </c>
      <c r="E40" s="118">
        <v>32626</v>
      </c>
      <c r="F40" s="117">
        <v>26</v>
      </c>
      <c r="G40" s="117">
        <v>25</v>
      </c>
      <c r="H40" s="117">
        <v>1956</v>
      </c>
      <c r="I40" s="117">
        <v>346</v>
      </c>
      <c r="J40" s="117">
        <v>138</v>
      </c>
      <c r="K40" s="2">
        <v>4</v>
      </c>
      <c r="L40" s="117">
        <v>35</v>
      </c>
      <c r="M40" s="117">
        <v>236</v>
      </c>
      <c r="N40" s="117">
        <v>3</v>
      </c>
      <c r="O40" s="2">
        <v>2</v>
      </c>
      <c r="P40" s="2">
        <v>0</v>
      </c>
      <c r="Q40" s="2">
        <v>4</v>
      </c>
      <c r="R40" s="2">
        <v>0</v>
      </c>
      <c r="S40" s="2">
        <v>4</v>
      </c>
      <c r="T40" s="117">
        <v>36</v>
      </c>
      <c r="U40" s="117">
        <v>246</v>
      </c>
      <c r="V40" s="117">
        <v>163</v>
      </c>
      <c r="W40" s="2" t="s">
        <v>42</v>
      </c>
      <c r="X40" s="2">
        <v>36.147757377658778</v>
      </c>
      <c r="Y40" s="28">
        <f>('Controles Generales'!$D$15*(I40*(90/H40))+'Controles Generales'!$E$15*(J40*(90/H40))+'Controles Generales'!$G$15*(L40*(90/H40))+'Controles Generales'!$H$15*(M40*(90/H40))+'Controles Generales'!$J$15*(N40*(90/H40))+'Controles Generales'!$P$15*(T40*(90/H40))+'Controles Generales'!$Q$15*(U40*(90/H40))+'Controles Generales'!$R$15*(V40*(90/H40)))/100</f>
        <v>7.4746932515337425</v>
      </c>
      <c r="Z40" s="2">
        <v>52.125823055168375</v>
      </c>
      <c r="AA40" s="2">
        <v>35.655954098970248</v>
      </c>
      <c r="AB40" s="2">
        <v>44.643754431887167</v>
      </c>
      <c r="AC40" s="2">
        <v>15.582739263697714</v>
      </c>
      <c r="AD40" s="2">
        <v>30.336127065803794</v>
      </c>
      <c r="AE40" s="2">
        <v>18.241659958215934</v>
      </c>
      <c r="AF40" s="2">
        <v>9.4900063722426626</v>
      </c>
      <c r="AG40" s="2">
        <v>13.207964643479622</v>
      </c>
      <c r="AH40" s="2">
        <v>14.845034345664928</v>
      </c>
    </row>
    <row r="41" spans="1:34" ht="21" x14ac:dyDescent="0.25">
      <c r="A41" s="117" t="s">
        <v>882</v>
      </c>
      <c r="B41" s="117" t="s">
        <v>23</v>
      </c>
      <c r="C41" s="117" t="s">
        <v>121</v>
      </c>
      <c r="D41" s="117" t="s">
        <v>169</v>
      </c>
      <c r="E41" s="118">
        <v>30675</v>
      </c>
      <c r="F41" s="117">
        <v>31</v>
      </c>
      <c r="G41" s="117">
        <v>7</v>
      </c>
      <c r="H41" s="117">
        <v>626</v>
      </c>
      <c r="I41" s="117">
        <v>122</v>
      </c>
      <c r="J41" s="117">
        <v>45</v>
      </c>
      <c r="K41" s="2">
        <v>1</v>
      </c>
      <c r="L41" s="117">
        <v>6</v>
      </c>
      <c r="M41" s="117">
        <v>61</v>
      </c>
      <c r="N41" s="117">
        <v>0</v>
      </c>
      <c r="O41" s="2">
        <v>2</v>
      </c>
      <c r="P41" s="2">
        <v>1</v>
      </c>
      <c r="Q41" s="2">
        <v>0</v>
      </c>
      <c r="R41" s="2">
        <v>2</v>
      </c>
      <c r="S41" s="2">
        <v>3</v>
      </c>
      <c r="T41" s="117">
        <v>11</v>
      </c>
      <c r="U41" s="117">
        <v>55</v>
      </c>
      <c r="V41" s="117">
        <v>37</v>
      </c>
      <c r="W41" s="2" t="s">
        <v>42</v>
      </c>
      <c r="X41" s="2">
        <v>16.965359804879405</v>
      </c>
      <c r="Y41" s="28">
        <f>('Controles Generales'!$D$15*(I41*(90/H41))+'Controles Generales'!$E$15*(J41*(90/H41))+'Controles Generales'!$G$15*(L41*(90/H41))+'Controles Generales'!$H$15*(M41*(90/H41))+'Controles Generales'!$J$15*(N41*(90/H41))+'Controles Generales'!$P$15*(T41*(90/H41))+'Controles Generales'!$Q$15*(U41*(90/H41))+'Controles Generales'!$R$15*(V41*(90/H41)))/100</f>
        <v>6.9642172523961667</v>
      </c>
      <c r="Z41" s="2">
        <v>21.294601169654051</v>
      </c>
      <c r="AA41" s="2">
        <v>16.965359804879405</v>
      </c>
      <c r="AB41" s="2">
        <v>20.110264398188338</v>
      </c>
      <c r="AC41" s="2">
        <v>4.6880298509284488</v>
      </c>
      <c r="AD41" s="2">
        <v>13.276869281271791</v>
      </c>
      <c r="AE41" s="2">
        <v>5.1774447879760963</v>
      </c>
      <c r="AF41" s="2">
        <v>2.4130540553690456</v>
      </c>
      <c r="AG41" s="2">
        <v>3.5569934493084396</v>
      </c>
      <c r="AH41" s="2">
        <v>4.6880298509284488</v>
      </c>
    </row>
    <row r="42" spans="1:34" ht="21" x14ac:dyDescent="0.25">
      <c r="A42" s="117" t="s">
        <v>379</v>
      </c>
      <c r="B42" s="117" t="s">
        <v>23</v>
      </c>
      <c r="C42" s="117" t="s">
        <v>142</v>
      </c>
      <c r="D42" s="117" t="s">
        <v>118</v>
      </c>
      <c r="E42" s="118">
        <v>32466</v>
      </c>
      <c r="F42" s="117">
        <v>27</v>
      </c>
      <c r="G42" s="117">
        <v>27</v>
      </c>
      <c r="H42" s="117">
        <v>2430</v>
      </c>
      <c r="I42" s="117">
        <v>704</v>
      </c>
      <c r="J42" s="117">
        <v>222</v>
      </c>
      <c r="K42" s="2">
        <v>2</v>
      </c>
      <c r="L42" s="117">
        <v>30</v>
      </c>
      <c r="M42" s="117">
        <v>268</v>
      </c>
      <c r="N42" s="117">
        <v>1</v>
      </c>
      <c r="O42" s="2">
        <v>2</v>
      </c>
      <c r="P42" s="2">
        <v>0</v>
      </c>
      <c r="Q42" s="2">
        <v>17</v>
      </c>
      <c r="R42" s="2">
        <v>3</v>
      </c>
      <c r="S42" s="2">
        <v>1</v>
      </c>
      <c r="T42" s="117">
        <v>68</v>
      </c>
      <c r="U42" s="117">
        <v>265</v>
      </c>
      <c r="V42" s="117">
        <v>211</v>
      </c>
      <c r="W42" s="25"/>
      <c r="X42" s="25"/>
      <c r="Y42" s="28">
        <f>('Controles Generales'!$D$15*(I42*(90/H42))+'Controles Generales'!$E$15*(J42*(90/H42))+'Controles Generales'!$G$15*(L42*(90/H42))+'Controles Generales'!$H$15*(M42*(90/H42))+'Controles Generales'!$J$15*(N42*(90/H42))+'Controles Generales'!$P$15*(T42*(90/H42))+'Controles Generales'!$Q$15*(U42*(90/H42))+'Controles Generales'!$R$15*(V42*(90/H42)))/100</f>
        <v>9.6518518518518519</v>
      </c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34" ht="21" x14ac:dyDescent="0.25">
      <c r="A43" s="117" t="s">
        <v>278</v>
      </c>
      <c r="B43" s="117" t="s">
        <v>23</v>
      </c>
      <c r="C43" s="117" t="s">
        <v>175</v>
      </c>
      <c r="D43" s="117" t="s">
        <v>118</v>
      </c>
      <c r="E43" s="118">
        <v>35414</v>
      </c>
      <c r="F43" s="117">
        <v>18</v>
      </c>
      <c r="G43" s="117">
        <v>3</v>
      </c>
      <c r="H43" s="117">
        <v>270</v>
      </c>
      <c r="I43" s="117">
        <v>24</v>
      </c>
      <c r="J43" s="117">
        <v>52</v>
      </c>
      <c r="K43" s="2">
        <v>6</v>
      </c>
      <c r="L43" s="117">
        <v>2</v>
      </c>
      <c r="M43" s="117">
        <v>8</v>
      </c>
      <c r="N43" s="117">
        <v>0</v>
      </c>
      <c r="O43" s="2">
        <v>1</v>
      </c>
      <c r="P43" s="2">
        <v>0</v>
      </c>
      <c r="Q43" s="2">
        <v>18</v>
      </c>
      <c r="R43" s="2">
        <v>1</v>
      </c>
      <c r="S43" s="2">
        <v>1</v>
      </c>
      <c r="T43" s="117">
        <v>2</v>
      </c>
      <c r="U43" s="117">
        <v>12</v>
      </c>
      <c r="V43" s="117">
        <v>6</v>
      </c>
      <c r="W43" s="2" t="s">
        <v>42</v>
      </c>
      <c r="X43" s="2">
        <v>51.286590950063882</v>
      </c>
      <c r="Y43" s="28">
        <f>('Controles Generales'!$D$15*(I43*(90/H43))+'Controles Generales'!$E$15*(J43*(90/H43))+'Controles Generales'!$G$15*(L43*(90/H43))+'Controles Generales'!$H$15*(M43*(90/H43))+'Controles Generales'!$J$15*(N43*(90/H43))+'Controles Generales'!$P$15*(T43*(90/H43))+'Controles Generales'!$Q$15*(U43*(90/H43))+'Controles Generales'!$R$15*(V43*(90/H43)))/100</f>
        <v>4.4466666666666663</v>
      </c>
      <c r="Z43" s="2">
        <v>64.256410288834502</v>
      </c>
      <c r="AA43" s="2">
        <v>51.122656523834372</v>
      </c>
      <c r="AB43" s="2">
        <v>58.018338084686604</v>
      </c>
      <c r="AC43" s="2">
        <v>21.35766692200902</v>
      </c>
      <c r="AD43" s="2">
        <v>43.078873830539948</v>
      </c>
      <c r="AE43" s="2">
        <v>18.881252742970009</v>
      </c>
      <c r="AF43" s="2">
        <v>11.989421943842263</v>
      </c>
      <c r="AG43" s="2">
        <v>16.360896249742801</v>
      </c>
      <c r="AH43" s="2">
        <v>21.111765282664759</v>
      </c>
    </row>
    <row r="44" spans="1:34" ht="21" x14ac:dyDescent="0.25">
      <c r="A44" s="117" t="s">
        <v>883</v>
      </c>
      <c r="B44" s="117" t="s">
        <v>23</v>
      </c>
      <c r="C44" s="117" t="s">
        <v>121</v>
      </c>
      <c r="D44" s="117" t="s">
        <v>169</v>
      </c>
      <c r="E44" s="118">
        <v>29941</v>
      </c>
      <c r="F44" s="117">
        <v>33</v>
      </c>
      <c r="G44" s="117">
        <v>17</v>
      </c>
      <c r="H44" s="117">
        <v>1341</v>
      </c>
      <c r="I44" s="117">
        <v>162</v>
      </c>
      <c r="J44" s="117">
        <v>45</v>
      </c>
      <c r="K44" s="2">
        <v>5</v>
      </c>
      <c r="L44" s="117">
        <v>15</v>
      </c>
      <c r="M44" s="117">
        <v>93</v>
      </c>
      <c r="N44" s="117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117">
        <v>26</v>
      </c>
      <c r="U44" s="117">
        <v>164</v>
      </c>
      <c r="V44" s="117">
        <v>69</v>
      </c>
      <c r="W44" s="25"/>
      <c r="X44" s="25"/>
      <c r="Y44" s="28">
        <f>('Controles Generales'!$D$15*(I44*(90/H44))+'Controles Generales'!$E$15*(J44*(90/H44))+'Controles Generales'!$G$15*(L44*(90/H44))+'Controles Generales'!$H$15*(M44*(90/H44))+'Controles Generales'!$J$15*(N44*(90/H44))+'Controles Generales'!$P$15*(T44*(90/H44))+'Controles Generales'!$Q$15*(U44*(90/H44))+'Controles Generales'!$R$15*(V44*(90/H44)))/100</f>
        <v>5.032885906040268</v>
      </c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34" ht="21" x14ac:dyDescent="0.25">
      <c r="A45" s="117" t="s">
        <v>884</v>
      </c>
      <c r="B45" s="117" t="s">
        <v>23</v>
      </c>
      <c r="C45" s="117" t="s">
        <v>160</v>
      </c>
      <c r="D45" s="117" t="s">
        <v>118</v>
      </c>
      <c r="E45" s="118">
        <v>29533</v>
      </c>
      <c r="F45" s="117">
        <v>35</v>
      </c>
      <c r="G45" s="117">
        <v>2</v>
      </c>
      <c r="H45" s="117">
        <v>180</v>
      </c>
      <c r="I45" s="117">
        <v>29</v>
      </c>
      <c r="J45" s="117">
        <v>13</v>
      </c>
      <c r="K45" s="2">
        <v>3</v>
      </c>
      <c r="L45" s="117">
        <v>8</v>
      </c>
      <c r="M45" s="117">
        <v>21</v>
      </c>
      <c r="N45" s="117">
        <v>1</v>
      </c>
      <c r="O45" s="2">
        <v>2</v>
      </c>
      <c r="P45" s="2">
        <v>0</v>
      </c>
      <c r="Q45" s="2">
        <v>2</v>
      </c>
      <c r="R45" s="2">
        <v>0</v>
      </c>
      <c r="S45" s="2">
        <v>1</v>
      </c>
      <c r="T45" s="117">
        <v>4</v>
      </c>
      <c r="U45" s="117">
        <v>21</v>
      </c>
      <c r="V45" s="117">
        <v>9</v>
      </c>
      <c r="W45" s="25"/>
      <c r="X45" s="25"/>
      <c r="Y45" s="28">
        <f>('Controles Generales'!$D$15*(I45*(90/H45))+'Controles Generales'!$E$15*(J45*(90/H45))+'Controles Generales'!$G$15*(L45*(90/H45))+'Controles Generales'!$H$15*(M45*(90/H45))+'Controles Generales'!$J$15*(N45*(90/H45))+'Controles Generales'!$P$15*(T45*(90/H45))+'Controles Generales'!$Q$15*(U45*(90/H45))+'Controles Generales'!$R$15*(V45*(90/H45)))/100</f>
        <v>7.2750000000000004</v>
      </c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34" ht="21" x14ac:dyDescent="0.25">
      <c r="A46" s="117" t="s">
        <v>371</v>
      </c>
      <c r="B46" s="117" t="s">
        <v>23</v>
      </c>
      <c r="C46" s="117" t="s">
        <v>135</v>
      </c>
      <c r="D46" s="117" t="s">
        <v>118</v>
      </c>
      <c r="E46" s="118">
        <v>28879</v>
      </c>
      <c r="F46" s="117">
        <v>36</v>
      </c>
      <c r="G46" s="117">
        <v>25</v>
      </c>
      <c r="H46" s="117">
        <v>2207</v>
      </c>
      <c r="I46" s="117">
        <v>482</v>
      </c>
      <c r="J46" s="117">
        <v>285</v>
      </c>
      <c r="K46" s="2">
        <v>1</v>
      </c>
      <c r="L46" s="117">
        <v>32</v>
      </c>
      <c r="M46" s="117">
        <v>193</v>
      </c>
      <c r="N46" s="117">
        <v>1</v>
      </c>
      <c r="O46" s="2">
        <v>1</v>
      </c>
      <c r="P46" s="2">
        <v>1</v>
      </c>
      <c r="Q46" s="2">
        <v>0</v>
      </c>
      <c r="R46" s="2">
        <v>1</v>
      </c>
      <c r="S46" s="2">
        <v>2</v>
      </c>
      <c r="T46" s="117">
        <v>39</v>
      </c>
      <c r="U46" s="117">
        <v>210</v>
      </c>
      <c r="V46" s="117">
        <v>154</v>
      </c>
      <c r="W46" s="25"/>
      <c r="X46" s="25"/>
      <c r="Y46" s="28">
        <f>('Controles Generales'!$D$15*(I46*(90/H46))+'Controles Generales'!$E$15*(J46*(90/H46))+'Controles Generales'!$G$15*(L46*(90/H46))+'Controles Generales'!$H$15*(M46*(90/H46))+'Controles Generales'!$J$15*(N46*(90/H46))+'Controles Generales'!$P$15*(T46*(90/H46))+'Controles Generales'!$Q$15*(U46*(90/H46))+'Controles Generales'!$R$15*(V46*(90/H46)))/100</f>
        <v>8.0123244222927035</v>
      </c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34" ht="21" x14ac:dyDescent="0.25">
      <c r="A47" s="117" t="s">
        <v>885</v>
      </c>
      <c r="B47" s="117" t="s">
        <v>23</v>
      </c>
      <c r="C47" s="117" t="s">
        <v>124</v>
      </c>
      <c r="D47" s="117" t="s">
        <v>169</v>
      </c>
      <c r="E47" s="118">
        <v>32219</v>
      </c>
      <c r="F47" s="117">
        <v>27</v>
      </c>
      <c r="G47" s="117">
        <v>1</v>
      </c>
      <c r="H47" s="117">
        <v>67</v>
      </c>
      <c r="I47" s="117">
        <v>21</v>
      </c>
      <c r="J47" s="117">
        <v>6</v>
      </c>
      <c r="K47" s="2">
        <v>3</v>
      </c>
      <c r="L47" s="117">
        <v>1</v>
      </c>
      <c r="M47" s="117">
        <v>9</v>
      </c>
      <c r="N47" s="117">
        <v>0</v>
      </c>
      <c r="O47" s="2">
        <v>1</v>
      </c>
      <c r="P47" s="2">
        <v>0</v>
      </c>
      <c r="Q47" s="2">
        <v>6</v>
      </c>
      <c r="R47" s="2">
        <v>1</v>
      </c>
      <c r="S47" s="2">
        <v>2</v>
      </c>
      <c r="T47" s="117">
        <v>1</v>
      </c>
      <c r="U47" s="117">
        <v>0</v>
      </c>
      <c r="V47" s="117">
        <v>2</v>
      </c>
      <c r="W47" s="25"/>
      <c r="X47" s="25"/>
      <c r="Y47" s="28">
        <f>('Controles Generales'!$D$15*(I47*(90/H47))+'Controles Generales'!$E$15*(J47*(90/H47))+'Controles Generales'!$G$15*(L47*(90/H47))+'Controles Generales'!$H$15*(M47*(90/H47))+'Controles Generales'!$J$15*(N47*(90/H47))+'Controles Generales'!$P$15*(T47*(90/H47))+'Controles Generales'!$Q$15*(U47*(90/H47))+'Controles Generales'!$R$15*(V47*(90/H47)))/100</f>
        <v>9.1343283582089558</v>
      </c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34" ht="21" x14ac:dyDescent="0.25">
      <c r="A48" s="117" t="s">
        <v>886</v>
      </c>
      <c r="B48" s="117" t="s">
        <v>23</v>
      </c>
      <c r="C48" s="117" t="s">
        <v>130</v>
      </c>
      <c r="D48" s="117" t="s">
        <v>118</v>
      </c>
      <c r="E48" s="118">
        <v>28927</v>
      </c>
      <c r="F48" s="117">
        <v>36</v>
      </c>
      <c r="G48" s="117">
        <v>27</v>
      </c>
      <c r="H48" s="117">
        <v>2370</v>
      </c>
      <c r="I48" s="117">
        <v>595</v>
      </c>
      <c r="J48" s="117">
        <v>305</v>
      </c>
      <c r="K48" s="2">
        <v>12</v>
      </c>
      <c r="L48" s="117">
        <v>28</v>
      </c>
      <c r="M48" s="117">
        <v>230</v>
      </c>
      <c r="N48" s="117">
        <v>2</v>
      </c>
      <c r="O48" s="2">
        <v>1</v>
      </c>
      <c r="P48" s="2">
        <v>0</v>
      </c>
      <c r="Q48" s="2">
        <v>6</v>
      </c>
      <c r="R48" s="2">
        <v>0</v>
      </c>
      <c r="S48" s="2">
        <v>0</v>
      </c>
      <c r="T48" s="117">
        <v>49</v>
      </c>
      <c r="U48" s="117">
        <v>241</v>
      </c>
      <c r="V48" s="117">
        <v>186</v>
      </c>
      <c r="W48" s="25"/>
      <c r="X48" s="25"/>
      <c r="Y48" s="28">
        <f>('Controles Generales'!$D$15*(I48*(90/H48))+'Controles Generales'!$E$15*(J48*(90/H48))+'Controles Generales'!$G$15*(L48*(90/H48))+'Controles Generales'!$H$15*(M48*(90/H48))+'Controles Generales'!$J$15*(N48*(90/H48))+'Controles Generales'!$P$15*(T48*(90/H48))+'Controles Generales'!$Q$15*(U48*(90/H48))+'Controles Generales'!$R$15*(V48*(90/H48)))/100</f>
        <v>8.8644303797468336</v>
      </c>
      <c r="Z48" s="25"/>
      <c r="AA48" s="25"/>
      <c r="AB48" s="25"/>
      <c r="AC48" s="25"/>
      <c r="AD48" s="25"/>
      <c r="AE48" s="25"/>
      <c r="AF48" s="25"/>
      <c r="AG48" s="25"/>
      <c r="AH48" s="25"/>
    </row>
    <row r="49" spans="1:34" ht="21" x14ac:dyDescent="0.25">
      <c r="A49" s="117" t="s">
        <v>887</v>
      </c>
      <c r="B49" s="117" t="s">
        <v>23</v>
      </c>
      <c r="C49" s="117" t="s">
        <v>605</v>
      </c>
      <c r="D49" s="117" t="s">
        <v>118</v>
      </c>
      <c r="E49" s="118">
        <v>35201</v>
      </c>
      <c r="F49" s="117">
        <v>19</v>
      </c>
      <c r="G49" s="117">
        <v>1</v>
      </c>
      <c r="H49" s="117">
        <v>90</v>
      </c>
      <c r="I49" s="117">
        <v>11</v>
      </c>
      <c r="J49" s="117">
        <v>12</v>
      </c>
      <c r="K49" s="2">
        <v>4</v>
      </c>
      <c r="L49" s="117">
        <v>3</v>
      </c>
      <c r="M49" s="117">
        <v>9</v>
      </c>
      <c r="N49" s="117">
        <v>0</v>
      </c>
      <c r="O49" s="2">
        <v>3</v>
      </c>
      <c r="P49" s="2">
        <v>0</v>
      </c>
      <c r="Q49" s="2">
        <v>0</v>
      </c>
      <c r="R49" s="2">
        <v>0</v>
      </c>
      <c r="S49" s="2">
        <v>1</v>
      </c>
      <c r="T49" s="117">
        <v>1</v>
      </c>
      <c r="U49" s="117">
        <v>10</v>
      </c>
      <c r="V49" s="117">
        <v>8</v>
      </c>
      <c r="W49" s="25"/>
      <c r="X49" s="25"/>
      <c r="Y49" s="28">
        <f>('Controles Generales'!$D$15*(I49*(90/H49))+'Controles Generales'!$E$15*(J49*(90/H49))+'Controles Generales'!$G$15*(L49*(90/H49))+'Controles Generales'!$H$15*(M49*(90/H49))+'Controles Generales'!$J$15*(N49*(90/H49))+'Controles Generales'!$P$15*(T49*(90/H49))+'Controles Generales'!$Q$15*(U49*(90/H49))+'Controles Generales'!$R$15*(V49*(90/H49)))/100</f>
        <v>6.84</v>
      </c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4" ht="21" x14ac:dyDescent="0.25">
      <c r="A50" s="117" t="s">
        <v>888</v>
      </c>
      <c r="B50" s="117" t="s">
        <v>23</v>
      </c>
      <c r="C50" s="117" t="s">
        <v>141</v>
      </c>
      <c r="D50" s="117" t="s">
        <v>118</v>
      </c>
      <c r="E50" s="118">
        <v>28734</v>
      </c>
      <c r="F50" s="117">
        <v>37</v>
      </c>
      <c r="G50" s="117">
        <v>15</v>
      </c>
      <c r="H50" s="117">
        <v>1341</v>
      </c>
      <c r="I50" s="117">
        <v>289</v>
      </c>
      <c r="J50" s="117">
        <v>127</v>
      </c>
      <c r="K50" s="2">
        <v>1</v>
      </c>
      <c r="L50" s="117">
        <v>22</v>
      </c>
      <c r="M50" s="117">
        <v>158</v>
      </c>
      <c r="N50" s="117">
        <v>2</v>
      </c>
      <c r="O50" s="2">
        <v>0</v>
      </c>
      <c r="P50" s="2">
        <v>0</v>
      </c>
      <c r="Q50" s="2">
        <v>0</v>
      </c>
      <c r="R50" s="2">
        <v>1</v>
      </c>
      <c r="S50" s="2">
        <v>2</v>
      </c>
      <c r="T50" s="117">
        <v>35</v>
      </c>
      <c r="U50" s="117">
        <v>136</v>
      </c>
      <c r="V50" s="117">
        <v>67</v>
      </c>
      <c r="W50" s="25"/>
      <c r="X50" s="25"/>
      <c r="Y50" s="28">
        <f>('Controles Generales'!$D$15*(I50*(90/H50))+'Controles Generales'!$E$15*(J50*(90/H50))+'Controles Generales'!$G$15*(L50*(90/H50))+'Controles Generales'!$H$15*(M50*(90/H50))+'Controles Generales'!$J$15*(N50*(90/H50))+'Controles Generales'!$P$15*(T50*(90/H50))+'Controles Generales'!$Q$15*(U50*(90/H50))+'Controles Generales'!$R$15*(V50*(90/H50)))/100</f>
        <v>8.0422818791946309</v>
      </c>
      <c r="Z50" s="25"/>
      <c r="AA50" s="25"/>
      <c r="AB50" s="25"/>
      <c r="AC50" s="25"/>
      <c r="AD50" s="25"/>
      <c r="AE50" s="25"/>
      <c r="AF50" s="25"/>
      <c r="AG50" s="25"/>
      <c r="AH50" s="25"/>
    </row>
    <row r="51" spans="1:34" ht="21" x14ac:dyDescent="0.25">
      <c r="A51" s="117" t="s">
        <v>385</v>
      </c>
      <c r="B51" s="117" t="s">
        <v>23</v>
      </c>
      <c r="C51" s="117" t="s">
        <v>135</v>
      </c>
      <c r="D51" s="117" t="s">
        <v>118</v>
      </c>
      <c r="E51" s="118">
        <v>29422</v>
      </c>
      <c r="F51" s="117">
        <v>35</v>
      </c>
      <c r="G51" s="117">
        <v>17</v>
      </c>
      <c r="H51" s="117">
        <v>1430</v>
      </c>
      <c r="I51" s="117">
        <v>332</v>
      </c>
      <c r="J51" s="117">
        <v>166</v>
      </c>
      <c r="K51" s="2">
        <v>0</v>
      </c>
      <c r="L51" s="117">
        <v>20</v>
      </c>
      <c r="M51" s="117">
        <v>131</v>
      </c>
      <c r="N51" s="117">
        <v>1</v>
      </c>
      <c r="O51" s="2">
        <v>2</v>
      </c>
      <c r="P51" s="2">
        <v>0</v>
      </c>
      <c r="Q51" s="2">
        <v>0</v>
      </c>
      <c r="R51" s="2">
        <v>4</v>
      </c>
      <c r="S51" s="2">
        <v>2</v>
      </c>
      <c r="T51" s="117">
        <v>29</v>
      </c>
      <c r="U51" s="117">
        <v>156</v>
      </c>
      <c r="V51" s="117">
        <v>124</v>
      </c>
      <c r="W51" s="2" t="s">
        <v>42</v>
      </c>
      <c r="X51" s="2">
        <v>32.289078433764388</v>
      </c>
      <c r="Y51" s="28">
        <f>('Controles Generales'!$D$15*(I51*(90/H51))+'Controles Generales'!$E$15*(J51*(90/H51))+'Controles Generales'!$G$15*(L51*(90/H51))+'Controles Generales'!$H$15*(M51*(90/H51))+'Controles Generales'!$J$15*(N51*(90/H51))+'Controles Generales'!$P$15*(T51*(90/H51))+'Controles Generales'!$Q$15*(U51*(90/H51))+'Controles Generales'!$R$15*(V51*(90/H51)))/100</f>
        <v>8.4662937062937065</v>
      </c>
      <c r="Z51" s="2">
        <v>38.731843252806236</v>
      </c>
      <c r="AA51" s="2">
        <v>31.797275155075862</v>
      </c>
      <c r="AB51" s="2">
        <v>37.961048028727831</v>
      </c>
      <c r="AC51" s="2">
        <v>19.541170575550371</v>
      </c>
      <c r="AD51" s="2">
        <v>29.153547043814083</v>
      </c>
      <c r="AE51" s="2">
        <v>20.197906914225698</v>
      </c>
      <c r="AF51" s="2">
        <v>12.984675856950096</v>
      </c>
      <c r="AG51" s="2">
        <v>17.097415272968203</v>
      </c>
      <c r="AH51" s="2">
        <v>18.803465657517584</v>
      </c>
    </row>
    <row r="52" spans="1:34" ht="21" x14ac:dyDescent="0.25">
      <c r="A52" s="117" t="s">
        <v>889</v>
      </c>
      <c r="B52" s="117" t="s">
        <v>23</v>
      </c>
      <c r="C52" s="117" t="s">
        <v>155</v>
      </c>
      <c r="D52" s="117" t="s">
        <v>118</v>
      </c>
      <c r="E52" s="118">
        <v>31709</v>
      </c>
      <c r="F52" s="117">
        <v>29</v>
      </c>
      <c r="G52" s="117">
        <v>28</v>
      </c>
      <c r="H52" s="117">
        <v>2484</v>
      </c>
      <c r="I52" s="117">
        <v>595</v>
      </c>
      <c r="J52" s="117">
        <v>199</v>
      </c>
      <c r="K52" s="2">
        <v>0</v>
      </c>
      <c r="L52" s="117">
        <v>28</v>
      </c>
      <c r="M52" s="117">
        <v>232</v>
      </c>
      <c r="N52" s="117">
        <v>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117">
        <v>68</v>
      </c>
      <c r="U52" s="117">
        <v>286</v>
      </c>
      <c r="V52" s="117">
        <v>239</v>
      </c>
      <c r="W52" s="2" t="s">
        <v>42</v>
      </c>
      <c r="X52" s="2">
        <v>29.706700848402612</v>
      </c>
      <c r="Y52" s="28">
        <f>('Controles Generales'!$D$15*(I52*(90/H52))+'Controles Generales'!$E$15*(J52*(90/H52))+'Controles Generales'!$G$15*(L52*(90/H52))+'Controles Generales'!$H$15*(M52*(90/H52))+'Controles Generales'!$J$15*(N52*(90/H52))+'Controles Generales'!$P$15*(T52*(90/H52))+'Controles Generales'!$Q$15*(U52*(90/H52))+'Controles Generales'!$R$15*(V52*(90/H52)))/100</f>
        <v>8.4858695652173921</v>
      </c>
      <c r="Z52" s="2">
        <v>42.823990185596642</v>
      </c>
      <c r="AA52" s="2">
        <v>29.706700848402612</v>
      </c>
      <c r="AB52" s="2">
        <v>39.559010241368867</v>
      </c>
      <c r="AC52" s="2">
        <v>10.972118864381789</v>
      </c>
      <c r="AD52" s="2">
        <v>24.299215767802337</v>
      </c>
      <c r="AE52" s="2">
        <v>15.348004629076733</v>
      </c>
      <c r="AF52" s="2">
        <v>7.4376137426422053</v>
      </c>
      <c r="AG52" s="2">
        <v>11.814718119746583</v>
      </c>
      <c r="AH52" s="2">
        <v>10.972118864381789</v>
      </c>
    </row>
    <row r="53" spans="1:34" ht="21" x14ac:dyDescent="0.25">
      <c r="A53" s="117" t="s">
        <v>401</v>
      </c>
      <c r="B53" s="117" t="s">
        <v>23</v>
      </c>
      <c r="C53" s="117" t="s">
        <v>160</v>
      </c>
      <c r="D53" s="117" t="s">
        <v>118</v>
      </c>
      <c r="E53" s="118">
        <v>32205</v>
      </c>
      <c r="F53" s="117">
        <v>27</v>
      </c>
      <c r="G53" s="117">
        <v>24</v>
      </c>
      <c r="H53" s="117">
        <v>2093</v>
      </c>
      <c r="I53" s="117">
        <v>324</v>
      </c>
      <c r="J53" s="117">
        <v>133</v>
      </c>
      <c r="K53" s="2">
        <v>16</v>
      </c>
      <c r="L53" s="117">
        <v>47</v>
      </c>
      <c r="M53" s="117">
        <v>180</v>
      </c>
      <c r="N53" s="117">
        <v>0</v>
      </c>
      <c r="O53" s="2">
        <v>4</v>
      </c>
      <c r="P53" s="2">
        <v>0</v>
      </c>
      <c r="Q53" s="2">
        <v>17</v>
      </c>
      <c r="R53" s="2">
        <v>2</v>
      </c>
      <c r="S53" s="2">
        <v>8</v>
      </c>
      <c r="T53" s="117">
        <v>35</v>
      </c>
      <c r="U53" s="117">
        <v>245</v>
      </c>
      <c r="V53" s="117">
        <v>163</v>
      </c>
      <c r="W53" s="2" t="s">
        <v>42</v>
      </c>
      <c r="X53" s="2">
        <v>2.3273216231632485</v>
      </c>
      <c r="Y53" s="28">
        <f>('Controles Generales'!$D$15*(I53*(90/H53))+'Controles Generales'!$E$15*(J53*(90/H53))+'Controles Generales'!$G$15*(L53*(90/H53))+'Controles Generales'!$H$15*(M53*(90/H53))+'Controles Generales'!$J$15*(N53*(90/H53))+'Controles Generales'!$P$15*(T53*(90/H53))+'Controles Generales'!$Q$15*(U53*(90/H53))+'Controles Generales'!$R$15*(V53*(90/H53)))/100</f>
        <v>6.4986622073578602</v>
      </c>
      <c r="Z53" s="2">
        <v>1.5750679894302331</v>
      </c>
      <c r="AA53" s="2">
        <v>2.3273216231632485</v>
      </c>
      <c r="AB53" s="2">
        <v>1.5619804373362245</v>
      </c>
      <c r="AC53" s="2">
        <v>1.5968724661740816</v>
      </c>
      <c r="AD53" s="2">
        <v>2.1672821478208619</v>
      </c>
      <c r="AE53" s="2">
        <v>1.3299120234604107</v>
      </c>
      <c r="AF53" s="2">
        <v>1.49266862170088</v>
      </c>
      <c r="AG53" s="2">
        <v>1.9472140762463346</v>
      </c>
      <c r="AH53" s="2">
        <v>1.5968724661740816</v>
      </c>
    </row>
    <row r="54" spans="1:34" ht="21" x14ac:dyDescent="0.25">
      <c r="A54" s="117" t="s">
        <v>407</v>
      </c>
      <c r="B54" s="117" t="s">
        <v>23</v>
      </c>
      <c r="C54" s="117" t="s">
        <v>168</v>
      </c>
      <c r="D54" s="117" t="s">
        <v>118</v>
      </c>
      <c r="E54" s="118">
        <v>29733</v>
      </c>
      <c r="F54" s="117">
        <v>34</v>
      </c>
      <c r="G54" s="117">
        <v>11</v>
      </c>
      <c r="H54" s="117">
        <v>932</v>
      </c>
      <c r="I54" s="117">
        <v>76</v>
      </c>
      <c r="J54" s="117">
        <v>32</v>
      </c>
      <c r="K54" s="2">
        <v>0</v>
      </c>
      <c r="L54" s="117">
        <v>5</v>
      </c>
      <c r="M54" s="117">
        <v>50</v>
      </c>
      <c r="N54" s="117">
        <v>0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117">
        <v>23</v>
      </c>
      <c r="U54" s="117">
        <v>87</v>
      </c>
      <c r="V54" s="117">
        <v>47</v>
      </c>
      <c r="W54" s="25"/>
      <c r="X54" s="25"/>
      <c r="Y54" s="28">
        <f>('Controles Generales'!$D$15*(I54*(90/H54))+'Controles Generales'!$E$15*(J54*(90/H54))+'Controles Generales'!$G$15*(L54*(90/H54))+'Controles Generales'!$H$15*(M54*(90/H54))+'Controles Generales'!$J$15*(N54*(90/H54))+'Controles Generales'!$P$15*(T54*(90/H54))+'Controles Generales'!$Q$15*(U54*(90/H54))+'Controles Generales'!$R$15*(V54*(90/H54)))/100</f>
        <v>3.9215665236051493</v>
      </c>
      <c r="Z54" s="25"/>
      <c r="AA54" s="25"/>
      <c r="AB54" s="25"/>
      <c r="AC54" s="25"/>
      <c r="AD54" s="25"/>
      <c r="AE54" s="25"/>
      <c r="AF54" s="25"/>
      <c r="AG54" s="25"/>
      <c r="AH54" s="25"/>
    </row>
    <row r="55" spans="1:34" ht="21" x14ac:dyDescent="0.25">
      <c r="A55" s="117" t="s">
        <v>890</v>
      </c>
      <c r="B55" s="117" t="s">
        <v>23</v>
      </c>
      <c r="C55" s="117" t="s">
        <v>141</v>
      </c>
      <c r="D55" s="117" t="s">
        <v>118</v>
      </c>
      <c r="E55" s="118">
        <v>32960</v>
      </c>
      <c r="F55" s="117">
        <v>25</v>
      </c>
      <c r="G55" s="117">
        <v>13</v>
      </c>
      <c r="H55" s="117">
        <v>1104</v>
      </c>
      <c r="I55" s="117">
        <v>222</v>
      </c>
      <c r="J55" s="117">
        <v>74</v>
      </c>
      <c r="K55" s="2">
        <v>0</v>
      </c>
      <c r="L55" s="117">
        <v>19</v>
      </c>
      <c r="M55" s="117">
        <v>87</v>
      </c>
      <c r="N55" s="117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117">
        <v>36</v>
      </c>
      <c r="U55" s="117">
        <v>119</v>
      </c>
      <c r="V55" s="117">
        <v>66</v>
      </c>
      <c r="W55" s="25"/>
      <c r="X55" s="25"/>
      <c r="Y55" s="28">
        <f>('Controles Generales'!$D$15*(I55*(90/H55))+'Controles Generales'!$E$15*(J55*(90/H55))+'Controles Generales'!$G$15*(L55*(90/H55))+'Controles Generales'!$H$15*(M55*(90/H55))+'Controles Generales'!$J$15*(N55*(90/H55))+'Controles Generales'!$P$15*(T55*(90/H55))+'Controles Generales'!$Q$15*(U55*(90/H55))+'Controles Generales'!$R$15*(V55*(90/H55)))/100</f>
        <v>7.249728260869567</v>
      </c>
      <c r="Z55" s="25"/>
      <c r="AA55" s="25"/>
      <c r="AB55" s="25"/>
      <c r="AC55" s="25"/>
      <c r="AD55" s="25"/>
      <c r="AE55" s="25"/>
      <c r="AF55" s="25"/>
      <c r="AG55" s="25"/>
      <c r="AH55" s="25"/>
    </row>
    <row r="56" spans="1:34" ht="21" x14ac:dyDescent="0.25">
      <c r="A56" s="117" t="s">
        <v>891</v>
      </c>
      <c r="B56" s="117" t="s">
        <v>23</v>
      </c>
      <c r="C56" s="117" t="s">
        <v>129</v>
      </c>
      <c r="D56" s="117" t="s">
        <v>118</v>
      </c>
      <c r="E56" s="118">
        <v>33685</v>
      </c>
      <c r="F56" s="117">
        <v>23</v>
      </c>
      <c r="G56" s="117">
        <v>4</v>
      </c>
      <c r="H56" s="117">
        <v>360</v>
      </c>
      <c r="I56" s="117">
        <v>40</v>
      </c>
      <c r="J56" s="117">
        <v>30</v>
      </c>
      <c r="K56" s="2">
        <v>8</v>
      </c>
      <c r="L56" s="117">
        <v>11</v>
      </c>
      <c r="M56" s="117">
        <v>42</v>
      </c>
      <c r="N56" s="117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117">
        <v>5</v>
      </c>
      <c r="U56" s="117">
        <v>47</v>
      </c>
      <c r="V56" s="117">
        <v>28</v>
      </c>
      <c r="W56" s="2" t="s">
        <v>42</v>
      </c>
      <c r="X56" s="2">
        <v>14.043382105005652</v>
      </c>
      <c r="Y56" s="28">
        <f>('Controles Generales'!$D$15*(I56*(90/H56))+'Controles Generales'!$E$15*(J56*(90/H56))+'Controles Generales'!$G$15*(L56*(90/H56))+'Controles Generales'!$H$15*(M56*(90/H56))+'Controles Generales'!$J$15*(N56*(90/H56))+'Controles Generales'!$P$15*(T56*(90/H56))+'Controles Generales'!$Q$15*(U56*(90/H56))+'Controles Generales'!$R$15*(V56*(90/H56)))/100</f>
        <v>6.3925000000000001</v>
      </c>
      <c r="Z56" s="2">
        <v>19.794543717324835</v>
      </c>
      <c r="AA56" s="2">
        <v>14.043382105005652</v>
      </c>
      <c r="AB56" s="2">
        <v>20.549218706523543</v>
      </c>
      <c r="AC56" s="2">
        <v>4.0196397992713999</v>
      </c>
      <c r="AD56" s="2">
        <v>11.305024606223292</v>
      </c>
      <c r="AE56" s="2">
        <v>6.2979254914738787</v>
      </c>
      <c r="AF56" s="2">
        <v>1.83273596176822</v>
      </c>
      <c r="AG56" s="2">
        <v>3.6997393287715865</v>
      </c>
      <c r="AH56" s="2">
        <v>4.0196397992713999</v>
      </c>
    </row>
    <row r="57" spans="1:34" ht="21" x14ac:dyDescent="0.25">
      <c r="A57" s="117" t="s">
        <v>892</v>
      </c>
      <c r="B57" s="117" t="s">
        <v>23</v>
      </c>
      <c r="C57" s="117" t="s">
        <v>190</v>
      </c>
      <c r="D57" s="117" t="s">
        <v>118</v>
      </c>
      <c r="E57" s="118">
        <v>32725</v>
      </c>
      <c r="F57" s="117">
        <v>26</v>
      </c>
      <c r="G57" s="117">
        <v>14</v>
      </c>
      <c r="H57" s="117">
        <v>1068</v>
      </c>
      <c r="I57" s="117">
        <v>204</v>
      </c>
      <c r="J57" s="117">
        <v>108</v>
      </c>
      <c r="K57" s="2">
        <v>4</v>
      </c>
      <c r="L57" s="117">
        <v>9</v>
      </c>
      <c r="M57" s="117">
        <v>107</v>
      </c>
      <c r="N57" s="117">
        <v>1</v>
      </c>
      <c r="O57" s="2">
        <v>3</v>
      </c>
      <c r="P57" s="2">
        <v>0</v>
      </c>
      <c r="Q57" s="2">
        <v>0</v>
      </c>
      <c r="R57" s="2">
        <v>0</v>
      </c>
      <c r="S57" s="2">
        <v>1</v>
      </c>
      <c r="T57" s="117">
        <v>28</v>
      </c>
      <c r="U57" s="117">
        <v>104</v>
      </c>
      <c r="V57" s="117">
        <v>60</v>
      </c>
      <c r="W57" s="2" t="s">
        <v>42</v>
      </c>
      <c r="X57" s="2">
        <v>0.5820231318333785</v>
      </c>
      <c r="Y57" s="28">
        <f>('Controles Generales'!$D$15*(I57*(90/H57))+'Controles Generales'!$E$15*(J57*(90/H57))+'Controles Generales'!$G$15*(L57*(90/H57))+'Controles Generales'!$H$15*(M57*(90/H57))+'Controles Generales'!$J$15*(N57*(90/H57))+'Controles Generales'!$P$15*(T57*(90/H57))+'Controles Generales'!$Q$15*(U57*(90/H57))+'Controles Generales'!$R$15*(V57*(90/H57)))/100</f>
        <v>7.3255617977528082</v>
      </c>
      <c r="Z57" s="2">
        <v>1.1285274322029006</v>
      </c>
      <c r="AA57" s="2">
        <v>0.5820231318333785</v>
      </c>
      <c r="AB57" s="2">
        <v>0.99897314569956697</v>
      </c>
      <c r="AC57" s="2">
        <v>0.179452426131743</v>
      </c>
      <c r="AD57" s="2">
        <v>0.45471898436794078</v>
      </c>
      <c r="AE57" s="2">
        <v>0.21994134897360701</v>
      </c>
      <c r="AF57" s="2">
        <v>8.6021505376344079E-2</v>
      </c>
      <c r="AG57" s="2">
        <v>0.13147605083088953</v>
      </c>
      <c r="AH57" s="2">
        <v>0.179452426131743</v>
      </c>
    </row>
    <row r="58" spans="1:34" ht="21" x14ac:dyDescent="0.25">
      <c r="A58" s="117" t="s">
        <v>202</v>
      </c>
      <c r="B58" s="117" t="s">
        <v>23</v>
      </c>
      <c r="C58" s="117" t="s">
        <v>144</v>
      </c>
      <c r="D58" s="117" t="s">
        <v>118</v>
      </c>
      <c r="E58" s="118">
        <v>30346</v>
      </c>
      <c r="F58" s="117">
        <v>32</v>
      </c>
      <c r="G58" s="117">
        <v>20</v>
      </c>
      <c r="H58" s="117">
        <v>1699</v>
      </c>
      <c r="I58" s="117">
        <v>599</v>
      </c>
      <c r="J58" s="117">
        <v>161</v>
      </c>
      <c r="K58" s="2">
        <v>1</v>
      </c>
      <c r="L58" s="117">
        <v>12</v>
      </c>
      <c r="M58" s="117">
        <v>134</v>
      </c>
      <c r="N58" s="117">
        <v>0</v>
      </c>
      <c r="O58" s="2">
        <v>0</v>
      </c>
      <c r="P58" s="2">
        <v>0</v>
      </c>
      <c r="Q58" s="2">
        <v>1</v>
      </c>
      <c r="R58" s="2">
        <v>0</v>
      </c>
      <c r="S58" s="2">
        <v>3</v>
      </c>
      <c r="T58" s="117">
        <v>40</v>
      </c>
      <c r="U58" s="117">
        <v>200</v>
      </c>
      <c r="V58" s="117">
        <v>98</v>
      </c>
      <c r="W58" s="25"/>
      <c r="X58" s="25"/>
      <c r="Y58" s="28">
        <f>('Controles Generales'!$D$15*(I58*(90/H58))+'Controles Generales'!$E$15*(J58*(90/H58))+'Controles Generales'!$G$15*(L58*(90/H58))+'Controles Generales'!$H$15*(M58*(90/H58))+'Controles Generales'!$J$15*(N58*(90/H58))+'Controles Generales'!$P$15*(T58*(90/H58))+'Controles Generales'!$Q$15*(U58*(90/H58))+'Controles Generales'!$R$15*(V58*(90/H58)))/100</f>
        <v>10.111889346674513</v>
      </c>
      <c r="Z58" s="25"/>
      <c r="AA58" s="25"/>
      <c r="AB58" s="25"/>
      <c r="AC58" s="25"/>
      <c r="AD58" s="25"/>
      <c r="AE58" s="25"/>
      <c r="AF58" s="25"/>
      <c r="AG58" s="25"/>
      <c r="AH58" s="25"/>
    </row>
    <row r="59" spans="1:34" ht="21" x14ac:dyDescent="0.25">
      <c r="A59" s="117" t="s">
        <v>893</v>
      </c>
      <c r="B59" s="117" t="s">
        <v>23</v>
      </c>
      <c r="C59" s="117" t="s">
        <v>155</v>
      </c>
      <c r="D59" s="117" t="s">
        <v>118</v>
      </c>
      <c r="E59" s="118">
        <v>31905</v>
      </c>
      <c r="F59" s="117">
        <v>28</v>
      </c>
      <c r="G59" s="117">
        <v>4</v>
      </c>
      <c r="H59" s="117">
        <v>226</v>
      </c>
      <c r="I59" s="117">
        <v>47</v>
      </c>
      <c r="J59" s="117">
        <v>40</v>
      </c>
      <c r="K59" s="2">
        <v>7</v>
      </c>
      <c r="L59" s="117">
        <v>5</v>
      </c>
      <c r="M59" s="117">
        <v>17</v>
      </c>
      <c r="N59" s="117">
        <v>0</v>
      </c>
      <c r="O59" s="2">
        <v>1</v>
      </c>
      <c r="P59" s="2">
        <v>0</v>
      </c>
      <c r="Q59" s="2">
        <v>2</v>
      </c>
      <c r="R59" s="2">
        <v>0</v>
      </c>
      <c r="S59" s="2">
        <v>2</v>
      </c>
      <c r="T59" s="117">
        <v>3</v>
      </c>
      <c r="U59" s="117">
        <v>15</v>
      </c>
      <c r="V59" s="117">
        <v>16</v>
      </c>
      <c r="W59" s="2" t="s">
        <v>42</v>
      </c>
      <c r="X59" s="2">
        <v>6.3411757092508712</v>
      </c>
      <c r="Y59" s="28">
        <f>('Controles Generales'!$D$15*(I59*(90/H59))+'Controles Generales'!$E$15*(J59*(90/H59))+'Controles Generales'!$G$15*(L59*(90/H59))+'Controles Generales'!$H$15*(M59*(90/H59))+'Controles Generales'!$J$15*(N59*(90/H59))+'Controles Generales'!$P$15*(T59*(90/H59))+'Controles Generales'!$Q$15*(U59*(90/H59))+'Controles Generales'!$R$15*(V59*(90/H59)))/100</f>
        <v>7.9964601769911505</v>
      </c>
      <c r="Z59" s="2">
        <v>7.283258450667681</v>
      </c>
      <c r="AA59" s="2">
        <v>6.3411757092508712</v>
      </c>
      <c r="AB59" s="2">
        <v>6.7341006391404612</v>
      </c>
      <c r="AC59" s="2">
        <v>3.2762596026179587</v>
      </c>
      <c r="AD59" s="2">
        <v>5.5842022596893699</v>
      </c>
      <c r="AE59" s="2">
        <v>3.3151909672308153</v>
      </c>
      <c r="AF59" s="2">
        <v>2.3070441927178171</v>
      </c>
      <c r="AG59" s="2">
        <v>3.2632731489467734</v>
      </c>
      <c r="AH59" s="2">
        <v>3.2762596026179587</v>
      </c>
    </row>
    <row r="60" spans="1:34" ht="21" x14ac:dyDescent="0.25">
      <c r="A60" s="117" t="s">
        <v>894</v>
      </c>
      <c r="B60" s="117" t="s">
        <v>23</v>
      </c>
      <c r="C60" s="117" t="s">
        <v>141</v>
      </c>
      <c r="D60" s="117" t="s">
        <v>118</v>
      </c>
      <c r="E60" s="118">
        <v>28945</v>
      </c>
      <c r="F60" s="117">
        <v>36</v>
      </c>
      <c r="G60" s="117">
        <v>1</v>
      </c>
      <c r="H60" s="117">
        <v>4</v>
      </c>
      <c r="I60" s="117">
        <v>0</v>
      </c>
      <c r="J60" s="117">
        <v>0</v>
      </c>
      <c r="K60" s="2">
        <v>9</v>
      </c>
      <c r="L60" s="117">
        <v>0</v>
      </c>
      <c r="M60" s="117">
        <v>0</v>
      </c>
      <c r="N60" s="117">
        <v>0</v>
      </c>
      <c r="O60" s="2">
        <v>2</v>
      </c>
      <c r="P60" s="2">
        <v>0</v>
      </c>
      <c r="Q60" s="2">
        <v>16</v>
      </c>
      <c r="R60" s="2">
        <v>6</v>
      </c>
      <c r="S60" s="2">
        <v>12</v>
      </c>
      <c r="T60" s="117">
        <v>0</v>
      </c>
      <c r="U60" s="117">
        <v>0</v>
      </c>
      <c r="V60" s="117">
        <v>0</v>
      </c>
      <c r="W60" s="2" t="s">
        <v>42</v>
      </c>
      <c r="X60" s="2">
        <v>42.09446358858586</v>
      </c>
      <c r="Y60" s="28">
        <f>('Controles Generales'!$D$15*(I60*(90/H60))+'Controles Generales'!$E$15*(J60*(90/H60))+'Controles Generales'!$G$15*(L60*(90/H60))+'Controles Generales'!$H$15*(M60*(90/H60))+'Controles Generales'!$J$15*(N60*(90/H60))+'Controles Generales'!$P$15*(T60*(90/H60))+'Controles Generales'!$Q$15*(U60*(90/H60))+'Controles Generales'!$R$15*(V60*(90/H60)))/100</f>
        <v>0</v>
      </c>
      <c r="Z60" s="2">
        <v>63.510958173305632</v>
      </c>
      <c r="AA60" s="2">
        <v>42.09446358858586</v>
      </c>
      <c r="AB60" s="2">
        <v>60.523633419746822</v>
      </c>
      <c r="AC60" s="2">
        <v>13.547265116930042</v>
      </c>
      <c r="AD60" s="2">
        <v>34.637015789628364</v>
      </c>
      <c r="AE60" s="2">
        <v>21.197375275648518</v>
      </c>
      <c r="AF60" s="2">
        <v>8.0514813389576201</v>
      </c>
      <c r="AG60" s="2">
        <v>14.07084160831789</v>
      </c>
      <c r="AH60" s="2">
        <v>13.547265116930042</v>
      </c>
    </row>
    <row r="61" spans="1:34" ht="21" x14ac:dyDescent="0.25">
      <c r="A61" s="117" t="s">
        <v>364</v>
      </c>
      <c r="B61" s="117" t="s">
        <v>23</v>
      </c>
      <c r="C61" s="117" t="s">
        <v>129</v>
      </c>
      <c r="D61" s="117" t="s">
        <v>118</v>
      </c>
      <c r="E61" s="118">
        <v>34058</v>
      </c>
      <c r="F61" s="117">
        <v>22</v>
      </c>
      <c r="G61" s="117">
        <v>3</v>
      </c>
      <c r="H61" s="117">
        <v>181</v>
      </c>
      <c r="I61" s="117">
        <v>23</v>
      </c>
      <c r="J61" s="117">
        <v>10</v>
      </c>
      <c r="K61" s="2">
        <v>1</v>
      </c>
      <c r="L61" s="117">
        <v>2</v>
      </c>
      <c r="M61" s="117">
        <v>9</v>
      </c>
      <c r="N61" s="117">
        <v>0</v>
      </c>
      <c r="O61" s="2">
        <v>0</v>
      </c>
      <c r="P61" s="2">
        <v>0</v>
      </c>
      <c r="Q61" s="2">
        <v>1</v>
      </c>
      <c r="R61" s="2">
        <v>0</v>
      </c>
      <c r="S61" s="2">
        <v>2</v>
      </c>
      <c r="T61" s="117">
        <v>4</v>
      </c>
      <c r="U61" s="117">
        <v>22</v>
      </c>
      <c r="V61" s="117">
        <v>15</v>
      </c>
      <c r="W61" s="25"/>
      <c r="X61" s="25"/>
      <c r="Y61" s="28">
        <f>('Controles Generales'!$D$15*(I61*(90/H61))+'Controles Generales'!$E$15*(J61*(90/H61))+'Controles Generales'!$G$15*(L61*(90/H61))+'Controles Generales'!$H$15*(M61*(90/H61))+'Controles Generales'!$J$15*(N61*(90/H61))+'Controles Generales'!$P$15*(T61*(90/H61))+'Controles Generales'!$Q$15*(U61*(90/H61))+'Controles Generales'!$R$15*(V61*(90/H61)))/100</f>
        <v>5.4149171270718242</v>
      </c>
      <c r="Z61" s="25"/>
      <c r="AA61" s="25"/>
      <c r="AB61" s="25"/>
      <c r="AC61" s="25"/>
      <c r="AD61" s="25"/>
      <c r="AE61" s="25"/>
      <c r="AF61" s="25"/>
      <c r="AG61" s="25"/>
      <c r="AH61" s="25"/>
    </row>
    <row r="62" spans="1:34" ht="21" x14ac:dyDescent="0.25">
      <c r="A62" s="117" t="s">
        <v>410</v>
      </c>
      <c r="B62" s="117" t="s">
        <v>23</v>
      </c>
      <c r="C62" s="117" t="s">
        <v>172</v>
      </c>
      <c r="D62" s="117" t="s">
        <v>118</v>
      </c>
      <c r="E62" s="118">
        <v>34719</v>
      </c>
      <c r="F62" s="117">
        <v>20</v>
      </c>
      <c r="G62" s="117">
        <v>6</v>
      </c>
      <c r="H62" s="117">
        <v>529</v>
      </c>
      <c r="I62" s="117">
        <v>56</v>
      </c>
      <c r="J62" s="117">
        <v>17</v>
      </c>
      <c r="K62" s="2">
        <v>1</v>
      </c>
      <c r="L62" s="117">
        <v>4</v>
      </c>
      <c r="M62" s="117">
        <v>34</v>
      </c>
      <c r="N62" s="117">
        <v>0</v>
      </c>
      <c r="O62" s="2">
        <v>1</v>
      </c>
      <c r="P62" s="2">
        <v>1</v>
      </c>
      <c r="Q62" s="2">
        <v>0</v>
      </c>
      <c r="R62" s="2">
        <v>1</v>
      </c>
      <c r="S62" s="2">
        <v>1</v>
      </c>
      <c r="T62" s="117">
        <v>12</v>
      </c>
      <c r="U62" s="117">
        <v>49</v>
      </c>
      <c r="V62" s="117">
        <v>28</v>
      </c>
      <c r="W62" s="25"/>
      <c r="X62" s="25"/>
      <c r="Y62" s="28">
        <f>('Controles Generales'!$D$15*(I62*(90/H62))+'Controles Generales'!$E$15*(J62*(90/H62))+'Controles Generales'!$G$15*(L62*(90/H62))+'Controles Generales'!$H$15*(M62*(90/H62))+'Controles Generales'!$J$15*(N62*(90/H62))+'Controles Generales'!$P$15*(T62*(90/H62))+'Controles Generales'!$Q$15*(U62*(90/H62))+'Controles Generales'!$R$15*(V62*(90/H62)))/100</f>
        <v>4.5187145557655954</v>
      </c>
      <c r="Z62" s="25"/>
      <c r="AA62" s="25"/>
      <c r="AB62" s="25"/>
      <c r="AC62" s="25"/>
      <c r="AD62" s="25"/>
      <c r="AE62" s="25"/>
      <c r="AF62" s="25"/>
      <c r="AG62" s="25"/>
      <c r="AH62" s="25"/>
    </row>
    <row r="63" spans="1:34" ht="21" x14ac:dyDescent="0.25">
      <c r="A63" s="117" t="s">
        <v>895</v>
      </c>
      <c r="B63" s="117" t="s">
        <v>23</v>
      </c>
      <c r="C63" s="117" t="s">
        <v>585</v>
      </c>
      <c r="D63" s="117" t="s">
        <v>118</v>
      </c>
      <c r="E63" s="118">
        <v>34117</v>
      </c>
      <c r="F63" s="117">
        <v>22</v>
      </c>
      <c r="G63" s="117">
        <v>12</v>
      </c>
      <c r="H63" s="117">
        <v>922</v>
      </c>
      <c r="I63" s="117">
        <v>142</v>
      </c>
      <c r="J63" s="117">
        <v>87</v>
      </c>
      <c r="K63" s="2">
        <v>1</v>
      </c>
      <c r="L63" s="117">
        <v>28</v>
      </c>
      <c r="M63" s="117">
        <v>109</v>
      </c>
      <c r="N63" s="117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117">
        <v>19</v>
      </c>
      <c r="U63" s="117">
        <v>123</v>
      </c>
      <c r="V63" s="117">
        <v>62</v>
      </c>
      <c r="W63" s="25"/>
      <c r="X63" s="25"/>
      <c r="Y63" s="28">
        <f>('Controles Generales'!$D$15*(I63*(90/H63))+'Controles Generales'!$E$15*(J63*(90/H63))+'Controles Generales'!$G$15*(L63*(90/H63))+'Controles Generales'!$H$15*(M63*(90/H63))+'Controles Generales'!$J$15*(N63*(90/H63))+'Controles Generales'!$P$15*(T63*(90/H63))+'Controles Generales'!$Q$15*(U63*(90/H63))+'Controles Generales'!$R$15*(V63*(90/H63)))/100</f>
        <v>7.3366594360086772</v>
      </c>
      <c r="Z63" s="25"/>
      <c r="AA63" s="25"/>
      <c r="AB63" s="25"/>
      <c r="AC63" s="25"/>
      <c r="AD63" s="25"/>
      <c r="AE63" s="25"/>
      <c r="AF63" s="25"/>
      <c r="AG63" s="25"/>
      <c r="AH63" s="25"/>
    </row>
    <row r="64" spans="1:34" ht="21" x14ac:dyDescent="0.25">
      <c r="A64" s="117" t="s">
        <v>896</v>
      </c>
      <c r="B64" s="117" t="s">
        <v>23</v>
      </c>
      <c r="C64" s="117" t="s">
        <v>157</v>
      </c>
      <c r="D64" s="117" t="s">
        <v>118</v>
      </c>
      <c r="E64" s="118">
        <v>32962</v>
      </c>
      <c r="F64" s="117">
        <v>25</v>
      </c>
      <c r="G64" s="117">
        <v>4</v>
      </c>
      <c r="H64" s="117">
        <v>270</v>
      </c>
      <c r="I64" s="117">
        <v>74</v>
      </c>
      <c r="J64" s="117">
        <v>29</v>
      </c>
      <c r="K64" s="2">
        <v>8</v>
      </c>
      <c r="L64" s="117">
        <v>1</v>
      </c>
      <c r="M64" s="117">
        <v>23</v>
      </c>
      <c r="N64" s="117">
        <v>0</v>
      </c>
      <c r="O64" s="2">
        <v>3</v>
      </c>
      <c r="P64" s="2">
        <v>0</v>
      </c>
      <c r="Q64" s="2">
        <v>4</v>
      </c>
      <c r="R64" s="2">
        <v>1</v>
      </c>
      <c r="S64" s="2">
        <v>12</v>
      </c>
      <c r="T64" s="117">
        <v>2</v>
      </c>
      <c r="U64" s="117">
        <v>21</v>
      </c>
      <c r="V64" s="117">
        <v>16</v>
      </c>
      <c r="W64" s="25"/>
      <c r="X64" s="25"/>
      <c r="Y64" s="28">
        <f>('Controles Generales'!$D$15*(I64*(90/H64))+'Controles Generales'!$E$15*(J64*(90/H64))+'Controles Generales'!$G$15*(L64*(90/H64))+'Controles Generales'!$H$15*(M64*(90/H64))+'Controles Generales'!$J$15*(N64*(90/H64))+'Controles Generales'!$P$15*(T64*(90/H64))+'Controles Generales'!$Q$15*(U64*(90/H64))+'Controles Generales'!$R$15*(V64*(90/H64)))/100</f>
        <v>8.336666666666666</v>
      </c>
      <c r="Z64" s="25"/>
      <c r="AA64" s="25"/>
      <c r="AB64" s="25"/>
      <c r="AC64" s="25"/>
      <c r="AD64" s="25"/>
      <c r="AE64" s="25"/>
      <c r="AF64" s="25"/>
      <c r="AG64" s="25"/>
      <c r="AH64" s="25"/>
    </row>
    <row r="65" spans="1:34" ht="21" x14ac:dyDescent="0.25">
      <c r="A65" s="117" t="s">
        <v>897</v>
      </c>
      <c r="B65" s="117" t="s">
        <v>23</v>
      </c>
      <c r="C65" s="117" t="s">
        <v>585</v>
      </c>
      <c r="D65" s="117" t="s">
        <v>118</v>
      </c>
      <c r="E65" s="118">
        <v>34383</v>
      </c>
      <c r="F65" s="117">
        <v>21</v>
      </c>
      <c r="G65" s="117">
        <v>18</v>
      </c>
      <c r="H65" s="117">
        <v>1507</v>
      </c>
      <c r="I65" s="117">
        <v>307</v>
      </c>
      <c r="J65" s="117">
        <v>124</v>
      </c>
      <c r="K65" s="2">
        <v>5</v>
      </c>
      <c r="L65" s="117">
        <v>21</v>
      </c>
      <c r="M65" s="117">
        <v>148</v>
      </c>
      <c r="N65" s="117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117">
        <v>42</v>
      </c>
      <c r="U65" s="117">
        <v>199</v>
      </c>
      <c r="V65" s="117">
        <v>123</v>
      </c>
      <c r="W65" s="2" t="s">
        <v>42</v>
      </c>
      <c r="X65" s="2">
        <v>12.46396771470404</v>
      </c>
      <c r="Y65" s="28">
        <f>('Controles Generales'!$D$15*(I65*(90/H65))+'Controles Generales'!$E$15*(J65*(90/H65))+'Controles Generales'!$G$15*(L65*(90/H65))+'Controles Generales'!$H$15*(M65*(90/H65))+'Controles Generales'!$J$15*(N65*(90/H65))+'Controles Generales'!$P$15*(T65*(90/H65))+'Controles Generales'!$Q$15*(U65*(90/H65))+'Controles Generales'!$R$15*(V65*(90/H65)))/100</f>
        <v>7.8939615129396143</v>
      </c>
      <c r="Z65" s="2">
        <v>17.660493428037384</v>
      </c>
      <c r="AA65" s="2">
        <v>12.425033288474532</v>
      </c>
      <c r="AB65" s="2">
        <v>18.206471051309293</v>
      </c>
      <c r="AC65" s="2">
        <v>5.7920489767571608</v>
      </c>
      <c r="AD65" s="2">
        <v>10.666728700635536</v>
      </c>
      <c r="AE65" s="2">
        <v>6.9372096997808566</v>
      </c>
      <c r="AF65" s="2">
        <v>6.1130212783049753</v>
      </c>
      <c r="AG65" s="2">
        <v>6.0163768973368237</v>
      </c>
      <c r="AH65" s="2">
        <v>5.7336473374128989</v>
      </c>
    </row>
    <row r="66" spans="1:34" ht="21" x14ac:dyDescent="0.25">
      <c r="A66" s="117" t="s">
        <v>898</v>
      </c>
      <c r="B66" s="117" t="s">
        <v>23</v>
      </c>
      <c r="C66" s="117" t="s">
        <v>154</v>
      </c>
      <c r="D66" s="117" t="s">
        <v>118</v>
      </c>
      <c r="E66" s="118">
        <v>33302</v>
      </c>
      <c r="F66" s="117">
        <v>24</v>
      </c>
      <c r="G66" s="117">
        <v>11</v>
      </c>
      <c r="H66" s="117">
        <v>990</v>
      </c>
      <c r="I66" s="117">
        <v>322</v>
      </c>
      <c r="J66" s="117">
        <v>206</v>
      </c>
      <c r="K66" s="2">
        <v>1</v>
      </c>
      <c r="L66" s="117">
        <v>29</v>
      </c>
      <c r="M66" s="117">
        <v>138</v>
      </c>
      <c r="N66" s="117">
        <v>2</v>
      </c>
      <c r="O66" s="2">
        <v>1</v>
      </c>
      <c r="P66" s="2">
        <v>1</v>
      </c>
      <c r="Q66" s="2">
        <v>3</v>
      </c>
      <c r="R66" s="2">
        <v>1</v>
      </c>
      <c r="S66" s="2">
        <v>0</v>
      </c>
      <c r="T66" s="117">
        <v>22</v>
      </c>
      <c r="U66" s="117">
        <v>134</v>
      </c>
      <c r="V66" s="117">
        <v>99</v>
      </c>
      <c r="W66" s="2" t="s">
        <v>42</v>
      </c>
      <c r="X66" s="2">
        <v>9.8780330747780969</v>
      </c>
      <c r="Y66" s="28">
        <f>('Controles Generales'!$D$15*(I66*(90/H66))+'Controles Generales'!$E$15*(J66*(90/H66))+'Controles Generales'!$G$15*(L66*(90/H66))+'Controles Generales'!$H$15*(M66*(90/H66))+'Controles Generales'!$J$15*(N66*(90/H66))+'Controles Generales'!$P$15*(T66*(90/H66))+'Controles Generales'!$Q$15*(U66*(90/H66))+'Controles Generales'!$R$15*(V66*(90/H66)))/100</f>
        <v>12.186363636363636</v>
      </c>
      <c r="Z66" s="2">
        <v>13.891817385786069</v>
      </c>
      <c r="AA66" s="2">
        <v>9.5501642223190792</v>
      </c>
      <c r="AB66" s="2">
        <v>13.053954303418116</v>
      </c>
      <c r="AC66" s="2">
        <v>2.8485367243514839</v>
      </c>
      <c r="AD66" s="2">
        <v>7.3797052228868303</v>
      </c>
      <c r="AE66" s="2">
        <v>2.6684922007502654</v>
      </c>
      <c r="AF66" s="2">
        <v>1.3009411803700539</v>
      </c>
      <c r="AG66" s="2">
        <v>1.856179354460687</v>
      </c>
      <c r="AH66" s="2">
        <v>2.3567334456629592</v>
      </c>
    </row>
    <row r="67" spans="1:34" ht="21" x14ac:dyDescent="0.25">
      <c r="A67" s="117" t="s">
        <v>389</v>
      </c>
      <c r="B67" s="117" t="s">
        <v>23</v>
      </c>
      <c r="C67" s="117" t="s">
        <v>146</v>
      </c>
      <c r="D67" s="117" t="s">
        <v>118</v>
      </c>
      <c r="E67" s="118">
        <v>28995</v>
      </c>
      <c r="F67" s="117">
        <v>36</v>
      </c>
      <c r="G67" s="117">
        <v>16</v>
      </c>
      <c r="H67" s="117">
        <v>1231</v>
      </c>
      <c r="I67" s="117">
        <v>204</v>
      </c>
      <c r="J67" s="117">
        <v>60</v>
      </c>
      <c r="K67" s="2">
        <v>0</v>
      </c>
      <c r="L67" s="117">
        <v>19</v>
      </c>
      <c r="M67" s="117">
        <v>130</v>
      </c>
      <c r="N67" s="117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117">
        <v>41</v>
      </c>
      <c r="U67" s="117">
        <v>135</v>
      </c>
      <c r="V67" s="117">
        <v>102</v>
      </c>
      <c r="W67" s="2" t="s">
        <v>42</v>
      </c>
      <c r="X67" s="2">
        <v>32.788406667927156</v>
      </c>
      <c r="Y67" s="28">
        <f>('Controles Generales'!$D$15*(I67*(90/H67))+'Controles Generales'!$E$15*(J67*(90/H67))+'Controles Generales'!$G$15*(L67*(90/H67))+'Controles Generales'!$H$15*(M67*(90/H67))+'Controles Generales'!$J$15*(N67*(90/H67))+'Controles Generales'!$P$15*(T67*(90/H67))+'Controles Generales'!$Q$15*(U67*(90/H67))+'Controles Generales'!$R$15*(V67*(90/H67)))/100</f>
        <v>6.9550771730300571</v>
      </c>
      <c r="Z67" s="2">
        <v>42.64576762618681</v>
      </c>
      <c r="AA67" s="2">
        <v>31.968734536779618</v>
      </c>
      <c r="AB67" s="2">
        <v>43.627210744485318</v>
      </c>
      <c r="AC67" s="2">
        <v>12.311410431571662</v>
      </c>
      <c r="AD67" s="2">
        <v>26.171014369225603</v>
      </c>
      <c r="AE67" s="2">
        <v>13.11899010048915</v>
      </c>
      <c r="AF67" s="2">
        <v>7.6033221377576989</v>
      </c>
      <c r="AG67" s="2">
        <v>10.947225653792364</v>
      </c>
      <c r="AH67" s="2">
        <v>11.081902234850352</v>
      </c>
    </row>
    <row r="68" spans="1:34" ht="21" x14ac:dyDescent="0.25">
      <c r="A68" s="117" t="s">
        <v>375</v>
      </c>
      <c r="B68" s="117" t="s">
        <v>23</v>
      </c>
      <c r="C68" s="117" t="s">
        <v>139</v>
      </c>
      <c r="D68" s="117" t="s">
        <v>118</v>
      </c>
      <c r="E68" s="118">
        <v>33452</v>
      </c>
      <c r="F68" s="117">
        <v>24</v>
      </c>
      <c r="G68" s="117">
        <v>26</v>
      </c>
      <c r="H68" s="117">
        <v>2279</v>
      </c>
      <c r="I68" s="117">
        <v>546</v>
      </c>
      <c r="J68" s="117">
        <v>214</v>
      </c>
      <c r="K68" s="2">
        <v>11</v>
      </c>
      <c r="L68" s="117">
        <v>60</v>
      </c>
      <c r="M68" s="117">
        <v>239</v>
      </c>
      <c r="N68" s="117">
        <v>0</v>
      </c>
      <c r="O68" s="2">
        <v>1</v>
      </c>
      <c r="P68" s="2">
        <v>0</v>
      </c>
      <c r="Q68" s="2">
        <v>0</v>
      </c>
      <c r="R68" s="2">
        <v>2</v>
      </c>
      <c r="S68" s="2">
        <v>5</v>
      </c>
      <c r="T68" s="117">
        <v>42</v>
      </c>
      <c r="U68" s="117">
        <v>283</v>
      </c>
      <c r="V68" s="117">
        <v>193</v>
      </c>
      <c r="W68" s="25"/>
      <c r="X68" s="25"/>
      <c r="Y68" s="28">
        <f>('Controles Generales'!$D$15*(I68*(90/H68))+'Controles Generales'!$E$15*(J68*(90/H68))+'Controles Generales'!$G$15*(L68*(90/H68))+'Controles Generales'!$H$15*(M68*(90/H68))+'Controles Generales'!$J$15*(N68*(90/H68))+'Controles Generales'!$P$15*(T68*(90/H68))+'Controles Generales'!$Q$15*(U68*(90/H68))+'Controles Generales'!$R$15*(V68*(90/H68)))/100</f>
        <v>8.7954365949978062</v>
      </c>
      <c r="Z68" s="25"/>
      <c r="AA68" s="25"/>
      <c r="AB68" s="25"/>
      <c r="AC68" s="25"/>
      <c r="AD68" s="25"/>
      <c r="AE68" s="25"/>
      <c r="AF68" s="25"/>
      <c r="AG68" s="25"/>
      <c r="AH68" s="25"/>
    </row>
    <row r="69" spans="1:34" ht="31.5" x14ac:dyDescent="0.25">
      <c r="A69" s="117" t="s">
        <v>899</v>
      </c>
      <c r="B69" s="117" t="s">
        <v>23</v>
      </c>
      <c r="C69" s="117" t="s">
        <v>132</v>
      </c>
      <c r="D69" s="117" t="s">
        <v>169</v>
      </c>
      <c r="E69" s="118">
        <v>32838</v>
      </c>
      <c r="F69" s="117">
        <v>25</v>
      </c>
      <c r="G69" s="117">
        <v>1</v>
      </c>
      <c r="H69" s="117">
        <v>90</v>
      </c>
      <c r="I69" s="117">
        <v>11</v>
      </c>
      <c r="J69" s="117">
        <v>4</v>
      </c>
      <c r="K69" s="2">
        <v>10</v>
      </c>
      <c r="L69" s="117">
        <v>0</v>
      </c>
      <c r="M69" s="117">
        <v>10</v>
      </c>
      <c r="N69" s="117">
        <v>0</v>
      </c>
      <c r="O69" s="2">
        <v>3</v>
      </c>
      <c r="P69" s="2">
        <v>1</v>
      </c>
      <c r="Q69" s="2">
        <v>0</v>
      </c>
      <c r="R69" s="2">
        <v>0</v>
      </c>
      <c r="S69" s="2">
        <v>4</v>
      </c>
      <c r="T69" s="117">
        <v>3</v>
      </c>
      <c r="U69" s="117">
        <v>14</v>
      </c>
      <c r="V69" s="117">
        <v>13</v>
      </c>
      <c r="W69" s="2" t="s">
        <v>42</v>
      </c>
      <c r="X69" s="2">
        <v>6.2490823418879158</v>
      </c>
      <c r="Y69" s="28">
        <f>('Controles Generales'!$D$15*(I69*(90/H69))+'Controles Generales'!$E$15*(J69*(90/H69))+'Controles Generales'!$G$15*(L69*(90/H69))+'Controles Generales'!$H$15*(M69*(90/H69))+'Controles Generales'!$J$15*(N69*(90/H69))+'Controles Generales'!$P$15*(T69*(90/H69))+'Controles Generales'!$Q$15*(U69*(90/H69))+'Controles Generales'!$R$15*(V69*(90/H69)))/100</f>
        <v>6.73</v>
      </c>
      <c r="Z69" s="2">
        <v>10.206863082145496</v>
      </c>
      <c r="AA69" s="2">
        <v>6.2490823418879158</v>
      </c>
      <c r="AB69" s="2">
        <v>8.6598349585177097</v>
      </c>
      <c r="AC69" s="2">
        <v>3.8744826906533758</v>
      </c>
      <c r="AD69" s="2">
        <v>6.2053982853203005</v>
      </c>
      <c r="AE69" s="2">
        <v>5.3976656557301714</v>
      </c>
      <c r="AF69" s="2">
        <v>2.6050914438011215</v>
      </c>
      <c r="AG69" s="2">
        <v>3.4754618141714917</v>
      </c>
      <c r="AH69" s="2">
        <v>3.8744826906533758</v>
      </c>
    </row>
    <row r="70" spans="1:34" ht="21" x14ac:dyDescent="0.25">
      <c r="A70" s="117" t="s">
        <v>900</v>
      </c>
      <c r="B70" s="117" t="s">
        <v>23</v>
      </c>
      <c r="C70" s="117" t="s">
        <v>172</v>
      </c>
      <c r="D70" s="117" t="s">
        <v>133</v>
      </c>
      <c r="E70" s="118">
        <v>32914</v>
      </c>
      <c r="F70" s="117">
        <v>25</v>
      </c>
      <c r="G70" s="117">
        <v>26</v>
      </c>
      <c r="H70" s="117">
        <v>2340</v>
      </c>
      <c r="I70" s="117">
        <v>310</v>
      </c>
      <c r="J70" s="117">
        <v>136</v>
      </c>
      <c r="K70" s="2">
        <v>0</v>
      </c>
      <c r="L70" s="117">
        <v>36</v>
      </c>
      <c r="M70" s="117">
        <v>216</v>
      </c>
      <c r="N70" s="117">
        <v>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117">
        <v>61</v>
      </c>
      <c r="U70" s="117">
        <v>255</v>
      </c>
      <c r="V70" s="117">
        <v>212</v>
      </c>
      <c r="W70" s="25"/>
      <c r="X70" s="25"/>
      <c r="Y70" s="28">
        <f>('Controles Generales'!$D$15*(I70*(90/H70))+'Controles Generales'!$E$15*(J70*(90/H70))+'Controles Generales'!$G$15*(L70*(90/H70))+'Controles Generales'!$H$15*(M70*(90/H70))+'Controles Generales'!$J$15*(N70*(90/H70))+'Controles Generales'!$P$15*(T70*(90/H70))+'Controles Generales'!$Q$15*(U70*(90/H70))+'Controles Generales'!$R$15*(V70*(90/H70)))/100</f>
        <v>6.2092307692307687</v>
      </c>
      <c r="Z70" s="25"/>
      <c r="AA70" s="25"/>
      <c r="AB70" s="25"/>
      <c r="AC70" s="25"/>
      <c r="AD70" s="25"/>
      <c r="AE70" s="25"/>
      <c r="AF70" s="25"/>
      <c r="AG70" s="25"/>
      <c r="AH70" s="25"/>
    </row>
    <row r="71" spans="1:34" ht="21" x14ac:dyDescent="0.25">
      <c r="A71" s="117" t="s">
        <v>901</v>
      </c>
      <c r="B71" s="117" t="s">
        <v>23</v>
      </c>
      <c r="C71" s="117" t="s">
        <v>175</v>
      </c>
      <c r="D71" s="117" t="s">
        <v>118</v>
      </c>
      <c r="E71" s="118">
        <v>34286</v>
      </c>
      <c r="F71" s="117">
        <v>22</v>
      </c>
      <c r="G71" s="117">
        <v>15</v>
      </c>
      <c r="H71" s="117">
        <v>1333</v>
      </c>
      <c r="I71" s="117">
        <v>308</v>
      </c>
      <c r="J71" s="117">
        <v>124</v>
      </c>
      <c r="K71" s="2">
        <v>4</v>
      </c>
      <c r="L71" s="117">
        <v>34</v>
      </c>
      <c r="M71" s="117">
        <v>170</v>
      </c>
      <c r="N71" s="117">
        <v>0</v>
      </c>
      <c r="O71" s="2">
        <v>4</v>
      </c>
      <c r="P71" s="2">
        <v>0</v>
      </c>
      <c r="Q71" s="2">
        <v>2</v>
      </c>
      <c r="R71" s="2">
        <v>0</v>
      </c>
      <c r="S71" s="2">
        <v>6</v>
      </c>
      <c r="T71" s="117">
        <v>23</v>
      </c>
      <c r="U71" s="117">
        <v>162</v>
      </c>
      <c r="V71" s="117">
        <v>107</v>
      </c>
      <c r="W71" s="25"/>
      <c r="X71" s="25"/>
      <c r="Y71" s="28">
        <f>('Controles Generales'!$D$15*(I71*(90/H71))+'Controles Generales'!$E$15*(J71*(90/H71))+'Controles Generales'!$G$15*(L71*(90/H71))+'Controles Generales'!$H$15*(M71*(90/H71))+'Controles Generales'!$J$15*(N71*(90/H71))+'Controles Generales'!$P$15*(T71*(90/H71))+'Controles Generales'!$Q$15*(U71*(90/H71))+'Controles Generales'!$R$15*(V71*(90/H71)))/100</f>
        <v>8.8285071267816946</v>
      </c>
      <c r="Z71" s="25"/>
      <c r="AA71" s="25"/>
      <c r="AB71" s="25"/>
      <c r="AC71" s="25"/>
      <c r="AD71" s="25"/>
      <c r="AE71" s="25"/>
      <c r="AF71" s="25"/>
      <c r="AG71" s="25"/>
      <c r="AH71" s="25"/>
    </row>
    <row r="72" spans="1:34" ht="21" x14ac:dyDescent="0.25">
      <c r="A72" s="117" t="s">
        <v>902</v>
      </c>
      <c r="B72" s="117" t="s">
        <v>23</v>
      </c>
      <c r="C72" s="117" t="s">
        <v>143</v>
      </c>
      <c r="D72" s="117" t="s">
        <v>133</v>
      </c>
      <c r="E72" s="118">
        <v>34095</v>
      </c>
      <c r="F72" s="117">
        <v>22</v>
      </c>
      <c r="G72" s="117">
        <v>24</v>
      </c>
      <c r="H72" s="117">
        <v>2126</v>
      </c>
      <c r="I72" s="117">
        <v>508</v>
      </c>
      <c r="J72" s="117">
        <v>135</v>
      </c>
      <c r="K72" s="2">
        <v>3</v>
      </c>
      <c r="L72" s="117">
        <v>25</v>
      </c>
      <c r="M72" s="117">
        <v>209</v>
      </c>
      <c r="N72" s="117">
        <v>0</v>
      </c>
      <c r="O72" s="2">
        <v>5</v>
      </c>
      <c r="P72" s="2">
        <v>0</v>
      </c>
      <c r="Q72" s="2">
        <v>0</v>
      </c>
      <c r="R72" s="2">
        <v>1</v>
      </c>
      <c r="S72" s="2">
        <v>4</v>
      </c>
      <c r="T72" s="117">
        <v>79</v>
      </c>
      <c r="U72" s="117">
        <v>241</v>
      </c>
      <c r="V72" s="117">
        <v>137</v>
      </c>
      <c r="W72" s="26" t="s">
        <v>42</v>
      </c>
      <c r="X72" s="26">
        <v>25.512208926022904</v>
      </c>
      <c r="Y72" s="28">
        <f>('Controles Generales'!$D$15*(I72*(90/H72))+'Controles Generales'!$E$15*(J72*(90/H72))+'Controles Generales'!$G$15*(L72*(90/H72))+'Controles Generales'!$H$15*(M72*(90/H72))+'Controles Generales'!$J$15*(N72*(90/H72))+'Controles Generales'!$P$15*(T72*(90/H72))+'Controles Generales'!$Q$15*(U72*(90/H72))+'Controles Generales'!$R$15*(V72*(90/H72)))/100</f>
        <v>8.2333490122295387</v>
      </c>
      <c r="Z72" s="26">
        <v>31.845952531202229</v>
      </c>
      <c r="AA72" s="26">
        <v>24.200733516186844</v>
      </c>
      <c r="AB72" s="26">
        <v>30.771812810044096</v>
      </c>
      <c r="AC72" s="26">
        <v>8.7675152909414038</v>
      </c>
      <c r="AD72" s="26">
        <v>19.010202186545499</v>
      </c>
      <c r="AE72" s="26">
        <v>7.3414295487350527</v>
      </c>
      <c r="AF72" s="26">
        <v>4.0924643976561734</v>
      </c>
      <c r="AG72" s="26">
        <v>5.5853026159042267</v>
      </c>
      <c r="AH72" s="26">
        <v>6.8003021761873059</v>
      </c>
    </row>
    <row r="73" spans="1:34" ht="21" x14ac:dyDescent="0.25">
      <c r="A73" s="117" t="s">
        <v>903</v>
      </c>
      <c r="B73" s="117" t="s">
        <v>23</v>
      </c>
      <c r="C73" s="117" t="s">
        <v>155</v>
      </c>
      <c r="D73" s="117" t="s">
        <v>215</v>
      </c>
      <c r="E73" s="118">
        <v>33785</v>
      </c>
      <c r="F73" s="117">
        <v>23</v>
      </c>
      <c r="G73" s="117">
        <v>17</v>
      </c>
      <c r="H73" s="117">
        <v>1392</v>
      </c>
      <c r="I73" s="117">
        <v>328</v>
      </c>
      <c r="J73" s="117">
        <v>107</v>
      </c>
      <c r="K73" s="2">
        <v>2</v>
      </c>
      <c r="L73" s="117">
        <v>25</v>
      </c>
      <c r="M73" s="117">
        <v>140</v>
      </c>
      <c r="N73" s="117">
        <v>0</v>
      </c>
      <c r="O73" s="2">
        <v>0</v>
      </c>
      <c r="P73" s="2">
        <v>0</v>
      </c>
      <c r="Q73" s="2">
        <v>4</v>
      </c>
      <c r="R73" s="2">
        <v>2</v>
      </c>
      <c r="S73" s="2">
        <v>4</v>
      </c>
      <c r="T73" s="117">
        <v>33</v>
      </c>
      <c r="U73" s="117">
        <v>195</v>
      </c>
      <c r="V73" s="117">
        <v>148</v>
      </c>
      <c r="W73" s="26" t="s">
        <v>42</v>
      </c>
      <c r="X73" s="26">
        <v>18.393779967737483</v>
      </c>
      <c r="Y73" s="28">
        <f>('Controles Generales'!$D$15*(I73*(90/H73))+'Controles Generales'!$E$15*(J73*(90/H73))+'Controles Generales'!$G$15*(L73*(90/H73))+'Controles Generales'!$H$15*(M73*(90/H73))+'Controles Generales'!$J$15*(N73*(90/H73))+'Controles Generales'!$P$15*(T73*(90/H73))+'Controles Generales'!$Q$15*(U73*(90/H73))+'Controles Generales'!$R$15*(V73*(90/H73)))/100</f>
        <v>8.7420258620689673</v>
      </c>
      <c r="Z73" s="26">
        <v>26.135155931811227</v>
      </c>
      <c r="AA73" s="26">
        <v>18.393779967737483</v>
      </c>
      <c r="AB73" s="26">
        <v>24.819600716251969</v>
      </c>
      <c r="AC73" s="26">
        <v>9.07573218885525</v>
      </c>
      <c r="AD73" s="26">
        <v>16.230950119672528</v>
      </c>
      <c r="AE73" s="26">
        <v>10.407975905603989</v>
      </c>
      <c r="AF73" s="26">
        <v>6.8731387735182805</v>
      </c>
      <c r="AG73" s="26">
        <v>9.8756640260435322</v>
      </c>
      <c r="AH73" s="26">
        <v>9.07573218885525</v>
      </c>
    </row>
    <row r="74" spans="1:34" ht="21" x14ac:dyDescent="0.25">
      <c r="A74" s="117" t="s">
        <v>127</v>
      </c>
      <c r="B74" s="117" t="s">
        <v>23</v>
      </c>
      <c r="C74" s="117" t="s">
        <v>168</v>
      </c>
      <c r="D74" s="117" t="s">
        <v>118</v>
      </c>
      <c r="E74" s="118">
        <v>33660</v>
      </c>
      <c r="F74" s="117">
        <v>23</v>
      </c>
      <c r="G74" s="117">
        <v>29</v>
      </c>
      <c r="H74" s="117">
        <v>2609</v>
      </c>
      <c r="I74" s="117">
        <v>380</v>
      </c>
      <c r="J74" s="117">
        <v>190</v>
      </c>
      <c r="K74" s="2">
        <v>0</v>
      </c>
      <c r="L74" s="117">
        <v>48</v>
      </c>
      <c r="M74" s="117">
        <v>311</v>
      </c>
      <c r="N74" s="117">
        <v>2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117">
        <v>59</v>
      </c>
      <c r="U74" s="117">
        <v>235</v>
      </c>
      <c r="V74" s="117">
        <v>159</v>
      </c>
      <c r="Y74" s="28">
        <f>('Controles Generales'!$D$15*(I74*(90/H74))+'Controles Generales'!$E$15*(J74*(90/H74))+'Controles Generales'!$G$15*(L74*(90/H74))+'Controles Generales'!$H$15*(M74*(90/H74))+'Controles Generales'!$J$15*(N74*(90/H74))+'Controles Generales'!$P$15*(T74*(90/H74))+'Controles Generales'!$Q$15*(U74*(90/H74))+'Controles Generales'!$R$15*(V74*(90/H74)))/100</f>
        <v>6.5563050977385968</v>
      </c>
    </row>
    <row r="75" spans="1:34" ht="21" x14ac:dyDescent="0.25">
      <c r="A75" s="117" t="s">
        <v>374</v>
      </c>
      <c r="B75" s="117" t="s">
        <v>23</v>
      </c>
      <c r="C75" s="117" t="s">
        <v>138</v>
      </c>
      <c r="D75" s="117" t="s">
        <v>118</v>
      </c>
      <c r="E75" s="118">
        <v>35109</v>
      </c>
      <c r="F75" s="117">
        <v>19</v>
      </c>
      <c r="G75" s="117">
        <v>2</v>
      </c>
      <c r="H75" s="117">
        <v>21</v>
      </c>
      <c r="I75" s="117">
        <v>4</v>
      </c>
      <c r="J75" s="117">
        <v>1</v>
      </c>
      <c r="K75" s="2">
        <v>0</v>
      </c>
      <c r="L75" s="117">
        <v>1</v>
      </c>
      <c r="M75" s="117">
        <v>2</v>
      </c>
      <c r="N75" s="117">
        <v>0</v>
      </c>
      <c r="O75" s="2">
        <v>2</v>
      </c>
      <c r="P75" s="2">
        <v>0</v>
      </c>
      <c r="Q75" s="2">
        <v>1</v>
      </c>
      <c r="R75" s="2">
        <v>0</v>
      </c>
      <c r="S75" s="2">
        <v>4</v>
      </c>
      <c r="T75" s="117">
        <v>0</v>
      </c>
      <c r="U75" s="117">
        <v>2</v>
      </c>
      <c r="V75" s="117">
        <v>1</v>
      </c>
      <c r="Y75" s="28">
        <f>('Controles Generales'!$D$15*(I75*(90/H75))+'Controles Generales'!$E$15*(J75*(90/H75))+'Controles Generales'!$G$15*(L75*(90/H75))+'Controles Generales'!$H$15*(M75*(90/H75))+'Controles Generales'!$J$15*(N75*(90/H75))+'Controles Generales'!$P$15*(T75*(90/H75))+'Controles Generales'!$Q$15*(U75*(90/H75))+'Controles Generales'!$R$15*(V75*(90/H75)))/100</f>
        <v>6.9</v>
      </c>
    </row>
    <row r="76" spans="1:34" ht="21" x14ac:dyDescent="0.25">
      <c r="A76" s="117" t="s">
        <v>382</v>
      </c>
      <c r="B76" s="117" t="s">
        <v>23</v>
      </c>
      <c r="C76" s="117" t="s">
        <v>146</v>
      </c>
      <c r="D76" s="117" t="s">
        <v>118</v>
      </c>
      <c r="E76" s="118">
        <v>33660</v>
      </c>
      <c r="F76" s="117">
        <v>23</v>
      </c>
      <c r="G76" s="117">
        <v>12</v>
      </c>
      <c r="H76" s="117">
        <v>952</v>
      </c>
      <c r="I76" s="117">
        <v>176</v>
      </c>
      <c r="J76" s="117">
        <v>50</v>
      </c>
      <c r="K76" s="2">
        <v>3</v>
      </c>
      <c r="L76" s="117">
        <v>11</v>
      </c>
      <c r="M76" s="117">
        <v>108</v>
      </c>
      <c r="N76" s="117">
        <v>1</v>
      </c>
      <c r="O76" s="2">
        <v>1</v>
      </c>
      <c r="P76" s="2">
        <v>0</v>
      </c>
      <c r="Q76" s="2">
        <v>0</v>
      </c>
      <c r="R76" s="2">
        <v>4</v>
      </c>
      <c r="S76" s="2">
        <v>0</v>
      </c>
      <c r="T76" s="117">
        <v>25</v>
      </c>
      <c r="U76" s="117">
        <v>110</v>
      </c>
      <c r="V76" s="117">
        <v>66</v>
      </c>
      <c r="Y76" s="28">
        <f>('Controles Generales'!$D$15*(I76*(90/H76))+'Controles Generales'!$E$15*(J76*(90/H76))+'Controles Generales'!$G$15*(L76*(90/H76))+'Controles Generales'!$H$15*(M76*(90/H76))+'Controles Generales'!$J$15*(N76*(90/H76))+'Controles Generales'!$P$15*(T76*(90/H76))+'Controles Generales'!$Q$15*(U76*(90/H76))+'Controles Generales'!$R$15*(V76*(90/H76)))/100</f>
        <v>7.2047268907563025</v>
      </c>
    </row>
    <row r="77" spans="1:34" ht="21" x14ac:dyDescent="0.25">
      <c r="A77" s="117" t="s">
        <v>904</v>
      </c>
      <c r="B77" s="117" t="s">
        <v>23</v>
      </c>
      <c r="C77" s="117" t="s">
        <v>168</v>
      </c>
      <c r="D77" s="117" t="s">
        <v>118</v>
      </c>
      <c r="E77" s="118">
        <v>34545</v>
      </c>
      <c r="F77" s="117">
        <v>21</v>
      </c>
      <c r="G77" s="117">
        <v>4</v>
      </c>
      <c r="H77" s="117">
        <v>265</v>
      </c>
      <c r="I77" s="117">
        <v>69</v>
      </c>
      <c r="J77" s="117">
        <v>19</v>
      </c>
      <c r="K77" s="2">
        <v>1</v>
      </c>
      <c r="L77" s="117">
        <v>5</v>
      </c>
      <c r="M77" s="117">
        <v>41</v>
      </c>
      <c r="N77" s="117">
        <v>1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117">
        <v>5</v>
      </c>
      <c r="U77" s="117">
        <v>35</v>
      </c>
      <c r="V77" s="117">
        <v>29</v>
      </c>
      <c r="W77" s="26" t="s">
        <v>42</v>
      </c>
      <c r="X77" s="26">
        <v>44.886118117948534</v>
      </c>
      <c r="Y77" s="28">
        <f>('Controles Generales'!$D$15*(I77*(90/H77))+'Controles Generales'!$E$15*(J77*(90/H77))+'Controles Generales'!$G$15*(L77*(90/H77))+'Controles Generales'!$H$15*(M77*(90/H77))+'Controles Generales'!$J$15*(N77*(90/H77))+'Controles Generales'!$P$15*(T77*(90/H77))+'Controles Generales'!$Q$15*(U77*(90/H77))+'Controles Generales'!$R$15*(V77*(90/H77)))/100</f>
        <v>9.7947169811320745</v>
      </c>
      <c r="Z77" s="26">
        <v>59.537138377532195</v>
      </c>
      <c r="AA77" s="26">
        <v>44.722183691719032</v>
      </c>
      <c r="AB77" s="26">
        <v>54.70711589848446</v>
      </c>
      <c r="AC77" s="26">
        <v>18.08416312883568</v>
      </c>
      <c r="AD77" s="26">
        <v>37.461459131803231</v>
      </c>
      <c r="AE77" s="26">
        <v>18.741677405102454</v>
      </c>
      <c r="AF77" s="26">
        <v>11.667014293161367</v>
      </c>
      <c r="AG77" s="26">
        <v>16.637815198388502</v>
      </c>
      <c r="AH77" s="26">
        <v>17.838261489491416</v>
      </c>
    </row>
    <row r="78" spans="1:34" ht="21" x14ac:dyDescent="0.25">
      <c r="A78" s="117" t="s">
        <v>905</v>
      </c>
      <c r="B78" s="117" t="s">
        <v>23</v>
      </c>
      <c r="C78" s="117" t="s">
        <v>132</v>
      </c>
      <c r="D78" s="117" t="s">
        <v>118</v>
      </c>
      <c r="E78" s="118">
        <v>31505</v>
      </c>
      <c r="F78" s="117">
        <v>29</v>
      </c>
      <c r="G78" s="117">
        <v>8</v>
      </c>
      <c r="H78" s="117">
        <v>556</v>
      </c>
      <c r="I78" s="117">
        <v>93</v>
      </c>
      <c r="J78" s="117">
        <v>38</v>
      </c>
      <c r="K78" s="2">
        <v>8</v>
      </c>
      <c r="L78" s="117">
        <v>5</v>
      </c>
      <c r="M78" s="117">
        <v>51</v>
      </c>
      <c r="N78" s="117">
        <v>0</v>
      </c>
      <c r="O78" s="2">
        <v>2</v>
      </c>
      <c r="P78" s="2">
        <v>1</v>
      </c>
      <c r="Q78" s="2">
        <v>0</v>
      </c>
      <c r="R78" s="2">
        <v>0</v>
      </c>
      <c r="S78" s="2">
        <v>4</v>
      </c>
      <c r="T78" s="117">
        <v>9</v>
      </c>
      <c r="U78" s="117">
        <v>42</v>
      </c>
      <c r="V78" s="117">
        <v>30</v>
      </c>
      <c r="Y78" s="28">
        <f>('Controles Generales'!$D$15*(I78*(90/H78))+'Controles Generales'!$E$15*(J78*(90/H78))+'Controles Generales'!$G$15*(L78*(90/H78))+'Controles Generales'!$H$15*(M78*(90/H78))+'Controles Generales'!$J$15*(N78*(90/H78))+'Controles Generales'!$P$15*(T78*(90/H78))+'Controles Generales'!$Q$15*(U78*(90/H78))+'Controles Generales'!$R$15*(V78*(90/H78)))/100</f>
        <v>6.1964028776978406</v>
      </c>
    </row>
    <row r="79" spans="1:34" ht="21" x14ac:dyDescent="0.25">
      <c r="A79" s="117" t="s">
        <v>906</v>
      </c>
      <c r="B79" s="117" t="s">
        <v>23</v>
      </c>
      <c r="C79" s="117" t="s">
        <v>585</v>
      </c>
      <c r="D79" s="117" t="s">
        <v>118</v>
      </c>
      <c r="E79" s="118">
        <v>33028</v>
      </c>
      <c r="F79" s="117">
        <v>25</v>
      </c>
      <c r="G79" s="117">
        <v>15</v>
      </c>
      <c r="H79" s="117">
        <v>1333</v>
      </c>
      <c r="I79" s="117">
        <v>256</v>
      </c>
      <c r="J79" s="117">
        <v>149</v>
      </c>
      <c r="K79" s="2">
        <v>5</v>
      </c>
      <c r="L79" s="117">
        <v>34</v>
      </c>
      <c r="M79" s="117">
        <v>179</v>
      </c>
      <c r="N79" s="117">
        <v>0</v>
      </c>
      <c r="O79" s="2">
        <v>1</v>
      </c>
      <c r="P79" s="2">
        <v>0</v>
      </c>
      <c r="Q79" s="2">
        <v>3</v>
      </c>
      <c r="R79" s="2">
        <v>1</v>
      </c>
      <c r="S79" s="2">
        <v>5</v>
      </c>
      <c r="T79" s="117">
        <v>38</v>
      </c>
      <c r="U79" s="117">
        <v>181</v>
      </c>
      <c r="V79" s="117">
        <v>106</v>
      </c>
      <c r="W79" s="26" t="s">
        <v>42</v>
      </c>
      <c r="X79" s="26">
        <v>25.740127116308905</v>
      </c>
      <c r="Y79" s="28">
        <f>('Controles Generales'!$D$15*(I79*(90/H79))+'Controles Generales'!$E$15*(J79*(90/H79))+'Controles Generales'!$G$15*(L79*(90/H79))+'Controles Generales'!$H$15*(M79*(90/H79))+'Controles Generales'!$J$15*(N79*(90/H79))+'Controles Generales'!$P$15*(T79*(90/H79))+'Controles Generales'!$Q$15*(U79*(90/H79))+'Controles Generales'!$R$15*(V79*(90/H79)))/100</f>
        <v>8.5773443360840211</v>
      </c>
      <c r="Z79" s="26">
        <v>38.336262430816021</v>
      </c>
      <c r="AA79" s="26">
        <v>25.576192690079395</v>
      </c>
      <c r="AB79" s="26">
        <v>35.242491150976932</v>
      </c>
      <c r="AC79" s="26">
        <v>9.0829355648043926</v>
      </c>
      <c r="AD79" s="26">
        <v>21.155699702096705</v>
      </c>
      <c r="AE79" s="26">
        <v>12.051532880992083</v>
      </c>
      <c r="AF79" s="26">
        <v>5.3485174480990576</v>
      </c>
      <c r="AG79" s="26">
        <v>8.6358166698245107</v>
      </c>
      <c r="AH79" s="26">
        <v>8.8370339254601298</v>
      </c>
    </row>
    <row r="80" spans="1:34" ht="31.5" x14ac:dyDescent="0.25">
      <c r="A80" s="117" t="s">
        <v>399</v>
      </c>
      <c r="B80" s="117" t="s">
        <v>23</v>
      </c>
      <c r="C80" s="117" t="s">
        <v>132</v>
      </c>
      <c r="D80" s="117" t="s">
        <v>118</v>
      </c>
      <c r="E80" s="118">
        <v>32179</v>
      </c>
      <c r="F80" s="117">
        <v>27</v>
      </c>
      <c r="G80" s="117">
        <v>13</v>
      </c>
      <c r="H80" s="117">
        <v>977</v>
      </c>
      <c r="I80" s="117">
        <v>175</v>
      </c>
      <c r="J80" s="117">
        <v>50</v>
      </c>
      <c r="K80" s="2">
        <v>0</v>
      </c>
      <c r="L80" s="117">
        <v>14</v>
      </c>
      <c r="M80" s="117">
        <v>93</v>
      </c>
      <c r="N80" s="117">
        <v>0</v>
      </c>
      <c r="O80" s="2">
        <v>0</v>
      </c>
      <c r="P80" s="2">
        <v>0</v>
      </c>
      <c r="Q80" s="2">
        <v>1</v>
      </c>
      <c r="R80" s="2">
        <v>0</v>
      </c>
      <c r="S80" s="2">
        <v>1</v>
      </c>
      <c r="T80" s="117">
        <v>20</v>
      </c>
      <c r="U80" s="117">
        <v>100</v>
      </c>
      <c r="V80" s="117">
        <v>72</v>
      </c>
      <c r="W80" s="26" t="s">
        <v>42</v>
      </c>
      <c r="X80" s="26">
        <v>40.654772484885406</v>
      </c>
      <c r="Y80" s="28">
        <f>('Controles Generales'!$D$15*(I80*(90/H80))+'Controles Generales'!$E$15*(J80*(90/H80))+'Controles Generales'!$G$15*(L80*(90/H80))+'Controles Generales'!$H$15*(M80*(90/H80))+'Controles Generales'!$J$15*(N80*(90/H80))+'Controles Generales'!$P$15*(T80*(90/H80))+'Controles Generales'!$Q$15*(U80*(90/H80))+'Controles Generales'!$R$15*(V80*(90/H80)))/100</f>
        <v>6.7753326509723637</v>
      </c>
      <c r="Z80" s="26">
        <v>56.884830929103963</v>
      </c>
      <c r="AA80" s="26">
        <v>41.029772484885406</v>
      </c>
      <c r="AB80" s="26">
        <v>52.167897233033067</v>
      </c>
      <c r="AC80" s="26">
        <v>17.395892406010656</v>
      </c>
      <c r="AD80" s="26">
        <v>34.677590077807601</v>
      </c>
      <c r="AE80" s="26">
        <v>21.855136228238699</v>
      </c>
      <c r="AF80" s="26">
        <v>11.996756292059894</v>
      </c>
      <c r="AG80" s="26">
        <v>16.067989457043058</v>
      </c>
      <c r="AH80" s="26">
        <v>17.958392406010656</v>
      </c>
    </row>
    <row r="81" spans="1:34" ht="31.5" x14ac:dyDescent="0.25">
      <c r="A81" s="117" t="s">
        <v>907</v>
      </c>
      <c r="B81" s="117" t="s">
        <v>23</v>
      </c>
      <c r="C81" s="117" t="s">
        <v>605</v>
      </c>
      <c r="D81" s="117" t="s">
        <v>118</v>
      </c>
      <c r="E81" s="118">
        <v>33074</v>
      </c>
      <c r="F81" s="117">
        <v>25</v>
      </c>
      <c r="G81" s="117">
        <v>16</v>
      </c>
      <c r="H81" s="117">
        <v>1418</v>
      </c>
      <c r="I81" s="117">
        <v>164</v>
      </c>
      <c r="J81" s="117">
        <v>42</v>
      </c>
      <c r="K81" s="2">
        <v>5</v>
      </c>
      <c r="L81" s="117">
        <v>20</v>
      </c>
      <c r="M81" s="117">
        <v>96</v>
      </c>
      <c r="N81" s="117">
        <v>1</v>
      </c>
      <c r="O81" s="2">
        <v>1</v>
      </c>
      <c r="P81" s="2">
        <v>0</v>
      </c>
      <c r="Q81" s="2">
        <v>9</v>
      </c>
      <c r="R81" s="2">
        <v>0</v>
      </c>
      <c r="S81" s="2">
        <v>2</v>
      </c>
      <c r="T81" s="117">
        <v>37</v>
      </c>
      <c r="U81" s="117">
        <v>194</v>
      </c>
      <c r="V81" s="117">
        <v>81</v>
      </c>
      <c r="Y81" s="28">
        <f>('Controles Generales'!$D$15*(I81*(90/H81))+'Controles Generales'!$E$15*(J81*(90/H81))+'Controles Generales'!$G$15*(L81*(90/H81))+'Controles Generales'!$H$15*(M81*(90/H81))+'Controles Generales'!$J$15*(N81*(90/H81))+'Controles Generales'!$P$15*(T81*(90/H81))+'Controles Generales'!$Q$15*(U81*(90/H81))+'Controles Generales'!$R$15*(V81*(90/H81)))/100</f>
        <v>5.1537376586741876</v>
      </c>
    </row>
    <row r="82" spans="1:34" ht="21" x14ac:dyDescent="0.25">
      <c r="A82" s="117" t="s">
        <v>357</v>
      </c>
      <c r="B82" s="117" t="s">
        <v>23</v>
      </c>
      <c r="C82" s="117" t="s">
        <v>158</v>
      </c>
      <c r="D82" s="117" t="s">
        <v>118</v>
      </c>
      <c r="E82" s="118">
        <v>30092</v>
      </c>
      <c r="F82" s="117">
        <v>33</v>
      </c>
      <c r="G82" s="117">
        <v>9</v>
      </c>
      <c r="H82" s="117">
        <v>759</v>
      </c>
      <c r="I82" s="117">
        <v>158</v>
      </c>
      <c r="J82" s="117">
        <v>91</v>
      </c>
      <c r="K82" s="2">
        <v>0</v>
      </c>
      <c r="L82" s="117">
        <v>18</v>
      </c>
      <c r="M82" s="117">
        <v>104</v>
      </c>
      <c r="N82" s="117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117">
        <v>8</v>
      </c>
      <c r="U82" s="117">
        <v>88</v>
      </c>
      <c r="V82" s="117">
        <v>83</v>
      </c>
      <c r="Y82" s="28">
        <f>('Controles Generales'!$D$15*(I82*(90/H82))+'Controles Generales'!$E$15*(J82*(90/H82))+'Controles Generales'!$G$15*(L82*(90/H82))+'Controles Generales'!$H$15*(M82*(90/H82))+'Controles Generales'!$J$15*(N82*(90/H82))+'Controles Generales'!$P$15*(T82*(90/H82))+'Controles Generales'!$Q$15*(U82*(90/H82))+'Controles Generales'!$R$15*(V82*(90/H82)))/100</f>
        <v>8.8719367588932805</v>
      </c>
    </row>
    <row r="83" spans="1:34" ht="21" x14ac:dyDescent="0.25">
      <c r="A83" s="117" t="s">
        <v>908</v>
      </c>
      <c r="B83" s="117" t="s">
        <v>23</v>
      </c>
      <c r="C83" s="117" t="s">
        <v>129</v>
      </c>
      <c r="D83" s="117" t="s">
        <v>118</v>
      </c>
      <c r="E83" s="118">
        <v>32956</v>
      </c>
      <c r="F83" s="117">
        <v>25</v>
      </c>
      <c r="G83" s="117">
        <v>25</v>
      </c>
      <c r="H83" s="117">
        <v>2196</v>
      </c>
      <c r="I83" s="117">
        <v>423</v>
      </c>
      <c r="J83" s="117">
        <v>163</v>
      </c>
      <c r="K83" s="2">
        <v>0</v>
      </c>
      <c r="L83" s="117">
        <v>51</v>
      </c>
      <c r="M83" s="117">
        <v>303</v>
      </c>
      <c r="N83" s="117">
        <v>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117">
        <v>86</v>
      </c>
      <c r="U83" s="117">
        <v>265</v>
      </c>
      <c r="V83" s="117">
        <v>184</v>
      </c>
      <c r="Y83" s="28">
        <f>('Controles Generales'!$D$15*(I83*(90/H83))+'Controles Generales'!$E$15*(J83*(90/H83))+'Controles Generales'!$G$15*(L83*(90/H83))+'Controles Generales'!$H$15*(M83*(90/H83))+'Controles Generales'!$J$15*(N83*(90/H83))+'Controles Generales'!$P$15*(T83*(90/H83))+'Controles Generales'!$Q$15*(U83*(90/H83))+'Controles Generales'!$R$15*(V83*(90/H83)))/100</f>
        <v>8.3770491803278677</v>
      </c>
    </row>
    <row r="84" spans="1:34" ht="21" x14ac:dyDescent="0.25">
      <c r="A84" s="117" t="s">
        <v>358</v>
      </c>
      <c r="B84" s="117" t="s">
        <v>23</v>
      </c>
      <c r="C84" s="117" t="s">
        <v>117</v>
      </c>
      <c r="D84" s="117" t="s">
        <v>118</v>
      </c>
      <c r="E84" s="118">
        <v>30985</v>
      </c>
      <c r="F84" s="117">
        <v>31</v>
      </c>
      <c r="G84" s="117">
        <v>24</v>
      </c>
      <c r="H84" s="117">
        <v>1935</v>
      </c>
      <c r="I84" s="117">
        <v>238</v>
      </c>
      <c r="J84" s="117">
        <v>88</v>
      </c>
      <c r="K84" s="2">
        <v>0</v>
      </c>
      <c r="L84" s="117">
        <v>41</v>
      </c>
      <c r="M84" s="117">
        <v>187</v>
      </c>
      <c r="N84" s="117">
        <v>1</v>
      </c>
      <c r="O84" s="2">
        <v>1</v>
      </c>
      <c r="P84" s="2">
        <v>0</v>
      </c>
      <c r="Q84" s="2">
        <v>0</v>
      </c>
      <c r="R84" s="2">
        <v>1</v>
      </c>
      <c r="S84" s="2">
        <v>2</v>
      </c>
      <c r="T84" s="117">
        <v>33</v>
      </c>
      <c r="U84" s="117">
        <v>214</v>
      </c>
      <c r="V84" s="117">
        <v>133</v>
      </c>
      <c r="Y84" s="28">
        <f>('Controles Generales'!$D$15*(I84*(90/H84))+'Controles Generales'!$E$15*(J84*(90/H84))+'Controles Generales'!$G$15*(L84*(90/H84))+'Controles Generales'!$H$15*(M84*(90/H84))+'Controles Generales'!$J$15*(N84*(90/H84))+'Controles Generales'!$P$15*(T84*(90/H84))+'Controles Generales'!$Q$15*(U84*(90/H84))+'Controles Generales'!$R$15*(V84*(90/H84)))/100</f>
        <v>5.74</v>
      </c>
    </row>
    <row r="85" spans="1:34" ht="21" x14ac:dyDescent="0.25">
      <c r="A85" s="117" t="s">
        <v>909</v>
      </c>
      <c r="B85" s="117" t="s">
        <v>23</v>
      </c>
      <c r="C85" s="117" t="s">
        <v>117</v>
      </c>
      <c r="D85" s="117" t="s">
        <v>118</v>
      </c>
      <c r="E85" s="118">
        <v>29719</v>
      </c>
      <c r="F85" s="117">
        <v>34</v>
      </c>
      <c r="G85" s="117">
        <v>23</v>
      </c>
      <c r="H85" s="117">
        <v>1965</v>
      </c>
      <c r="I85" s="117">
        <v>283</v>
      </c>
      <c r="J85" s="117">
        <v>176</v>
      </c>
      <c r="K85" s="2">
        <v>0</v>
      </c>
      <c r="L85" s="117">
        <v>33</v>
      </c>
      <c r="M85" s="117">
        <v>224</v>
      </c>
      <c r="N85" s="117">
        <v>1</v>
      </c>
      <c r="O85" s="2">
        <v>1</v>
      </c>
      <c r="P85" s="2">
        <v>0</v>
      </c>
      <c r="Q85" s="2">
        <v>0</v>
      </c>
      <c r="R85" s="2">
        <v>0</v>
      </c>
      <c r="S85" s="2">
        <v>1</v>
      </c>
      <c r="T85" s="117">
        <v>39</v>
      </c>
      <c r="U85" s="117">
        <v>227</v>
      </c>
      <c r="V85" s="117">
        <v>177</v>
      </c>
      <c r="W85" s="26" t="s">
        <v>42</v>
      </c>
      <c r="X85" s="26">
        <v>23.356419139706965</v>
      </c>
      <c r="Y85" s="28">
        <f>('Controles Generales'!$D$15*(I85*(90/H85))+'Controles Generales'!$E$15*(J85*(90/H85))+'Controles Generales'!$G$15*(L85*(90/H85))+'Controles Generales'!$H$15*(M85*(90/H85))+'Controles Generales'!$J$15*(N85*(90/H85))+'Controles Generales'!$P$15*(T85*(90/H85))+'Controles Generales'!$Q$15*(U85*(90/H85))+'Controles Generales'!$R$15*(V85*(90/H85)))/100</f>
        <v>6.9444274809160307</v>
      </c>
      <c r="Z85" s="26">
        <v>34.059118470745155</v>
      </c>
      <c r="AA85" s="26">
        <v>23.606419139706965</v>
      </c>
      <c r="AB85" s="26">
        <v>35.123560479084034</v>
      </c>
      <c r="AC85" s="26">
        <v>6.0267345696373322</v>
      </c>
      <c r="AD85" s="26">
        <v>18.326082278823286</v>
      </c>
      <c r="AE85" s="26">
        <v>11.412274105822494</v>
      </c>
      <c r="AF85" s="26">
        <v>3.6824510614833188</v>
      </c>
      <c r="AG85" s="26">
        <v>7.0391429806752379</v>
      </c>
      <c r="AH85" s="26">
        <v>6.4017345696373322</v>
      </c>
    </row>
    <row r="86" spans="1:34" ht="21" x14ac:dyDescent="0.25">
      <c r="A86" s="117" t="s">
        <v>394</v>
      </c>
      <c r="B86" s="117" t="s">
        <v>23</v>
      </c>
      <c r="C86" s="117" t="s">
        <v>152</v>
      </c>
      <c r="D86" s="117" t="s">
        <v>118</v>
      </c>
      <c r="E86" s="118">
        <v>31865</v>
      </c>
      <c r="F86" s="117">
        <v>28</v>
      </c>
      <c r="G86" s="117">
        <v>22</v>
      </c>
      <c r="H86" s="117">
        <v>1969</v>
      </c>
      <c r="I86" s="117">
        <v>545</v>
      </c>
      <c r="J86" s="117">
        <v>209</v>
      </c>
      <c r="K86" s="2">
        <v>0</v>
      </c>
      <c r="L86" s="117">
        <v>33</v>
      </c>
      <c r="M86" s="117">
        <v>168</v>
      </c>
      <c r="N86" s="117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117">
        <v>50</v>
      </c>
      <c r="U86" s="117">
        <v>205</v>
      </c>
      <c r="V86" s="117">
        <v>125</v>
      </c>
      <c r="Y86" s="28">
        <f>('Controles Generales'!$D$15*(I86*(90/H86))+'Controles Generales'!$E$15*(J86*(90/H86))+'Controles Generales'!$G$15*(L86*(90/H86))+'Controles Generales'!$H$15*(M86*(90/H86))+'Controles Generales'!$J$15*(N86*(90/H86))+'Controles Generales'!$P$15*(T86*(90/H86))+'Controles Generales'!$Q$15*(U86*(90/H86))+'Controles Generales'!$R$15*(V86*(90/H86)))/100</f>
        <v>9.0201117318435742</v>
      </c>
    </row>
    <row r="87" spans="1:34" ht="21" x14ac:dyDescent="0.25">
      <c r="A87" s="117" t="s">
        <v>388</v>
      </c>
      <c r="B87" s="117" t="s">
        <v>23</v>
      </c>
      <c r="C87" s="117" t="s">
        <v>144</v>
      </c>
      <c r="D87" s="117" t="s">
        <v>118</v>
      </c>
      <c r="E87" s="118">
        <v>28843</v>
      </c>
      <c r="F87" s="117">
        <v>36</v>
      </c>
      <c r="G87" s="117">
        <v>20</v>
      </c>
      <c r="H87" s="117">
        <v>1716</v>
      </c>
      <c r="I87" s="117">
        <v>554</v>
      </c>
      <c r="J87" s="117">
        <v>213</v>
      </c>
      <c r="K87" s="2">
        <v>2</v>
      </c>
      <c r="L87" s="117">
        <v>24</v>
      </c>
      <c r="M87" s="117">
        <v>169</v>
      </c>
      <c r="N87" s="117">
        <v>0</v>
      </c>
      <c r="O87" s="2">
        <v>5</v>
      </c>
      <c r="P87" s="2">
        <v>0</v>
      </c>
      <c r="Q87" s="2">
        <v>1</v>
      </c>
      <c r="R87" s="2">
        <v>3</v>
      </c>
      <c r="S87" s="2">
        <v>2</v>
      </c>
      <c r="T87" s="117">
        <v>36</v>
      </c>
      <c r="U87" s="117">
        <v>164</v>
      </c>
      <c r="V87" s="117">
        <v>120</v>
      </c>
      <c r="Y87" s="28">
        <f>('Controles Generales'!$D$15*(I87*(90/H87))+'Controles Generales'!$E$15*(J87*(90/H87))+'Controles Generales'!$G$15*(L87*(90/H87))+'Controles Generales'!$H$15*(M87*(90/H87))+'Controles Generales'!$J$15*(N87*(90/H87))+'Controles Generales'!$P$15*(T87*(90/H87))+'Controles Generales'!$Q$15*(U87*(90/H87))+'Controles Generales'!$R$15*(V87*(90/H87)))/100</f>
        <v>10.121328671328671</v>
      </c>
    </row>
    <row r="88" spans="1:34" ht="21" x14ac:dyDescent="0.25">
      <c r="A88" s="117" t="s">
        <v>365</v>
      </c>
      <c r="B88" s="117" t="s">
        <v>23</v>
      </c>
      <c r="C88" s="117" t="s">
        <v>130</v>
      </c>
      <c r="D88" s="117" t="s">
        <v>118</v>
      </c>
      <c r="E88" s="118">
        <v>34239</v>
      </c>
      <c r="F88" s="117">
        <v>22</v>
      </c>
      <c r="G88" s="117">
        <v>1</v>
      </c>
      <c r="H88" s="117">
        <v>90</v>
      </c>
      <c r="I88" s="117">
        <v>12</v>
      </c>
      <c r="J88" s="117">
        <v>2</v>
      </c>
      <c r="K88" s="2">
        <v>5</v>
      </c>
      <c r="L88" s="117">
        <v>1</v>
      </c>
      <c r="M88" s="117">
        <v>8</v>
      </c>
      <c r="N88" s="117">
        <v>0</v>
      </c>
      <c r="O88" s="2">
        <v>1</v>
      </c>
      <c r="P88" s="2">
        <v>0</v>
      </c>
      <c r="Q88" s="2">
        <v>2</v>
      </c>
      <c r="R88" s="2">
        <v>2</v>
      </c>
      <c r="S88" s="2">
        <v>4</v>
      </c>
      <c r="T88" s="117">
        <v>1</v>
      </c>
      <c r="U88" s="117">
        <v>7</v>
      </c>
      <c r="V88" s="117">
        <v>5</v>
      </c>
      <c r="W88" s="26" t="s">
        <v>42</v>
      </c>
      <c r="X88" s="26">
        <v>2.5563160748170235</v>
      </c>
      <c r="Y88" s="28">
        <f>('Controles Generales'!$D$15*(I88*(90/H88))+'Controles Generales'!$E$15*(J88*(90/H88))+'Controles Generales'!$G$15*(L88*(90/H88))+'Controles Generales'!$H$15*(M88*(90/H88))+'Controles Generales'!$J$15*(N88*(90/H88))+'Controles Generales'!$P$15*(T88*(90/H88))+'Controles Generales'!$Q$15*(U88*(90/H88))+'Controles Generales'!$R$15*(V88*(90/H88)))/100</f>
        <v>5.09</v>
      </c>
      <c r="Z88" s="26">
        <v>3.552392657942943</v>
      </c>
      <c r="AA88" s="26">
        <v>2.5563160748170235</v>
      </c>
      <c r="AB88" s="26">
        <v>3.7503968596236144</v>
      </c>
      <c r="AC88" s="26">
        <v>0.78910273786934138</v>
      </c>
      <c r="AD88" s="26">
        <v>2.090494262221017</v>
      </c>
      <c r="AE88" s="26">
        <v>1.0590854784403172</v>
      </c>
      <c r="AF88" s="26">
        <v>0.37216248506571092</v>
      </c>
      <c r="AG88" s="26">
        <v>0.64573150863473439</v>
      </c>
      <c r="AH88" s="26">
        <v>0.78910273786934138</v>
      </c>
    </row>
    <row r="89" spans="1:34" ht="21" x14ac:dyDescent="0.25">
      <c r="A89" s="117" t="s">
        <v>910</v>
      </c>
      <c r="B89" s="117" t="s">
        <v>23</v>
      </c>
      <c r="C89" s="117" t="s">
        <v>154</v>
      </c>
      <c r="D89" s="117" t="s">
        <v>118</v>
      </c>
      <c r="E89" s="118">
        <v>31227</v>
      </c>
      <c r="F89" s="117">
        <v>30</v>
      </c>
      <c r="G89" s="117">
        <v>16</v>
      </c>
      <c r="H89" s="117">
        <v>1362</v>
      </c>
      <c r="I89" s="117">
        <v>341</v>
      </c>
      <c r="J89" s="117">
        <v>164</v>
      </c>
      <c r="K89" s="2">
        <v>8</v>
      </c>
      <c r="L89" s="117">
        <v>26</v>
      </c>
      <c r="M89" s="117">
        <v>160</v>
      </c>
      <c r="N89" s="117">
        <v>0</v>
      </c>
      <c r="O89" s="2">
        <v>5</v>
      </c>
      <c r="P89" s="2">
        <v>0</v>
      </c>
      <c r="Q89" s="2">
        <v>1</v>
      </c>
      <c r="R89" s="2">
        <v>0</v>
      </c>
      <c r="S89" s="2">
        <v>4</v>
      </c>
      <c r="T89" s="117">
        <v>37</v>
      </c>
      <c r="U89" s="117">
        <v>188</v>
      </c>
      <c r="V89" s="117">
        <v>136</v>
      </c>
      <c r="Y89" s="28">
        <f>('Controles Generales'!$D$15*(I89*(90/H89))+'Controles Generales'!$E$15*(J89*(90/H89))+'Controles Generales'!$G$15*(L89*(90/H89))+'Controles Generales'!$H$15*(M89*(90/H89))+'Controles Generales'!$J$15*(N89*(90/H89))+'Controles Generales'!$P$15*(T89*(90/H89))+'Controles Generales'!$Q$15*(U89*(90/H89))+'Controles Generales'!$R$15*(V89*(90/H89)))/100</f>
        <v>9.6231277533039652</v>
      </c>
    </row>
    <row r="90" spans="1:34" ht="21" x14ac:dyDescent="0.25">
      <c r="A90" s="117" t="s">
        <v>911</v>
      </c>
      <c r="B90" s="117" t="s">
        <v>23</v>
      </c>
      <c r="C90" s="117" t="s">
        <v>148</v>
      </c>
      <c r="D90" s="117" t="s">
        <v>169</v>
      </c>
      <c r="E90" s="118">
        <v>30913</v>
      </c>
      <c r="F90" s="117">
        <v>31</v>
      </c>
      <c r="G90" s="117">
        <v>13</v>
      </c>
      <c r="H90" s="117">
        <v>842</v>
      </c>
      <c r="I90" s="117">
        <v>110</v>
      </c>
      <c r="J90" s="117">
        <v>53</v>
      </c>
      <c r="K90" s="2">
        <v>1</v>
      </c>
      <c r="L90" s="117">
        <v>24</v>
      </c>
      <c r="M90" s="117">
        <v>65</v>
      </c>
      <c r="N90" s="117">
        <v>0</v>
      </c>
      <c r="O90" s="2">
        <v>0</v>
      </c>
      <c r="P90" s="2">
        <v>0</v>
      </c>
      <c r="Q90" s="2">
        <v>0</v>
      </c>
      <c r="R90" s="2">
        <v>0</v>
      </c>
      <c r="S90" s="2">
        <v>1</v>
      </c>
      <c r="T90" s="117">
        <v>13</v>
      </c>
      <c r="U90" s="117">
        <v>97</v>
      </c>
      <c r="V90" s="117">
        <v>42</v>
      </c>
      <c r="Y90" s="28">
        <f>('Controles Generales'!$D$15*(I90*(90/H90))+'Controles Generales'!$E$15*(J90*(90/H90))+'Controles Generales'!$G$15*(L90*(90/H90))+'Controles Generales'!$H$15*(M90*(90/H90))+'Controles Generales'!$J$15*(N90*(90/H90))+'Controles Generales'!$P$15*(T90*(90/H90))+'Controles Generales'!$Q$15*(U90*(90/H90))+'Controles Generales'!$R$15*(V90*(90/H90)))/100</f>
        <v>5.7377672209026125</v>
      </c>
    </row>
    <row r="91" spans="1:34" ht="21" x14ac:dyDescent="0.25">
      <c r="A91" s="117" t="s">
        <v>912</v>
      </c>
      <c r="B91" s="117" t="s">
        <v>23</v>
      </c>
      <c r="C91" s="117" t="s">
        <v>154</v>
      </c>
      <c r="D91" s="117" t="s">
        <v>118</v>
      </c>
      <c r="E91" s="118">
        <v>35105</v>
      </c>
      <c r="F91" s="117">
        <v>19</v>
      </c>
      <c r="G91" s="117">
        <v>14</v>
      </c>
      <c r="H91" s="117">
        <v>1211</v>
      </c>
      <c r="I91" s="117">
        <v>429</v>
      </c>
      <c r="J91" s="117">
        <v>186</v>
      </c>
      <c r="K91" s="2">
        <v>6</v>
      </c>
      <c r="L91" s="117">
        <v>37</v>
      </c>
      <c r="M91" s="117">
        <v>213</v>
      </c>
      <c r="N91" s="117">
        <v>0</v>
      </c>
      <c r="O91" s="2">
        <v>2</v>
      </c>
      <c r="P91" s="2">
        <v>0</v>
      </c>
      <c r="Q91" s="2">
        <v>14</v>
      </c>
      <c r="R91" s="2">
        <v>3</v>
      </c>
      <c r="S91" s="2">
        <v>7</v>
      </c>
      <c r="T91" s="117">
        <v>19</v>
      </c>
      <c r="U91" s="117">
        <v>167</v>
      </c>
      <c r="V91" s="117">
        <v>111</v>
      </c>
      <c r="Y91" s="28">
        <f>('Controles Generales'!$D$15*(I91*(90/H91))+'Controles Generales'!$E$15*(J91*(90/H91))+'Controles Generales'!$G$15*(L91*(90/H91))+'Controles Generales'!$H$15*(M91*(90/H91))+'Controles Generales'!$J$15*(N91*(90/H91))+'Controles Generales'!$P$15*(T91*(90/H91))+'Controles Generales'!$Q$15*(U91*(90/H91))+'Controles Generales'!$R$15*(V91*(90/H91)))/100</f>
        <v>12.556895127993393</v>
      </c>
    </row>
    <row r="92" spans="1:34" ht="21" x14ac:dyDescent="0.25">
      <c r="A92" s="117" t="s">
        <v>378</v>
      </c>
      <c r="B92" s="117" t="s">
        <v>23</v>
      </c>
      <c r="C92" s="117" t="s">
        <v>141</v>
      </c>
      <c r="D92" s="117" t="s">
        <v>118</v>
      </c>
      <c r="E92" s="118">
        <v>30079</v>
      </c>
      <c r="F92" s="117">
        <v>33</v>
      </c>
      <c r="G92" s="117">
        <v>16</v>
      </c>
      <c r="H92" s="117">
        <v>1388</v>
      </c>
      <c r="I92" s="117">
        <v>210</v>
      </c>
      <c r="J92" s="117">
        <v>107</v>
      </c>
      <c r="K92" s="2">
        <v>2</v>
      </c>
      <c r="L92" s="117">
        <v>12</v>
      </c>
      <c r="M92" s="117">
        <v>105</v>
      </c>
      <c r="N92" s="117">
        <v>0</v>
      </c>
      <c r="O92" s="2">
        <v>2</v>
      </c>
      <c r="P92" s="2">
        <v>0</v>
      </c>
      <c r="Q92" s="2">
        <v>0</v>
      </c>
      <c r="R92" s="2">
        <v>0</v>
      </c>
      <c r="S92" s="2">
        <v>5</v>
      </c>
      <c r="T92" s="117">
        <v>34</v>
      </c>
      <c r="U92" s="117">
        <v>124</v>
      </c>
      <c r="V92" s="117">
        <v>71</v>
      </c>
      <c r="W92" s="26" t="s">
        <v>42</v>
      </c>
      <c r="X92" s="26">
        <v>37.439113249107663</v>
      </c>
      <c r="Y92" s="28">
        <f>('Controles Generales'!$D$15*(I92*(90/H92))+'Controles Generales'!$E$15*(J92*(90/H92))+'Controles Generales'!$G$15*(L92*(90/H92))+'Controles Generales'!$H$15*(M92*(90/H92))+'Controles Generales'!$J$15*(N92*(90/H92))+'Controles Generales'!$P$15*(T92*(90/H92))+'Controles Generales'!$Q$15*(U92*(90/H92))+'Controles Generales'!$R$15*(V92*(90/H92)))/100</f>
        <v>5.9342939481268013</v>
      </c>
      <c r="Z92" s="26">
        <v>47.365192334883623</v>
      </c>
      <c r="AA92" s="26">
        <v>37.369441117960122</v>
      </c>
      <c r="AB92" s="26">
        <v>43.509756876605501</v>
      </c>
      <c r="AC92" s="26">
        <v>21.681276363066935</v>
      </c>
      <c r="AD92" s="26">
        <v>32.500067884630759</v>
      </c>
      <c r="AE92" s="26">
        <v>23.538829704626668</v>
      </c>
      <c r="AF92" s="26">
        <v>15.452915477863373</v>
      </c>
      <c r="AG92" s="26">
        <v>20.617736502315548</v>
      </c>
      <c r="AH92" s="26">
        <v>21.576768166345623</v>
      </c>
    </row>
    <row r="93" spans="1:34" ht="31.5" x14ac:dyDescent="0.25">
      <c r="A93" s="117" t="s">
        <v>913</v>
      </c>
      <c r="B93" s="117" t="s">
        <v>23</v>
      </c>
      <c r="C93" s="117" t="s">
        <v>144</v>
      </c>
      <c r="D93" s="117" t="s">
        <v>169</v>
      </c>
      <c r="E93" s="118">
        <v>30417</v>
      </c>
      <c r="F93" s="117">
        <v>32</v>
      </c>
      <c r="G93" s="117">
        <v>10</v>
      </c>
      <c r="H93" s="117">
        <v>791</v>
      </c>
      <c r="I93" s="117">
        <v>179</v>
      </c>
      <c r="J93" s="117">
        <v>63</v>
      </c>
      <c r="K93" s="2">
        <v>2</v>
      </c>
      <c r="L93" s="117">
        <v>12</v>
      </c>
      <c r="M93" s="117">
        <v>101</v>
      </c>
      <c r="N93" s="117">
        <v>0</v>
      </c>
      <c r="O93" s="2">
        <v>0</v>
      </c>
      <c r="P93" s="2">
        <v>0</v>
      </c>
      <c r="Q93" s="2">
        <v>0</v>
      </c>
      <c r="R93" s="2">
        <v>1</v>
      </c>
      <c r="S93" s="2">
        <v>1</v>
      </c>
      <c r="T93" s="117">
        <v>19</v>
      </c>
      <c r="U93" s="117">
        <v>118</v>
      </c>
      <c r="V93" s="117">
        <v>95</v>
      </c>
      <c r="Y93" s="28">
        <f>('Controles Generales'!$D$15*(I93*(90/H93))+'Controles Generales'!$E$15*(J93*(90/H93))+'Controles Generales'!$G$15*(L93*(90/H93))+'Controles Generales'!$H$15*(M93*(90/H93))+'Controles Generales'!$J$15*(N93*(90/H93))+'Controles Generales'!$P$15*(T93*(90/H93))+'Controles Generales'!$Q$15*(U93*(90/H93))+'Controles Generales'!$R$15*(V93*(90/H93)))/100</f>
        <v>9.0671302149178246</v>
      </c>
    </row>
    <row r="94" spans="1:34" ht="21" x14ac:dyDescent="0.25">
      <c r="A94" s="117" t="s">
        <v>362</v>
      </c>
      <c r="B94" s="117" t="s">
        <v>23</v>
      </c>
      <c r="C94" s="117" t="s">
        <v>190</v>
      </c>
      <c r="D94" s="117" t="s">
        <v>118</v>
      </c>
      <c r="E94" s="118">
        <v>31180</v>
      </c>
      <c r="F94" s="117">
        <v>30</v>
      </c>
      <c r="G94" s="117">
        <v>22</v>
      </c>
      <c r="H94" s="117">
        <v>1942</v>
      </c>
      <c r="I94" s="117">
        <v>495</v>
      </c>
      <c r="J94" s="117">
        <v>160</v>
      </c>
      <c r="K94" s="2">
        <v>8</v>
      </c>
      <c r="L94" s="117">
        <v>40</v>
      </c>
      <c r="M94" s="117">
        <v>185</v>
      </c>
      <c r="N94" s="117">
        <v>1</v>
      </c>
      <c r="O94" s="2">
        <v>1</v>
      </c>
      <c r="P94" s="2">
        <v>0</v>
      </c>
      <c r="Q94" s="2">
        <v>2</v>
      </c>
      <c r="R94" s="2">
        <v>0</v>
      </c>
      <c r="S94" s="2">
        <v>2</v>
      </c>
      <c r="T94" s="117">
        <v>52</v>
      </c>
      <c r="U94" s="117">
        <v>228</v>
      </c>
      <c r="V94" s="117">
        <v>118</v>
      </c>
      <c r="Y94" s="28">
        <f>('Controles Generales'!$D$15*(I94*(90/H94))+'Controles Generales'!$E$15*(J94*(90/H94))+'Controles Generales'!$G$15*(L94*(90/H94))+'Controles Generales'!$H$15*(M94*(90/H94))+'Controles Generales'!$J$15*(N94*(90/H94))+'Controles Generales'!$P$15*(T94*(90/H94))+'Controles Generales'!$Q$15*(U94*(90/H94))+'Controles Generales'!$R$15*(V94*(90/H94)))/100</f>
        <v>8.6436148300720905</v>
      </c>
    </row>
    <row r="95" spans="1:34" ht="21" x14ac:dyDescent="0.25">
      <c r="A95" s="117" t="s">
        <v>400</v>
      </c>
      <c r="B95" s="117" t="s">
        <v>23</v>
      </c>
      <c r="C95" s="117" t="s">
        <v>585</v>
      </c>
      <c r="D95" s="117" t="s">
        <v>118</v>
      </c>
      <c r="E95" s="118">
        <v>34341</v>
      </c>
      <c r="F95" s="117">
        <v>21</v>
      </c>
      <c r="G95" s="117">
        <v>26</v>
      </c>
      <c r="H95" s="117">
        <v>2289</v>
      </c>
      <c r="I95" s="117">
        <v>404</v>
      </c>
      <c r="J95" s="117">
        <v>154</v>
      </c>
      <c r="K95" s="2">
        <v>3</v>
      </c>
      <c r="L95" s="117">
        <v>45</v>
      </c>
      <c r="M95" s="117">
        <v>243</v>
      </c>
      <c r="N95" s="117">
        <v>0</v>
      </c>
      <c r="O95" s="2">
        <v>3</v>
      </c>
      <c r="P95" s="2">
        <v>1</v>
      </c>
      <c r="Q95" s="2">
        <v>0</v>
      </c>
      <c r="R95" s="2">
        <v>5</v>
      </c>
      <c r="S95" s="2">
        <v>1</v>
      </c>
      <c r="T95" s="117">
        <v>43</v>
      </c>
      <c r="U95" s="117">
        <v>278</v>
      </c>
      <c r="V95" s="117">
        <v>162</v>
      </c>
      <c r="Y95" s="28">
        <f>('Controles Generales'!$D$15*(I95*(90/H95))+'Controles Generales'!$E$15*(J95*(90/H95))+'Controles Generales'!$G$15*(L95*(90/H95))+'Controles Generales'!$H$15*(M95*(90/H95))+'Controles Generales'!$J$15*(N95*(90/H95))+'Controles Generales'!$P$15*(T95*(90/H95))+'Controles Generales'!$Q$15*(U95*(90/H95))+'Controles Generales'!$R$15*(V95*(90/H95)))/100</f>
        <v>7.1429882044560955</v>
      </c>
    </row>
    <row r="96" spans="1:34" ht="21" x14ac:dyDescent="0.25">
      <c r="A96" s="117" t="s">
        <v>914</v>
      </c>
      <c r="B96" s="117" t="s">
        <v>23</v>
      </c>
      <c r="C96" s="117" t="s">
        <v>158</v>
      </c>
      <c r="D96" s="117" t="s">
        <v>118</v>
      </c>
      <c r="E96" s="118">
        <v>32318</v>
      </c>
      <c r="F96" s="117">
        <v>27</v>
      </c>
      <c r="G96" s="117">
        <v>28</v>
      </c>
      <c r="H96" s="117">
        <v>2517</v>
      </c>
      <c r="I96" s="117">
        <v>678</v>
      </c>
      <c r="J96" s="117">
        <v>159</v>
      </c>
      <c r="K96" s="2">
        <v>0</v>
      </c>
      <c r="L96" s="117">
        <v>36</v>
      </c>
      <c r="M96" s="117">
        <v>310</v>
      </c>
      <c r="N96" s="117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117">
        <v>54</v>
      </c>
      <c r="U96" s="117">
        <v>256</v>
      </c>
      <c r="V96" s="117">
        <v>226</v>
      </c>
      <c r="W96" s="26" t="s">
        <v>42</v>
      </c>
      <c r="X96" s="26">
        <v>34.2668735978543</v>
      </c>
      <c r="Y96" s="28">
        <f>('Controles Generales'!$D$15*(I96*(90/H96))+'Controles Generales'!$E$15*(J96*(90/H96))+'Controles Generales'!$G$15*(L96*(90/H96))+'Controles Generales'!$H$15*(M96*(90/H96))+'Controles Generales'!$J$15*(N96*(90/H96))+'Controles Generales'!$P$15*(T96*(90/H96))+'Controles Generales'!$Q$15*(U96*(90/H96))+'Controles Generales'!$R$15*(V96*(90/H96)))/100</f>
        <v>9.0965435041716329</v>
      </c>
      <c r="Z96" s="26">
        <v>53.156365742485789</v>
      </c>
      <c r="AA96" s="26">
        <v>34.2668735978543</v>
      </c>
      <c r="AB96" s="26">
        <v>48.041041082907078</v>
      </c>
      <c r="AC96" s="26">
        <v>10.454477350298149</v>
      </c>
      <c r="AD96" s="26">
        <v>27.084278033177696</v>
      </c>
      <c r="AE96" s="26">
        <v>15.018476744283193</v>
      </c>
      <c r="AF96" s="26">
        <v>6.7001361840071514</v>
      </c>
      <c r="AG96" s="26">
        <v>12.115961099832067</v>
      </c>
      <c r="AH96" s="26">
        <v>10.454477350298149</v>
      </c>
    </row>
    <row r="97" spans="1:34" ht="21" x14ac:dyDescent="0.25">
      <c r="A97" s="117" t="s">
        <v>915</v>
      </c>
      <c r="B97" s="117" t="s">
        <v>23</v>
      </c>
      <c r="C97" s="117" t="s">
        <v>146</v>
      </c>
      <c r="D97" s="117" t="s">
        <v>118</v>
      </c>
      <c r="E97" s="118">
        <v>31156</v>
      </c>
      <c r="F97" s="117">
        <v>30</v>
      </c>
      <c r="G97" s="117">
        <v>25</v>
      </c>
      <c r="H97" s="117">
        <v>2157</v>
      </c>
      <c r="I97" s="117">
        <v>321</v>
      </c>
      <c r="J97" s="117">
        <v>140</v>
      </c>
      <c r="K97" s="2">
        <v>5</v>
      </c>
      <c r="L97" s="117">
        <v>51</v>
      </c>
      <c r="M97" s="117">
        <v>228</v>
      </c>
      <c r="N97" s="117">
        <v>0</v>
      </c>
      <c r="O97" s="2">
        <v>1</v>
      </c>
      <c r="P97" s="2">
        <v>0</v>
      </c>
      <c r="Q97" s="2">
        <v>0</v>
      </c>
      <c r="R97" s="2">
        <v>1</v>
      </c>
      <c r="S97" s="2">
        <v>3</v>
      </c>
      <c r="T97" s="117">
        <v>53</v>
      </c>
      <c r="U97" s="117">
        <v>305</v>
      </c>
      <c r="V97" s="117">
        <v>175</v>
      </c>
      <c r="Y97" s="28">
        <f>('Controles Generales'!$D$15*(I97*(90/H97))+'Controles Generales'!$E$15*(J97*(90/H97))+'Controles Generales'!$G$15*(L97*(90/H97))+'Controles Generales'!$H$15*(M97*(90/H97))+'Controles Generales'!$J$15*(N97*(90/H97))+'Controles Generales'!$P$15*(T97*(90/H97))+'Controles Generales'!$Q$15*(U97*(90/H97))+'Controles Generales'!$R$15*(V97*(90/H97)))/100</f>
        <v>6.9379694019471501</v>
      </c>
    </row>
    <row r="98" spans="1:34" ht="21" x14ac:dyDescent="0.25">
      <c r="A98" s="117" t="s">
        <v>383</v>
      </c>
      <c r="B98" s="117" t="s">
        <v>23</v>
      </c>
      <c r="C98" s="117" t="s">
        <v>143</v>
      </c>
      <c r="D98" s="117" t="s">
        <v>118</v>
      </c>
      <c r="E98" s="118">
        <v>34801</v>
      </c>
      <c r="F98" s="117">
        <v>20</v>
      </c>
      <c r="G98" s="117">
        <v>9</v>
      </c>
      <c r="H98" s="117">
        <v>709</v>
      </c>
      <c r="I98" s="117">
        <v>106</v>
      </c>
      <c r="J98" s="117">
        <v>42</v>
      </c>
      <c r="K98" s="2">
        <v>8</v>
      </c>
      <c r="L98" s="117">
        <v>14</v>
      </c>
      <c r="M98" s="117">
        <v>53</v>
      </c>
      <c r="N98" s="117">
        <v>0</v>
      </c>
      <c r="O98" s="2">
        <v>3</v>
      </c>
      <c r="P98" s="2">
        <v>1</v>
      </c>
      <c r="Q98" s="2">
        <v>0</v>
      </c>
      <c r="R98" s="2">
        <v>3</v>
      </c>
      <c r="S98" s="2">
        <v>0</v>
      </c>
      <c r="T98" s="117">
        <v>24</v>
      </c>
      <c r="U98" s="117">
        <v>102</v>
      </c>
      <c r="V98" s="117">
        <v>36</v>
      </c>
      <c r="Y98" s="28">
        <f>('Controles Generales'!$D$15*(I98*(90/H98))+'Controles Generales'!$E$15*(J98*(90/H98))+'Controles Generales'!$G$15*(L98*(90/H98))+'Controles Generales'!$H$15*(M98*(90/H98))+'Controles Generales'!$J$15*(N98*(90/H98))+'Controles Generales'!$P$15*(T98*(90/H98))+'Controles Generales'!$Q$15*(U98*(90/H98))+'Controles Generales'!$R$15*(V98*(90/H98)))/100</f>
        <v>6.3241184767277856</v>
      </c>
    </row>
    <row r="99" spans="1:34" ht="21" x14ac:dyDescent="0.25">
      <c r="A99" s="117" t="s">
        <v>916</v>
      </c>
      <c r="B99" s="117" t="s">
        <v>23</v>
      </c>
      <c r="C99" s="117" t="s">
        <v>141</v>
      </c>
      <c r="D99" s="117" t="s">
        <v>118</v>
      </c>
      <c r="E99" s="118">
        <v>33244</v>
      </c>
      <c r="F99" s="117">
        <v>24</v>
      </c>
      <c r="G99" s="117">
        <v>29</v>
      </c>
      <c r="H99" s="117">
        <v>2610</v>
      </c>
      <c r="I99" s="117">
        <v>454</v>
      </c>
      <c r="J99" s="117">
        <v>187</v>
      </c>
      <c r="K99" s="2">
        <v>3</v>
      </c>
      <c r="L99" s="117">
        <v>30</v>
      </c>
      <c r="M99" s="117">
        <v>211</v>
      </c>
      <c r="N99" s="117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117">
        <v>71</v>
      </c>
      <c r="U99" s="117">
        <v>282</v>
      </c>
      <c r="V99" s="117">
        <v>176</v>
      </c>
      <c r="Y99" s="28">
        <f>('Controles Generales'!$D$15*(I99*(90/H99))+'Controles Generales'!$E$15*(J99*(90/H99))+'Controles Generales'!$G$15*(L99*(90/H99))+'Controles Generales'!$H$15*(M99*(90/H99))+'Controles Generales'!$J$15*(N99*(90/H99))+'Controles Generales'!$P$15*(T99*(90/H99))+'Controles Generales'!$Q$15*(U99*(90/H99))+'Controles Generales'!$R$15*(V99*(90/H99)))/100</f>
        <v>6.7089655172413805</v>
      </c>
    </row>
    <row r="100" spans="1:34" ht="21" x14ac:dyDescent="0.25">
      <c r="A100" s="117" t="s">
        <v>402</v>
      </c>
      <c r="B100" s="117" t="s">
        <v>23</v>
      </c>
      <c r="C100" s="117" t="s">
        <v>124</v>
      </c>
      <c r="D100" s="117" t="s">
        <v>118</v>
      </c>
      <c r="E100" s="118">
        <v>32280</v>
      </c>
      <c r="F100" s="117">
        <v>27</v>
      </c>
      <c r="G100" s="117">
        <v>15</v>
      </c>
      <c r="H100" s="117">
        <v>1350</v>
      </c>
      <c r="I100" s="117">
        <v>219</v>
      </c>
      <c r="J100" s="117">
        <v>102</v>
      </c>
      <c r="K100" s="2">
        <v>4</v>
      </c>
      <c r="L100" s="117">
        <v>23</v>
      </c>
      <c r="M100" s="117">
        <v>152</v>
      </c>
      <c r="N100" s="117">
        <v>1</v>
      </c>
      <c r="O100" s="2">
        <v>0</v>
      </c>
      <c r="P100" s="2">
        <v>0</v>
      </c>
      <c r="Q100" s="2">
        <v>0</v>
      </c>
      <c r="R100" s="2">
        <v>0</v>
      </c>
      <c r="S100" s="2">
        <v>3</v>
      </c>
      <c r="T100" s="117">
        <v>23</v>
      </c>
      <c r="U100" s="117">
        <v>164</v>
      </c>
      <c r="V100" s="117">
        <v>105</v>
      </c>
      <c r="Y100" s="28">
        <f>('Controles Generales'!$D$15*(I100*(90/H100))+'Controles Generales'!$E$15*(J100*(90/H100))+'Controles Generales'!$G$15*(L100*(90/H100))+'Controles Generales'!$H$15*(M100*(90/H100))+'Controles Generales'!$J$15*(N100*(90/H100))+'Controles Generales'!$P$15*(T100*(90/H100))+'Controles Generales'!$Q$15*(U100*(90/H100))+'Controles Generales'!$R$15*(V100*(90/H100)))/100</f>
        <v>7.030666666666666</v>
      </c>
    </row>
    <row r="101" spans="1:34" ht="21" x14ac:dyDescent="0.25">
      <c r="A101" s="117" t="s">
        <v>917</v>
      </c>
      <c r="B101" s="117" t="s">
        <v>23</v>
      </c>
      <c r="C101" s="117" t="s">
        <v>128</v>
      </c>
      <c r="D101" s="117" t="s">
        <v>118</v>
      </c>
      <c r="E101" s="118">
        <v>34048</v>
      </c>
      <c r="F101" s="117">
        <v>22</v>
      </c>
      <c r="G101" s="117">
        <v>16</v>
      </c>
      <c r="H101" s="117">
        <v>989</v>
      </c>
      <c r="I101" s="117">
        <v>197</v>
      </c>
      <c r="J101" s="117">
        <v>76</v>
      </c>
      <c r="K101" s="2">
        <v>0</v>
      </c>
      <c r="L101" s="117">
        <v>16</v>
      </c>
      <c r="M101" s="117">
        <v>89</v>
      </c>
      <c r="N101" s="117">
        <v>1</v>
      </c>
      <c r="O101" s="2">
        <v>0</v>
      </c>
      <c r="P101" s="2">
        <v>0</v>
      </c>
      <c r="Q101" s="2">
        <v>1</v>
      </c>
      <c r="R101" s="2">
        <v>1</v>
      </c>
      <c r="S101" s="2">
        <v>2</v>
      </c>
      <c r="T101" s="117">
        <v>26</v>
      </c>
      <c r="U101" s="117">
        <v>156</v>
      </c>
      <c r="V101" s="117">
        <v>107</v>
      </c>
      <c r="Y101" s="28">
        <f>('Controles Generales'!$D$15*(I101*(90/H101))+'Controles Generales'!$E$15*(J101*(90/H101))+'Controles Generales'!$G$15*(L101*(90/H101))+'Controles Generales'!$H$15*(M101*(90/H101))+'Controles Generales'!$J$15*(N101*(90/H101))+'Controles Generales'!$P$15*(T101*(90/H101))+'Controles Generales'!$Q$15*(U101*(90/H101))+'Controles Generales'!$R$15*(V101*(90/H101)))/100</f>
        <v>8.0472194135490387</v>
      </c>
    </row>
    <row r="102" spans="1:34" ht="31.5" x14ac:dyDescent="0.25">
      <c r="A102" s="117" t="s">
        <v>376</v>
      </c>
      <c r="B102" s="117" t="s">
        <v>23</v>
      </c>
      <c r="C102" s="117" t="s">
        <v>139</v>
      </c>
      <c r="D102" s="117" t="s">
        <v>118</v>
      </c>
      <c r="E102" s="118">
        <v>33739</v>
      </c>
      <c r="F102" s="117">
        <v>23</v>
      </c>
      <c r="G102" s="117">
        <v>10</v>
      </c>
      <c r="H102" s="117">
        <v>791</v>
      </c>
      <c r="I102" s="117">
        <v>185</v>
      </c>
      <c r="J102" s="117">
        <v>40</v>
      </c>
      <c r="K102" s="2">
        <v>1</v>
      </c>
      <c r="L102" s="117">
        <v>19</v>
      </c>
      <c r="M102" s="117">
        <v>90</v>
      </c>
      <c r="N102" s="117">
        <v>0</v>
      </c>
      <c r="O102" s="2">
        <v>2</v>
      </c>
      <c r="P102" s="2">
        <v>2</v>
      </c>
      <c r="Q102" s="2">
        <v>0</v>
      </c>
      <c r="R102" s="2">
        <v>1</v>
      </c>
      <c r="S102" s="2">
        <v>5</v>
      </c>
      <c r="T102" s="117">
        <v>9</v>
      </c>
      <c r="U102" s="117">
        <v>77</v>
      </c>
      <c r="V102" s="117">
        <v>64</v>
      </c>
      <c r="W102" s="26" t="s">
        <v>42</v>
      </c>
      <c r="X102" s="26">
        <v>1.8919794511038088</v>
      </c>
      <c r="Y102" s="28">
        <f>('Controles Generales'!$D$15*(I102*(90/H102))+'Controles Generales'!$E$15*(J102*(90/H102))+'Controles Generales'!$G$15*(L102*(90/H102))+'Controles Generales'!$H$15*(M102*(90/H102))+'Controles Generales'!$J$15*(N102*(90/H102))+'Controles Generales'!$P$15*(T102*(90/H102))+'Controles Generales'!$Q$15*(U102*(90/H102))+'Controles Generales'!$R$15*(V102*(90/H102)))/100</f>
        <v>8.0943109987357769</v>
      </c>
      <c r="Z102" s="26">
        <v>2.7769694534151079</v>
      </c>
      <c r="AA102" s="26">
        <v>1.8919794511038088</v>
      </c>
      <c r="AB102" s="26">
        <v>2.3614797432747832</v>
      </c>
      <c r="AC102" s="26">
        <v>0.47026757201700503</v>
      </c>
      <c r="AD102" s="26">
        <v>1.4397670948788641</v>
      </c>
      <c r="AE102" s="26">
        <v>0.61920278049310296</v>
      </c>
      <c r="AF102" s="26">
        <v>0.20011947431302268</v>
      </c>
      <c r="AG102" s="26">
        <v>0.38277940697295532</v>
      </c>
      <c r="AH102" s="26">
        <v>0.47026757201700503</v>
      </c>
    </row>
    <row r="103" spans="1:34" ht="21" x14ac:dyDescent="0.25">
      <c r="A103" s="117" t="s">
        <v>263</v>
      </c>
      <c r="B103" s="117" t="s">
        <v>23</v>
      </c>
      <c r="C103" s="117" t="s">
        <v>154</v>
      </c>
      <c r="D103" s="117" t="s">
        <v>118</v>
      </c>
      <c r="E103" s="118">
        <v>36092</v>
      </c>
      <c r="F103" s="117">
        <v>17</v>
      </c>
      <c r="G103" s="117">
        <v>1</v>
      </c>
      <c r="H103" s="117">
        <v>14</v>
      </c>
      <c r="I103" s="117">
        <v>3</v>
      </c>
      <c r="J103" s="117">
        <v>10</v>
      </c>
      <c r="K103" s="2">
        <v>5</v>
      </c>
      <c r="L103" s="117">
        <v>2</v>
      </c>
      <c r="M103" s="117">
        <v>2</v>
      </c>
      <c r="N103" s="117">
        <v>0</v>
      </c>
      <c r="O103" s="2">
        <v>1</v>
      </c>
      <c r="P103" s="2">
        <v>0</v>
      </c>
      <c r="Q103" s="2">
        <v>10</v>
      </c>
      <c r="R103" s="2">
        <v>0</v>
      </c>
      <c r="S103" s="2">
        <v>8</v>
      </c>
      <c r="T103" s="117">
        <v>0</v>
      </c>
      <c r="U103" s="117">
        <v>0</v>
      </c>
      <c r="V103" s="117">
        <v>1</v>
      </c>
      <c r="Y103" s="28">
        <f>('Controles Generales'!$D$15*(I103*(90/H103))+'Controles Generales'!$E$15*(J103*(90/H103))+'Controles Generales'!$G$15*(L103*(90/H103))+'Controles Generales'!$H$15*(M103*(90/H103))+'Controles Generales'!$J$15*(N103*(90/H103))+'Controles Generales'!$P$15*(T103*(90/H103))+'Controles Generales'!$Q$15*(U103*(90/H103))+'Controles Generales'!$R$15*(V103*(90/H103)))/100</f>
        <v>15.107142857142858</v>
      </c>
    </row>
    <row r="104" spans="1:34" ht="21" x14ac:dyDescent="0.25">
      <c r="A104" s="117" t="s">
        <v>918</v>
      </c>
      <c r="B104" s="117" t="s">
        <v>23</v>
      </c>
      <c r="C104" s="117" t="s">
        <v>139</v>
      </c>
      <c r="D104" s="117" t="s">
        <v>133</v>
      </c>
      <c r="E104" s="118">
        <v>33813</v>
      </c>
      <c r="F104" s="117">
        <v>23</v>
      </c>
      <c r="G104" s="117">
        <v>3</v>
      </c>
      <c r="H104" s="117">
        <v>153</v>
      </c>
      <c r="I104" s="117">
        <v>26</v>
      </c>
      <c r="J104" s="117">
        <v>11</v>
      </c>
      <c r="K104" s="2">
        <v>0</v>
      </c>
      <c r="L104" s="117">
        <v>1</v>
      </c>
      <c r="M104" s="117">
        <v>13</v>
      </c>
      <c r="N104" s="117">
        <v>0</v>
      </c>
      <c r="O104" s="2">
        <v>2</v>
      </c>
      <c r="P104" s="2">
        <v>0</v>
      </c>
      <c r="Q104" s="2">
        <v>0</v>
      </c>
      <c r="R104" s="2">
        <v>0</v>
      </c>
      <c r="S104" s="2">
        <v>0</v>
      </c>
      <c r="T104" s="117">
        <v>6</v>
      </c>
      <c r="U104" s="117">
        <v>19</v>
      </c>
      <c r="V104" s="117">
        <v>13</v>
      </c>
      <c r="W104" s="26" t="s">
        <v>42</v>
      </c>
      <c r="X104" s="26">
        <v>3.892567893778605</v>
      </c>
      <c r="Y104" s="28">
        <f>('Controles Generales'!$D$15*(I104*(90/H104))+'Controles Generales'!$E$15*(J104*(90/H104))+'Controles Generales'!$G$15*(L104*(90/H104))+'Controles Generales'!$H$15*(M104*(90/H104))+'Controles Generales'!$J$15*(N104*(90/H104))+'Controles Generales'!$P$15*(T104*(90/H104))+'Controles Generales'!$Q$15*(U104*(90/H104))+'Controles Generales'!$R$15*(V104*(90/H104)))/100</f>
        <v>7.0294117647058831</v>
      </c>
      <c r="Z104" s="26">
        <v>6.4308404830545056</v>
      </c>
      <c r="AA104" s="26">
        <v>3.7286334675490966</v>
      </c>
      <c r="AB104" s="26">
        <v>5.4079391462916995</v>
      </c>
      <c r="AC104" s="26">
        <v>1.6849954515347561</v>
      </c>
      <c r="AD104" s="26">
        <v>3.1024579776835992</v>
      </c>
      <c r="AE104" s="26">
        <v>1.6338655370913435</v>
      </c>
      <c r="AF104" s="26">
        <v>0.85867755645650934</v>
      </c>
      <c r="AG104" s="26">
        <v>1.1367175189227015</v>
      </c>
      <c r="AH104" s="26">
        <v>1.4390938121904937</v>
      </c>
    </row>
    <row r="105" spans="1:34" ht="21" x14ac:dyDescent="0.25">
      <c r="A105" s="117" t="s">
        <v>369</v>
      </c>
      <c r="B105" s="117" t="s">
        <v>23</v>
      </c>
      <c r="C105" s="117" t="s">
        <v>117</v>
      </c>
      <c r="D105" s="117" t="s">
        <v>118</v>
      </c>
      <c r="E105" s="118">
        <v>33825</v>
      </c>
      <c r="F105" s="117">
        <v>23</v>
      </c>
      <c r="G105" s="117">
        <v>19</v>
      </c>
      <c r="H105" s="117">
        <v>1451</v>
      </c>
      <c r="I105" s="117">
        <v>172</v>
      </c>
      <c r="J105" s="117">
        <v>85</v>
      </c>
      <c r="K105" s="2">
        <v>1</v>
      </c>
      <c r="L105" s="117">
        <v>31</v>
      </c>
      <c r="M105" s="117">
        <v>133</v>
      </c>
      <c r="N105" s="117">
        <v>1</v>
      </c>
      <c r="O105" s="2">
        <v>2</v>
      </c>
      <c r="P105" s="2">
        <v>1</v>
      </c>
      <c r="Q105" s="2">
        <v>0</v>
      </c>
      <c r="R105" s="2">
        <v>2</v>
      </c>
      <c r="S105" s="2">
        <v>1</v>
      </c>
      <c r="T105" s="117">
        <v>36</v>
      </c>
      <c r="U105" s="117">
        <v>200</v>
      </c>
      <c r="V105" s="117">
        <v>89</v>
      </c>
      <c r="W105" s="26" t="s">
        <v>42</v>
      </c>
      <c r="X105" s="26">
        <v>23.292932781107911</v>
      </c>
      <c r="Y105" s="28">
        <f>('Controles Generales'!$D$15*(I105*(90/H105))+'Controles Generales'!$E$15*(J105*(90/H105))+'Controles Generales'!$G$15*(L105*(90/H105))+'Controles Generales'!$H$15*(M105*(90/H105))+'Controles Generales'!$J$15*(N105*(90/H105))+'Controles Generales'!$P$15*(T105*(90/H105))+'Controles Generales'!$Q$15*(U105*(90/H105))+'Controles Generales'!$R$15*(V105*(90/H105)))/100</f>
        <v>5.9067539627842862</v>
      </c>
      <c r="Z105" s="26">
        <v>28.754538609845994</v>
      </c>
      <c r="AA105" s="26">
        <v>24.167932781107911</v>
      </c>
      <c r="AB105" s="26">
        <v>29.663824069134485</v>
      </c>
      <c r="AC105" s="26">
        <v>9.165907113204284</v>
      </c>
      <c r="AD105" s="26">
        <v>19.3900107736943</v>
      </c>
      <c r="AE105" s="26">
        <v>11.052042710961118</v>
      </c>
      <c r="AF105" s="26">
        <v>6.8837671833402387</v>
      </c>
      <c r="AG105" s="26">
        <v>9.7113134796365355</v>
      </c>
      <c r="AH105" s="26">
        <v>10.478407113204284</v>
      </c>
    </row>
    <row r="106" spans="1:34" ht="21" x14ac:dyDescent="0.25">
      <c r="A106" s="117" t="s">
        <v>255</v>
      </c>
      <c r="B106" s="117" t="s">
        <v>23</v>
      </c>
      <c r="C106" s="117" t="s">
        <v>144</v>
      </c>
      <c r="D106" s="117" t="s">
        <v>118</v>
      </c>
      <c r="E106" s="118">
        <v>34087</v>
      </c>
      <c r="F106" s="117">
        <v>22</v>
      </c>
      <c r="G106" s="117">
        <v>13</v>
      </c>
      <c r="H106" s="117">
        <v>889</v>
      </c>
      <c r="I106" s="117">
        <v>212</v>
      </c>
      <c r="J106" s="117">
        <v>84</v>
      </c>
      <c r="K106" s="2">
        <v>4</v>
      </c>
      <c r="L106" s="117">
        <v>19</v>
      </c>
      <c r="M106" s="117">
        <v>93</v>
      </c>
      <c r="N106" s="117">
        <v>1</v>
      </c>
      <c r="O106" s="2">
        <v>2</v>
      </c>
      <c r="P106" s="2">
        <v>0</v>
      </c>
      <c r="Q106" s="2">
        <v>0</v>
      </c>
      <c r="R106" s="2">
        <v>2</v>
      </c>
      <c r="S106" s="2">
        <v>0</v>
      </c>
      <c r="T106" s="117">
        <v>21</v>
      </c>
      <c r="U106" s="117">
        <v>103</v>
      </c>
      <c r="V106" s="117">
        <v>78</v>
      </c>
      <c r="Y106" s="28">
        <f>('Controles Generales'!$D$15*(I106*(90/H106))+'Controles Generales'!$E$15*(J106*(90/H106))+'Controles Generales'!$G$15*(L106*(90/H106))+'Controles Generales'!$H$15*(M106*(90/H106))+'Controles Generales'!$J$15*(N106*(90/H106))+'Controles Generales'!$P$15*(T106*(90/H106))+'Controles Generales'!$Q$15*(U106*(90/H106))+'Controles Generales'!$R$15*(V106*(90/H106)))/100</f>
        <v>8.7641169853768268</v>
      </c>
    </row>
    <row r="107" spans="1:34" ht="21" x14ac:dyDescent="0.25">
      <c r="A107" s="117" t="s">
        <v>380</v>
      </c>
      <c r="B107" s="117" t="s">
        <v>23</v>
      </c>
      <c r="C107" s="117" t="s">
        <v>175</v>
      </c>
      <c r="D107" s="117" t="s">
        <v>118</v>
      </c>
      <c r="E107" s="118">
        <v>30837</v>
      </c>
      <c r="F107" s="117">
        <v>31</v>
      </c>
      <c r="G107" s="117">
        <v>22</v>
      </c>
      <c r="H107" s="117">
        <v>1970</v>
      </c>
      <c r="I107" s="117">
        <v>538</v>
      </c>
      <c r="J107" s="117">
        <v>251</v>
      </c>
      <c r="K107" s="2">
        <v>2</v>
      </c>
      <c r="L107" s="117">
        <v>40</v>
      </c>
      <c r="M107" s="117">
        <v>257</v>
      </c>
      <c r="N107" s="117">
        <v>0</v>
      </c>
      <c r="O107" s="2">
        <v>2</v>
      </c>
      <c r="P107" s="2">
        <v>0</v>
      </c>
      <c r="Q107" s="2">
        <v>1</v>
      </c>
      <c r="R107" s="2">
        <v>4</v>
      </c>
      <c r="S107" s="2">
        <v>3</v>
      </c>
      <c r="T107" s="117">
        <v>39</v>
      </c>
      <c r="U107" s="117">
        <v>195</v>
      </c>
      <c r="V107" s="117">
        <v>139</v>
      </c>
      <c r="W107" s="26" t="s">
        <v>42</v>
      </c>
      <c r="X107" s="26">
        <v>19.829582598638925</v>
      </c>
      <c r="Y107" s="28">
        <f>('Controles Generales'!$D$15*(I107*(90/H107))+'Controles Generales'!$E$15*(J107*(90/H107))+'Controles Generales'!$G$15*(L107*(90/H107))+'Controles Generales'!$H$15*(M107*(90/H107))+'Controles Generales'!$J$15*(N107*(90/H107))+'Controles Generales'!$P$15*(T107*(90/H107))+'Controles Generales'!$Q$15*(U107*(90/H107))+'Controles Generales'!$R$15*(V107*(90/H107)))/100</f>
        <v>9.7172588832487286</v>
      </c>
      <c r="Z107" s="26">
        <v>29.079306819514091</v>
      </c>
      <c r="AA107" s="26">
        <v>19.829582598638925</v>
      </c>
      <c r="AB107" s="26">
        <v>28.052534877484103</v>
      </c>
      <c r="AC107" s="26">
        <v>6.500372411871</v>
      </c>
      <c r="AD107" s="26">
        <v>16.186308627427248</v>
      </c>
      <c r="AE107" s="26">
        <v>8.0735021356463488</v>
      </c>
      <c r="AF107" s="26">
        <v>3.1030182130751394</v>
      </c>
      <c r="AG107" s="26">
        <v>5.1080687181256446</v>
      </c>
      <c r="AH107" s="26">
        <v>6.500372411871</v>
      </c>
    </row>
    <row r="108" spans="1:34" ht="21" x14ac:dyDescent="0.25">
      <c r="A108" s="117" t="s">
        <v>919</v>
      </c>
      <c r="B108" s="117" t="s">
        <v>23</v>
      </c>
      <c r="C108" s="117" t="s">
        <v>160</v>
      </c>
      <c r="D108" s="117" t="s">
        <v>118</v>
      </c>
      <c r="E108" s="118">
        <v>30116</v>
      </c>
      <c r="F108" s="117">
        <v>33</v>
      </c>
      <c r="G108" s="117">
        <v>28</v>
      </c>
      <c r="H108" s="117">
        <v>2520</v>
      </c>
      <c r="I108" s="117">
        <v>345</v>
      </c>
      <c r="J108" s="117">
        <v>163</v>
      </c>
      <c r="K108" s="2">
        <v>0</v>
      </c>
      <c r="L108" s="117">
        <v>30</v>
      </c>
      <c r="M108" s="117">
        <v>201</v>
      </c>
      <c r="N108" s="117">
        <v>1</v>
      </c>
      <c r="O108" s="2">
        <v>1</v>
      </c>
      <c r="P108" s="2">
        <v>0</v>
      </c>
      <c r="Q108" s="2">
        <v>0</v>
      </c>
      <c r="R108" s="2">
        <v>0</v>
      </c>
      <c r="S108" s="2">
        <v>1</v>
      </c>
      <c r="T108" s="117">
        <v>48</v>
      </c>
      <c r="U108" s="117">
        <v>245</v>
      </c>
      <c r="V108" s="117">
        <v>187</v>
      </c>
      <c r="W108" s="26" t="s">
        <v>42</v>
      </c>
      <c r="X108" s="26">
        <v>36.105590861803179</v>
      </c>
      <c r="Y108" s="28">
        <f>('Controles Generales'!$D$15*(I108*(90/H108))+'Controles Generales'!$E$15*(J108*(90/H108))+'Controles Generales'!$G$15*(L108*(90/H108))+'Controles Generales'!$H$15*(M108*(90/H108))+'Controles Generales'!$J$15*(N108*(90/H108))+'Controles Generales'!$P$15*(T108*(90/H108))+'Controles Generales'!$Q$15*(U108*(90/H108))+'Controles Generales'!$R$15*(V108*(90/H108)))/100</f>
        <v>5.8260714285714288</v>
      </c>
      <c r="Z108" s="26">
        <v>53.231003139622096</v>
      </c>
      <c r="AA108" s="26">
        <v>35.613787583114657</v>
      </c>
      <c r="AB108" s="26">
        <v>49.398636811091386</v>
      </c>
      <c r="AC108" s="26">
        <v>11.751272308202667</v>
      </c>
      <c r="AD108" s="26">
        <v>28.619258422036456</v>
      </c>
      <c r="AE108" s="26">
        <v>13.452670159975662</v>
      </c>
      <c r="AF108" s="26">
        <v>8.6040535977699637</v>
      </c>
      <c r="AG108" s="26">
        <v>10.866624663619719</v>
      </c>
      <c r="AH108" s="26">
        <v>11.013567390169881</v>
      </c>
    </row>
    <row r="109" spans="1:34" ht="21" x14ac:dyDescent="0.25">
      <c r="A109" s="117" t="s">
        <v>920</v>
      </c>
      <c r="B109" s="117" t="s">
        <v>23</v>
      </c>
      <c r="C109" s="117" t="s">
        <v>129</v>
      </c>
      <c r="D109" s="117" t="s">
        <v>118</v>
      </c>
      <c r="E109" s="118">
        <v>31407</v>
      </c>
      <c r="F109" s="117">
        <v>29</v>
      </c>
      <c r="G109" s="117">
        <v>25</v>
      </c>
      <c r="H109" s="117">
        <v>2250</v>
      </c>
      <c r="I109" s="117">
        <v>422</v>
      </c>
      <c r="J109" s="117">
        <v>191</v>
      </c>
      <c r="K109" s="2">
        <v>0</v>
      </c>
      <c r="L109" s="117">
        <v>37</v>
      </c>
      <c r="M109" s="117">
        <v>232</v>
      </c>
      <c r="N109" s="117">
        <v>3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117">
        <v>58</v>
      </c>
      <c r="U109" s="117">
        <v>232</v>
      </c>
      <c r="V109" s="117">
        <v>157</v>
      </c>
      <c r="W109" s="26" t="s">
        <v>42</v>
      </c>
      <c r="X109" s="26">
        <v>24.411430489352448</v>
      </c>
      <c r="Y109" s="28">
        <f>('Controles Generales'!$D$15*(I109*(90/H109))+'Controles Generales'!$E$15*(J109*(90/H109))+'Controles Generales'!$G$15*(L109*(90/H109))+'Controles Generales'!$H$15*(M109*(90/H109))+'Controles Generales'!$J$15*(N109*(90/H109))+'Controles Generales'!$P$15*(T109*(90/H109))+'Controles Generales'!$Q$15*(U109*(90/H109))+'Controles Generales'!$R$15*(V109*(90/H109)))/100</f>
        <v>7.4227999999999996</v>
      </c>
      <c r="Z109" s="26">
        <v>35.148701064275429</v>
      </c>
      <c r="AA109" s="26">
        <v>24.372496063122938</v>
      </c>
      <c r="AB109" s="26">
        <v>29.543881388208501</v>
      </c>
      <c r="AC109" s="26">
        <v>9.2076219202666536</v>
      </c>
      <c r="AD109" s="26">
        <v>20.180796109522909</v>
      </c>
      <c r="AE109" s="26">
        <v>8.8601523924104555</v>
      </c>
      <c r="AF109" s="26">
        <v>4.1095851017188929</v>
      </c>
      <c r="AG109" s="26">
        <v>5.7696747274847482</v>
      </c>
      <c r="AH109" s="26">
        <v>9.1492202809223908</v>
      </c>
    </row>
    <row r="110" spans="1:34" ht="21" x14ac:dyDescent="0.25">
      <c r="A110" s="117" t="s">
        <v>921</v>
      </c>
      <c r="B110" s="117" t="s">
        <v>23</v>
      </c>
      <c r="C110" s="117" t="s">
        <v>154</v>
      </c>
      <c r="D110" s="117" t="s">
        <v>118</v>
      </c>
      <c r="E110" s="118">
        <v>33416</v>
      </c>
      <c r="F110" s="117">
        <v>24</v>
      </c>
      <c r="G110" s="117">
        <v>7</v>
      </c>
      <c r="H110" s="117">
        <v>630</v>
      </c>
      <c r="I110" s="117">
        <v>207</v>
      </c>
      <c r="J110" s="117">
        <v>58</v>
      </c>
      <c r="K110" s="2">
        <v>1</v>
      </c>
      <c r="L110" s="117">
        <v>10</v>
      </c>
      <c r="M110" s="117">
        <v>69</v>
      </c>
      <c r="N110" s="117">
        <v>0</v>
      </c>
      <c r="O110" s="2">
        <v>1</v>
      </c>
      <c r="P110" s="2">
        <v>0</v>
      </c>
      <c r="Q110" s="2">
        <v>0</v>
      </c>
      <c r="R110" s="2">
        <v>1</v>
      </c>
      <c r="S110" s="2">
        <v>1</v>
      </c>
      <c r="T110" s="117">
        <v>10</v>
      </c>
      <c r="U110" s="117">
        <v>77</v>
      </c>
      <c r="V110" s="117">
        <v>66</v>
      </c>
      <c r="W110" s="26" t="s">
        <v>42</v>
      </c>
      <c r="X110" s="26">
        <v>36.379427552438614</v>
      </c>
      <c r="Y110" s="28">
        <f>('Controles Generales'!$D$15*(I110*(90/H110))+'Controles Generales'!$E$15*(J110*(90/H110))+'Controles Generales'!$G$15*(L110*(90/H110))+'Controles Generales'!$H$15*(M110*(90/H110))+'Controles Generales'!$J$15*(N110*(90/H110))+'Controles Generales'!$P$15*(T110*(90/H110))+'Controles Generales'!$Q$15*(U110*(90/H110))+'Controles Generales'!$R$15*(V110*(90/H110)))/100</f>
        <v>10.492857142857144</v>
      </c>
      <c r="Z110" s="26">
        <v>54.427698900230865</v>
      </c>
      <c r="AA110" s="26">
        <v>36.379427552438614</v>
      </c>
      <c r="AB110" s="26">
        <v>50.054094989984762</v>
      </c>
      <c r="AC110" s="26">
        <v>12.929818686170792</v>
      </c>
      <c r="AD110" s="26">
        <v>30.112878307034133</v>
      </c>
      <c r="AE110" s="26">
        <v>17.126642771804065</v>
      </c>
      <c r="AF110" s="26">
        <v>8.6506462474204415</v>
      </c>
      <c r="AG110" s="26">
        <v>13.707885304659497</v>
      </c>
      <c r="AH110" s="26">
        <v>12.929818686170792</v>
      </c>
    </row>
    <row r="111" spans="1:34" ht="31.5" x14ac:dyDescent="0.25">
      <c r="A111" s="117" t="s">
        <v>396</v>
      </c>
      <c r="B111" s="117" t="s">
        <v>23</v>
      </c>
      <c r="C111" s="117" t="s">
        <v>155</v>
      </c>
      <c r="D111" s="117" t="s">
        <v>118</v>
      </c>
      <c r="E111" s="118">
        <v>30371</v>
      </c>
      <c r="F111" s="117">
        <v>32</v>
      </c>
      <c r="G111" s="117">
        <v>15</v>
      </c>
      <c r="H111" s="117">
        <v>1350</v>
      </c>
      <c r="I111" s="117">
        <v>384</v>
      </c>
      <c r="J111" s="117">
        <v>194</v>
      </c>
      <c r="K111" s="2">
        <v>8</v>
      </c>
      <c r="L111" s="117">
        <v>33</v>
      </c>
      <c r="M111" s="117">
        <v>158</v>
      </c>
      <c r="N111" s="117">
        <v>0</v>
      </c>
      <c r="O111" s="2">
        <v>1</v>
      </c>
      <c r="P111" s="2">
        <v>0</v>
      </c>
      <c r="Q111" s="2">
        <v>0</v>
      </c>
      <c r="R111" s="2">
        <v>8</v>
      </c>
      <c r="S111" s="2">
        <v>2</v>
      </c>
      <c r="T111" s="117">
        <v>25</v>
      </c>
      <c r="U111" s="117">
        <v>132</v>
      </c>
      <c r="V111" s="117">
        <v>102</v>
      </c>
      <c r="Y111" s="28">
        <f>('Controles Generales'!$D$15*(I111*(90/H111))+'Controles Generales'!$E$15*(J111*(90/H111))+'Controles Generales'!$G$15*(L111*(90/H111))+'Controles Generales'!$H$15*(M111*(90/H111))+'Controles Generales'!$J$15*(N111*(90/H111))+'Controles Generales'!$P$15*(T111*(90/H111))+'Controles Generales'!$Q$15*(U111*(90/H111))+'Controles Generales'!$R$15*(V111*(90/H111)))/100</f>
        <v>9.9926666666666666</v>
      </c>
    </row>
    <row r="112" spans="1:34" ht="21" x14ac:dyDescent="0.25">
      <c r="A112" s="117" t="s">
        <v>922</v>
      </c>
      <c r="B112" s="117" t="s">
        <v>23</v>
      </c>
      <c r="C112" s="117" t="s">
        <v>124</v>
      </c>
      <c r="D112" s="117" t="s">
        <v>118</v>
      </c>
      <c r="E112" s="118">
        <v>29892</v>
      </c>
      <c r="F112" s="117">
        <v>34</v>
      </c>
      <c r="G112" s="117">
        <v>26</v>
      </c>
      <c r="H112" s="117">
        <v>2305</v>
      </c>
      <c r="I112" s="117">
        <v>460</v>
      </c>
      <c r="J112" s="117">
        <v>215</v>
      </c>
      <c r="K112" s="2">
        <v>0</v>
      </c>
      <c r="L112" s="117">
        <v>59</v>
      </c>
      <c r="M112" s="117">
        <v>256</v>
      </c>
      <c r="N112" s="117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117">
        <v>38</v>
      </c>
      <c r="U112" s="117">
        <v>265</v>
      </c>
      <c r="V112" s="117">
        <v>149</v>
      </c>
      <c r="W112" s="26" t="s">
        <v>42</v>
      </c>
      <c r="X112" s="26">
        <v>0.53295834462817382</v>
      </c>
      <c r="Y112" s="28">
        <f>('Controles Generales'!$D$15*(I112*(90/H112))+'Controles Generales'!$E$15*(J112*(90/H112))+'Controles Generales'!$G$15*(L112*(90/H112))+'Controles Generales'!$H$15*(M112*(90/H112))+'Controles Generales'!$J$15*(N112*(90/H112))+'Controles Generales'!$P$15*(T112*(90/H112))+'Controles Generales'!$Q$15*(U112*(90/H112))+'Controles Generales'!$R$15*(V112*(90/H112)))/100</f>
        <v>7.8422993492407818</v>
      </c>
      <c r="Z112" s="26">
        <v>0.78111181897896498</v>
      </c>
      <c r="AA112" s="26">
        <v>0.53295834462817382</v>
      </c>
      <c r="AB112" s="26">
        <v>0.83897123034914667</v>
      </c>
      <c r="AC112" s="26">
        <v>0.10653293575494714</v>
      </c>
      <c r="AD112" s="26">
        <v>0.36513960422878822</v>
      </c>
      <c r="AE112" s="26">
        <v>0.15542521994134897</v>
      </c>
      <c r="AF112" s="26">
        <v>4.301075268817204E-2</v>
      </c>
      <c r="AG112" s="26">
        <v>8.8465298142717488E-2</v>
      </c>
      <c r="AH112" s="26">
        <v>0.10653293575494714</v>
      </c>
    </row>
    <row r="113" spans="1:34" ht="21" x14ac:dyDescent="0.25">
      <c r="A113" s="117" t="s">
        <v>363</v>
      </c>
      <c r="B113" s="117" t="s">
        <v>23</v>
      </c>
      <c r="C113" s="117" t="s">
        <v>128</v>
      </c>
      <c r="D113" s="117" t="s">
        <v>118</v>
      </c>
      <c r="E113" s="118">
        <v>34957</v>
      </c>
      <c r="F113" s="117">
        <v>20</v>
      </c>
      <c r="G113" s="117">
        <v>5</v>
      </c>
      <c r="H113" s="117">
        <v>273</v>
      </c>
      <c r="I113" s="117">
        <v>53</v>
      </c>
      <c r="J113" s="117">
        <v>7</v>
      </c>
      <c r="K113" s="2">
        <v>0</v>
      </c>
      <c r="L113" s="117">
        <v>8</v>
      </c>
      <c r="M113" s="117">
        <v>24</v>
      </c>
      <c r="N113" s="117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117">
        <v>3</v>
      </c>
      <c r="U113" s="117">
        <v>28</v>
      </c>
      <c r="V113" s="117">
        <v>13</v>
      </c>
      <c r="W113" s="26" t="s">
        <v>42</v>
      </c>
      <c r="X113" s="26">
        <v>34.78044271558592</v>
      </c>
      <c r="Y113" s="28">
        <f>('Controles Generales'!$D$15*(I113*(90/H113))+'Controles Generales'!$E$15*(J113*(90/H113))+'Controles Generales'!$G$15*(L113*(90/H113))+'Controles Generales'!$H$15*(M113*(90/H113))+'Controles Generales'!$J$15*(N113*(90/H113))+'Controles Generales'!$P$15*(T113*(90/H113))+'Controles Generales'!$Q$15*(U113*(90/H113))+'Controles Generales'!$R$15*(V113*(90/H113)))/100</f>
        <v>6.5967032967032981</v>
      </c>
      <c r="Z113" s="26">
        <v>49.283097892575</v>
      </c>
      <c r="AA113" s="26">
        <v>34.124705010667896</v>
      </c>
      <c r="AB113" s="26">
        <v>47.185186416064099</v>
      </c>
      <c r="AC113" s="26">
        <v>13.891626142272187</v>
      </c>
      <c r="AD113" s="26">
        <v>27.956165883683589</v>
      </c>
      <c r="AE113" s="26">
        <v>20.077412204072544</v>
      </c>
      <c r="AF113" s="26">
        <v>10.362372731287405</v>
      </c>
      <c r="AG113" s="26">
        <v>14.862579719199312</v>
      </c>
      <c r="AH113" s="26">
        <v>12.908019584895136</v>
      </c>
    </row>
    <row r="114" spans="1:34" ht="21" x14ac:dyDescent="0.25">
      <c r="A114" s="117" t="s">
        <v>923</v>
      </c>
      <c r="B114" s="117" t="s">
        <v>23</v>
      </c>
      <c r="C114" s="117" t="s">
        <v>130</v>
      </c>
      <c r="D114" s="117" t="s">
        <v>169</v>
      </c>
      <c r="E114" s="118">
        <v>32546</v>
      </c>
      <c r="F114" s="117">
        <v>26</v>
      </c>
      <c r="G114" s="117">
        <v>10</v>
      </c>
      <c r="H114" s="117">
        <v>787</v>
      </c>
      <c r="I114" s="117">
        <v>203</v>
      </c>
      <c r="J114" s="117">
        <v>50</v>
      </c>
      <c r="K114" s="2">
        <v>0</v>
      </c>
      <c r="L114" s="117">
        <v>16</v>
      </c>
      <c r="M114" s="117">
        <v>69</v>
      </c>
      <c r="N114" s="117">
        <v>0</v>
      </c>
      <c r="O114" s="2">
        <v>1</v>
      </c>
      <c r="P114" s="2">
        <v>1</v>
      </c>
      <c r="Q114" s="2">
        <v>0</v>
      </c>
      <c r="R114" s="2">
        <v>0</v>
      </c>
      <c r="S114" s="2">
        <v>0</v>
      </c>
      <c r="T114" s="117">
        <v>23</v>
      </c>
      <c r="U114" s="117">
        <v>100</v>
      </c>
      <c r="V114" s="117">
        <v>41</v>
      </c>
      <c r="Y114" s="28">
        <f>('Controles Generales'!$D$15*(I114*(90/H114))+'Controles Generales'!$E$15*(J114*(90/H114))+'Controles Generales'!$G$15*(L114*(90/H114))+'Controles Generales'!$H$15*(M114*(90/H114))+'Controles Generales'!$J$15*(N114*(90/H114))+'Controles Generales'!$P$15*(T114*(90/H114))+'Controles Generales'!$Q$15*(U114*(90/H114))+'Controles Generales'!$R$15*(V114*(90/H114)))/100</f>
        <v>8.4385006353240168</v>
      </c>
    </row>
    <row r="115" spans="1:34" ht="31.5" x14ac:dyDescent="0.25">
      <c r="A115" s="117" t="s">
        <v>924</v>
      </c>
      <c r="B115" s="117" t="s">
        <v>23</v>
      </c>
      <c r="C115" s="117" t="s">
        <v>121</v>
      </c>
      <c r="D115" s="117" t="s">
        <v>215</v>
      </c>
      <c r="E115" s="118">
        <v>34248</v>
      </c>
      <c r="F115" s="117">
        <v>22</v>
      </c>
      <c r="G115" s="117">
        <v>15</v>
      </c>
      <c r="H115" s="117">
        <v>1140</v>
      </c>
      <c r="I115" s="117">
        <v>149</v>
      </c>
      <c r="J115" s="117">
        <v>79</v>
      </c>
      <c r="K115" s="2">
        <v>1</v>
      </c>
      <c r="L115" s="117">
        <v>21</v>
      </c>
      <c r="M115" s="117">
        <v>98</v>
      </c>
      <c r="N115" s="117">
        <v>0</v>
      </c>
      <c r="O115" s="2">
        <v>3</v>
      </c>
      <c r="P115" s="2">
        <v>0</v>
      </c>
      <c r="Q115" s="2">
        <v>1</v>
      </c>
      <c r="R115" s="2">
        <v>0</v>
      </c>
      <c r="S115" s="2">
        <v>1</v>
      </c>
      <c r="T115" s="117">
        <v>26</v>
      </c>
      <c r="U115" s="117">
        <v>137</v>
      </c>
      <c r="V115" s="117">
        <v>84</v>
      </c>
      <c r="Y115" s="28">
        <f>('Controles Generales'!$D$15*(I115*(90/H115))+'Controles Generales'!$E$15*(J115*(90/H115))+'Controles Generales'!$G$15*(L115*(90/H115))+'Controles Generales'!$H$15*(M115*(90/H115))+'Controles Generales'!$J$15*(N115*(90/H115))+'Controles Generales'!$P$15*(T115*(90/H115))+'Controles Generales'!$Q$15*(U115*(90/H115))+'Controles Generales'!$R$15*(V115*(90/H115)))/100</f>
        <v>6.0994736842105253</v>
      </c>
    </row>
    <row r="116" spans="1:34" ht="21" x14ac:dyDescent="0.25">
      <c r="A116" s="117" t="s">
        <v>925</v>
      </c>
      <c r="B116" s="117" t="s">
        <v>23</v>
      </c>
      <c r="C116" s="117" t="s">
        <v>605</v>
      </c>
      <c r="D116" s="117" t="s">
        <v>118</v>
      </c>
      <c r="E116" s="118">
        <v>31959</v>
      </c>
      <c r="F116" s="117">
        <v>28</v>
      </c>
      <c r="G116" s="117">
        <v>12</v>
      </c>
      <c r="H116" s="117">
        <v>1040</v>
      </c>
      <c r="I116" s="117">
        <v>172</v>
      </c>
      <c r="J116" s="117">
        <v>67</v>
      </c>
      <c r="K116" s="2">
        <v>2</v>
      </c>
      <c r="L116" s="117">
        <v>10</v>
      </c>
      <c r="M116" s="117">
        <v>85</v>
      </c>
      <c r="N116" s="117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117">
        <v>20</v>
      </c>
      <c r="U116" s="117">
        <v>120</v>
      </c>
      <c r="V116" s="117">
        <v>67</v>
      </c>
      <c r="Y116" s="28">
        <f>('Controles Generales'!$D$15*(I116*(90/H116))+'Controles Generales'!$E$15*(J116*(90/H116))+'Controles Generales'!$G$15*(L116*(90/H116))+'Controles Generales'!$H$15*(M116*(90/H116))+'Controles Generales'!$J$15*(N116*(90/H116))+'Controles Generales'!$P$15*(T116*(90/H116))+'Controles Generales'!$Q$15*(U116*(90/H116))+'Controles Generales'!$R$15*(V116*(90/H116)))/100</f>
        <v>6.3623076923076924</v>
      </c>
    </row>
    <row r="117" spans="1:34" ht="21" x14ac:dyDescent="0.25">
      <c r="A117" s="117" t="s">
        <v>926</v>
      </c>
      <c r="B117" s="117" t="s">
        <v>23</v>
      </c>
      <c r="C117" s="117" t="s">
        <v>598</v>
      </c>
      <c r="D117" s="117" t="s">
        <v>118</v>
      </c>
      <c r="E117" s="118">
        <v>32675</v>
      </c>
      <c r="F117" s="117">
        <v>26</v>
      </c>
      <c r="G117" s="117">
        <v>11</v>
      </c>
      <c r="H117" s="117">
        <v>990</v>
      </c>
      <c r="I117" s="117">
        <v>128</v>
      </c>
      <c r="J117" s="117">
        <v>42</v>
      </c>
      <c r="K117" s="2">
        <v>0</v>
      </c>
      <c r="L117" s="117">
        <v>21</v>
      </c>
      <c r="M117" s="117">
        <v>88</v>
      </c>
      <c r="N117" s="117">
        <v>1</v>
      </c>
      <c r="O117" s="2">
        <v>0</v>
      </c>
      <c r="P117" s="2">
        <v>0</v>
      </c>
      <c r="Q117" s="2">
        <v>0</v>
      </c>
      <c r="R117" s="2">
        <v>0</v>
      </c>
      <c r="S117" s="2">
        <v>2</v>
      </c>
      <c r="T117" s="117">
        <v>22</v>
      </c>
      <c r="U117" s="117">
        <v>90</v>
      </c>
      <c r="V117" s="117">
        <v>39</v>
      </c>
      <c r="Y117" s="28">
        <f>('Controles Generales'!$D$15*(I117*(90/H117))+'Controles Generales'!$E$15*(J117*(90/H117))+'Controles Generales'!$G$15*(L117*(90/H117))+'Controles Generales'!$H$15*(M117*(90/H117))+'Controles Generales'!$J$15*(N117*(90/H117))+'Controles Generales'!$P$15*(T117*(90/H117))+'Controles Generales'!$Q$15*(U117*(90/H117))+'Controles Generales'!$R$15*(V117*(90/H117)))/100</f>
        <v>5.4409090909090914</v>
      </c>
    </row>
    <row r="118" spans="1:34" ht="21" x14ac:dyDescent="0.25">
      <c r="A118" s="117" t="s">
        <v>411</v>
      </c>
      <c r="B118" s="117" t="s">
        <v>23</v>
      </c>
      <c r="C118" s="117" t="s">
        <v>172</v>
      </c>
      <c r="D118" s="117" t="s">
        <v>118</v>
      </c>
      <c r="E118" s="118">
        <v>31626</v>
      </c>
      <c r="F118" s="117">
        <v>29</v>
      </c>
      <c r="G118" s="117">
        <v>21</v>
      </c>
      <c r="H118" s="117">
        <v>1797</v>
      </c>
      <c r="I118" s="117">
        <v>284</v>
      </c>
      <c r="J118" s="117">
        <v>77</v>
      </c>
      <c r="K118" s="2">
        <v>0</v>
      </c>
      <c r="L118" s="117">
        <v>33</v>
      </c>
      <c r="M118" s="117">
        <v>177</v>
      </c>
      <c r="N118" s="117">
        <v>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117">
        <v>47</v>
      </c>
      <c r="U118" s="117">
        <v>204</v>
      </c>
      <c r="V118" s="117">
        <v>145</v>
      </c>
      <c r="W118" s="26" t="s">
        <v>42</v>
      </c>
      <c r="X118" s="26">
        <v>7.7878447781372753</v>
      </c>
      <c r="Y118" s="28">
        <f>('Controles Generales'!$D$15*(I118*(90/H118))+'Controles Generales'!$E$15*(J118*(90/H118))+'Controles Generales'!$G$15*(L118*(90/H118))+'Controles Generales'!$H$15*(M118*(90/H118))+'Controles Generales'!$J$15*(N118*(90/H118))+'Controles Generales'!$P$15*(T118*(90/H118))+'Controles Generales'!$Q$15*(U118*(90/H118))+'Controles Generales'!$R$15*(V118*(90/H118)))/100</f>
        <v>6.6165275459098503</v>
      </c>
      <c r="Z118" s="26">
        <v>10.393336425257564</v>
      </c>
      <c r="AA118" s="26">
        <v>7.7878447781372753</v>
      </c>
      <c r="AB118" s="26">
        <v>8.3463985930996252</v>
      </c>
      <c r="AC118" s="26">
        <v>3.4283854017967963</v>
      </c>
      <c r="AD118" s="26">
        <v>6.5142557917237411</v>
      </c>
      <c r="AE118" s="26">
        <v>3.2076137721299012</v>
      </c>
      <c r="AF118" s="26">
        <v>2.2584989681763874</v>
      </c>
      <c r="AG118" s="26">
        <v>3.1238188334962529</v>
      </c>
      <c r="AH118" s="26">
        <v>3.4283854017967963</v>
      </c>
    </row>
    <row r="119" spans="1:34" ht="21" x14ac:dyDescent="0.25">
      <c r="A119" s="117" t="s">
        <v>140</v>
      </c>
      <c r="B119" s="117" t="s">
        <v>23</v>
      </c>
      <c r="C119" s="117" t="s">
        <v>152</v>
      </c>
      <c r="D119" s="117" t="s">
        <v>118</v>
      </c>
      <c r="E119" s="118">
        <v>31447</v>
      </c>
      <c r="F119" s="117">
        <v>29</v>
      </c>
      <c r="G119" s="117">
        <v>24</v>
      </c>
      <c r="H119" s="117">
        <v>2019</v>
      </c>
      <c r="I119" s="117">
        <v>601</v>
      </c>
      <c r="J119" s="117">
        <v>204</v>
      </c>
      <c r="K119" s="2">
        <v>0</v>
      </c>
      <c r="L119" s="117">
        <v>23</v>
      </c>
      <c r="M119" s="117">
        <v>241</v>
      </c>
      <c r="N119" s="117">
        <v>2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117">
        <v>51</v>
      </c>
      <c r="U119" s="117">
        <v>216</v>
      </c>
      <c r="V119" s="117">
        <v>151</v>
      </c>
      <c r="W119" s="26" t="s">
        <v>42</v>
      </c>
      <c r="X119" s="26">
        <v>1.3650944248667209</v>
      </c>
      <c r="Y119" s="28">
        <f>('Controles Generales'!$D$15*(I119*(90/H119))+'Controles Generales'!$E$15*(J119*(90/H119))+'Controles Generales'!$G$15*(L119*(90/H119))+'Controles Generales'!$H$15*(M119*(90/H119))+'Controles Generales'!$J$15*(N119*(90/H119))+'Controles Generales'!$P$15*(T119*(90/H119))+'Controles Generales'!$Q$15*(U119*(90/H119))+'Controles Generales'!$R$15*(V119*(90/H119)))/100</f>
        <v>9.8335809806835073</v>
      </c>
      <c r="Z119" s="26">
        <v>2.0257864824505658</v>
      </c>
      <c r="AA119" s="26">
        <v>1.3650944248667209</v>
      </c>
      <c r="AB119" s="26">
        <v>2.1040403191965318</v>
      </c>
      <c r="AC119" s="26">
        <v>0.47248576850094876</v>
      </c>
      <c r="AD119" s="26">
        <v>1.0670913526701005</v>
      </c>
      <c r="AE119" s="26">
        <v>0.72184207668078637</v>
      </c>
      <c r="AF119" s="26">
        <v>0.32915173237753881</v>
      </c>
      <c r="AG119" s="26">
        <v>0.46635711958292603</v>
      </c>
      <c r="AH119" s="26">
        <v>0.47248576850094876</v>
      </c>
    </row>
    <row r="120" spans="1:34" ht="21" x14ac:dyDescent="0.25">
      <c r="A120" s="117" t="s">
        <v>237</v>
      </c>
      <c r="B120" s="117" t="s">
        <v>23</v>
      </c>
      <c r="C120" s="117" t="s">
        <v>121</v>
      </c>
      <c r="D120" s="117" t="s">
        <v>118</v>
      </c>
      <c r="E120" s="118">
        <v>34911</v>
      </c>
      <c r="F120" s="117">
        <v>20</v>
      </c>
      <c r="G120" s="117">
        <v>3</v>
      </c>
      <c r="H120" s="117">
        <v>270</v>
      </c>
      <c r="I120" s="117">
        <v>20</v>
      </c>
      <c r="J120" s="117">
        <v>13</v>
      </c>
      <c r="K120" s="2">
        <v>12</v>
      </c>
      <c r="L120" s="117">
        <v>3</v>
      </c>
      <c r="M120" s="117">
        <v>15</v>
      </c>
      <c r="N120" s="117">
        <v>0</v>
      </c>
      <c r="O120" s="2">
        <v>1</v>
      </c>
      <c r="P120" s="2">
        <v>0</v>
      </c>
      <c r="Q120" s="2">
        <v>0</v>
      </c>
      <c r="R120" s="2">
        <v>0</v>
      </c>
      <c r="S120" s="2">
        <v>3</v>
      </c>
      <c r="T120" s="117">
        <v>3</v>
      </c>
      <c r="U120" s="117">
        <v>28</v>
      </c>
      <c r="V120" s="117">
        <v>18</v>
      </c>
      <c r="Y120" s="28">
        <f>('Controles Generales'!$D$15*(I120*(90/H120))+'Controles Generales'!$E$15*(J120*(90/H120))+'Controles Generales'!$G$15*(L120*(90/H120))+'Controles Generales'!$H$15*(M120*(90/H120))+'Controles Generales'!$J$15*(N120*(90/H120))+'Controles Generales'!$P$15*(T120*(90/H120))+'Controles Generales'!$Q$15*(U120*(90/H120))+'Controles Generales'!$R$15*(V120*(90/H120)))/100</f>
        <v>4.0233333333333334</v>
      </c>
    </row>
    <row r="121" spans="1:34" ht="21" x14ac:dyDescent="0.25">
      <c r="A121" s="117" t="s">
        <v>927</v>
      </c>
      <c r="B121" s="117" t="s">
        <v>23</v>
      </c>
      <c r="C121" s="117" t="s">
        <v>124</v>
      </c>
      <c r="D121" s="117" t="s">
        <v>118</v>
      </c>
      <c r="E121" s="118">
        <v>32406</v>
      </c>
      <c r="F121" s="117">
        <v>27</v>
      </c>
      <c r="G121" s="117">
        <v>4</v>
      </c>
      <c r="H121" s="117">
        <v>224</v>
      </c>
      <c r="I121" s="117">
        <v>23</v>
      </c>
      <c r="J121" s="117">
        <v>16</v>
      </c>
      <c r="K121" s="2">
        <v>6</v>
      </c>
      <c r="L121" s="117">
        <v>5</v>
      </c>
      <c r="M121" s="117">
        <v>18</v>
      </c>
      <c r="N121" s="117">
        <v>0</v>
      </c>
      <c r="O121" s="2">
        <v>7</v>
      </c>
      <c r="P121" s="2">
        <v>1</v>
      </c>
      <c r="Q121" s="2">
        <v>2</v>
      </c>
      <c r="R121" s="2">
        <v>2</v>
      </c>
      <c r="S121" s="2">
        <v>1</v>
      </c>
      <c r="T121" s="117">
        <v>7</v>
      </c>
      <c r="U121" s="117">
        <v>31</v>
      </c>
      <c r="V121" s="117">
        <v>20</v>
      </c>
      <c r="W121" s="26" t="s">
        <v>42</v>
      </c>
      <c r="X121" s="26">
        <v>33.31055272593477</v>
      </c>
      <c r="Y121" s="28">
        <f>('Controles Generales'!$D$15*(I121*(90/H121))+'Controles Generales'!$E$15*(J121*(90/H121))+'Controles Generales'!$G$15*(L121*(90/H121))+'Controles Generales'!$H$15*(M121*(90/H121))+'Controles Generales'!$J$15*(N121*(90/H121))+'Controles Generales'!$P$15*(T121*(90/H121))+'Controles Generales'!$Q$15*(U121*(90/H121))+'Controles Generales'!$R$15*(V121*(90/H121)))/100</f>
        <v>5.9383928571428575</v>
      </c>
      <c r="Z121" s="26">
        <v>48.02782316372339</v>
      </c>
      <c r="AA121" s="26">
        <v>33.27161829970526</v>
      </c>
      <c r="AB121" s="26">
        <v>44.186175698026929</v>
      </c>
      <c r="AC121" s="26">
        <v>13.540283892877484</v>
      </c>
      <c r="AD121" s="26">
        <v>27.879730209085277</v>
      </c>
      <c r="AE121" s="26">
        <v>15.859497089810183</v>
      </c>
      <c r="AF121" s="26">
        <v>9.2076775181225052</v>
      </c>
      <c r="AG121" s="26">
        <v>13.555477581598796</v>
      </c>
      <c r="AH121" s="26">
        <v>13.481882253533222</v>
      </c>
    </row>
    <row r="122" spans="1:34" ht="21" x14ac:dyDescent="0.25">
      <c r="A122" s="117" t="s">
        <v>412</v>
      </c>
      <c r="B122" s="117" t="s">
        <v>23</v>
      </c>
      <c r="C122" s="117" t="s">
        <v>172</v>
      </c>
      <c r="D122" s="117" t="s">
        <v>118</v>
      </c>
      <c r="E122" s="118">
        <v>34090</v>
      </c>
      <c r="F122" s="117">
        <v>22</v>
      </c>
      <c r="G122" s="117">
        <v>3</v>
      </c>
      <c r="H122" s="117">
        <v>146</v>
      </c>
      <c r="I122" s="117">
        <v>22</v>
      </c>
      <c r="J122" s="117">
        <v>3</v>
      </c>
      <c r="K122" s="2">
        <v>6</v>
      </c>
      <c r="L122" s="117">
        <v>2</v>
      </c>
      <c r="M122" s="117">
        <v>16</v>
      </c>
      <c r="N122" s="117">
        <v>0</v>
      </c>
      <c r="O122" s="2">
        <v>1</v>
      </c>
      <c r="P122" s="2">
        <v>0</v>
      </c>
      <c r="Q122" s="2">
        <v>0</v>
      </c>
      <c r="R122" s="2">
        <v>0</v>
      </c>
      <c r="S122" s="2">
        <v>1</v>
      </c>
      <c r="T122" s="117">
        <v>12</v>
      </c>
      <c r="U122" s="117">
        <v>33</v>
      </c>
      <c r="V122" s="117">
        <v>20</v>
      </c>
      <c r="W122" s="26" t="s">
        <v>42</v>
      </c>
      <c r="X122" s="26">
        <v>24.711431558367739</v>
      </c>
      <c r="Y122" s="28">
        <f>('Controles Generales'!$D$15*(I122*(90/H122))+'Controles Generales'!$E$15*(J122*(90/H122))+'Controles Generales'!$G$15*(L122*(90/H122))+'Controles Generales'!$H$15*(M122*(90/H122))+'Controles Generales'!$J$15*(N122*(90/H122))+'Controles Generales'!$P$15*(T122*(90/H122))+'Controles Generales'!$Q$15*(U122*(90/H122))+'Controles Generales'!$R$15*(V122*(90/H122)))/100</f>
        <v>8.2602739726027394</v>
      </c>
      <c r="Z122" s="26">
        <v>34.512176639132193</v>
      </c>
      <c r="AA122" s="26">
        <v>26.086431558367739</v>
      </c>
      <c r="AB122" s="26">
        <v>32.093621609769023</v>
      </c>
      <c r="AC122" s="26">
        <v>8.8419403928787457</v>
      </c>
      <c r="AD122" s="26">
        <v>19.696273990275937</v>
      </c>
      <c r="AE122" s="26">
        <v>11.166240753764473</v>
      </c>
      <c r="AF122" s="26">
        <v>6.3940191950153995</v>
      </c>
      <c r="AG122" s="26">
        <v>9.0098651546113597</v>
      </c>
      <c r="AH122" s="26">
        <v>10.904440392878746</v>
      </c>
    </row>
    <row r="123" spans="1:34" ht="21" x14ac:dyDescent="0.25">
      <c r="A123" s="117" t="s">
        <v>392</v>
      </c>
      <c r="B123" s="117" t="s">
        <v>23</v>
      </c>
      <c r="C123" s="117" t="s">
        <v>121</v>
      </c>
      <c r="D123" s="117" t="s">
        <v>118</v>
      </c>
      <c r="E123" s="118">
        <v>32580</v>
      </c>
      <c r="F123" s="117">
        <v>26</v>
      </c>
      <c r="G123" s="117">
        <v>21</v>
      </c>
      <c r="H123" s="117">
        <v>1780</v>
      </c>
      <c r="I123" s="117">
        <v>177</v>
      </c>
      <c r="J123" s="117">
        <v>78</v>
      </c>
      <c r="K123" s="2">
        <v>1</v>
      </c>
      <c r="L123" s="117">
        <v>32</v>
      </c>
      <c r="M123" s="117">
        <v>130</v>
      </c>
      <c r="N123" s="117">
        <v>1</v>
      </c>
      <c r="O123" s="2">
        <v>2</v>
      </c>
      <c r="P123" s="2">
        <v>0</v>
      </c>
      <c r="Q123" s="2">
        <v>5</v>
      </c>
      <c r="R123" s="2">
        <v>0</v>
      </c>
      <c r="S123" s="2">
        <v>4</v>
      </c>
      <c r="T123" s="117">
        <v>23</v>
      </c>
      <c r="U123" s="117">
        <v>207</v>
      </c>
      <c r="V123" s="117">
        <v>102</v>
      </c>
      <c r="W123" s="26" t="s">
        <v>42</v>
      </c>
      <c r="X123" s="26">
        <v>6.6979378476231339</v>
      </c>
      <c r="Y123" s="28">
        <f>('Controles Generales'!$D$15*(I123*(90/H123))+'Controles Generales'!$E$15*(J123*(90/H123))+'Controles Generales'!$G$15*(L123*(90/H123))+'Controles Generales'!$H$15*(M123*(90/H123))+'Controles Generales'!$J$15*(N123*(90/H123))+'Controles Generales'!$P$15*(T123*(90/H123))+'Controles Generales'!$Q$15*(U123*(90/H123))+'Controles Generales'!$R$15*(V123*(90/H123)))/100</f>
        <v>4.8018539325842697</v>
      </c>
      <c r="Z123" s="26">
        <v>8.6427346893750752</v>
      </c>
      <c r="AA123" s="26">
        <v>6.6979378476231339</v>
      </c>
      <c r="AB123" s="26">
        <v>7.2896906119021061</v>
      </c>
      <c r="AC123" s="26">
        <v>2.8312045939898023</v>
      </c>
      <c r="AD123" s="26">
        <v>5.3895946369392469</v>
      </c>
      <c r="AE123" s="26">
        <v>3.4568806342999885</v>
      </c>
      <c r="AF123" s="26">
        <v>2.0004344520473554</v>
      </c>
      <c r="AG123" s="26">
        <v>3.1839361355490388</v>
      </c>
      <c r="AH123" s="26">
        <v>2.8312045939898023</v>
      </c>
    </row>
    <row r="124" spans="1:34" ht="21" x14ac:dyDescent="0.25">
      <c r="A124" s="117" t="s">
        <v>928</v>
      </c>
      <c r="B124" s="117" t="s">
        <v>23</v>
      </c>
      <c r="C124" s="117" t="s">
        <v>190</v>
      </c>
      <c r="D124" s="117" t="s">
        <v>118</v>
      </c>
      <c r="E124" s="118">
        <v>33378</v>
      </c>
      <c r="F124" s="117">
        <v>24</v>
      </c>
      <c r="G124" s="117">
        <v>24</v>
      </c>
      <c r="H124" s="117">
        <v>2142</v>
      </c>
      <c r="I124" s="117">
        <v>409</v>
      </c>
      <c r="J124" s="117">
        <v>159</v>
      </c>
      <c r="K124" s="2">
        <v>7</v>
      </c>
      <c r="L124" s="117">
        <v>34</v>
      </c>
      <c r="M124" s="117">
        <v>213</v>
      </c>
      <c r="N124" s="117">
        <v>1</v>
      </c>
      <c r="O124" s="2">
        <v>1</v>
      </c>
      <c r="P124" s="2">
        <v>0</v>
      </c>
      <c r="Q124" s="2">
        <v>1</v>
      </c>
      <c r="R124" s="2">
        <v>0</v>
      </c>
      <c r="S124" s="2">
        <v>3</v>
      </c>
      <c r="T124" s="117">
        <v>34</v>
      </c>
      <c r="U124" s="117">
        <v>219</v>
      </c>
      <c r="V124" s="117">
        <v>129</v>
      </c>
      <c r="Y124" s="28">
        <f>('Controles Generales'!$D$15*(I124*(90/H124))+'Controles Generales'!$E$15*(J124*(90/H124))+'Controles Generales'!$G$15*(L124*(90/H124))+'Controles Generales'!$H$15*(M124*(90/H124))+'Controles Generales'!$J$15*(N124*(90/H124))+'Controles Generales'!$P$15*(T124*(90/H124))+'Controles Generales'!$Q$15*(U124*(90/H124))+'Controles Generales'!$R$15*(V124*(90/H124)))/100</f>
        <v>7.0978991596638661</v>
      </c>
    </row>
    <row r="125" spans="1:34" ht="31.5" x14ac:dyDescent="0.25">
      <c r="A125" s="117" t="s">
        <v>372</v>
      </c>
      <c r="B125" s="117" t="s">
        <v>23</v>
      </c>
      <c r="C125" s="117" t="s">
        <v>135</v>
      </c>
      <c r="D125" s="117" t="s">
        <v>118</v>
      </c>
      <c r="E125" s="118">
        <v>31830</v>
      </c>
      <c r="F125" s="117">
        <v>28</v>
      </c>
      <c r="G125" s="117">
        <v>21</v>
      </c>
      <c r="H125" s="117">
        <v>1680</v>
      </c>
      <c r="I125" s="117">
        <v>550</v>
      </c>
      <c r="J125" s="117">
        <v>239</v>
      </c>
      <c r="K125" s="2">
        <v>4</v>
      </c>
      <c r="L125" s="117">
        <v>19</v>
      </c>
      <c r="M125" s="117">
        <v>182</v>
      </c>
      <c r="N125" s="117">
        <v>2</v>
      </c>
      <c r="O125" s="2">
        <v>2</v>
      </c>
      <c r="P125" s="2">
        <v>0</v>
      </c>
      <c r="Q125" s="2">
        <v>0</v>
      </c>
      <c r="R125" s="2">
        <v>0</v>
      </c>
      <c r="S125" s="2">
        <v>1</v>
      </c>
      <c r="T125" s="117">
        <v>37</v>
      </c>
      <c r="U125" s="117">
        <v>215</v>
      </c>
      <c r="V125" s="117">
        <v>161</v>
      </c>
      <c r="Y125" s="28">
        <f>('Controles Generales'!$D$15*(I125*(90/H125))+'Controles Generales'!$E$15*(J125*(90/H125))+'Controles Generales'!$G$15*(L125*(90/H125))+'Controles Generales'!$H$15*(M125*(90/H125))+'Controles Generales'!$J$15*(N125*(90/H125))+'Controles Generales'!$P$15*(T125*(90/H125))+'Controles Generales'!$Q$15*(U125*(90/H125))+'Controles Generales'!$R$15*(V125*(90/H125)))/100</f>
        <v>10.883035714285713</v>
      </c>
    </row>
    <row r="126" spans="1:34" ht="21" x14ac:dyDescent="0.25">
      <c r="A126" s="117" t="s">
        <v>460</v>
      </c>
      <c r="B126" s="117" t="s">
        <v>23</v>
      </c>
      <c r="C126" s="117" t="s">
        <v>146</v>
      </c>
      <c r="D126" s="117" t="s">
        <v>118</v>
      </c>
      <c r="E126" s="118">
        <v>31901</v>
      </c>
      <c r="F126" s="117">
        <v>28</v>
      </c>
      <c r="G126" s="117">
        <v>11</v>
      </c>
      <c r="H126" s="117">
        <v>949</v>
      </c>
      <c r="I126" s="117">
        <v>169</v>
      </c>
      <c r="J126" s="117">
        <v>78</v>
      </c>
      <c r="K126" s="2">
        <v>0</v>
      </c>
      <c r="L126" s="117">
        <v>17</v>
      </c>
      <c r="M126" s="117">
        <v>99</v>
      </c>
      <c r="N126" s="117">
        <v>1</v>
      </c>
      <c r="O126" s="2">
        <v>0</v>
      </c>
      <c r="P126" s="2">
        <v>0</v>
      </c>
      <c r="Q126" s="2">
        <v>14</v>
      </c>
      <c r="R126" s="2">
        <v>0</v>
      </c>
      <c r="S126" s="2">
        <v>1</v>
      </c>
      <c r="T126" s="117">
        <v>21</v>
      </c>
      <c r="U126" s="117">
        <v>73</v>
      </c>
      <c r="V126" s="117">
        <v>44</v>
      </c>
      <c r="Y126" s="28">
        <f>('Controles Generales'!$D$15*(I126*(90/H126))+'Controles Generales'!$E$15*(J126*(90/H126))+'Controles Generales'!$G$15*(L126*(90/H126))+'Controles Generales'!$H$15*(M126*(90/H126))+'Controles Generales'!$J$15*(N126*(90/H126))+'Controles Generales'!$P$15*(T126*(90/H126))+'Controles Generales'!$Q$15*(U126*(90/H126))+'Controles Generales'!$R$15*(V126*(90/H126)))/100</f>
        <v>6.8510010537407799</v>
      </c>
    </row>
    <row r="127" spans="1:34" ht="21" x14ac:dyDescent="0.25">
      <c r="A127" s="117" t="s">
        <v>240</v>
      </c>
      <c r="B127" s="117" t="s">
        <v>23</v>
      </c>
      <c r="C127" s="117" t="s">
        <v>128</v>
      </c>
      <c r="D127" s="117" t="s">
        <v>118</v>
      </c>
      <c r="E127" s="118">
        <v>34262</v>
      </c>
      <c r="F127" s="117">
        <v>22</v>
      </c>
      <c r="G127" s="117">
        <v>1</v>
      </c>
      <c r="H127" s="117">
        <v>90</v>
      </c>
      <c r="I127" s="117">
        <v>5</v>
      </c>
      <c r="J127" s="117">
        <v>7</v>
      </c>
      <c r="K127" s="2">
        <v>2</v>
      </c>
      <c r="L127" s="117">
        <v>0</v>
      </c>
      <c r="M127" s="117">
        <v>2</v>
      </c>
      <c r="N127" s="117">
        <v>0</v>
      </c>
      <c r="O127" s="2">
        <v>2</v>
      </c>
      <c r="P127" s="2">
        <v>0</v>
      </c>
      <c r="Q127" s="2">
        <v>0</v>
      </c>
      <c r="R127" s="2">
        <v>0</v>
      </c>
      <c r="S127" s="2">
        <v>1</v>
      </c>
      <c r="T127" s="117">
        <v>1</v>
      </c>
      <c r="U127" s="117">
        <v>9</v>
      </c>
      <c r="V127" s="117">
        <v>1</v>
      </c>
      <c r="Y127" s="28">
        <f>('Controles Generales'!$D$15*(I127*(90/H127))+'Controles Generales'!$E$15*(J127*(90/H127))+'Controles Generales'!$G$15*(L127*(90/H127))+'Controles Generales'!$H$15*(M127*(90/H127))+'Controles Generales'!$J$15*(N127*(90/H127))+'Controles Generales'!$P$15*(T127*(90/H127))+'Controles Generales'!$Q$15*(U127*(90/H127))+'Controles Generales'!$R$15*(V127*(90/H127)))/100</f>
        <v>2.83</v>
      </c>
    </row>
    <row r="128" spans="1:34" ht="21" x14ac:dyDescent="0.25">
      <c r="A128" s="117" t="s">
        <v>929</v>
      </c>
      <c r="B128" s="117" t="s">
        <v>23</v>
      </c>
      <c r="C128" s="117" t="s">
        <v>117</v>
      </c>
      <c r="D128" s="117" t="s">
        <v>118</v>
      </c>
      <c r="E128" s="118">
        <v>30701</v>
      </c>
      <c r="F128" s="117">
        <v>31</v>
      </c>
      <c r="G128" s="117">
        <v>1</v>
      </c>
      <c r="H128" s="117">
        <v>81</v>
      </c>
      <c r="I128" s="117">
        <v>10</v>
      </c>
      <c r="J128" s="117">
        <v>13</v>
      </c>
      <c r="K128" s="2">
        <v>2</v>
      </c>
      <c r="L128" s="117">
        <v>3</v>
      </c>
      <c r="M128" s="117">
        <v>6</v>
      </c>
      <c r="N128" s="117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117">
        <v>2</v>
      </c>
      <c r="U128" s="117">
        <v>8</v>
      </c>
      <c r="V128" s="117">
        <v>3</v>
      </c>
      <c r="W128" s="26" t="s">
        <v>42</v>
      </c>
      <c r="X128" s="26">
        <v>32.895412949095082</v>
      </c>
      <c r="Y128" s="28">
        <f>('Controles Generales'!$D$15*(I128*(90/H128))+'Controles Generales'!$E$15*(J128*(90/H128))+'Controles Generales'!$G$15*(L128*(90/H128))+'Controles Generales'!$H$15*(M128*(90/H128))+'Controles Generales'!$J$15*(N128*(90/H128))+'Controles Generales'!$P$15*(T128*(90/H128))+'Controles Generales'!$Q$15*(U128*(90/H128))+'Controles Generales'!$R$15*(V128*(90/H128)))/100</f>
        <v>6.5000000000000009</v>
      </c>
      <c r="Z128" s="26">
        <v>48.972268236148878</v>
      </c>
      <c r="AA128" s="26">
        <v>32.981478522865572</v>
      </c>
      <c r="AB128" s="26">
        <v>43.755009919791299</v>
      </c>
      <c r="AC128" s="26">
        <v>11.736815285306044</v>
      </c>
      <c r="AD128" s="26">
        <v>27.03134287227406</v>
      </c>
      <c r="AE128" s="26">
        <v>15.543942502433962</v>
      </c>
      <c r="AF128" s="26">
        <v>8.5876728566093057</v>
      </c>
      <c r="AG128" s="26">
        <v>10.965670731533409</v>
      </c>
      <c r="AH128" s="26">
        <v>11.865913645961779</v>
      </c>
    </row>
    <row r="129" spans="1:34" ht="31.5" x14ac:dyDescent="0.25">
      <c r="A129" s="117" t="s">
        <v>930</v>
      </c>
      <c r="B129" s="117" t="s">
        <v>23</v>
      </c>
      <c r="C129" s="117" t="s">
        <v>190</v>
      </c>
      <c r="D129" s="117" t="s">
        <v>169</v>
      </c>
      <c r="E129" s="118">
        <v>30523</v>
      </c>
      <c r="F129" s="117">
        <v>32</v>
      </c>
      <c r="G129" s="117">
        <v>4</v>
      </c>
      <c r="H129" s="117">
        <v>231</v>
      </c>
      <c r="I129" s="117">
        <v>35</v>
      </c>
      <c r="J129" s="117">
        <v>13</v>
      </c>
      <c r="K129" s="2">
        <v>1</v>
      </c>
      <c r="L129" s="117">
        <v>4</v>
      </c>
      <c r="M129" s="117">
        <v>28</v>
      </c>
      <c r="N129" s="117">
        <v>0</v>
      </c>
      <c r="O129" s="2">
        <v>4</v>
      </c>
      <c r="P129" s="2">
        <v>2</v>
      </c>
      <c r="Q129" s="2">
        <v>3</v>
      </c>
      <c r="R129" s="2">
        <v>0</v>
      </c>
      <c r="S129" s="2">
        <v>1</v>
      </c>
      <c r="T129" s="117">
        <v>11</v>
      </c>
      <c r="U129" s="117">
        <v>40</v>
      </c>
      <c r="V129" s="117">
        <v>16</v>
      </c>
      <c r="W129" s="26" t="s">
        <v>42</v>
      </c>
      <c r="X129" s="26">
        <v>11.540174370298866</v>
      </c>
      <c r="Y129" s="28">
        <f>('Controles Generales'!$D$15*(I129*(90/H129))+'Controles Generales'!$E$15*(J129*(90/H129))+'Controles Generales'!$G$15*(L129*(90/H129))+'Controles Generales'!$H$15*(M129*(90/H129))+'Controles Generales'!$J$15*(N129*(90/H129))+'Controles Generales'!$P$15*(T129*(90/H129))+'Controles Generales'!$Q$15*(U129*(90/H129))+'Controles Generales'!$R$15*(V129*(90/H129)))/100</f>
        <v>7.4064935064935069</v>
      </c>
      <c r="Z129" s="26">
        <v>16.555813972401385</v>
      </c>
      <c r="AA129" s="26">
        <v>11.790174370298866</v>
      </c>
      <c r="AB129" s="26">
        <v>16.150292488644705</v>
      </c>
      <c r="AC129" s="26">
        <v>3.601809764031497</v>
      </c>
      <c r="AD129" s="26">
        <v>9.2915272718056539</v>
      </c>
      <c r="AE129" s="26">
        <v>4.1670971255885867</v>
      </c>
      <c r="AF129" s="26">
        <v>1.7310422376836037</v>
      </c>
      <c r="AG129" s="26">
        <v>2.7611348302761964</v>
      </c>
      <c r="AH129" s="26">
        <v>3.976809764031497</v>
      </c>
    </row>
    <row r="130" spans="1:34" ht="21" x14ac:dyDescent="0.25">
      <c r="A130" s="117" t="s">
        <v>366</v>
      </c>
      <c r="B130" s="117" t="s">
        <v>23</v>
      </c>
      <c r="C130" s="117" t="s">
        <v>130</v>
      </c>
      <c r="D130" s="117" t="s">
        <v>118</v>
      </c>
      <c r="E130" s="118">
        <v>32799</v>
      </c>
      <c r="F130" s="117">
        <v>26</v>
      </c>
      <c r="G130" s="117">
        <v>12</v>
      </c>
      <c r="H130" s="117">
        <v>888</v>
      </c>
      <c r="I130" s="117">
        <v>229</v>
      </c>
      <c r="J130" s="117">
        <v>73</v>
      </c>
      <c r="K130" s="2">
        <v>1</v>
      </c>
      <c r="L130" s="117">
        <v>14</v>
      </c>
      <c r="M130" s="117">
        <v>95</v>
      </c>
      <c r="N130" s="117">
        <v>0</v>
      </c>
      <c r="O130" s="2">
        <v>3</v>
      </c>
      <c r="P130" s="2">
        <v>1</v>
      </c>
      <c r="Q130" s="2">
        <v>1</v>
      </c>
      <c r="R130" s="2">
        <v>1</v>
      </c>
      <c r="S130" s="2">
        <v>2</v>
      </c>
      <c r="T130" s="117">
        <v>10</v>
      </c>
      <c r="U130" s="117">
        <v>99</v>
      </c>
      <c r="V130" s="117">
        <v>83</v>
      </c>
      <c r="Y130" s="28">
        <f>('Controles Generales'!$D$15*(I130*(90/H130))+'Controles Generales'!$E$15*(J130*(90/H130))+'Controles Generales'!$G$15*(L130*(90/H130))+'Controles Generales'!$H$15*(M130*(90/H130))+'Controles Generales'!$J$15*(N130*(90/H130))+'Controles Generales'!$P$15*(T130*(90/H130))+'Controles Generales'!$Q$15*(U130*(90/H130))+'Controles Generales'!$R$15*(V130*(90/H130)))/100</f>
        <v>8.8084459459459463</v>
      </c>
    </row>
    <row r="131" spans="1:34" ht="21" x14ac:dyDescent="0.25">
      <c r="A131" s="117" t="s">
        <v>931</v>
      </c>
      <c r="B131" s="117" t="s">
        <v>23</v>
      </c>
      <c r="C131" s="117" t="s">
        <v>605</v>
      </c>
      <c r="D131" s="117" t="s">
        <v>118</v>
      </c>
      <c r="E131" s="118">
        <v>31359</v>
      </c>
      <c r="F131" s="117">
        <v>30</v>
      </c>
      <c r="G131" s="117">
        <v>18</v>
      </c>
      <c r="H131" s="117">
        <v>1409</v>
      </c>
      <c r="I131" s="117">
        <v>210</v>
      </c>
      <c r="J131" s="117">
        <v>49</v>
      </c>
      <c r="K131" s="2">
        <v>10</v>
      </c>
      <c r="L131" s="117">
        <v>19</v>
      </c>
      <c r="M131" s="117">
        <v>120</v>
      </c>
      <c r="N131" s="117">
        <v>0</v>
      </c>
      <c r="O131" s="2">
        <v>0</v>
      </c>
      <c r="P131" s="2">
        <v>0</v>
      </c>
      <c r="Q131" s="2">
        <v>12</v>
      </c>
      <c r="R131" s="2">
        <v>0</v>
      </c>
      <c r="S131" s="2">
        <v>3</v>
      </c>
      <c r="T131" s="117">
        <v>50</v>
      </c>
      <c r="U131" s="117">
        <v>151</v>
      </c>
      <c r="V131" s="117">
        <v>94</v>
      </c>
      <c r="W131" s="26" t="s">
        <v>42</v>
      </c>
      <c r="X131" s="26">
        <v>39.63390146901277</v>
      </c>
      <c r="Y131" s="28">
        <f>('Controles Generales'!$D$15*(I131*(90/H131))+'Controles Generales'!$E$15*(J131*(90/H131))+'Controles Generales'!$G$15*(L131*(90/H131))+'Controles Generales'!$H$15*(M131*(90/H131))+'Controles Generales'!$J$15*(N131*(90/H131))+'Controles Generales'!$P$15*(T131*(90/H131))+'Controles Generales'!$Q$15*(U131*(90/H131))+'Controles Generales'!$R$15*(V131*(90/H131)))/100</f>
        <v>6.0994322214336414</v>
      </c>
      <c r="Z131" s="26">
        <v>52.825124528182833</v>
      </c>
      <c r="AA131" s="26">
        <v>39.63390146901277</v>
      </c>
      <c r="AB131" s="26">
        <v>48.002755774772844</v>
      </c>
      <c r="AC131" s="26">
        <v>11.591183287948224</v>
      </c>
      <c r="AD131" s="26">
        <v>30.998784029410682</v>
      </c>
      <c r="AE131" s="26">
        <v>14.749822459499878</v>
      </c>
      <c r="AF131" s="26">
        <v>6.2146360210876344</v>
      </c>
      <c r="AG131" s="26">
        <v>11.090056896508511</v>
      </c>
      <c r="AH131" s="26">
        <v>11.591183287948224</v>
      </c>
    </row>
    <row r="132" spans="1:34" ht="21" x14ac:dyDescent="0.25">
      <c r="A132" s="117" t="s">
        <v>932</v>
      </c>
      <c r="B132" s="117" t="s">
        <v>23</v>
      </c>
      <c r="C132" s="117" t="s">
        <v>585</v>
      </c>
      <c r="D132" s="117" t="s">
        <v>118</v>
      </c>
      <c r="E132" s="118">
        <v>32367</v>
      </c>
      <c r="F132" s="117">
        <v>27</v>
      </c>
      <c r="G132" s="117">
        <v>21</v>
      </c>
      <c r="H132" s="117">
        <v>1640</v>
      </c>
      <c r="I132" s="117">
        <v>327</v>
      </c>
      <c r="J132" s="117">
        <v>99</v>
      </c>
      <c r="K132" s="2">
        <v>7</v>
      </c>
      <c r="L132" s="117">
        <v>34</v>
      </c>
      <c r="M132" s="117">
        <v>189</v>
      </c>
      <c r="N132" s="117">
        <v>0</v>
      </c>
      <c r="O132" s="2">
        <v>3</v>
      </c>
      <c r="P132" s="2">
        <v>0</v>
      </c>
      <c r="Q132" s="2">
        <v>13</v>
      </c>
      <c r="R132" s="2">
        <v>0</v>
      </c>
      <c r="S132" s="2">
        <v>6</v>
      </c>
      <c r="T132" s="117">
        <v>20</v>
      </c>
      <c r="U132" s="117">
        <v>167</v>
      </c>
      <c r="V132" s="117">
        <v>94</v>
      </c>
      <c r="W132" s="26" t="s">
        <v>42</v>
      </c>
      <c r="X132" s="26">
        <v>16.465896813573494</v>
      </c>
      <c r="Y132" s="28">
        <f>('Controles Generales'!$D$15*(I132*(90/H132))+'Controles Generales'!$E$15*(J132*(90/H132))+'Controles Generales'!$G$15*(L132*(90/H132))+'Controles Generales'!$H$15*(M132*(90/H132))+'Controles Generales'!$J$15*(N132*(90/H132))+'Controles Generales'!$P$15*(T132*(90/H132))+'Controles Generales'!$Q$15*(U132*(90/H132))+'Controles Generales'!$R$15*(V132*(90/H132)))/100</f>
        <v>7.3223780487804895</v>
      </c>
      <c r="Z132" s="26">
        <v>21.292089333536438</v>
      </c>
      <c r="AA132" s="26">
        <v>16.715896813573494</v>
      </c>
      <c r="AB132" s="26">
        <v>21.780421987679052</v>
      </c>
      <c r="AC132" s="26">
        <v>8.6614394396478911</v>
      </c>
      <c r="AD132" s="26">
        <v>15.265660823263683</v>
      </c>
      <c r="AE132" s="26">
        <v>11.128593997189823</v>
      </c>
      <c r="AF132" s="26">
        <v>6.4679641989888674</v>
      </c>
      <c r="AG132" s="26">
        <v>8.5494035929282628</v>
      </c>
      <c r="AH132" s="26">
        <v>9.0364394396478911</v>
      </c>
    </row>
    <row r="133" spans="1:34" ht="21" x14ac:dyDescent="0.25">
      <c r="A133" s="117" t="s">
        <v>397</v>
      </c>
      <c r="B133" s="117" t="s">
        <v>23</v>
      </c>
      <c r="C133" s="117" t="s">
        <v>130</v>
      </c>
      <c r="D133" s="117" t="s">
        <v>118</v>
      </c>
      <c r="E133" s="118">
        <v>32154</v>
      </c>
      <c r="F133" s="117">
        <v>27</v>
      </c>
      <c r="G133" s="117">
        <v>12</v>
      </c>
      <c r="H133" s="117">
        <v>999</v>
      </c>
      <c r="I133" s="117">
        <v>336</v>
      </c>
      <c r="J133" s="117">
        <v>131</v>
      </c>
      <c r="K133" s="2">
        <v>0</v>
      </c>
      <c r="L133" s="117">
        <v>9</v>
      </c>
      <c r="M133" s="117">
        <v>85</v>
      </c>
      <c r="N133" s="117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117">
        <v>21</v>
      </c>
      <c r="U133" s="117">
        <v>88</v>
      </c>
      <c r="V133" s="117">
        <v>86</v>
      </c>
      <c r="W133" s="26" t="s">
        <v>42</v>
      </c>
      <c r="X133" s="26">
        <v>35.144576984485795</v>
      </c>
      <c r="Y133" s="28">
        <f>('Controles Generales'!$D$15*(I133*(90/H133))+'Controles Generales'!$E$15*(J133*(90/H133))+'Controles Generales'!$G$15*(L133*(90/H133))+'Controles Generales'!$H$15*(M133*(90/H133))+'Controles Generales'!$J$15*(N133*(90/H133))+'Controles Generales'!$P$15*(T133*(90/H133))+'Controles Generales'!$Q$15*(U133*(90/H133))+'Controles Generales'!$R$15*(V133*(90/H133)))/100</f>
        <v>10.3</v>
      </c>
      <c r="Z133" s="26">
        <v>45.98357594151765</v>
      </c>
      <c r="AA133" s="26">
        <v>34.980642558256292</v>
      </c>
      <c r="AB133" s="26">
        <v>44.901611454131029</v>
      </c>
      <c r="AC133" s="26">
        <v>15.505289995674582</v>
      </c>
      <c r="AD133" s="26">
        <v>29.317043541762381</v>
      </c>
      <c r="AE133" s="26">
        <v>24.587584046075509</v>
      </c>
      <c r="AF133" s="26">
        <v>16.947488966425411</v>
      </c>
      <c r="AG133" s="26">
        <v>21.005831959194634</v>
      </c>
      <c r="AH133" s="26">
        <v>15.259388356330319</v>
      </c>
    </row>
    <row r="134" spans="1:34" ht="21" x14ac:dyDescent="0.25">
      <c r="A134" s="117" t="s">
        <v>933</v>
      </c>
      <c r="B134" s="117" t="s">
        <v>23</v>
      </c>
      <c r="C134" s="117" t="s">
        <v>142</v>
      </c>
      <c r="D134" s="117" t="s">
        <v>118</v>
      </c>
      <c r="E134" s="118">
        <v>28518</v>
      </c>
      <c r="F134" s="117">
        <v>37</v>
      </c>
      <c r="G134" s="117">
        <v>1</v>
      </c>
      <c r="H134" s="117">
        <v>90</v>
      </c>
      <c r="I134" s="117">
        <v>31</v>
      </c>
      <c r="J134" s="117">
        <v>11</v>
      </c>
      <c r="K134" s="2">
        <v>4</v>
      </c>
      <c r="L134" s="117">
        <v>2</v>
      </c>
      <c r="M134" s="117">
        <v>8</v>
      </c>
      <c r="N134" s="117">
        <v>0</v>
      </c>
      <c r="O134" s="2">
        <v>1</v>
      </c>
      <c r="P134" s="2">
        <v>1</v>
      </c>
      <c r="Q134" s="2">
        <v>0</v>
      </c>
      <c r="R134" s="2">
        <v>5</v>
      </c>
      <c r="S134" s="2">
        <v>1</v>
      </c>
      <c r="T134" s="117">
        <v>1</v>
      </c>
      <c r="U134" s="117">
        <v>6</v>
      </c>
      <c r="V134" s="117">
        <v>3</v>
      </c>
      <c r="Y134" s="28">
        <f>('Controles Generales'!$D$15*(I134*(90/H134))+'Controles Generales'!$E$15*(J134*(90/H134))+'Controles Generales'!$G$15*(L134*(90/H134))+'Controles Generales'!$H$15*(M134*(90/H134))+'Controles Generales'!$J$15*(N134*(90/H134))+'Controles Generales'!$P$15*(T134*(90/H134))+'Controles Generales'!$Q$15*(U134*(90/H134))+'Controles Generales'!$R$15*(V134*(90/H134)))/100</f>
        <v>9.89</v>
      </c>
    </row>
    <row r="135" spans="1:34" ht="31.5" x14ac:dyDescent="0.25">
      <c r="A135" s="117" t="s">
        <v>934</v>
      </c>
      <c r="B135" s="117" t="s">
        <v>23</v>
      </c>
      <c r="C135" s="117" t="s">
        <v>148</v>
      </c>
      <c r="D135" s="117" t="s">
        <v>118</v>
      </c>
      <c r="E135" s="118">
        <v>29896</v>
      </c>
      <c r="F135" s="117">
        <v>34</v>
      </c>
      <c r="G135" s="117">
        <v>22</v>
      </c>
      <c r="H135" s="117">
        <v>1862</v>
      </c>
      <c r="I135" s="117">
        <v>329</v>
      </c>
      <c r="J135" s="117">
        <v>114</v>
      </c>
      <c r="K135" s="2">
        <v>0</v>
      </c>
      <c r="L135" s="117">
        <v>22</v>
      </c>
      <c r="M135" s="117">
        <v>148</v>
      </c>
      <c r="N135" s="117">
        <v>2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117">
        <v>41</v>
      </c>
      <c r="U135" s="117">
        <v>202</v>
      </c>
      <c r="V135" s="117">
        <v>144</v>
      </c>
      <c r="W135" s="26" t="s">
        <v>42</v>
      </c>
      <c r="X135" s="26">
        <v>4.4344094836990662</v>
      </c>
      <c r="Y135" s="28">
        <f>('Controles Generales'!$D$15*(I135*(90/H135))+'Controles Generales'!$E$15*(J135*(90/H135))+'Controles Generales'!$G$15*(L135*(90/H135))+'Controles Generales'!$H$15*(M135*(90/H135))+'Controles Generales'!$J$15*(N135*(90/H135))+'Controles Generales'!$P$15*(T135*(90/H135))+'Controles Generales'!$Q$15*(U135*(90/H135))+'Controles Generales'!$R$15*(V135*(90/H135)))/100</f>
        <v>6.6774973147153602</v>
      </c>
      <c r="Z135" s="26">
        <v>5.7038310785458126</v>
      </c>
      <c r="AA135" s="26">
        <v>4.4344094836990662</v>
      </c>
      <c r="AB135" s="26">
        <v>4.8066340513323169</v>
      </c>
      <c r="AC135" s="26">
        <v>1.3983332121204108</v>
      </c>
      <c r="AD135" s="26">
        <v>3.5403300187108675</v>
      </c>
      <c r="AE135" s="26">
        <v>1.3112848919300533</v>
      </c>
      <c r="AF135" s="26">
        <v>0.47968936678614099</v>
      </c>
      <c r="AG135" s="26">
        <v>0.79871293580971003</v>
      </c>
      <c r="AH135" s="26">
        <v>1.3983332121204108</v>
      </c>
    </row>
    <row r="136" spans="1:34" ht="31.5" x14ac:dyDescent="0.25">
      <c r="A136" s="117" t="s">
        <v>390</v>
      </c>
      <c r="B136" s="117" t="s">
        <v>23</v>
      </c>
      <c r="C136" s="117" t="s">
        <v>158</v>
      </c>
      <c r="D136" s="117" t="s">
        <v>118</v>
      </c>
      <c r="E136" s="118">
        <v>30468</v>
      </c>
      <c r="F136" s="117">
        <v>32</v>
      </c>
      <c r="G136" s="117">
        <v>22</v>
      </c>
      <c r="H136" s="117">
        <v>1952</v>
      </c>
      <c r="I136" s="117">
        <v>358</v>
      </c>
      <c r="J136" s="117">
        <v>169</v>
      </c>
      <c r="K136" s="2">
        <v>11</v>
      </c>
      <c r="L136" s="117">
        <v>30</v>
      </c>
      <c r="M136" s="117">
        <v>205</v>
      </c>
      <c r="N136" s="117">
        <v>1</v>
      </c>
      <c r="O136" s="2">
        <v>12</v>
      </c>
      <c r="P136" s="2">
        <v>3</v>
      </c>
      <c r="Q136" s="2">
        <v>2</v>
      </c>
      <c r="R136" s="2">
        <v>38</v>
      </c>
      <c r="S136" s="2">
        <v>12</v>
      </c>
      <c r="T136" s="117">
        <v>52</v>
      </c>
      <c r="U136" s="117">
        <v>216</v>
      </c>
      <c r="V136" s="117">
        <v>129</v>
      </c>
      <c r="W136" s="26" t="s">
        <v>42</v>
      </c>
      <c r="X136" s="26">
        <v>0.34736152525526337</v>
      </c>
      <c r="Y136" s="28">
        <f>('Controles Generales'!$D$15*(I136*(90/H136))+'Controles Generales'!$E$15*(J136*(90/H136))+'Controles Generales'!$G$15*(L136*(90/H136))+'Controles Generales'!$H$15*(M136*(90/H136))+'Controles Generales'!$J$15*(N136*(90/H136))+'Controles Generales'!$P$15*(T136*(90/H136))+'Controles Generales'!$Q$15*(U136*(90/H136))+'Controles Generales'!$R$15*(V136*(90/H136)))/100</f>
        <v>7.3825819672131168</v>
      </c>
      <c r="Z136" s="26">
        <v>0.7196008117013275</v>
      </c>
      <c r="AA136" s="26">
        <v>0.34736152525526337</v>
      </c>
      <c r="AB136" s="26">
        <v>0.5977496064304868</v>
      </c>
      <c r="AC136" s="26">
        <v>4.9064787205204664E-2</v>
      </c>
      <c r="AD136" s="26">
        <v>0.23369025029366583</v>
      </c>
      <c r="AE136" s="26">
        <v>3.2258064516129031E-2</v>
      </c>
      <c r="AF136" s="26">
        <v>2.150537634408602E-2</v>
      </c>
      <c r="AG136" s="26">
        <v>2.150537634408602E-2</v>
      </c>
      <c r="AH136" s="26">
        <v>4.9064787205204664E-2</v>
      </c>
    </row>
    <row r="137" spans="1:34" ht="21" x14ac:dyDescent="0.25">
      <c r="A137" s="117" t="s">
        <v>935</v>
      </c>
      <c r="B137" s="117" t="s">
        <v>23</v>
      </c>
      <c r="C137" s="117" t="s">
        <v>139</v>
      </c>
      <c r="D137" s="117" t="s">
        <v>133</v>
      </c>
      <c r="E137" s="118">
        <v>33358</v>
      </c>
      <c r="F137" s="117">
        <v>24</v>
      </c>
      <c r="G137" s="117">
        <v>19</v>
      </c>
      <c r="H137" s="117">
        <v>1685</v>
      </c>
      <c r="I137" s="117">
        <v>386</v>
      </c>
      <c r="J137" s="117">
        <v>115</v>
      </c>
      <c r="K137" s="2">
        <v>0</v>
      </c>
      <c r="L137" s="117">
        <v>32</v>
      </c>
      <c r="M137" s="117">
        <v>162</v>
      </c>
      <c r="N137" s="117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117">
        <v>37</v>
      </c>
      <c r="U137" s="117">
        <v>193</v>
      </c>
      <c r="V137" s="117">
        <v>120</v>
      </c>
      <c r="W137" s="26" t="s">
        <v>42</v>
      </c>
      <c r="X137" s="26">
        <v>17.113639769619311</v>
      </c>
      <c r="Y137" s="28">
        <f>('Controles Generales'!$D$15*(I137*(90/H137))+'Controles Generales'!$E$15*(J137*(90/H137))+'Controles Generales'!$G$15*(L137*(90/H137))+'Controles Generales'!$H$15*(M137*(90/H137))+'Controles Generales'!$J$15*(N137*(90/H137))+'Controles Generales'!$P$15*(T137*(90/H137))+'Controles Generales'!$Q$15*(U137*(90/H137))+'Controles Generales'!$R$15*(V137*(90/H137)))/100</f>
        <v>8.0214836795252218</v>
      </c>
      <c r="Z137" s="26">
        <v>22.498034374294559</v>
      </c>
      <c r="AA137" s="26">
        <v>17.113639769619311</v>
      </c>
      <c r="AB137" s="26">
        <v>21.208786392381079</v>
      </c>
      <c r="AC137" s="26">
        <v>5.37766275239085</v>
      </c>
      <c r="AD137" s="26">
        <v>13.595346410504694</v>
      </c>
      <c r="AE137" s="26">
        <v>4.2694065896153184</v>
      </c>
      <c r="AF137" s="26">
        <v>2.5575010062676098</v>
      </c>
      <c r="AG137" s="26">
        <v>3.8302282789948827</v>
      </c>
      <c r="AH137" s="26">
        <v>5.37766275239085</v>
      </c>
    </row>
    <row r="138" spans="1:34" ht="21" x14ac:dyDescent="0.25">
      <c r="A138" s="117" t="s">
        <v>393</v>
      </c>
      <c r="B138" s="117" t="s">
        <v>23</v>
      </c>
      <c r="C138" s="117" t="s">
        <v>128</v>
      </c>
      <c r="D138" s="117" t="s">
        <v>118</v>
      </c>
      <c r="E138" s="118">
        <v>32668</v>
      </c>
      <c r="F138" s="117">
        <v>26</v>
      </c>
      <c r="G138" s="117">
        <v>24</v>
      </c>
      <c r="H138" s="117">
        <v>2074</v>
      </c>
      <c r="I138" s="117">
        <v>530</v>
      </c>
      <c r="J138" s="117">
        <v>257</v>
      </c>
      <c r="K138" s="2">
        <v>3</v>
      </c>
      <c r="L138" s="117">
        <v>43</v>
      </c>
      <c r="M138" s="117">
        <v>267</v>
      </c>
      <c r="N138" s="117">
        <v>3</v>
      </c>
      <c r="O138" s="2">
        <v>5</v>
      </c>
      <c r="P138" s="2">
        <v>0</v>
      </c>
      <c r="Q138" s="2">
        <v>0</v>
      </c>
      <c r="R138" s="2">
        <v>0</v>
      </c>
      <c r="S138" s="2">
        <v>2</v>
      </c>
      <c r="T138" s="117">
        <v>63</v>
      </c>
      <c r="U138" s="117">
        <v>233</v>
      </c>
      <c r="V138" s="117">
        <v>133</v>
      </c>
      <c r="W138" s="26" t="s">
        <v>42</v>
      </c>
      <c r="X138" s="26">
        <v>20.6959566674821</v>
      </c>
      <c r="Y138" s="28">
        <f>('Controles Generales'!$D$15*(I138*(90/H138))+'Controles Generales'!$E$15*(J138*(90/H138))+'Controles Generales'!$G$15*(L138*(90/H138))+'Controles Generales'!$H$15*(M138*(90/H138))+'Controles Generales'!$J$15*(N138*(90/H138))+'Controles Generales'!$P$15*(T138*(90/H138))+'Controles Generales'!$Q$15*(U138*(90/H138))+'Controles Generales'!$R$15*(V138*(90/H138)))/100</f>
        <v>9.5133558341369344</v>
      </c>
      <c r="Z138" s="26">
        <v>28.901181230559931</v>
      </c>
      <c r="AA138" s="26">
        <v>20.6959566674821</v>
      </c>
      <c r="AB138" s="26">
        <v>26.031376177541361</v>
      </c>
      <c r="AC138" s="26">
        <v>6.2030967514202109</v>
      </c>
      <c r="AD138" s="26">
        <v>16.541208261432033</v>
      </c>
      <c r="AE138" s="26">
        <v>9.5658697985548073</v>
      </c>
      <c r="AF138" s="26">
        <v>3.6453194180898163</v>
      </c>
      <c r="AG138" s="26">
        <v>6.1150163877867865</v>
      </c>
      <c r="AH138" s="26">
        <v>6.2030967514202109</v>
      </c>
    </row>
    <row r="139" spans="1:34" ht="21" x14ac:dyDescent="0.25">
      <c r="A139" s="117" t="s">
        <v>936</v>
      </c>
      <c r="B139" s="117" t="s">
        <v>23</v>
      </c>
      <c r="C139" s="117" t="s">
        <v>157</v>
      </c>
      <c r="D139" s="117" t="s">
        <v>215</v>
      </c>
      <c r="E139" s="118">
        <v>27772</v>
      </c>
      <c r="F139" s="117">
        <v>39</v>
      </c>
      <c r="G139" s="117">
        <v>25</v>
      </c>
      <c r="H139" s="117">
        <v>2205</v>
      </c>
      <c r="I139" s="117">
        <v>466</v>
      </c>
      <c r="J139" s="117">
        <v>102</v>
      </c>
      <c r="K139" s="2">
        <v>5</v>
      </c>
      <c r="L139" s="117">
        <v>46</v>
      </c>
      <c r="M139" s="117">
        <v>183</v>
      </c>
      <c r="N139" s="117">
        <v>0</v>
      </c>
      <c r="O139" s="2">
        <v>2</v>
      </c>
      <c r="P139" s="2">
        <v>0</v>
      </c>
      <c r="Q139" s="2">
        <v>0</v>
      </c>
      <c r="R139" s="2">
        <v>0</v>
      </c>
      <c r="S139" s="2">
        <v>3</v>
      </c>
      <c r="T139" s="117">
        <v>70</v>
      </c>
      <c r="U139" s="117">
        <v>226</v>
      </c>
      <c r="V139" s="117">
        <v>101</v>
      </c>
      <c r="Y139" s="28">
        <f>('Controles Generales'!$D$15*(I139*(90/H139))+'Controles Generales'!$E$15*(J139*(90/H139))+'Controles Generales'!$G$15*(L139*(90/H139))+'Controles Generales'!$H$15*(M139*(90/H139))+'Controles Generales'!$J$15*(N139*(90/H139))+'Controles Generales'!$P$15*(T139*(90/H139))+'Controles Generales'!$Q$15*(U139*(90/H139))+'Controles Generales'!$R$15*(V139*(90/H139)))/100</f>
        <v>7.1983673469387739</v>
      </c>
    </row>
    <row r="140" spans="1:34" ht="21" x14ac:dyDescent="0.25">
      <c r="A140" s="117" t="s">
        <v>937</v>
      </c>
      <c r="B140" s="117" t="s">
        <v>23</v>
      </c>
      <c r="C140" s="117" t="s">
        <v>121</v>
      </c>
      <c r="D140" s="117" t="s">
        <v>118</v>
      </c>
      <c r="E140" s="118">
        <v>33260</v>
      </c>
      <c r="F140" s="117">
        <v>24</v>
      </c>
      <c r="G140" s="117">
        <v>19</v>
      </c>
      <c r="H140" s="117">
        <v>1528</v>
      </c>
      <c r="I140" s="117">
        <v>195</v>
      </c>
      <c r="J140" s="117">
        <v>133</v>
      </c>
      <c r="K140" s="2">
        <v>1</v>
      </c>
      <c r="L140" s="117">
        <v>29</v>
      </c>
      <c r="M140" s="117">
        <v>151</v>
      </c>
      <c r="N140" s="117">
        <v>1</v>
      </c>
      <c r="O140" s="2">
        <v>3</v>
      </c>
      <c r="P140" s="2">
        <v>1</v>
      </c>
      <c r="Q140" s="2">
        <v>0</v>
      </c>
      <c r="R140" s="2">
        <v>1</v>
      </c>
      <c r="S140" s="2">
        <v>7</v>
      </c>
      <c r="T140" s="117">
        <v>18</v>
      </c>
      <c r="U140" s="117">
        <v>121</v>
      </c>
      <c r="V140" s="117">
        <v>97</v>
      </c>
      <c r="Y140" s="28">
        <f>('Controles Generales'!$D$15*(I140*(90/H140))+'Controles Generales'!$E$15*(J140*(90/H140))+'Controles Generales'!$G$15*(L140*(90/H140))+'Controles Generales'!$H$15*(M140*(90/H140))+'Controles Generales'!$J$15*(N140*(90/H140))+'Controles Generales'!$P$15*(T140*(90/H140))+'Controles Generales'!$Q$15*(U140*(90/H140))+'Controles Generales'!$R$15*(V140*(90/H140)))/100</f>
        <v>5.9030104712041869</v>
      </c>
    </row>
    <row r="141" spans="1:34" ht="21" x14ac:dyDescent="0.25">
      <c r="A141" s="2" t="s">
        <v>367</v>
      </c>
      <c r="B141" s="2" t="s">
        <v>23</v>
      </c>
      <c r="C141" s="2" t="s">
        <v>130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v>790</v>
      </c>
      <c r="J141" s="2">
        <v>272</v>
      </c>
      <c r="K141" s="2">
        <v>14</v>
      </c>
      <c r="L141" s="2">
        <v>17</v>
      </c>
      <c r="M141" s="2">
        <v>155</v>
      </c>
      <c r="N141" s="2">
        <v>0</v>
      </c>
      <c r="O141" s="2">
        <v>10</v>
      </c>
      <c r="P141" s="2">
        <v>1</v>
      </c>
      <c r="Q141" s="2">
        <v>1</v>
      </c>
      <c r="R141" s="2">
        <v>0</v>
      </c>
      <c r="S141" s="2">
        <v>5</v>
      </c>
      <c r="T141" s="2">
        <v>59</v>
      </c>
      <c r="U141" s="2">
        <v>203</v>
      </c>
      <c r="V141" s="2">
        <v>82</v>
      </c>
      <c r="W141" s="26" t="s">
        <v>42</v>
      </c>
      <c r="X141" s="26">
        <v>22.56863462512095</v>
      </c>
      <c r="Y141" s="28">
        <f>('Controles Generales'!$D$15*(I141*(90/H141))+'Controles Generales'!$E$15*(J141*(90/H141))+'Controles Generales'!$G$15*(L141*(90/H141))+'Controles Generales'!$H$15*(M141*(90/H141))+'Controles Generales'!$J$15*(N141*(90/H141))+'Controles Generales'!$P$15*(T141*(90/H141))+'Controles Generales'!$Q$15*(U141*(90/H141))+'Controles Generales'!$R$15*(V141*(90/H141)))/100</f>
        <v>10.011640449438202</v>
      </c>
      <c r="Z141" s="26">
        <v>30.731553450311946</v>
      </c>
      <c r="AA141" s="26">
        <v>22.56863462512095</v>
      </c>
      <c r="AB141" s="26">
        <v>28.023255960928012</v>
      </c>
      <c r="AC141" s="26">
        <v>7.8377589805020742</v>
      </c>
      <c r="AD141" s="26">
        <v>18.61471119977044</v>
      </c>
      <c r="AE141" s="26">
        <v>7.8867545940600969</v>
      </c>
      <c r="AF141" s="26">
        <v>5.1264953333264529</v>
      </c>
      <c r="AG141" s="26">
        <v>7.3116805185116389</v>
      </c>
      <c r="AH141" s="26">
        <v>7.8377589805020742</v>
      </c>
    </row>
    <row r="142" spans="1:34" ht="21" x14ac:dyDescent="0.25">
      <c r="A142" s="2" t="s">
        <v>377</v>
      </c>
      <c r="B142" s="2" t="s">
        <v>23</v>
      </c>
      <c r="C142" s="2" t="s">
        <v>139</v>
      </c>
      <c r="D142" s="2" t="s">
        <v>133</v>
      </c>
      <c r="E142" s="3">
        <v>33358</v>
      </c>
      <c r="F142" s="2">
        <v>26</v>
      </c>
      <c r="G142" s="2">
        <v>21</v>
      </c>
      <c r="H142" s="2">
        <v>1801</v>
      </c>
      <c r="I142" s="2">
        <v>461</v>
      </c>
      <c r="J142" s="2">
        <v>162</v>
      </c>
      <c r="K142" s="2">
        <v>2</v>
      </c>
      <c r="L142" s="2">
        <v>13</v>
      </c>
      <c r="M142" s="2">
        <v>179</v>
      </c>
      <c r="N142" s="2">
        <v>0</v>
      </c>
      <c r="O142" s="2">
        <v>2</v>
      </c>
      <c r="P142" s="2">
        <v>0</v>
      </c>
      <c r="Q142" s="2">
        <v>0</v>
      </c>
      <c r="R142" s="2">
        <v>0</v>
      </c>
      <c r="S142" s="2">
        <v>3</v>
      </c>
      <c r="T142" s="2">
        <v>50</v>
      </c>
      <c r="U142" s="2">
        <v>219</v>
      </c>
      <c r="V142" s="2">
        <v>123</v>
      </c>
      <c r="W142" s="26" t="s">
        <v>42</v>
      </c>
      <c r="X142" s="26">
        <v>3.0213731440648637</v>
      </c>
      <c r="Y142" s="28">
        <f>('Controles Generales'!$D$15*(I142*(90/H142))+'Controles Generales'!$E$15*(J142*(90/H142))+'Controles Generales'!$G$15*(L142*(90/H142))+'Controles Generales'!$H$15*(M142*(90/H142))+'Controles Generales'!$J$15*(N142*(90/H142))+'Controles Generales'!$P$15*(T142*(90/H142))+'Controles Generales'!$Q$15*(U142*(90/H142))+'Controles Generales'!$R$15*(V142*(90/H142)))/100</f>
        <v>8.6811771238201008</v>
      </c>
      <c r="Z142" s="26">
        <v>4.0562271686444413</v>
      </c>
      <c r="AA142" s="26">
        <v>3.0213731440648637</v>
      </c>
      <c r="AB142" s="26">
        <v>3.6483567033851667</v>
      </c>
      <c r="AC142" s="26">
        <v>1.4965619607402363</v>
      </c>
      <c r="AD142" s="26">
        <v>2.6684311411425314</v>
      </c>
      <c r="AE142" s="26">
        <v>1.4843054197892906</v>
      </c>
      <c r="AF142" s="26">
        <v>0.71624850657108707</v>
      </c>
      <c r="AG142" s="26">
        <v>0.94436298468556512</v>
      </c>
      <c r="AH142" s="26">
        <v>1.4965619607402363</v>
      </c>
    </row>
    <row r="143" spans="1:34" ht="21" x14ac:dyDescent="0.25">
      <c r="A143" s="2" t="s">
        <v>393</v>
      </c>
      <c r="B143" s="2" t="s">
        <v>23</v>
      </c>
      <c r="C143" s="2" t="s">
        <v>152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v>431</v>
      </c>
      <c r="J143" s="2">
        <v>215</v>
      </c>
      <c r="K143" s="2">
        <v>12</v>
      </c>
      <c r="L143" s="2">
        <v>21</v>
      </c>
      <c r="M143" s="2">
        <v>180</v>
      </c>
      <c r="N143" s="2">
        <v>1</v>
      </c>
      <c r="O143" s="2">
        <v>3</v>
      </c>
      <c r="P143" s="2">
        <v>0</v>
      </c>
      <c r="Q143" s="2">
        <v>2</v>
      </c>
      <c r="R143" s="2">
        <v>0</v>
      </c>
      <c r="S143" s="2">
        <v>3</v>
      </c>
      <c r="T143" s="2">
        <v>69</v>
      </c>
      <c r="U143" s="2">
        <v>212</v>
      </c>
      <c r="V143" s="2">
        <v>126</v>
      </c>
      <c r="Y143" s="28">
        <f>('Controles Generales'!$D$15*(I143*(90/H143))+'Controles Generales'!$E$15*(J143*(90/H143))+'Controles Generales'!$G$15*(L143*(90/H143))+'Controles Generales'!$H$15*(M143*(90/H143))+'Controles Generales'!$J$15*(N143*(90/H143))+'Controles Generales'!$P$15*(T143*(90/H143))+'Controles Generales'!$Q$15*(U143*(90/H143))+'Controles Generales'!$R$15*(V143*(90/H143)))/100</f>
        <v>8.2717842323651443</v>
      </c>
    </row>
    <row r="144" spans="1:34" ht="21" x14ac:dyDescent="0.25">
      <c r="A144" s="2" t="s">
        <v>384</v>
      </c>
      <c r="B144" s="2" t="s">
        <v>23</v>
      </c>
      <c r="C144" s="2" t="s">
        <v>143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v>149</v>
      </c>
      <c r="J144" s="2">
        <v>35</v>
      </c>
      <c r="K144" s="2">
        <v>0</v>
      </c>
      <c r="L144" s="2">
        <v>4</v>
      </c>
      <c r="M144" s="2">
        <v>18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6</v>
      </c>
      <c r="U144" s="2">
        <v>24</v>
      </c>
      <c r="V144" s="2">
        <v>12</v>
      </c>
      <c r="Y144" s="28">
        <f>('Controles Generales'!$D$15*(I144*(90/H144))+'Controles Generales'!$E$15*(J144*(90/H144))+'Controles Generales'!$G$15*(L144*(90/H144))+'Controles Generales'!$H$15*(M144*(90/H144))+'Controles Generales'!$J$15*(N144*(90/H144))+'Controles Generales'!$P$15*(T144*(90/H144))+'Controles Generales'!$Q$15*(U144*(90/H144))+'Controles Generales'!$R$15*(V144*(90/H144)))/100</f>
        <v>12.996874999999999</v>
      </c>
    </row>
  </sheetData>
  <autoFilter ref="A1:AH71" xr:uid="{00000000-0009-0000-0000-000015000000}">
    <sortState xmlns:xlrd2="http://schemas.microsoft.com/office/spreadsheetml/2017/richdata2" ref="A2:AH144">
      <sortCondition ref="A1:A7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44"/>
  <sheetViews>
    <sheetView topLeftCell="A129" workbookViewId="0">
      <selection activeCell="K2" sqref="K2:L144"/>
    </sheetView>
  </sheetViews>
  <sheetFormatPr baseColWidth="10" defaultColWidth="11.140625" defaultRowHeight="22.5" customHeight="1" x14ac:dyDescent="0.25"/>
  <cols>
    <col min="9" max="12" width="11.5703125" bestFit="1" customWidth="1"/>
    <col min="14" max="14" width="11.5703125" bestFit="1" customWidth="1"/>
  </cols>
  <sheetData>
    <row r="1" spans="1:14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559</v>
      </c>
      <c r="J1" s="8" t="s">
        <v>560</v>
      </c>
      <c r="K1" s="10" t="s">
        <v>555</v>
      </c>
      <c r="L1" s="9" t="s">
        <v>556</v>
      </c>
      <c r="M1" s="10" t="s">
        <v>114</v>
      </c>
      <c r="N1" s="10" t="s">
        <v>115</v>
      </c>
    </row>
    <row r="2" spans="1:14" ht="22.5" customHeight="1" x14ac:dyDescent="0.25">
      <c r="A2" s="117" t="s">
        <v>859</v>
      </c>
      <c r="B2" s="117" t="s">
        <v>23</v>
      </c>
      <c r="C2" s="117" t="s">
        <v>598</v>
      </c>
      <c r="D2" s="117" t="s">
        <v>118</v>
      </c>
      <c r="E2" s="118">
        <v>33550</v>
      </c>
      <c r="F2" s="117">
        <v>24</v>
      </c>
      <c r="G2" s="117">
        <v>5</v>
      </c>
      <c r="H2" s="117">
        <v>379</v>
      </c>
      <c r="I2" s="2">
        <f>'Defensa Central Stopper'!Z2</f>
        <v>7.1263852242744052</v>
      </c>
      <c r="J2" s="2">
        <f>'Defensa Central Líbero'!Y2</f>
        <v>7.9955145118733499</v>
      </c>
      <c r="K2" s="2">
        <f>'Controles Generales'!$C$14*'Condensado Defensa Cen'!I2+'Controles Generales'!$C$15*'Condensado Defensa Cen'!J2</f>
        <v>7.3871240105540892</v>
      </c>
      <c r="L2" s="10">
        <f>IF($H2&lt;'Criterios de Restricción'!$E$35,0,K2)</f>
        <v>0</v>
      </c>
      <c r="M2" s="2"/>
      <c r="N2" s="2"/>
    </row>
    <row r="3" spans="1:14" ht="22.5" customHeight="1" x14ac:dyDescent="0.25">
      <c r="A3" s="117" t="s">
        <v>860</v>
      </c>
      <c r="B3" s="117" t="s">
        <v>23</v>
      </c>
      <c r="C3" s="117" t="s">
        <v>142</v>
      </c>
      <c r="D3" s="117" t="s">
        <v>118</v>
      </c>
      <c r="E3" s="118">
        <v>32670</v>
      </c>
      <c r="F3" s="117">
        <v>26</v>
      </c>
      <c r="G3" s="117">
        <v>14</v>
      </c>
      <c r="H3" s="117">
        <v>1167</v>
      </c>
      <c r="I3" s="2">
        <f>'Defensa Central Stopper'!Z3</f>
        <v>6.1974293059125962</v>
      </c>
      <c r="J3" s="2">
        <f>'Defensa Central Líbero'!Y3</f>
        <v>9.7449871465295601</v>
      </c>
      <c r="K3" s="2">
        <f>'Controles Generales'!$C$14*'Condensado Defensa Cen'!I3+'Controles Generales'!$C$15*'Condensado Defensa Cen'!J3</f>
        <v>7.2616966580976854</v>
      </c>
      <c r="L3" s="10">
        <f>IF($H3&lt;'Criterios de Restricción'!$E$35,0,K3)</f>
        <v>7.2616966580976854</v>
      </c>
      <c r="M3" s="2"/>
      <c r="N3" s="2"/>
    </row>
    <row r="4" spans="1:14" ht="22.5" customHeight="1" x14ac:dyDescent="0.25">
      <c r="A4" s="117" t="s">
        <v>404</v>
      </c>
      <c r="B4" s="117" t="s">
        <v>23</v>
      </c>
      <c r="C4" s="117" t="s">
        <v>165</v>
      </c>
      <c r="D4" s="117" t="s">
        <v>118</v>
      </c>
      <c r="E4" s="118">
        <v>29901</v>
      </c>
      <c r="F4" s="117">
        <v>34</v>
      </c>
      <c r="G4" s="117">
        <v>27</v>
      </c>
      <c r="H4" s="117">
        <v>2366</v>
      </c>
      <c r="I4" s="2">
        <f>'Defensa Central Stopper'!Z4</f>
        <v>7.1303888419273038</v>
      </c>
      <c r="J4" s="2">
        <f>'Defensa Central Líbero'!Y4</f>
        <v>7.1566356720202862</v>
      </c>
      <c r="K4" s="2">
        <f>'Controles Generales'!$C$14*'Condensado Defensa Cen'!I4+'Controles Generales'!$C$15*'Condensado Defensa Cen'!J4</f>
        <v>7.1382628909551986</v>
      </c>
      <c r="L4" s="10">
        <f>IF($H4&lt;'Criterios de Restricción'!$E$35,0,K4)</f>
        <v>7.1382628909551986</v>
      </c>
      <c r="M4" s="2"/>
      <c r="N4" s="2"/>
    </row>
    <row r="5" spans="1:14" ht="22.5" customHeight="1" x14ac:dyDescent="0.25">
      <c r="A5" s="117" t="s">
        <v>355</v>
      </c>
      <c r="B5" s="117" t="s">
        <v>23</v>
      </c>
      <c r="C5" s="117" t="s">
        <v>148</v>
      </c>
      <c r="D5" s="117" t="s">
        <v>118</v>
      </c>
      <c r="E5" s="118">
        <v>33272</v>
      </c>
      <c r="F5" s="117">
        <v>24</v>
      </c>
      <c r="G5" s="117">
        <v>24</v>
      </c>
      <c r="H5" s="117">
        <v>1986</v>
      </c>
      <c r="I5" s="2">
        <f>'Defensa Central Stopper'!Z5</f>
        <v>5.9841389728096672</v>
      </c>
      <c r="J5" s="2">
        <f>'Defensa Central Líbero'!Y5</f>
        <v>7.1003021148036245</v>
      </c>
      <c r="K5" s="2">
        <f>'Controles Generales'!$C$14*'Condensado Defensa Cen'!I5+'Controles Generales'!$C$15*'Condensado Defensa Cen'!J5</f>
        <v>6.3189879154078543</v>
      </c>
      <c r="L5" s="10">
        <f>IF($H5&lt;'Criterios de Restricción'!$E$35,0,K5)</f>
        <v>6.3189879154078543</v>
      </c>
      <c r="M5" s="2"/>
      <c r="N5" s="2"/>
    </row>
    <row r="6" spans="1:14" ht="22.5" customHeight="1" x14ac:dyDescent="0.25">
      <c r="A6" s="117" t="s">
        <v>861</v>
      </c>
      <c r="B6" s="117" t="s">
        <v>23</v>
      </c>
      <c r="C6" s="117" t="s">
        <v>152</v>
      </c>
      <c r="D6" s="117" t="s">
        <v>118</v>
      </c>
      <c r="E6" s="118">
        <v>31590</v>
      </c>
      <c r="F6" s="117">
        <v>29</v>
      </c>
      <c r="G6" s="117">
        <v>5</v>
      </c>
      <c r="H6" s="117">
        <v>387</v>
      </c>
      <c r="I6" s="2">
        <f>'Defensa Central Stopper'!Z6</f>
        <v>5.6046511627906979</v>
      </c>
      <c r="J6" s="2">
        <f>'Defensa Central Líbero'!Y6</f>
        <v>8.4813953488372089</v>
      </c>
      <c r="K6" s="2">
        <f>'Controles Generales'!$C$14*'Condensado Defensa Cen'!I6+'Controles Generales'!$C$15*'Condensado Defensa Cen'!J6</f>
        <v>6.467674418604652</v>
      </c>
      <c r="L6" s="10">
        <f>IF($H6&lt;'Criterios de Restricción'!$E$35,0,K6)</f>
        <v>0</v>
      </c>
      <c r="M6" s="2"/>
      <c r="N6" s="2"/>
    </row>
    <row r="7" spans="1:14" ht="22.5" customHeight="1" x14ac:dyDescent="0.25">
      <c r="A7" s="117" t="s">
        <v>862</v>
      </c>
      <c r="B7" s="117" t="s">
        <v>23</v>
      </c>
      <c r="C7" s="117" t="s">
        <v>154</v>
      </c>
      <c r="D7" s="117" t="s">
        <v>215</v>
      </c>
      <c r="E7" s="118">
        <v>34028</v>
      </c>
      <c r="F7" s="117">
        <v>22</v>
      </c>
      <c r="G7" s="117">
        <v>11</v>
      </c>
      <c r="H7" s="117">
        <v>990</v>
      </c>
      <c r="I7" s="2">
        <f>'Defensa Central Stopper'!Z7</f>
        <v>8.5545454545454547</v>
      </c>
      <c r="J7" s="2">
        <f>'Defensa Central Líbero'!Y7</f>
        <v>11.69090909090909</v>
      </c>
      <c r="K7" s="2">
        <f>'Controles Generales'!$C$14*'Condensado Defensa Cen'!I7+'Controles Generales'!$C$15*'Condensado Defensa Cen'!J7</f>
        <v>9.495454545454546</v>
      </c>
      <c r="L7" s="10">
        <f>IF($H7&lt;'Criterios de Restricción'!$E$35,0,K7)</f>
        <v>9.495454545454546</v>
      </c>
      <c r="M7" s="2"/>
      <c r="N7" s="2"/>
    </row>
    <row r="8" spans="1:14" ht="22.5" customHeight="1" x14ac:dyDescent="0.25">
      <c r="A8" s="117" t="s">
        <v>413</v>
      </c>
      <c r="B8" s="117" t="s">
        <v>23</v>
      </c>
      <c r="C8" s="117" t="s">
        <v>175</v>
      </c>
      <c r="D8" s="117" t="s">
        <v>118</v>
      </c>
      <c r="E8" s="118">
        <v>34835</v>
      </c>
      <c r="F8" s="117">
        <v>20</v>
      </c>
      <c r="G8" s="117">
        <v>25</v>
      </c>
      <c r="H8" s="117">
        <v>2206</v>
      </c>
      <c r="I8" s="2">
        <f>'Defensa Central Stopper'!Z8</f>
        <v>6.4791024478694474</v>
      </c>
      <c r="J8" s="2">
        <f>'Defensa Central Líbero'!Y8</f>
        <v>7.7063009972801444</v>
      </c>
      <c r="K8" s="2">
        <f>'Controles Generales'!$C$14*'Condensado Defensa Cen'!I8+'Controles Generales'!$C$15*'Condensado Defensa Cen'!J8</f>
        <v>6.8472620126926564</v>
      </c>
      <c r="L8" s="10">
        <f>IF($H8&lt;'Criterios de Restricción'!$E$35,0,K8)</f>
        <v>6.8472620126926564</v>
      </c>
      <c r="M8" s="2"/>
      <c r="N8" s="2"/>
    </row>
    <row r="9" spans="1:14" ht="22.5" customHeight="1" x14ac:dyDescent="0.25">
      <c r="A9" s="117" t="s">
        <v>234</v>
      </c>
      <c r="B9" s="117" t="s">
        <v>23</v>
      </c>
      <c r="C9" s="117" t="s">
        <v>157</v>
      </c>
      <c r="D9" s="117" t="s">
        <v>118</v>
      </c>
      <c r="E9" s="118">
        <v>33975</v>
      </c>
      <c r="F9" s="117">
        <v>22</v>
      </c>
      <c r="G9" s="117">
        <v>2</v>
      </c>
      <c r="H9" s="117">
        <v>93</v>
      </c>
      <c r="I9" s="2">
        <f>'Defensa Central Stopper'!Z9</f>
        <v>7.0838709677419356</v>
      </c>
      <c r="J9" s="2">
        <f>'Defensa Central Líbero'!Y9</f>
        <v>6.7258064516129039</v>
      </c>
      <c r="K9" s="2">
        <f>'Controles Generales'!$C$14*'Condensado Defensa Cen'!I9+'Controles Generales'!$C$15*'Condensado Defensa Cen'!J9</f>
        <v>6.9764516129032259</v>
      </c>
      <c r="L9" s="10">
        <f>IF($H9&lt;'Criterios de Restricción'!$E$35,0,K9)</f>
        <v>0</v>
      </c>
      <c r="M9" s="2"/>
      <c r="N9" s="2"/>
    </row>
    <row r="10" spans="1:14" ht="22.5" customHeight="1" x14ac:dyDescent="0.25">
      <c r="A10" s="117" t="s">
        <v>863</v>
      </c>
      <c r="B10" s="117" t="s">
        <v>23</v>
      </c>
      <c r="C10" s="117" t="s">
        <v>172</v>
      </c>
      <c r="D10" s="117" t="s">
        <v>118</v>
      </c>
      <c r="E10" s="118">
        <v>30086</v>
      </c>
      <c r="F10" s="117">
        <v>33</v>
      </c>
      <c r="G10" s="117">
        <v>5</v>
      </c>
      <c r="H10" s="117">
        <v>281</v>
      </c>
      <c r="I10" s="2">
        <f>'Defensa Central Stopper'!Z10</f>
        <v>6.2551601423487542</v>
      </c>
      <c r="J10" s="2">
        <f>'Defensa Central Líbero'!Y10</f>
        <v>7.1007117437722425</v>
      </c>
      <c r="K10" s="2">
        <f>'Controles Generales'!$C$14*'Condensado Defensa Cen'!I10+'Controles Generales'!$C$15*'Condensado Defensa Cen'!J10</f>
        <v>6.5088256227758006</v>
      </c>
      <c r="L10" s="10">
        <f>IF($H10&lt;'Criterios de Restricción'!$E$35,0,K10)</f>
        <v>0</v>
      </c>
      <c r="M10" s="2"/>
      <c r="N10" s="2"/>
    </row>
    <row r="11" spans="1:14" ht="22.5" customHeight="1" x14ac:dyDescent="0.25">
      <c r="A11" s="117" t="s">
        <v>864</v>
      </c>
      <c r="B11" s="117" t="s">
        <v>23</v>
      </c>
      <c r="C11" s="117" t="s">
        <v>598</v>
      </c>
      <c r="D11" s="117" t="s">
        <v>118</v>
      </c>
      <c r="E11" s="118">
        <v>31247</v>
      </c>
      <c r="F11" s="117">
        <v>30</v>
      </c>
      <c r="G11" s="117">
        <v>12</v>
      </c>
      <c r="H11" s="117">
        <v>1080</v>
      </c>
      <c r="I11" s="2">
        <f>'Defensa Central Stopper'!Z11</f>
        <v>6.0841666666666665</v>
      </c>
      <c r="J11" s="2">
        <f>'Defensa Central Líbero'!Y11</f>
        <v>7.3483333333333327</v>
      </c>
      <c r="K11" s="2">
        <f>'Controles Generales'!$C$14*'Condensado Defensa Cen'!I11+'Controles Generales'!$C$15*'Condensado Defensa Cen'!J11</f>
        <v>6.4634166666666664</v>
      </c>
      <c r="L11" s="10">
        <f>IF($H11&lt;'Criterios de Restricción'!$E$35,0,K11)</f>
        <v>6.4634166666666664</v>
      </c>
      <c r="M11" s="2"/>
      <c r="N11" s="2"/>
    </row>
    <row r="12" spans="1:14" ht="22.5" customHeight="1" x14ac:dyDescent="0.25">
      <c r="A12" s="117" t="s">
        <v>370</v>
      </c>
      <c r="B12" s="117" t="s">
        <v>23</v>
      </c>
      <c r="C12" s="117" t="s">
        <v>124</v>
      </c>
      <c r="D12" s="117" t="s">
        <v>118</v>
      </c>
      <c r="E12" s="118">
        <v>34774</v>
      </c>
      <c r="F12" s="117">
        <v>20</v>
      </c>
      <c r="G12" s="117">
        <v>11</v>
      </c>
      <c r="H12" s="117">
        <v>903</v>
      </c>
      <c r="I12" s="2">
        <f>'Defensa Central Stopper'!Z12</f>
        <v>7.0076411960132896</v>
      </c>
      <c r="J12" s="2">
        <f>'Defensa Central Líbero'!Y12</f>
        <v>8.1468438538205969</v>
      </c>
      <c r="K12" s="2">
        <f>'Controles Generales'!$C$14*'Condensado Defensa Cen'!I12+'Controles Generales'!$C$15*'Condensado Defensa Cen'!J12</f>
        <v>7.3494019933554817</v>
      </c>
      <c r="L12" s="10">
        <f>IF($H12&lt;'Criterios de Restricción'!$E$35,0,K12)</f>
        <v>7.3494019933554817</v>
      </c>
      <c r="M12" s="2"/>
      <c r="N12" s="2"/>
    </row>
    <row r="13" spans="1:14" ht="22.5" customHeight="1" x14ac:dyDescent="0.25">
      <c r="A13" s="117" t="s">
        <v>865</v>
      </c>
      <c r="B13" s="117" t="s">
        <v>23</v>
      </c>
      <c r="C13" s="117" t="s">
        <v>605</v>
      </c>
      <c r="D13" s="117" t="s">
        <v>118</v>
      </c>
      <c r="E13" s="118">
        <v>32684</v>
      </c>
      <c r="F13" s="117">
        <v>26</v>
      </c>
      <c r="G13" s="117">
        <v>9</v>
      </c>
      <c r="H13" s="117">
        <v>758</v>
      </c>
      <c r="I13" s="2">
        <f>'Defensa Central Stopper'!Z13</f>
        <v>4.9203166226912929</v>
      </c>
      <c r="J13" s="2">
        <f>'Defensa Central Líbero'!Y13</f>
        <v>5.7336411609498681</v>
      </c>
      <c r="K13" s="2">
        <f>'Controles Generales'!$C$14*'Condensado Defensa Cen'!I13+'Controles Generales'!$C$15*'Condensado Defensa Cen'!J13</f>
        <v>5.1643139841688654</v>
      </c>
      <c r="L13" s="10">
        <f>IF($H13&lt;'Criterios de Restricción'!$E$35,0,K13)</f>
        <v>5.1643139841688654</v>
      </c>
      <c r="M13" s="2"/>
      <c r="N13" s="2"/>
    </row>
    <row r="14" spans="1:14" ht="22.5" customHeight="1" x14ac:dyDescent="0.25">
      <c r="A14" s="117" t="s">
        <v>866</v>
      </c>
      <c r="B14" s="117" t="s">
        <v>23</v>
      </c>
      <c r="C14" s="117" t="s">
        <v>143</v>
      </c>
      <c r="D14" s="117" t="s">
        <v>118</v>
      </c>
      <c r="E14" s="118">
        <v>32657</v>
      </c>
      <c r="F14" s="117">
        <v>26</v>
      </c>
      <c r="G14" s="117">
        <v>17</v>
      </c>
      <c r="H14" s="117">
        <v>1530</v>
      </c>
      <c r="I14" s="2">
        <f>'Defensa Central Stopper'!Z14</f>
        <v>5.2317647058823535</v>
      </c>
      <c r="J14" s="2">
        <f>'Defensa Central Líbero'!Y14</f>
        <v>7.6705882352941179</v>
      </c>
      <c r="K14" s="2">
        <f>'Controles Generales'!$C$14*'Condensado Defensa Cen'!I14+'Controles Generales'!$C$15*'Condensado Defensa Cen'!J14</f>
        <v>5.9634117647058833</v>
      </c>
      <c r="L14" s="10">
        <f>IF($H14&lt;'Criterios de Restricción'!$E$35,0,K14)</f>
        <v>5.9634117647058833</v>
      </c>
      <c r="M14" s="2"/>
      <c r="N14" s="2"/>
    </row>
    <row r="15" spans="1:14" ht="22.5" customHeight="1" x14ac:dyDescent="0.25">
      <c r="A15" s="117" t="s">
        <v>867</v>
      </c>
      <c r="B15" s="117" t="s">
        <v>23</v>
      </c>
      <c r="C15" s="117" t="s">
        <v>605</v>
      </c>
      <c r="D15" s="117" t="s">
        <v>118</v>
      </c>
      <c r="E15" s="118">
        <v>29284</v>
      </c>
      <c r="F15" s="117">
        <v>35</v>
      </c>
      <c r="G15" s="117">
        <v>15</v>
      </c>
      <c r="H15" s="117">
        <v>1104</v>
      </c>
      <c r="I15" s="2">
        <f>'Defensa Central Stopper'!Z15</f>
        <v>4.1714673913043478</v>
      </c>
      <c r="J15" s="2">
        <f>'Defensa Central Líbero'!Y15</f>
        <v>5.2475543478260871</v>
      </c>
      <c r="K15" s="2">
        <f>'Controles Generales'!$C$14*'Condensado Defensa Cen'!I15+'Controles Generales'!$C$15*'Condensado Defensa Cen'!J15</f>
        <v>4.4942934782608699</v>
      </c>
      <c r="L15" s="10">
        <f>IF($H15&lt;'Criterios de Restricción'!$E$35,0,K15)</f>
        <v>4.4942934782608699</v>
      </c>
      <c r="M15" s="2"/>
      <c r="N15" s="2"/>
    </row>
    <row r="16" spans="1:14" ht="22.5" customHeight="1" x14ac:dyDescent="0.25">
      <c r="A16" s="117" t="s">
        <v>868</v>
      </c>
      <c r="B16" s="117" t="s">
        <v>23</v>
      </c>
      <c r="C16" s="117" t="s">
        <v>190</v>
      </c>
      <c r="D16" s="117" t="s">
        <v>118</v>
      </c>
      <c r="E16" s="118">
        <v>34446</v>
      </c>
      <c r="F16" s="117">
        <v>21</v>
      </c>
      <c r="G16" s="117">
        <v>1</v>
      </c>
      <c r="H16" s="117">
        <v>20</v>
      </c>
      <c r="I16" s="2">
        <f>'Defensa Central Stopper'!Z16</f>
        <v>4.5449999999999999</v>
      </c>
      <c r="J16" s="2">
        <f>'Defensa Central Líbero'!Y16</f>
        <v>10.484999999999999</v>
      </c>
      <c r="K16" s="2">
        <f>'Controles Generales'!$C$14*'Condensado Defensa Cen'!I16+'Controles Generales'!$C$15*'Condensado Defensa Cen'!J16</f>
        <v>6.327</v>
      </c>
      <c r="L16" s="10">
        <f>IF($H16&lt;'Criterios de Restricción'!$E$35,0,K16)</f>
        <v>0</v>
      </c>
      <c r="M16" s="2"/>
      <c r="N16" s="2"/>
    </row>
    <row r="17" spans="1:14" ht="22.5" customHeight="1" x14ac:dyDescent="0.25">
      <c r="A17" s="117" t="s">
        <v>869</v>
      </c>
      <c r="B17" s="117" t="s">
        <v>23</v>
      </c>
      <c r="C17" s="117" t="s">
        <v>129</v>
      </c>
      <c r="D17" s="117" t="s">
        <v>118</v>
      </c>
      <c r="E17" s="118">
        <v>33055</v>
      </c>
      <c r="F17" s="117">
        <v>25</v>
      </c>
      <c r="G17" s="117">
        <v>16</v>
      </c>
      <c r="H17" s="117">
        <v>1030</v>
      </c>
      <c r="I17" s="2">
        <f>'Defensa Central Stopper'!Z17</f>
        <v>5.0994174757281554</v>
      </c>
      <c r="J17" s="2">
        <f>'Defensa Central Líbero'!Y17</f>
        <v>6.038737864077671</v>
      </c>
      <c r="K17" s="2">
        <f>'Controles Generales'!$C$14*'Condensado Defensa Cen'!I17+'Controles Generales'!$C$15*'Condensado Defensa Cen'!J17</f>
        <v>5.38121359223301</v>
      </c>
      <c r="L17" s="10">
        <f>IF($H17&lt;'Criterios de Restricción'!$E$35,0,K17)</f>
        <v>5.38121359223301</v>
      </c>
      <c r="M17" s="2"/>
      <c r="N17" s="2"/>
    </row>
    <row r="18" spans="1:14" ht="22.5" customHeight="1" x14ac:dyDescent="0.25">
      <c r="A18" s="117" t="s">
        <v>870</v>
      </c>
      <c r="B18" s="117" t="s">
        <v>23</v>
      </c>
      <c r="C18" s="117" t="s">
        <v>138</v>
      </c>
      <c r="D18" s="117" t="s">
        <v>118</v>
      </c>
      <c r="E18" s="118">
        <v>29823</v>
      </c>
      <c r="F18" s="117">
        <v>34</v>
      </c>
      <c r="G18" s="117">
        <v>24</v>
      </c>
      <c r="H18" s="117">
        <v>2098</v>
      </c>
      <c r="I18" s="2">
        <f>'Defensa Central Stopper'!Z18</f>
        <v>5.912631077216397</v>
      </c>
      <c r="J18" s="2">
        <f>'Defensa Central Líbero'!Y18</f>
        <v>6.4338417540514774</v>
      </c>
      <c r="K18" s="2">
        <f>'Controles Generales'!$C$14*'Condensado Defensa Cen'!I18+'Controles Generales'!$C$15*'Condensado Defensa Cen'!J18</f>
        <v>6.0689942802669208</v>
      </c>
      <c r="L18" s="10">
        <f>IF($H18&lt;'Criterios de Restricción'!$E$35,0,K18)</f>
        <v>6.0689942802669208</v>
      </c>
      <c r="M18" s="2"/>
      <c r="N18" s="2"/>
    </row>
    <row r="19" spans="1:14" ht="22.5" customHeight="1" x14ac:dyDescent="0.25">
      <c r="A19" s="117" t="s">
        <v>871</v>
      </c>
      <c r="B19" s="117" t="s">
        <v>23</v>
      </c>
      <c r="C19" s="117" t="s">
        <v>132</v>
      </c>
      <c r="D19" s="117" t="s">
        <v>133</v>
      </c>
      <c r="E19" s="118">
        <v>31990</v>
      </c>
      <c r="F19" s="117">
        <v>28</v>
      </c>
      <c r="G19" s="117">
        <v>13</v>
      </c>
      <c r="H19" s="117">
        <v>1128</v>
      </c>
      <c r="I19" s="2">
        <f>'Defensa Central Stopper'!Z19</f>
        <v>6.2162234042553202</v>
      </c>
      <c r="J19" s="2">
        <f>'Defensa Central Líbero'!Y19</f>
        <v>8.7518617021276608</v>
      </c>
      <c r="K19" s="2">
        <f>'Controles Generales'!$C$14*'Condensado Defensa Cen'!I19+'Controles Generales'!$C$15*'Condensado Defensa Cen'!J19</f>
        <v>6.976914893617022</v>
      </c>
      <c r="L19" s="10">
        <f>IF($H19&lt;'Criterios de Restricción'!$E$35,0,K19)</f>
        <v>6.976914893617022</v>
      </c>
      <c r="M19" s="2"/>
      <c r="N19" s="2"/>
    </row>
    <row r="20" spans="1:14" ht="22.5" customHeight="1" x14ac:dyDescent="0.25">
      <c r="A20" s="117" t="s">
        <v>872</v>
      </c>
      <c r="B20" s="117" t="s">
        <v>23</v>
      </c>
      <c r="C20" s="117" t="s">
        <v>128</v>
      </c>
      <c r="D20" s="117" t="s">
        <v>118</v>
      </c>
      <c r="E20" s="118">
        <v>31805</v>
      </c>
      <c r="F20" s="117">
        <v>28</v>
      </c>
      <c r="G20" s="117">
        <v>29</v>
      </c>
      <c r="H20" s="117">
        <v>2534</v>
      </c>
      <c r="I20" s="2">
        <f>'Defensa Central Stopper'!Z20</f>
        <v>5.7612075769534332</v>
      </c>
      <c r="J20" s="2">
        <f>'Defensa Central Líbero'!Y20</f>
        <v>8.1912786108918709</v>
      </c>
      <c r="K20" s="2">
        <f>'Controles Generales'!$C$14*'Condensado Defensa Cen'!I20+'Controles Generales'!$C$15*'Condensado Defensa Cen'!J20</f>
        <v>6.4902288871349647</v>
      </c>
      <c r="L20" s="10">
        <f>IF($H20&lt;'Criterios de Restricción'!$E$35,0,K20)</f>
        <v>6.4902288871349647</v>
      </c>
      <c r="M20" s="2"/>
      <c r="N20" s="2"/>
    </row>
    <row r="21" spans="1:14" ht="22.5" customHeight="1" x14ac:dyDescent="0.25">
      <c r="A21" s="117" t="s">
        <v>406</v>
      </c>
      <c r="B21" s="117" t="s">
        <v>23</v>
      </c>
      <c r="C21" s="117" t="s">
        <v>168</v>
      </c>
      <c r="D21" s="117" t="s">
        <v>118</v>
      </c>
      <c r="E21" s="118">
        <v>29398</v>
      </c>
      <c r="F21" s="117">
        <v>35</v>
      </c>
      <c r="G21" s="117">
        <v>20</v>
      </c>
      <c r="H21" s="117">
        <v>1768</v>
      </c>
      <c r="I21" s="2">
        <f>'Defensa Central Stopper'!Z21</f>
        <v>5.5084276018099549</v>
      </c>
      <c r="J21" s="2">
        <f>'Defensa Central Líbero'!Y21</f>
        <v>6.2195701357466051</v>
      </c>
      <c r="K21" s="2">
        <f>'Controles Generales'!$C$14*'Condensado Defensa Cen'!I21+'Controles Generales'!$C$15*'Condensado Defensa Cen'!J21</f>
        <v>5.7217703619909503</v>
      </c>
      <c r="L21" s="10">
        <f>IF($H21&lt;'Criterios de Restricción'!$E$35,0,K21)</f>
        <v>5.7217703619909503</v>
      </c>
      <c r="M21" s="2"/>
      <c r="N21" s="2"/>
    </row>
    <row r="22" spans="1:14" ht="22.5" customHeight="1" x14ac:dyDescent="0.25">
      <c r="A22" s="117" t="s">
        <v>405</v>
      </c>
      <c r="B22" s="117" t="s">
        <v>23</v>
      </c>
      <c r="C22" s="117" t="s">
        <v>165</v>
      </c>
      <c r="D22" s="117" t="s">
        <v>118</v>
      </c>
      <c r="E22" s="118">
        <v>31465</v>
      </c>
      <c r="F22" s="117">
        <v>29</v>
      </c>
      <c r="G22" s="117">
        <v>23</v>
      </c>
      <c r="H22" s="117">
        <v>1934</v>
      </c>
      <c r="I22" s="2">
        <f>'Defensa Central Stopper'!Z22</f>
        <v>6.095708376421924</v>
      </c>
      <c r="J22" s="2">
        <f>'Defensa Central Líbero'!Y22</f>
        <v>6.3693381592554292</v>
      </c>
      <c r="K22" s="2">
        <f>'Controles Generales'!$C$14*'Condensado Defensa Cen'!I22+'Controles Generales'!$C$15*'Condensado Defensa Cen'!J22</f>
        <v>6.1777973112719762</v>
      </c>
      <c r="L22" s="10">
        <f>IF($H22&lt;'Criterios de Restricción'!$E$35,0,K22)</f>
        <v>6.1777973112719762</v>
      </c>
      <c r="M22" s="2"/>
      <c r="N22" s="2"/>
    </row>
    <row r="23" spans="1:14" ht="22.5" customHeight="1" x14ac:dyDescent="0.25">
      <c r="A23" s="117" t="s">
        <v>381</v>
      </c>
      <c r="B23" s="117" t="s">
        <v>23</v>
      </c>
      <c r="C23" s="117" t="s">
        <v>143</v>
      </c>
      <c r="D23" s="117" t="s">
        <v>118</v>
      </c>
      <c r="E23" s="118">
        <v>31821</v>
      </c>
      <c r="F23" s="117">
        <v>28</v>
      </c>
      <c r="G23" s="117">
        <v>14</v>
      </c>
      <c r="H23" s="117">
        <v>992</v>
      </c>
      <c r="I23" s="2">
        <f>'Defensa Central Stopper'!Z23</f>
        <v>5.1123991935483879</v>
      </c>
      <c r="J23" s="2">
        <f>'Defensa Central Líbero'!Y23</f>
        <v>6.2827620967741939</v>
      </c>
      <c r="K23" s="2">
        <f>'Controles Generales'!$C$14*'Condensado Defensa Cen'!I23+'Controles Generales'!$C$15*'Condensado Defensa Cen'!J23</f>
        <v>5.4635080645161302</v>
      </c>
      <c r="L23" s="10">
        <f>IF($H23&lt;'Criterios de Restricción'!$E$35,0,K23)</f>
        <v>5.4635080645161302</v>
      </c>
      <c r="M23" s="2"/>
      <c r="N23" s="2"/>
    </row>
    <row r="24" spans="1:14" s="7" customFormat="1" ht="22.5" customHeight="1" x14ac:dyDescent="0.25">
      <c r="A24" s="117" t="s">
        <v>873</v>
      </c>
      <c r="B24" s="117" t="s">
        <v>23</v>
      </c>
      <c r="C24" s="117" t="s">
        <v>130</v>
      </c>
      <c r="D24" s="117" t="s">
        <v>118</v>
      </c>
      <c r="E24" s="118">
        <v>32257</v>
      </c>
      <c r="F24" s="117">
        <v>27</v>
      </c>
      <c r="G24" s="117">
        <v>4</v>
      </c>
      <c r="H24" s="117">
        <v>324</v>
      </c>
      <c r="I24" s="2">
        <f>'Defensa Central Stopper'!Z24</f>
        <v>7.1722222222222225</v>
      </c>
      <c r="J24" s="2">
        <f>'Defensa Central Líbero'!Y24</f>
        <v>8.7583333333333329</v>
      </c>
      <c r="K24" s="2">
        <f>'Controles Generales'!$C$14*'Condensado Defensa Cen'!I24+'Controles Generales'!$C$15*'Condensado Defensa Cen'!J24</f>
        <v>7.6480555555555556</v>
      </c>
      <c r="L24" s="10">
        <f>IF($H24&lt;'Criterios de Restricción'!$E$35,0,K24)</f>
        <v>0</v>
      </c>
      <c r="M24" s="2"/>
      <c r="N24" s="2"/>
    </row>
    <row r="25" spans="1:14" ht="22.5" customHeight="1" x14ac:dyDescent="0.25">
      <c r="A25" s="117" t="s">
        <v>395</v>
      </c>
      <c r="B25" s="117" t="s">
        <v>23</v>
      </c>
      <c r="C25" s="117" t="s">
        <v>139</v>
      </c>
      <c r="D25" s="117" t="s">
        <v>118</v>
      </c>
      <c r="E25" s="118">
        <v>33612</v>
      </c>
      <c r="F25" s="117">
        <v>23</v>
      </c>
      <c r="G25" s="117">
        <v>13</v>
      </c>
      <c r="H25" s="117">
        <v>1021</v>
      </c>
      <c r="I25" s="2">
        <f>'Defensa Central Stopper'!Z25</f>
        <v>8.00568070519099</v>
      </c>
      <c r="J25" s="2">
        <f>'Defensa Central Líbero'!Y25</f>
        <v>10.75592556317336</v>
      </c>
      <c r="K25" s="2">
        <f>'Controles Generales'!$C$14*'Condensado Defensa Cen'!I25+'Controles Generales'!$C$15*'Condensado Defensa Cen'!J25</f>
        <v>8.8307541625857002</v>
      </c>
      <c r="L25" s="10">
        <f>IF($H25&lt;'Criterios de Restricción'!$E$35,0,K25)</f>
        <v>8.8307541625857002</v>
      </c>
      <c r="M25" s="2"/>
      <c r="N25" s="2"/>
    </row>
    <row r="26" spans="1:14" ht="22.5" customHeight="1" x14ac:dyDescent="0.25">
      <c r="A26" s="117" t="s">
        <v>874</v>
      </c>
      <c r="B26" s="117" t="s">
        <v>23</v>
      </c>
      <c r="C26" s="117" t="s">
        <v>598</v>
      </c>
      <c r="D26" s="117" t="s">
        <v>118</v>
      </c>
      <c r="E26" s="118">
        <v>31456</v>
      </c>
      <c r="F26" s="117">
        <v>29</v>
      </c>
      <c r="G26" s="117">
        <v>8</v>
      </c>
      <c r="H26" s="117">
        <v>639</v>
      </c>
      <c r="I26" s="2">
        <f>'Defensa Central Stopper'!Z26</f>
        <v>5.3281690140845068</v>
      </c>
      <c r="J26" s="2">
        <f>'Defensa Central Líbero'!Y26</f>
        <v>5.0999999999999996</v>
      </c>
      <c r="K26" s="2">
        <f>'Controles Generales'!$C$14*'Condensado Defensa Cen'!I26+'Controles Generales'!$C$15*'Condensado Defensa Cen'!J26</f>
        <v>5.2597183098591547</v>
      </c>
      <c r="L26" s="10">
        <f>IF($H26&lt;'Criterios de Restricción'!$E$35,0,K26)</f>
        <v>0</v>
      </c>
      <c r="M26" s="2"/>
      <c r="N26" s="2"/>
    </row>
    <row r="27" spans="1:14" ht="22.5" customHeight="1" x14ac:dyDescent="0.25">
      <c r="A27" s="117" t="s">
        <v>387</v>
      </c>
      <c r="B27" s="117" t="s">
        <v>23</v>
      </c>
      <c r="C27" s="117" t="s">
        <v>152</v>
      </c>
      <c r="D27" s="117" t="s">
        <v>118</v>
      </c>
      <c r="E27" s="118">
        <v>33734</v>
      </c>
      <c r="F27" s="117">
        <v>23</v>
      </c>
      <c r="G27" s="117">
        <v>12</v>
      </c>
      <c r="H27" s="117">
        <v>1055</v>
      </c>
      <c r="I27" s="2">
        <f>'Defensa Central Stopper'!Z27</f>
        <v>5.9527962085308062</v>
      </c>
      <c r="J27" s="2">
        <f>'Defensa Central Líbero'!Y27</f>
        <v>8.1597156398104271</v>
      </c>
      <c r="K27" s="2">
        <f>'Controles Generales'!$C$14*'Condensado Defensa Cen'!I27+'Controles Generales'!$C$15*'Condensado Defensa Cen'!J27</f>
        <v>6.6148720379146928</v>
      </c>
      <c r="L27" s="10">
        <f>IF($H27&lt;'Criterios de Restricción'!$E$35,0,K27)</f>
        <v>6.6148720379146928</v>
      </c>
      <c r="M27" s="2"/>
      <c r="N27" s="2"/>
    </row>
    <row r="28" spans="1:14" ht="22.5" customHeight="1" x14ac:dyDescent="0.25">
      <c r="A28" s="117" t="s">
        <v>875</v>
      </c>
      <c r="B28" s="117" t="s">
        <v>23</v>
      </c>
      <c r="C28" s="117" t="s">
        <v>144</v>
      </c>
      <c r="D28" s="117" t="s">
        <v>133</v>
      </c>
      <c r="E28" s="118">
        <v>31537</v>
      </c>
      <c r="F28" s="117">
        <v>29</v>
      </c>
      <c r="G28" s="117">
        <v>26</v>
      </c>
      <c r="H28" s="117">
        <v>2306</v>
      </c>
      <c r="I28" s="2">
        <f>'Defensa Central Stopper'!Z28</f>
        <v>5.9288378143972249</v>
      </c>
      <c r="J28" s="2">
        <f>'Defensa Central Líbero'!Y28</f>
        <v>9.1775802254986978</v>
      </c>
      <c r="K28" s="2">
        <f>'Controles Generales'!$C$14*'Condensado Defensa Cen'!I28+'Controles Generales'!$C$15*'Condensado Defensa Cen'!J28</f>
        <v>6.9034605377276668</v>
      </c>
      <c r="L28" s="10">
        <f>IF($H28&lt;'Criterios de Restricción'!$E$35,0,K28)</f>
        <v>6.9034605377276668</v>
      </c>
      <c r="M28" s="2"/>
      <c r="N28" s="2"/>
    </row>
    <row r="29" spans="1:14" ht="22.5" customHeight="1" x14ac:dyDescent="0.25">
      <c r="A29" s="117" t="s">
        <v>360</v>
      </c>
      <c r="B29" s="117" t="s">
        <v>23</v>
      </c>
      <c r="C29" s="117" t="s">
        <v>152</v>
      </c>
      <c r="D29" s="117" t="s">
        <v>118</v>
      </c>
      <c r="E29" s="118">
        <v>33334</v>
      </c>
      <c r="F29" s="117">
        <v>24</v>
      </c>
      <c r="G29" s="117">
        <v>1</v>
      </c>
      <c r="H29" s="117">
        <v>90</v>
      </c>
      <c r="I29" s="2">
        <f>'Defensa Central Stopper'!Z29</f>
        <v>5.82</v>
      </c>
      <c r="J29" s="2">
        <f>'Defensa Central Líbero'!Y29</f>
        <v>8.61</v>
      </c>
      <c r="K29" s="2">
        <f>'Controles Generales'!$C$14*'Condensado Defensa Cen'!I29+'Controles Generales'!$C$15*'Condensado Defensa Cen'!J29</f>
        <v>6.657</v>
      </c>
      <c r="L29" s="10">
        <f>IF($H29&lt;'Criterios de Restricción'!$E$35,0,K29)</f>
        <v>0</v>
      </c>
      <c r="M29" s="2"/>
      <c r="N29" s="2"/>
    </row>
    <row r="30" spans="1:14" ht="22.5" customHeight="1" x14ac:dyDescent="0.25">
      <c r="A30" s="117" t="s">
        <v>876</v>
      </c>
      <c r="B30" s="117" t="s">
        <v>23</v>
      </c>
      <c r="C30" s="117" t="s">
        <v>160</v>
      </c>
      <c r="D30" s="117" t="s">
        <v>118</v>
      </c>
      <c r="E30" s="118">
        <v>34390</v>
      </c>
      <c r="F30" s="117">
        <v>21</v>
      </c>
      <c r="G30" s="117">
        <v>1</v>
      </c>
      <c r="H30" s="117">
        <v>90</v>
      </c>
      <c r="I30" s="2">
        <f>'Defensa Central Stopper'!Z30</f>
        <v>5.71</v>
      </c>
      <c r="J30" s="2">
        <f>'Defensa Central Líbero'!Y30</f>
        <v>5.99</v>
      </c>
      <c r="K30" s="2">
        <f>'Controles Generales'!$C$14*'Condensado Defensa Cen'!I30+'Controles Generales'!$C$15*'Condensado Defensa Cen'!J30</f>
        <v>5.7940000000000005</v>
      </c>
      <c r="L30" s="10">
        <f>IF($H30&lt;'Criterios de Restricción'!$E$35,0,K30)</f>
        <v>0</v>
      </c>
      <c r="M30" s="2"/>
      <c r="N30" s="2"/>
    </row>
    <row r="31" spans="1:14" ht="22.5" customHeight="1" x14ac:dyDescent="0.25">
      <c r="A31" s="117" t="s">
        <v>877</v>
      </c>
      <c r="B31" s="117" t="s">
        <v>23</v>
      </c>
      <c r="C31" s="117" t="s">
        <v>175</v>
      </c>
      <c r="D31" s="117" t="s">
        <v>118</v>
      </c>
      <c r="E31" s="118">
        <v>34795</v>
      </c>
      <c r="F31" s="117">
        <v>20</v>
      </c>
      <c r="G31" s="117">
        <v>14</v>
      </c>
      <c r="H31" s="117">
        <v>1013</v>
      </c>
      <c r="I31" s="2">
        <f>'Defensa Central Stopper'!Z31</f>
        <v>5.9979269496544916</v>
      </c>
      <c r="J31" s="2">
        <f>'Defensa Central Líbero'!Y31</f>
        <v>8.0440276406712723</v>
      </c>
      <c r="K31" s="2">
        <f>'Controles Generales'!$C$14*'Condensado Defensa Cen'!I31+'Controles Generales'!$C$15*'Condensado Defensa Cen'!J31</f>
        <v>6.6117571569595261</v>
      </c>
      <c r="L31" s="10">
        <f>IF($H31&lt;'Criterios de Restricción'!$E$35,0,K31)</f>
        <v>6.6117571569595261</v>
      </c>
      <c r="M31" s="2"/>
      <c r="N31" s="2"/>
    </row>
    <row r="32" spans="1:14" ht="22.5" customHeight="1" x14ac:dyDescent="0.25">
      <c r="A32" s="117" t="s">
        <v>878</v>
      </c>
      <c r="B32" s="117" t="s">
        <v>23</v>
      </c>
      <c r="C32" s="117" t="s">
        <v>148</v>
      </c>
      <c r="D32" s="117" t="s">
        <v>118</v>
      </c>
      <c r="E32" s="118">
        <v>31704</v>
      </c>
      <c r="F32" s="117">
        <v>29</v>
      </c>
      <c r="G32" s="117">
        <v>18</v>
      </c>
      <c r="H32" s="117">
        <v>1193</v>
      </c>
      <c r="I32" s="2">
        <f>'Defensa Central Stopper'!Z32</f>
        <v>5.8865884325230518</v>
      </c>
      <c r="J32" s="2">
        <f>'Defensa Central Líbero'!Y32</f>
        <v>6.6885163453478613</v>
      </c>
      <c r="K32" s="2">
        <f>'Controles Generales'!$C$14*'Condensado Defensa Cen'!I32+'Controles Generales'!$C$15*'Condensado Defensa Cen'!J32</f>
        <v>6.1271668063704947</v>
      </c>
      <c r="L32" s="10">
        <f>IF($H32&lt;'Criterios de Restricción'!$E$35,0,K32)</f>
        <v>6.1271668063704947</v>
      </c>
      <c r="M32" s="2"/>
      <c r="N32" s="2"/>
    </row>
    <row r="33" spans="1:14" ht="22.5" customHeight="1" x14ac:dyDescent="0.25">
      <c r="A33" s="117" t="s">
        <v>283</v>
      </c>
      <c r="B33" s="117" t="s">
        <v>23</v>
      </c>
      <c r="C33" s="117" t="s">
        <v>158</v>
      </c>
      <c r="D33" s="117" t="s">
        <v>118</v>
      </c>
      <c r="E33" s="118">
        <v>32404</v>
      </c>
      <c r="F33" s="117">
        <v>27</v>
      </c>
      <c r="G33" s="117">
        <v>1</v>
      </c>
      <c r="H33" s="117">
        <v>90</v>
      </c>
      <c r="I33" s="2">
        <f>'Defensa Central Stopper'!Z33</f>
        <v>6.07</v>
      </c>
      <c r="J33" s="2">
        <f>'Defensa Central Líbero'!Y33</f>
        <v>5.79</v>
      </c>
      <c r="K33" s="2">
        <f>'Controles Generales'!$C$14*'Condensado Defensa Cen'!I33+'Controles Generales'!$C$15*'Condensado Defensa Cen'!J33</f>
        <v>5.9859999999999998</v>
      </c>
      <c r="L33" s="10">
        <f>IF($H33&lt;'Criterios de Restricción'!$E$35,0,K33)</f>
        <v>0</v>
      </c>
      <c r="M33" s="2"/>
      <c r="N33" s="2"/>
    </row>
    <row r="34" spans="1:14" ht="22.5" customHeight="1" x14ac:dyDescent="0.25">
      <c r="A34" s="117" t="s">
        <v>879</v>
      </c>
      <c r="B34" s="117" t="s">
        <v>23</v>
      </c>
      <c r="C34" s="117" t="s">
        <v>141</v>
      </c>
      <c r="D34" s="117" t="s">
        <v>169</v>
      </c>
      <c r="E34" s="118">
        <v>34398</v>
      </c>
      <c r="F34" s="117">
        <v>21</v>
      </c>
      <c r="G34" s="117">
        <v>2</v>
      </c>
      <c r="H34" s="117">
        <v>94</v>
      </c>
      <c r="I34" s="2">
        <f>'Defensa Central Stopper'!Z34</f>
        <v>6.3670212765957457</v>
      </c>
      <c r="J34" s="2">
        <f>'Defensa Central Líbero'!Y34</f>
        <v>7.6212765957446811</v>
      </c>
      <c r="K34" s="2">
        <f>'Controles Generales'!$C$14*'Condensado Defensa Cen'!I34+'Controles Generales'!$C$15*'Condensado Defensa Cen'!J34</f>
        <v>6.7432978723404258</v>
      </c>
      <c r="L34" s="10">
        <f>IF($H34&lt;'Criterios de Restricción'!$E$35,0,K34)</f>
        <v>0</v>
      </c>
      <c r="M34" s="2"/>
      <c r="N34" s="2"/>
    </row>
    <row r="35" spans="1:14" ht="22.5" customHeight="1" x14ac:dyDescent="0.25">
      <c r="A35" s="117" t="s">
        <v>398</v>
      </c>
      <c r="B35" s="117" t="s">
        <v>23</v>
      </c>
      <c r="C35" s="117" t="s">
        <v>157</v>
      </c>
      <c r="D35" s="117" t="s">
        <v>118</v>
      </c>
      <c r="E35" s="118">
        <v>30909</v>
      </c>
      <c r="F35" s="117">
        <v>31</v>
      </c>
      <c r="G35" s="117">
        <v>24</v>
      </c>
      <c r="H35" s="117">
        <v>2005</v>
      </c>
      <c r="I35" s="2">
        <f>'Defensa Central Stopper'!Z35</f>
        <v>4.9928678304239398</v>
      </c>
      <c r="J35" s="2">
        <f>'Defensa Central Líbero'!Y35</f>
        <v>6.756059850374065</v>
      </c>
      <c r="K35" s="2">
        <f>'Controles Generales'!$C$14*'Condensado Defensa Cen'!I35+'Controles Generales'!$C$15*'Condensado Defensa Cen'!J35</f>
        <v>5.521825436408978</v>
      </c>
      <c r="L35" s="10">
        <f>IF($H35&lt;'Criterios de Restricción'!$E$35,0,K35)</f>
        <v>5.521825436408978</v>
      </c>
      <c r="M35" s="2"/>
      <c r="N35" s="2"/>
    </row>
    <row r="36" spans="1:14" ht="22.5" customHeight="1" x14ac:dyDescent="0.25">
      <c r="A36" s="117" t="s">
        <v>880</v>
      </c>
      <c r="B36" s="117" t="s">
        <v>23</v>
      </c>
      <c r="C36" s="117" t="s">
        <v>157</v>
      </c>
      <c r="D36" s="117" t="s">
        <v>118</v>
      </c>
      <c r="E36" s="118">
        <v>30055</v>
      </c>
      <c r="F36" s="117">
        <v>33</v>
      </c>
      <c r="G36" s="117">
        <v>12</v>
      </c>
      <c r="H36" s="117">
        <v>1016</v>
      </c>
      <c r="I36" s="2">
        <f>'Defensa Central Stopper'!Z36</f>
        <v>5.039468503937008</v>
      </c>
      <c r="J36" s="2">
        <f>'Defensa Central Líbero'!Y36</f>
        <v>5.8854330708661404</v>
      </c>
      <c r="K36" s="2">
        <f>'Controles Generales'!$C$14*'Condensado Defensa Cen'!I36+'Controles Generales'!$C$15*'Condensado Defensa Cen'!J36</f>
        <v>5.2932578740157474</v>
      </c>
      <c r="L36" s="10">
        <f>IF($H36&lt;'Criterios de Restricción'!$E$35,0,K36)</f>
        <v>5.2932578740157474</v>
      </c>
      <c r="M36" s="2"/>
      <c r="N36" s="2"/>
    </row>
    <row r="37" spans="1:14" ht="22.5" customHeight="1" x14ac:dyDescent="0.25">
      <c r="A37" s="117" t="s">
        <v>361</v>
      </c>
      <c r="B37" s="117" t="s">
        <v>23</v>
      </c>
      <c r="C37" s="117" t="s">
        <v>124</v>
      </c>
      <c r="D37" s="117" t="s">
        <v>118</v>
      </c>
      <c r="E37" s="118">
        <v>33927</v>
      </c>
      <c r="F37" s="117">
        <v>23</v>
      </c>
      <c r="G37" s="117">
        <v>8</v>
      </c>
      <c r="H37" s="117">
        <v>493</v>
      </c>
      <c r="I37" s="2">
        <f>'Defensa Central Stopper'!Z37</f>
        <v>7.08498985801217</v>
      </c>
      <c r="J37" s="2">
        <f>'Defensa Central Líbero'!Y37</f>
        <v>10.427586206896551</v>
      </c>
      <c r="K37" s="2">
        <f>'Controles Generales'!$C$14*'Condensado Defensa Cen'!I37+'Controles Generales'!$C$15*'Condensado Defensa Cen'!J37</f>
        <v>8.0877687626774843</v>
      </c>
      <c r="L37" s="10">
        <f>IF($H37&lt;'Criterios de Restricción'!$E$35,0,K37)</f>
        <v>0</v>
      </c>
      <c r="M37" s="2"/>
      <c r="N37" s="2"/>
    </row>
    <row r="38" spans="1:14" ht="22.5" customHeight="1" x14ac:dyDescent="0.25">
      <c r="A38" s="117" t="s">
        <v>368</v>
      </c>
      <c r="B38" s="117" t="s">
        <v>23</v>
      </c>
      <c r="C38" s="117" t="s">
        <v>132</v>
      </c>
      <c r="D38" s="117" t="s">
        <v>118</v>
      </c>
      <c r="E38" s="118">
        <v>34488</v>
      </c>
      <c r="F38" s="117">
        <v>21</v>
      </c>
      <c r="G38" s="117">
        <v>28</v>
      </c>
      <c r="H38" s="117">
        <v>2513</v>
      </c>
      <c r="I38" s="2">
        <f>'Defensa Central Stopper'!Z38</f>
        <v>7.2157580580978902</v>
      </c>
      <c r="J38" s="2">
        <f>'Defensa Central Líbero'!Y38</f>
        <v>8.6637087146836453</v>
      </c>
      <c r="K38" s="2">
        <f>'Controles Generales'!$C$14*'Condensado Defensa Cen'!I38+'Controles Generales'!$C$15*'Condensado Defensa Cen'!J38</f>
        <v>7.6501432550736164</v>
      </c>
      <c r="L38" s="10">
        <f>IF($H38&lt;'Criterios de Restricción'!$E$35,0,K38)</f>
        <v>7.6501432550736164</v>
      </c>
      <c r="M38" s="2"/>
      <c r="N38" s="2"/>
    </row>
    <row r="39" spans="1:14" ht="22.5" customHeight="1" x14ac:dyDescent="0.25">
      <c r="A39" s="117" t="s">
        <v>881</v>
      </c>
      <c r="B39" s="117" t="s">
        <v>23</v>
      </c>
      <c r="C39" s="117" t="s">
        <v>160</v>
      </c>
      <c r="D39" s="117" t="s">
        <v>118</v>
      </c>
      <c r="E39" s="118">
        <v>32332</v>
      </c>
      <c r="F39" s="117">
        <v>27</v>
      </c>
      <c r="G39" s="117">
        <v>7</v>
      </c>
      <c r="H39" s="117">
        <v>630</v>
      </c>
      <c r="I39" s="2">
        <f>'Defensa Central Stopper'!Z39</f>
        <v>5.1357142857142852</v>
      </c>
      <c r="J39" s="2">
        <f>'Defensa Central Líbero'!Y39</f>
        <v>5.9514285714285711</v>
      </c>
      <c r="K39" s="2">
        <f>'Controles Generales'!$C$14*'Condensado Defensa Cen'!I39+'Controles Generales'!$C$15*'Condensado Defensa Cen'!J39</f>
        <v>5.3804285714285705</v>
      </c>
      <c r="L39" s="10">
        <f>IF($H39&lt;'Criterios de Restricción'!$E$35,0,K39)</f>
        <v>0</v>
      </c>
      <c r="M39" s="2"/>
      <c r="N39" s="2"/>
    </row>
    <row r="40" spans="1:14" ht="22.5" customHeight="1" x14ac:dyDescent="0.25">
      <c r="A40" s="117" t="s">
        <v>373</v>
      </c>
      <c r="B40" s="117" t="s">
        <v>23</v>
      </c>
      <c r="C40" s="117" t="s">
        <v>138</v>
      </c>
      <c r="D40" s="117" t="s">
        <v>118</v>
      </c>
      <c r="E40" s="118">
        <v>32626</v>
      </c>
      <c r="F40" s="117">
        <v>26</v>
      </c>
      <c r="G40" s="117">
        <v>25</v>
      </c>
      <c r="H40" s="117">
        <v>1956</v>
      </c>
      <c r="I40" s="2">
        <f>'Defensa Central Stopper'!Z40</f>
        <v>6.4569018404907981</v>
      </c>
      <c r="J40" s="2">
        <f>'Defensa Central Líbero'!Y40</f>
        <v>7.4746932515337425</v>
      </c>
      <c r="K40" s="2">
        <f>'Controles Generales'!$C$14*'Condensado Defensa Cen'!I40+'Controles Generales'!$C$15*'Condensado Defensa Cen'!J40</f>
        <v>6.7622392638036821</v>
      </c>
      <c r="L40" s="10">
        <f>IF($H40&lt;'Criterios de Restricción'!$E$35,0,K40)</f>
        <v>6.7622392638036821</v>
      </c>
      <c r="M40" s="2"/>
      <c r="N40" s="2"/>
    </row>
    <row r="41" spans="1:14" ht="22.5" customHeight="1" x14ac:dyDescent="0.25">
      <c r="A41" s="117" t="s">
        <v>882</v>
      </c>
      <c r="B41" s="117" t="s">
        <v>23</v>
      </c>
      <c r="C41" s="117" t="s">
        <v>121</v>
      </c>
      <c r="D41" s="117" t="s">
        <v>169</v>
      </c>
      <c r="E41" s="118">
        <v>30675</v>
      </c>
      <c r="F41" s="117">
        <v>31</v>
      </c>
      <c r="G41" s="117">
        <v>7</v>
      </c>
      <c r="H41" s="117">
        <v>626</v>
      </c>
      <c r="I41" s="2">
        <f>'Defensa Central Stopper'!Z41</f>
        <v>5.1397763578274747</v>
      </c>
      <c r="J41" s="2">
        <f>'Defensa Central Líbero'!Y41</f>
        <v>6.9642172523961667</v>
      </c>
      <c r="K41" s="2">
        <f>'Controles Generales'!$C$14*'Condensado Defensa Cen'!I41+'Controles Generales'!$C$15*'Condensado Defensa Cen'!J41</f>
        <v>5.6871086261980821</v>
      </c>
      <c r="L41" s="10">
        <f>IF($H41&lt;'Criterios de Restricción'!$E$35,0,K41)</f>
        <v>0</v>
      </c>
      <c r="M41" s="2"/>
      <c r="N41" s="2"/>
    </row>
    <row r="42" spans="1:14" ht="22.5" customHeight="1" x14ac:dyDescent="0.25">
      <c r="A42" s="117" t="s">
        <v>379</v>
      </c>
      <c r="B42" s="117" t="s">
        <v>23</v>
      </c>
      <c r="C42" s="117" t="s">
        <v>142</v>
      </c>
      <c r="D42" s="117" t="s">
        <v>118</v>
      </c>
      <c r="E42" s="118">
        <v>32466</v>
      </c>
      <c r="F42" s="117">
        <v>27</v>
      </c>
      <c r="G42" s="117">
        <v>27</v>
      </c>
      <c r="H42" s="117">
        <v>2430</v>
      </c>
      <c r="I42" s="2">
        <f>'Defensa Central Stopper'!Z42</f>
        <v>6.8229629629629622</v>
      </c>
      <c r="J42" s="2">
        <f>'Defensa Central Líbero'!Y42</f>
        <v>9.6518518518518519</v>
      </c>
      <c r="K42" s="2">
        <f>'Controles Generales'!$C$14*'Condensado Defensa Cen'!I42+'Controles Generales'!$C$15*'Condensado Defensa Cen'!J42</f>
        <v>7.6716296296296296</v>
      </c>
      <c r="L42" s="10">
        <f>IF($H42&lt;'Criterios de Restricción'!$E$35,0,K42)</f>
        <v>7.6716296296296296</v>
      </c>
      <c r="M42" s="2"/>
      <c r="N42" s="2"/>
    </row>
    <row r="43" spans="1:14" ht="22.5" customHeight="1" x14ac:dyDescent="0.25">
      <c r="A43" s="117" t="s">
        <v>278</v>
      </c>
      <c r="B43" s="117" t="s">
        <v>23</v>
      </c>
      <c r="C43" s="117" t="s">
        <v>175</v>
      </c>
      <c r="D43" s="117" t="s">
        <v>118</v>
      </c>
      <c r="E43" s="118">
        <v>35414</v>
      </c>
      <c r="F43" s="117">
        <v>18</v>
      </c>
      <c r="G43" s="117">
        <v>3</v>
      </c>
      <c r="H43" s="117">
        <v>270</v>
      </c>
      <c r="I43" s="2">
        <f>'Defensa Central Stopper'!Z43</f>
        <v>2.4666666666666668</v>
      </c>
      <c r="J43" s="2">
        <f>'Defensa Central Líbero'!Y43</f>
        <v>4.4466666666666663</v>
      </c>
      <c r="K43" s="2">
        <f>'Controles Generales'!$C$14*'Condensado Defensa Cen'!I43+'Controles Generales'!$C$15*'Condensado Defensa Cen'!J43</f>
        <v>3.0606666666666666</v>
      </c>
      <c r="L43" s="10">
        <f>IF($H43&lt;'Criterios de Restricción'!$E$35,0,K43)</f>
        <v>0</v>
      </c>
      <c r="M43" s="2"/>
      <c r="N43" s="2"/>
    </row>
    <row r="44" spans="1:14" ht="22.5" customHeight="1" x14ac:dyDescent="0.25">
      <c r="A44" s="117" t="s">
        <v>883</v>
      </c>
      <c r="B44" s="117" t="s">
        <v>23</v>
      </c>
      <c r="C44" s="117" t="s">
        <v>121</v>
      </c>
      <c r="D44" s="117" t="s">
        <v>169</v>
      </c>
      <c r="E44" s="118">
        <v>29941</v>
      </c>
      <c r="F44" s="117">
        <v>33</v>
      </c>
      <c r="G44" s="117">
        <v>17</v>
      </c>
      <c r="H44" s="117">
        <v>1341</v>
      </c>
      <c r="I44" s="2">
        <f>'Defensa Central Stopper'!Z44</f>
        <v>4.7899328859060404</v>
      </c>
      <c r="J44" s="2">
        <f>'Defensa Central Líbero'!Y44</f>
        <v>5.032885906040268</v>
      </c>
      <c r="K44" s="2">
        <f>'Controles Generales'!$C$14*'Condensado Defensa Cen'!I44+'Controles Generales'!$C$15*'Condensado Defensa Cen'!J44</f>
        <v>4.8628187919463084</v>
      </c>
      <c r="L44" s="10">
        <f>IF($H44&lt;'Criterios de Restricción'!$E$35,0,K44)</f>
        <v>4.8628187919463084</v>
      </c>
      <c r="M44" s="2"/>
      <c r="N44" s="2"/>
    </row>
    <row r="45" spans="1:14" ht="22.5" customHeight="1" x14ac:dyDescent="0.25">
      <c r="A45" s="117" t="s">
        <v>884</v>
      </c>
      <c r="B45" s="117" t="s">
        <v>23</v>
      </c>
      <c r="C45" s="117" t="s">
        <v>160</v>
      </c>
      <c r="D45" s="117" t="s">
        <v>118</v>
      </c>
      <c r="E45" s="118">
        <v>29533</v>
      </c>
      <c r="F45" s="117">
        <v>35</v>
      </c>
      <c r="G45" s="117">
        <v>2</v>
      </c>
      <c r="H45" s="117">
        <v>180</v>
      </c>
      <c r="I45" s="2">
        <f>'Defensa Central Stopper'!Z45</f>
        <v>6.2649999999999997</v>
      </c>
      <c r="J45" s="2">
        <f>'Defensa Central Líbero'!Y45</f>
        <v>7.2750000000000004</v>
      </c>
      <c r="K45" s="2">
        <f>'Controles Generales'!$C$14*'Condensado Defensa Cen'!I45+'Controles Generales'!$C$15*'Condensado Defensa Cen'!J45</f>
        <v>6.5679999999999996</v>
      </c>
      <c r="L45" s="10">
        <f>IF($H45&lt;'Criterios de Restricción'!$E$35,0,K45)</f>
        <v>0</v>
      </c>
      <c r="M45" s="2"/>
      <c r="N45" s="2"/>
    </row>
    <row r="46" spans="1:14" ht="22.5" customHeight="1" x14ac:dyDescent="0.25">
      <c r="A46" s="117" t="s">
        <v>371</v>
      </c>
      <c r="B46" s="117" t="s">
        <v>23</v>
      </c>
      <c r="C46" s="117" t="s">
        <v>135</v>
      </c>
      <c r="D46" s="117" t="s">
        <v>118</v>
      </c>
      <c r="E46" s="118">
        <v>28879</v>
      </c>
      <c r="F46" s="117">
        <v>36</v>
      </c>
      <c r="G46" s="117">
        <v>25</v>
      </c>
      <c r="H46" s="117">
        <v>2207</v>
      </c>
      <c r="I46" s="2">
        <f>'Defensa Central Stopper'!Z46</f>
        <v>5.6226551880380597</v>
      </c>
      <c r="J46" s="2">
        <f>'Defensa Central Líbero'!Y46</f>
        <v>8.0123244222927035</v>
      </c>
      <c r="K46" s="2">
        <f>'Controles Generales'!$C$14*'Condensado Defensa Cen'!I46+'Controles Generales'!$C$15*'Condensado Defensa Cen'!J46</f>
        <v>6.3395559583144525</v>
      </c>
      <c r="L46" s="10">
        <f>IF($H46&lt;'Criterios de Restricción'!$E$35,0,K46)</f>
        <v>6.3395559583144525</v>
      </c>
      <c r="M46" s="2"/>
      <c r="N46" s="2"/>
    </row>
    <row r="47" spans="1:14" ht="22.5" customHeight="1" x14ac:dyDescent="0.25">
      <c r="A47" s="117" t="s">
        <v>885</v>
      </c>
      <c r="B47" s="117" t="s">
        <v>23</v>
      </c>
      <c r="C47" s="117" t="s">
        <v>124</v>
      </c>
      <c r="D47" s="117" t="s">
        <v>169</v>
      </c>
      <c r="E47" s="118">
        <v>32219</v>
      </c>
      <c r="F47" s="117">
        <v>27</v>
      </c>
      <c r="G47" s="117">
        <v>1</v>
      </c>
      <c r="H47" s="117">
        <v>67</v>
      </c>
      <c r="I47" s="2">
        <f>'Defensa Central Stopper'!Z47</f>
        <v>4.5</v>
      </c>
      <c r="J47" s="2">
        <f>'Defensa Central Líbero'!Y47</f>
        <v>9.1343283582089558</v>
      </c>
      <c r="K47" s="2">
        <f>'Controles Generales'!$C$14*'Condensado Defensa Cen'!I47+'Controles Generales'!$C$15*'Condensado Defensa Cen'!J47</f>
        <v>5.8902985074626866</v>
      </c>
      <c r="L47" s="10">
        <f>IF($H47&lt;'Criterios de Restricción'!$E$35,0,K47)</f>
        <v>0</v>
      </c>
      <c r="M47" s="2"/>
      <c r="N47" s="2"/>
    </row>
    <row r="48" spans="1:14" ht="22.5" customHeight="1" x14ac:dyDescent="0.25">
      <c r="A48" s="117" t="s">
        <v>886</v>
      </c>
      <c r="B48" s="117" t="s">
        <v>23</v>
      </c>
      <c r="C48" s="117" t="s">
        <v>130</v>
      </c>
      <c r="D48" s="117" t="s">
        <v>118</v>
      </c>
      <c r="E48" s="118">
        <v>28927</v>
      </c>
      <c r="F48" s="117">
        <v>36</v>
      </c>
      <c r="G48" s="117">
        <v>27</v>
      </c>
      <c r="H48" s="117">
        <v>2370</v>
      </c>
      <c r="I48" s="2">
        <f>'Defensa Central Stopper'!Z48</f>
        <v>6.1488607594936715</v>
      </c>
      <c r="J48" s="2">
        <f>'Defensa Central Líbero'!Y48</f>
        <v>8.8644303797468336</v>
      </c>
      <c r="K48" s="2">
        <f>'Controles Generales'!$C$14*'Condensado Defensa Cen'!I48+'Controles Generales'!$C$15*'Condensado Defensa Cen'!J48</f>
        <v>6.9635316455696197</v>
      </c>
      <c r="L48" s="10">
        <f>IF($H48&lt;'Criterios de Restricción'!$E$35,0,K48)</f>
        <v>6.9635316455696197</v>
      </c>
      <c r="M48" s="2"/>
      <c r="N48" s="2"/>
    </row>
    <row r="49" spans="1:14" ht="22.5" customHeight="1" x14ac:dyDescent="0.25">
      <c r="A49" s="117" t="s">
        <v>887</v>
      </c>
      <c r="B49" s="117" t="s">
        <v>23</v>
      </c>
      <c r="C49" s="117" t="s">
        <v>605</v>
      </c>
      <c r="D49" s="117" t="s">
        <v>118</v>
      </c>
      <c r="E49" s="118">
        <v>35201</v>
      </c>
      <c r="F49" s="117">
        <v>19</v>
      </c>
      <c r="G49" s="117">
        <v>1</v>
      </c>
      <c r="H49" s="117">
        <v>90</v>
      </c>
      <c r="I49" s="2">
        <f>'Defensa Central Stopper'!Z49</f>
        <v>5.99</v>
      </c>
      <c r="J49" s="2">
        <f>'Defensa Central Líbero'!Y49</f>
        <v>6.84</v>
      </c>
      <c r="K49" s="2">
        <f>'Controles Generales'!$C$14*'Condensado Defensa Cen'!I49+'Controles Generales'!$C$15*'Condensado Defensa Cen'!J49</f>
        <v>6.2449999999999992</v>
      </c>
      <c r="L49" s="10">
        <f>IF($H49&lt;'Criterios de Restricción'!$E$35,0,K49)</f>
        <v>0</v>
      </c>
      <c r="M49" s="2"/>
      <c r="N49" s="2"/>
    </row>
    <row r="50" spans="1:14" ht="22.5" customHeight="1" x14ac:dyDescent="0.25">
      <c r="A50" s="117" t="s">
        <v>888</v>
      </c>
      <c r="B50" s="117" t="s">
        <v>23</v>
      </c>
      <c r="C50" s="117" t="s">
        <v>141</v>
      </c>
      <c r="D50" s="117" t="s">
        <v>118</v>
      </c>
      <c r="E50" s="118">
        <v>28734</v>
      </c>
      <c r="F50" s="117">
        <v>37</v>
      </c>
      <c r="G50" s="117">
        <v>15</v>
      </c>
      <c r="H50" s="117">
        <v>1341</v>
      </c>
      <c r="I50" s="2">
        <f>'Defensa Central Stopper'!Z50</f>
        <v>5.8436241610738247</v>
      </c>
      <c r="J50" s="2">
        <f>'Defensa Central Líbero'!Y50</f>
        <v>8.0422818791946309</v>
      </c>
      <c r="K50" s="2">
        <f>'Controles Generales'!$C$14*'Condensado Defensa Cen'!I50+'Controles Generales'!$C$15*'Condensado Defensa Cen'!J50</f>
        <v>6.5032214765100669</v>
      </c>
      <c r="L50" s="10">
        <f>IF($H50&lt;'Criterios de Restricción'!$E$35,0,K50)</f>
        <v>6.5032214765100669</v>
      </c>
      <c r="M50" s="2"/>
      <c r="N50" s="2"/>
    </row>
    <row r="51" spans="1:14" ht="22.5" customHeight="1" x14ac:dyDescent="0.25">
      <c r="A51" s="117" t="s">
        <v>385</v>
      </c>
      <c r="B51" s="117" t="s">
        <v>23</v>
      </c>
      <c r="C51" s="117" t="s">
        <v>135</v>
      </c>
      <c r="D51" s="117" t="s">
        <v>118</v>
      </c>
      <c r="E51" s="118">
        <v>29422</v>
      </c>
      <c r="F51" s="117">
        <v>35</v>
      </c>
      <c r="G51" s="117">
        <v>17</v>
      </c>
      <c r="H51" s="117">
        <v>1430</v>
      </c>
      <c r="I51" s="2">
        <f>'Defensa Central Stopper'!Z51</f>
        <v>6.2188111888111894</v>
      </c>
      <c r="J51" s="2">
        <f>'Defensa Central Líbero'!Y51</f>
        <v>8.4662937062937065</v>
      </c>
      <c r="K51" s="2">
        <f>'Controles Generales'!$C$14*'Condensado Defensa Cen'!I51+'Controles Generales'!$C$15*'Condensado Defensa Cen'!J51</f>
        <v>6.8930559440559449</v>
      </c>
      <c r="L51" s="10">
        <f>IF($H51&lt;'Criterios de Restricción'!$E$35,0,K51)</f>
        <v>6.8930559440559449</v>
      </c>
      <c r="M51" s="2"/>
      <c r="N51" s="2"/>
    </row>
    <row r="52" spans="1:14" ht="22.5" customHeight="1" x14ac:dyDescent="0.25">
      <c r="A52" s="117" t="s">
        <v>889</v>
      </c>
      <c r="B52" s="117" t="s">
        <v>23</v>
      </c>
      <c r="C52" s="117" t="s">
        <v>155</v>
      </c>
      <c r="D52" s="117" t="s">
        <v>118</v>
      </c>
      <c r="E52" s="118">
        <v>31709</v>
      </c>
      <c r="F52" s="117">
        <v>29</v>
      </c>
      <c r="G52" s="117">
        <v>28</v>
      </c>
      <c r="H52" s="117">
        <v>2484</v>
      </c>
      <c r="I52" s="2">
        <f>'Defensa Central Stopper'!Z52</f>
        <v>6.5105072463768128</v>
      </c>
      <c r="J52" s="2">
        <f>'Defensa Central Líbero'!Y52</f>
        <v>8.4858695652173921</v>
      </c>
      <c r="K52" s="2">
        <f>'Controles Generales'!$C$14*'Condensado Defensa Cen'!I52+'Controles Generales'!$C$15*'Condensado Defensa Cen'!J52</f>
        <v>7.1031159420289871</v>
      </c>
      <c r="L52" s="10">
        <f>IF($H52&lt;'Criterios de Restricción'!$E$35,0,K52)</f>
        <v>7.1031159420289871</v>
      </c>
      <c r="M52" s="2"/>
      <c r="N52" s="2"/>
    </row>
    <row r="53" spans="1:14" ht="22.5" customHeight="1" x14ac:dyDescent="0.25">
      <c r="A53" s="117" t="s">
        <v>401</v>
      </c>
      <c r="B53" s="117" t="s">
        <v>23</v>
      </c>
      <c r="C53" s="117" t="s">
        <v>160</v>
      </c>
      <c r="D53" s="117" t="s">
        <v>118</v>
      </c>
      <c r="E53" s="118">
        <v>32205</v>
      </c>
      <c r="F53" s="117">
        <v>27</v>
      </c>
      <c r="G53" s="117">
        <v>24</v>
      </c>
      <c r="H53" s="117">
        <v>2093</v>
      </c>
      <c r="I53" s="2">
        <f>'Defensa Central Stopper'!Z53</f>
        <v>5.6975633062589592</v>
      </c>
      <c r="J53" s="2">
        <f>'Defensa Central Líbero'!Y53</f>
        <v>6.4986622073578602</v>
      </c>
      <c r="K53" s="2">
        <f>'Controles Generales'!$C$14*'Condensado Defensa Cen'!I53+'Controles Generales'!$C$15*'Condensado Defensa Cen'!J53</f>
        <v>5.9378929765886292</v>
      </c>
      <c r="L53" s="10">
        <f>IF($H53&lt;'Criterios de Restricción'!$E$35,0,K53)</f>
        <v>5.9378929765886292</v>
      </c>
      <c r="M53" s="2"/>
      <c r="N53" s="2"/>
    </row>
    <row r="54" spans="1:14" ht="22.5" customHeight="1" x14ac:dyDescent="0.25">
      <c r="A54" s="117" t="s">
        <v>407</v>
      </c>
      <c r="B54" s="117" t="s">
        <v>23</v>
      </c>
      <c r="C54" s="117" t="s">
        <v>168</v>
      </c>
      <c r="D54" s="117" t="s">
        <v>118</v>
      </c>
      <c r="E54" s="118">
        <v>29733</v>
      </c>
      <c r="F54" s="117">
        <v>34</v>
      </c>
      <c r="G54" s="117">
        <v>11</v>
      </c>
      <c r="H54" s="117">
        <v>932</v>
      </c>
      <c r="I54" s="2">
        <f>'Defensa Central Stopper'!Z54</f>
        <v>3.885836909871244</v>
      </c>
      <c r="J54" s="2">
        <f>'Defensa Central Líbero'!Y54</f>
        <v>3.9215665236051493</v>
      </c>
      <c r="K54" s="2">
        <f>'Controles Generales'!$C$14*'Condensado Defensa Cen'!I54+'Controles Generales'!$C$15*'Condensado Defensa Cen'!J54</f>
        <v>3.8965557939914159</v>
      </c>
      <c r="L54" s="10">
        <f>IF($H54&lt;'Criterios de Restricción'!$E$35,0,K54)</f>
        <v>3.8965557939914159</v>
      </c>
      <c r="M54" s="2"/>
      <c r="N54" s="2"/>
    </row>
    <row r="55" spans="1:14" ht="22.5" customHeight="1" x14ac:dyDescent="0.25">
      <c r="A55" s="117" t="s">
        <v>890</v>
      </c>
      <c r="B55" s="117" t="s">
        <v>23</v>
      </c>
      <c r="C55" s="117" t="s">
        <v>141</v>
      </c>
      <c r="D55" s="117" t="s">
        <v>118</v>
      </c>
      <c r="E55" s="118">
        <v>32960</v>
      </c>
      <c r="F55" s="117">
        <v>25</v>
      </c>
      <c r="G55" s="117">
        <v>13</v>
      </c>
      <c r="H55" s="117">
        <v>1104</v>
      </c>
      <c r="I55" s="2">
        <f>'Defensa Central Stopper'!Z55</f>
        <v>5.6062500000000002</v>
      </c>
      <c r="J55" s="2">
        <f>'Defensa Central Líbero'!Y55</f>
        <v>7.249728260869567</v>
      </c>
      <c r="K55" s="2">
        <f>'Controles Generales'!$C$14*'Condensado Defensa Cen'!I55+'Controles Generales'!$C$15*'Condensado Defensa Cen'!J55</f>
        <v>6.0992934782608703</v>
      </c>
      <c r="L55" s="10">
        <f>IF($H55&lt;'Criterios de Restricción'!$E$35,0,K55)</f>
        <v>6.0992934782608703</v>
      </c>
      <c r="M55" s="2"/>
      <c r="N55" s="2"/>
    </row>
    <row r="56" spans="1:14" ht="22.5" customHeight="1" x14ac:dyDescent="0.25">
      <c r="A56" s="117" t="s">
        <v>891</v>
      </c>
      <c r="B56" s="117" t="s">
        <v>23</v>
      </c>
      <c r="C56" s="117" t="s">
        <v>129</v>
      </c>
      <c r="D56" s="117" t="s">
        <v>118</v>
      </c>
      <c r="E56" s="118">
        <v>33685</v>
      </c>
      <c r="F56" s="117">
        <v>23</v>
      </c>
      <c r="G56" s="117">
        <v>4</v>
      </c>
      <c r="H56" s="117">
        <v>360</v>
      </c>
      <c r="I56" s="2">
        <f>'Defensa Central Stopper'!Z56</f>
        <v>6.17</v>
      </c>
      <c r="J56" s="2">
        <f>'Defensa Central Líbero'!Y56</f>
        <v>6.3925000000000001</v>
      </c>
      <c r="K56" s="2">
        <f>'Controles Generales'!$C$14*'Condensado Defensa Cen'!I56+'Controles Generales'!$C$15*'Condensado Defensa Cen'!J56</f>
        <v>6.2367500000000007</v>
      </c>
      <c r="L56" s="10">
        <f>IF($H56&lt;'Criterios de Restricción'!$E$35,0,K56)</f>
        <v>0</v>
      </c>
      <c r="M56" s="2"/>
      <c r="N56" s="2"/>
    </row>
    <row r="57" spans="1:14" ht="22.5" customHeight="1" x14ac:dyDescent="0.25">
      <c r="A57" s="117" t="s">
        <v>892</v>
      </c>
      <c r="B57" s="117" t="s">
        <v>23</v>
      </c>
      <c r="C57" s="117" t="s">
        <v>190</v>
      </c>
      <c r="D57" s="117" t="s">
        <v>118</v>
      </c>
      <c r="E57" s="118">
        <v>32725</v>
      </c>
      <c r="F57" s="117">
        <v>26</v>
      </c>
      <c r="G57" s="117">
        <v>14</v>
      </c>
      <c r="H57" s="117">
        <v>1068</v>
      </c>
      <c r="I57" s="2">
        <f>'Defensa Central Stopper'!Z57</f>
        <v>5.3957865168539323</v>
      </c>
      <c r="J57" s="2">
        <f>'Defensa Central Líbero'!Y57</f>
        <v>7.3255617977528082</v>
      </c>
      <c r="K57" s="2">
        <f>'Controles Generales'!$C$14*'Condensado Defensa Cen'!I57+'Controles Generales'!$C$15*'Condensado Defensa Cen'!J57</f>
        <v>5.9747191011235952</v>
      </c>
      <c r="L57" s="10">
        <f>IF($H57&lt;'Criterios de Restricción'!$E$35,0,K57)</f>
        <v>5.9747191011235952</v>
      </c>
      <c r="M57" s="2"/>
      <c r="N57" s="2"/>
    </row>
    <row r="58" spans="1:14" ht="22.5" customHeight="1" x14ac:dyDescent="0.25">
      <c r="A58" s="117" t="s">
        <v>202</v>
      </c>
      <c r="B58" s="117" t="s">
        <v>23</v>
      </c>
      <c r="C58" s="117" t="s">
        <v>144</v>
      </c>
      <c r="D58" s="117" t="s">
        <v>118</v>
      </c>
      <c r="E58" s="118">
        <v>30346</v>
      </c>
      <c r="F58" s="117">
        <v>32</v>
      </c>
      <c r="G58" s="117">
        <v>20</v>
      </c>
      <c r="H58" s="117">
        <v>1699</v>
      </c>
      <c r="I58" s="2">
        <f>'Defensa Central Stopper'!Z58</f>
        <v>6.2613301942319017</v>
      </c>
      <c r="J58" s="2">
        <f>'Defensa Central Líbero'!Y58</f>
        <v>10.111889346674513</v>
      </c>
      <c r="K58" s="2">
        <f>'Controles Generales'!$C$14*'Condensado Defensa Cen'!I58+'Controles Generales'!$C$15*'Condensado Defensa Cen'!J58</f>
        <v>7.4164979399646853</v>
      </c>
      <c r="L58" s="10">
        <f>IF($H58&lt;'Criterios de Restricción'!$E$35,0,K58)</f>
        <v>7.4164979399646853</v>
      </c>
      <c r="M58" s="2"/>
      <c r="N58" s="2"/>
    </row>
    <row r="59" spans="1:14" ht="22.5" customHeight="1" x14ac:dyDescent="0.25">
      <c r="A59" s="117" t="s">
        <v>893</v>
      </c>
      <c r="B59" s="117" t="s">
        <v>23</v>
      </c>
      <c r="C59" s="117" t="s">
        <v>155</v>
      </c>
      <c r="D59" s="117" t="s">
        <v>118</v>
      </c>
      <c r="E59" s="118">
        <v>31905</v>
      </c>
      <c r="F59" s="117">
        <v>28</v>
      </c>
      <c r="G59" s="117">
        <v>4</v>
      </c>
      <c r="H59" s="117">
        <v>226</v>
      </c>
      <c r="I59" s="2">
        <f>'Defensa Central Stopper'!Z59</f>
        <v>5.145132743362832</v>
      </c>
      <c r="J59" s="2">
        <f>'Defensa Central Líbero'!Y59</f>
        <v>7.9964601769911505</v>
      </c>
      <c r="K59" s="2">
        <f>'Controles Generales'!$C$14*'Condensado Defensa Cen'!I59+'Controles Generales'!$C$15*'Condensado Defensa Cen'!J59</f>
        <v>6.0005309734513279</v>
      </c>
      <c r="L59" s="10">
        <f>IF($H59&lt;'Criterios de Restricción'!$E$35,0,K59)</f>
        <v>0</v>
      </c>
      <c r="M59" s="2"/>
      <c r="N59" s="2"/>
    </row>
    <row r="60" spans="1:14" ht="22.5" customHeight="1" x14ac:dyDescent="0.25">
      <c r="A60" s="117" t="s">
        <v>894</v>
      </c>
      <c r="B60" s="117" t="s">
        <v>23</v>
      </c>
      <c r="C60" s="117" t="s">
        <v>141</v>
      </c>
      <c r="D60" s="117" t="s">
        <v>118</v>
      </c>
      <c r="E60" s="118">
        <v>28945</v>
      </c>
      <c r="F60" s="117">
        <v>36</v>
      </c>
      <c r="G60" s="117">
        <v>1</v>
      </c>
      <c r="H60" s="117">
        <v>4</v>
      </c>
      <c r="I60" s="2">
        <f>'Defensa Central Stopper'!Z60</f>
        <v>0</v>
      </c>
      <c r="J60" s="2">
        <f>'Defensa Central Líbero'!Y60</f>
        <v>0</v>
      </c>
      <c r="K60" s="2">
        <f>'Controles Generales'!$C$14*'Condensado Defensa Cen'!I60+'Controles Generales'!$C$15*'Condensado Defensa Cen'!J60</f>
        <v>0</v>
      </c>
      <c r="L60" s="10">
        <f>IF($H60&lt;'Criterios de Restricción'!$E$35,0,K60)</f>
        <v>0</v>
      </c>
      <c r="M60" s="2"/>
      <c r="N60" s="2"/>
    </row>
    <row r="61" spans="1:14" ht="22.5" customHeight="1" x14ac:dyDescent="0.25">
      <c r="A61" s="117" t="s">
        <v>364</v>
      </c>
      <c r="B61" s="117" t="s">
        <v>23</v>
      </c>
      <c r="C61" s="117" t="s">
        <v>129</v>
      </c>
      <c r="D61" s="117" t="s">
        <v>118</v>
      </c>
      <c r="E61" s="118">
        <v>34058</v>
      </c>
      <c r="F61" s="117">
        <v>22</v>
      </c>
      <c r="G61" s="117">
        <v>3</v>
      </c>
      <c r="H61" s="117">
        <v>181</v>
      </c>
      <c r="I61" s="2">
        <f>'Defensa Central Stopper'!Z61</f>
        <v>5.1812154696132602</v>
      </c>
      <c r="J61" s="2">
        <f>'Defensa Central Líbero'!Y61</f>
        <v>5.4149171270718242</v>
      </c>
      <c r="K61" s="2">
        <f>'Controles Generales'!$C$14*'Condensado Defensa Cen'!I61+'Controles Generales'!$C$15*'Condensado Defensa Cen'!J61</f>
        <v>5.2513259668508292</v>
      </c>
      <c r="L61" s="10">
        <f>IF($H61&lt;'Criterios de Restricción'!$E$35,0,K61)</f>
        <v>0</v>
      </c>
      <c r="M61" s="2"/>
      <c r="N61" s="2"/>
    </row>
    <row r="62" spans="1:14" ht="22.5" customHeight="1" x14ac:dyDescent="0.25">
      <c r="A62" s="117" t="s">
        <v>410</v>
      </c>
      <c r="B62" s="117" t="s">
        <v>23</v>
      </c>
      <c r="C62" s="117" t="s">
        <v>172</v>
      </c>
      <c r="D62" s="117" t="s">
        <v>118</v>
      </c>
      <c r="E62" s="118">
        <v>34719</v>
      </c>
      <c r="F62" s="117">
        <v>20</v>
      </c>
      <c r="G62" s="117">
        <v>6</v>
      </c>
      <c r="H62" s="117">
        <v>529</v>
      </c>
      <c r="I62" s="2">
        <f>'Defensa Central Stopper'!Z62</f>
        <v>4.1614366729678638</v>
      </c>
      <c r="J62" s="2">
        <f>'Defensa Central Líbero'!Y62</f>
        <v>4.5187145557655954</v>
      </c>
      <c r="K62" s="2">
        <f>'Controles Generales'!$C$14*'Condensado Defensa Cen'!I62+'Controles Generales'!$C$15*'Condensado Defensa Cen'!J62</f>
        <v>4.2686200378071835</v>
      </c>
      <c r="L62" s="10">
        <f>IF($H62&lt;'Criterios de Restricción'!$E$35,0,K62)</f>
        <v>0</v>
      </c>
      <c r="M62" s="2"/>
      <c r="N62" s="2"/>
    </row>
    <row r="63" spans="1:14" ht="22.5" customHeight="1" x14ac:dyDescent="0.25">
      <c r="A63" s="117" t="s">
        <v>895</v>
      </c>
      <c r="B63" s="117" t="s">
        <v>23</v>
      </c>
      <c r="C63" s="117" t="s">
        <v>585</v>
      </c>
      <c r="D63" s="117" t="s">
        <v>118</v>
      </c>
      <c r="E63" s="118">
        <v>34117</v>
      </c>
      <c r="F63" s="117">
        <v>22</v>
      </c>
      <c r="G63" s="117">
        <v>12</v>
      </c>
      <c r="H63" s="117">
        <v>922</v>
      </c>
      <c r="I63" s="2">
        <f>'Defensa Central Stopper'!Z63</f>
        <v>6.4366594360086768</v>
      </c>
      <c r="J63" s="2">
        <f>'Defensa Central Líbero'!Y63</f>
        <v>7.3366594360086772</v>
      </c>
      <c r="K63" s="2">
        <f>'Controles Generales'!$C$14*'Condensado Defensa Cen'!I63+'Controles Generales'!$C$15*'Condensado Defensa Cen'!J63</f>
        <v>6.7066594360086773</v>
      </c>
      <c r="L63" s="10">
        <f>IF($H63&lt;'Criterios de Restricción'!$E$35,0,K63)</f>
        <v>6.7066594360086773</v>
      </c>
      <c r="M63" s="2"/>
      <c r="N63" s="2"/>
    </row>
    <row r="64" spans="1:14" ht="22.5" customHeight="1" x14ac:dyDescent="0.25">
      <c r="A64" s="117" t="s">
        <v>896</v>
      </c>
      <c r="B64" s="117" t="s">
        <v>23</v>
      </c>
      <c r="C64" s="117" t="s">
        <v>157</v>
      </c>
      <c r="D64" s="117" t="s">
        <v>118</v>
      </c>
      <c r="E64" s="118">
        <v>32962</v>
      </c>
      <c r="F64" s="117">
        <v>25</v>
      </c>
      <c r="G64" s="117">
        <v>4</v>
      </c>
      <c r="H64" s="117">
        <v>270</v>
      </c>
      <c r="I64" s="2">
        <f>'Defensa Central Stopper'!Z64</f>
        <v>5.07</v>
      </c>
      <c r="J64" s="2">
        <f>'Defensa Central Líbero'!Y64</f>
        <v>8.336666666666666</v>
      </c>
      <c r="K64" s="2">
        <f>'Controles Generales'!$C$14*'Condensado Defensa Cen'!I64+'Controles Generales'!$C$15*'Condensado Defensa Cen'!J64</f>
        <v>6.0500000000000007</v>
      </c>
      <c r="L64" s="10">
        <f>IF($H64&lt;'Criterios de Restricción'!$E$35,0,K64)</f>
        <v>0</v>
      </c>
      <c r="M64" s="2"/>
      <c r="N64" s="2"/>
    </row>
    <row r="65" spans="1:14" ht="22.5" customHeight="1" x14ac:dyDescent="0.25">
      <c r="A65" s="117" t="s">
        <v>897</v>
      </c>
      <c r="B65" s="117" t="s">
        <v>23</v>
      </c>
      <c r="C65" s="117" t="s">
        <v>585</v>
      </c>
      <c r="D65" s="117" t="s">
        <v>118</v>
      </c>
      <c r="E65" s="118">
        <v>34383</v>
      </c>
      <c r="F65" s="117">
        <v>21</v>
      </c>
      <c r="G65" s="117">
        <v>18</v>
      </c>
      <c r="H65" s="117">
        <v>1507</v>
      </c>
      <c r="I65" s="2">
        <f>'Defensa Central Stopper'!Z65</f>
        <v>6.4654280026542805</v>
      </c>
      <c r="J65" s="2">
        <f>'Defensa Central Líbero'!Y65</f>
        <v>7.8939615129396143</v>
      </c>
      <c r="K65" s="2">
        <f>'Controles Generales'!$C$14*'Condensado Defensa Cen'!I65+'Controles Generales'!$C$15*'Condensado Defensa Cen'!J65</f>
        <v>6.8939880557398805</v>
      </c>
      <c r="L65" s="10">
        <f>IF($H65&lt;'Criterios de Restricción'!$E$35,0,K65)</f>
        <v>6.8939880557398805</v>
      </c>
      <c r="M65" s="2"/>
      <c r="N65" s="2"/>
    </row>
    <row r="66" spans="1:14" ht="22.5" customHeight="1" x14ac:dyDescent="0.25">
      <c r="A66" s="117" t="s">
        <v>898</v>
      </c>
      <c r="B66" s="117" t="s">
        <v>23</v>
      </c>
      <c r="C66" s="117" t="s">
        <v>154</v>
      </c>
      <c r="D66" s="117" t="s">
        <v>118</v>
      </c>
      <c r="E66" s="118">
        <v>33302</v>
      </c>
      <c r="F66" s="117">
        <v>24</v>
      </c>
      <c r="G66" s="117">
        <v>11</v>
      </c>
      <c r="H66" s="117">
        <v>990</v>
      </c>
      <c r="I66" s="2">
        <f>'Defensa Central Stopper'!Z66</f>
        <v>8.3618181818181814</v>
      </c>
      <c r="J66" s="2">
        <f>'Defensa Central Líbero'!Y66</f>
        <v>12.186363636363636</v>
      </c>
      <c r="K66" s="2">
        <f>'Controles Generales'!$C$14*'Condensado Defensa Cen'!I66+'Controles Generales'!$C$15*'Condensado Defensa Cen'!J66</f>
        <v>9.5091818181818191</v>
      </c>
      <c r="L66" s="10">
        <f>IF($H66&lt;'Criterios de Restricción'!$E$35,0,K66)</f>
        <v>9.5091818181818191</v>
      </c>
      <c r="M66" s="2"/>
      <c r="N66" s="2"/>
    </row>
    <row r="67" spans="1:14" ht="22.5" customHeight="1" x14ac:dyDescent="0.25">
      <c r="A67" s="117" t="s">
        <v>389</v>
      </c>
      <c r="B67" s="117" t="s">
        <v>23</v>
      </c>
      <c r="C67" s="117" t="s">
        <v>146</v>
      </c>
      <c r="D67" s="117" t="s">
        <v>118</v>
      </c>
      <c r="E67" s="118">
        <v>28995</v>
      </c>
      <c r="F67" s="117">
        <v>36</v>
      </c>
      <c r="G67" s="117">
        <v>16</v>
      </c>
      <c r="H67" s="117">
        <v>1231</v>
      </c>
      <c r="I67" s="2">
        <f>'Defensa Central Stopper'!Z67</f>
        <v>6.1281884646628759</v>
      </c>
      <c r="J67" s="2">
        <f>'Defensa Central Líbero'!Y67</f>
        <v>6.9550771730300571</v>
      </c>
      <c r="K67" s="2">
        <f>'Controles Generales'!$C$14*'Condensado Defensa Cen'!I67+'Controles Generales'!$C$15*'Condensado Defensa Cen'!J67</f>
        <v>6.3762550771730302</v>
      </c>
      <c r="L67" s="10">
        <f>IF($H67&lt;'Criterios de Restricción'!$E$35,0,K67)</f>
        <v>6.3762550771730302</v>
      </c>
      <c r="M67" s="2"/>
      <c r="N67" s="2"/>
    </row>
    <row r="68" spans="1:14" ht="22.5" customHeight="1" x14ac:dyDescent="0.25">
      <c r="A68" s="117" t="s">
        <v>375</v>
      </c>
      <c r="B68" s="117" t="s">
        <v>23</v>
      </c>
      <c r="C68" s="117" t="s">
        <v>139</v>
      </c>
      <c r="D68" s="117" t="s">
        <v>118</v>
      </c>
      <c r="E68" s="118">
        <v>33452</v>
      </c>
      <c r="F68" s="117">
        <v>24</v>
      </c>
      <c r="G68" s="117">
        <v>26</v>
      </c>
      <c r="H68" s="117">
        <v>2279</v>
      </c>
      <c r="I68" s="2">
        <f>'Defensa Central Stopper'!Z68</f>
        <v>6.7687582272926727</v>
      </c>
      <c r="J68" s="2">
        <f>'Defensa Central Líbero'!Y68</f>
        <v>8.7954365949978062</v>
      </c>
      <c r="K68" s="2">
        <f>'Controles Generales'!$C$14*'Condensado Defensa Cen'!I68+'Controles Generales'!$C$15*'Condensado Defensa Cen'!J68</f>
        <v>7.3767617376042125</v>
      </c>
      <c r="L68" s="10">
        <f>IF($H68&lt;'Criterios de Restricción'!$E$35,0,K68)</f>
        <v>7.3767617376042125</v>
      </c>
      <c r="M68" s="2"/>
      <c r="N68" s="2"/>
    </row>
    <row r="69" spans="1:14" ht="22.5" customHeight="1" x14ac:dyDescent="0.25">
      <c r="A69" s="117" t="s">
        <v>899</v>
      </c>
      <c r="B69" s="117" t="s">
        <v>23</v>
      </c>
      <c r="C69" s="117" t="s">
        <v>132</v>
      </c>
      <c r="D69" s="117" t="s">
        <v>169</v>
      </c>
      <c r="E69" s="118">
        <v>32838</v>
      </c>
      <c r="F69" s="117">
        <v>25</v>
      </c>
      <c r="G69" s="117">
        <v>1</v>
      </c>
      <c r="H69" s="117">
        <v>90</v>
      </c>
      <c r="I69" s="2">
        <f>'Defensa Central Stopper'!Z69</f>
        <v>7.24</v>
      </c>
      <c r="J69" s="2">
        <f>'Defensa Central Líbero'!Y69</f>
        <v>6.73</v>
      </c>
      <c r="K69" s="2">
        <f>'Controles Generales'!$C$14*'Condensado Defensa Cen'!I69+'Controles Generales'!$C$15*'Condensado Defensa Cen'!J69</f>
        <v>7.0869999999999997</v>
      </c>
      <c r="L69" s="10">
        <f>IF($H69&lt;'Criterios de Restricción'!$E$35,0,K69)</f>
        <v>0</v>
      </c>
      <c r="M69" s="2"/>
      <c r="N69" s="2"/>
    </row>
    <row r="70" spans="1:14" ht="22.5" customHeight="1" x14ac:dyDescent="0.25">
      <c r="A70" s="117" t="s">
        <v>900</v>
      </c>
      <c r="B70" s="117" t="s">
        <v>23</v>
      </c>
      <c r="C70" s="117" t="s">
        <v>172</v>
      </c>
      <c r="D70" s="117" t="s">
        <v>133</v>
      </c>
      <c r="E70" s="118">
        <v>32914</v>
      </c>
      <c r="F70" s="117">
        <v>25</v>
      </c>
      <c r="G70" s="117">
        <v>26</v>
      </c>
      <c r="H70" s="117">
        <v>2340</v>
      </c>
      <c r="I70" s="2">
        <f>'Defensa Central Stopper'!Z70</f>
        <v>5.7688461538461544</v>
      </c>
      <c r="J70" s="2">
        <f>'Defensa Central Líbero'!Y70</f>
        <v>6.2092307692307687</v>
      </c>
      <c r="K70" s="2">
        <f>'Controles Generales'!$C$14*'Condensado Defensa Cen'!I70+'Controles Generales'!$C$15*'Condensado Defensa Cen'!J70</f>
        <v>5.900961538461539</v>
      </c>
      <c r="L70" s="10">
        <f>IF($H70&lt;'Criterios de Restricción'!$E$35,0,K70)</f>
        <v>5.900961538461539</v>
      </c>
      <c r="M70" s="2"/>
      <c r="N70" s="2"/>
    </row>
    <row r="71" spans="1:14" ht="22.5" customHeight="1" x14ac:dyDescent="0.25">
      <c r="A71" s="117" t="s">
        <v>901</v>
      </c>
      <c r="B71" s="117" t="s">
        <v>23</v>
      </c>
      <c r="C71" s="117" t="s">
        <v>175</v>
      </c>
      <c r="D71" s="117" t="s">
        <v>118</v>
      </c>
      <c r="E71" s="118">
        <v>34286</v>
      </c>
      <c r="F71" s="117">
        <v>22</v>
      </c>
      <c r="G71" s="117">
        <v>15</v>
      </c>
      <c r="H71" s="117">
        <v>1333</v>
      </c>
      <c r="I71" s="2">
        <f>'Defensa Central Stopper'!Z71</f>
        <v>6.8799699924981246</v>
      </c>
      <c r="J71" s="2">
        <f>'Defensa Central Líbero'!Y71</f>
        <v>8.8285071267816946</v>
      </c>
      <c r="K71" s="2">
        <f>'Controles Generales'!$C$14*'Condensado Defensa Cen'!I71+'Controles Generales'!$C$15*'Condensado Defensa Cen'!J71</f>
        <v>7.464531132783196</v>
      </c>
      <c r="L71" s="10">
        <f>IF($H71&lt;'Criterios de Restricción'!$E$35,0,K71)</f>
        <v>7.464531132783196</v>
      </c>
      <c r="M71" s="2"/>
      <c r="N71" s="2"/>
    </row>
    <row r="72" spans="1:14" ht="22.5" customHeight="1" x14ac:dyDescent="0.25">
      <c r="A72" s="117" t="s">
        <v>902</v>
      </c>
      <c r="B72" s="117" t="s">
        <v>23</v>
      </c>
      <c r="C72" s="117" t="s">
        <v>143</v>
      </c>
      <c r="D72" s="117" t="s">
        <v>133</v>
      </c>
      <c r="E72" s="118">
        <v>34095</v>
      </c>
      <c r="F72" s="117">
        <v>22</v>
      </c>
      <c r="G72" s="117">
        <v>24</v>
      </c>
      <c r="H72" s="117">
        <v>2126</v>
      </c>
      <c r="I72" s="2">
        <f>'Defensa Central Stopper'!Z72</f>
        <v>6.2030573847601138</v>
      </c>
      <c r="J72" s="2">
        <f>'Defensa Central Líbero'!Y72</f>
        <v>8.2333490122295387</v>
      </c>
      <c r="K72" s="2">
        <f>'Controles Generales'!$C$14*'Condensado Defensa Cen'!I72+'Controles Generales'!$C$15*'Condensado Defensa Cen'!J72</f>
        <v>6.8121448730009417</v>
      </c>
      <c r="L72" s="10">
        <f>IF($H72&lt;'Criterios de Restricción'!$E$35,0,K72)</f>
        <v>6.8121448730009417</v>
      </c>
      <c r="M72" s="2"/>
      <c r="N72" s="2"/>
    </row>
    <row r="73" spans="1:14" ht="22.5" customHeight="1" x14ac:dyDescent="0.25">
      <c r="A73" s="117" t="s">
        <v>903</v>
      </c>
      <c r="B73" s="117" t="s">
        <v>23</v>
      </c>
      <c r="C73" s="117" t="s">
        <v>155</v>
      </c>
      <c r="D73" s="117" t="s">
        <v>215</v>
      </c>
      <c r="E73" s="118">
        <v>33785</v>
      </c>
      <c r="F73" s="117">
        <v>23</v>
      </c>
      <c r="G73" s="117">
        <v>17</v>
      </c>
      <c r="H73" s="117">
        <v>1392</v>
      </c>
      <c r="I73" s="2">
        <f>'Defensa Central Stopper'!Z73</f>
        <v>7.1747844827586214</v>
      </c>
      <c r="J73" s="2">
        <f>'Defensa Central Líbero'!Y73</f>
        <v>8.7420258620689673</v>
      </c>
      <c r="K73" s="2">
        <f>'Controles Generales'!$C$14*'Condensado Defensa Cen'!I73+'Controles Generales'!$C$15*'Condensado Defensa Cen'!J73</f>
        <v>7.6449568965517258</v>
      </c>
      <c r="L73" s="10">
        <f>IF($H73&lt;'Criterios de Restricción'!$E$35,0,K73)</f>
        <v>7.6449568965517258</v>
      </c>
      <c r="M73" s="2"/>
      <c r="N73" s="2"/>
    </row>
    <row r="74" spans="1:14" ht="22.5" customHeight="1" x14ac:dyDescent="0.25">
      <c r="A74" s="117" t="s">
        <v>127</v>
      </c>
      <c r="B74" s="117" t="s">
        <v>23</v>
      </c>
      <c r="C74" s="117" t="s">
        <v>168</v>
      </c>
      <c r="D74" s="117" t="s">
        <v>118</v>
      </c>
      <c r="E74" s="118">
        <v>33660</v>
      </c>
      <c r="F74" s="117">
        <v>23</v>
      </c>
      <c r="G74" s="117">
        <v>29</v>
      </c>
      <c r="H74" s="117">
        <v>2609</v>
      </c>
      <c r="I74" s="2">
        <f>'Defensa Central Stopper'!Z74</f>
        <v>5.4555385205059403</v>
      </c>
      <c r="J74" s="2">
        <f>'Defensa Central Líbero'!Y74</f>
        <v>6.5563050977385968</v>
      </c>
      <c r="K74" s="2">
        <f>'Controles Generales'!$C$14*'Condensado Defensa Cen'!I74+'Controles Generales'!$C$15*'Condensado Defensa Cen'!J74</f>
        <v>5.7857684936757376</v>
      </c>
      <c r="L74" s="10">
        <f>IF($H74&lt;'Criterios de Restricción'!$E$35,0,K74)</f>
        <v>5.7857684936757376</v>
      </c>
      <c r="M74" s="2"/>
      <c r="N74" s="2"/>
    </row>
    <row r="75" spans="1:14" ht="22.5" customHeight="1" x14ac:dyDescent="0.25">
      <c r="A75" s="117" t="s">
        <v>374</v>
      </c>
      <c r="B75" s="117" t="s">
        <v>23</v>
      </c>
      <c r="C75" s="117" t="s">
        <v>138</v>
      </c>
      <c r="D75" s="117" t="s">
        <v>118</v>
      </c>
      <c r="E75" s="118">
        <v>35109</v>
      </c>
      <c r="F75" s="117">
        <v>19</v>
      </c>
      <c r="G75" s="117">
        <v>2</v>
      </c>
      <c r="H75" s="117">
        <v>21</v>
      </c>
      <c r="I75" s="2">
        <f>'Defensa Central Stopper'!Z75</f>
        <v>5.3571428571428568</v>
      </c>
      <c r="J75" s="2">
        <f>'Defensa Central Líbero'!Y75</f>
        <v>6.9</v>
      </c>
      <c r="K75" s="2">
        <f>'Controles Generales'!$C$14*'Condensado Defensa Cen'!I75+'Controles Generales'!$C$15*'Condensado Defensa Cen'!J75</f>
        <v>5.82</v>
      </c>
      <c r="L75" s="10">
        <f>IF($H75&lt;'Criterios de Restricción'!$E$35,0,K75)</f>
        <v>0</v>
      </c>
      <c r="M75" s="2"/>
      <c r="N75" s="2"/>
    </row>
    <row r="76" spans="1:14" ht="22.5" customHeight="1" x14ac:dyDescent="0.25">
      <c r="A76" s="117" t="s">
        <v>382</v>
      </c>
      <c r="B76" s="117" t="s">
        <v>23</v>
      </c>
      <c r="C76" s="117" t="s">
        <v>146</v>
      </c>
      <c r="D76" s="117" t="s">
        <v>118</v>
      </c>
      <c r="E76" s="118">
        <v>33660</v>
      </c>
      <c r="F76" s="117">
        <v>23</v>
      </c>
      <c r="G76" s="117">
        <v>12</v>
      </c>
      <c r="H76" s="117">
        <v>952</v>
      </c>
      <c r="I76" s="2">
        <f>'Defensa Central Stopper'!Z76</f>
        <v>6.0334033613445373</v>
      </c>
      <c r="J76" s="2">
        <f>'Defensa Central Líbero'!Y76</f>
        <v>7.2047268907563025</v>
      </c>
      <c r="K76" s="2">
        <f>'Controles Generales'!$C$14*'Condensado Defensa Cen'!I76+'Controles Generales'!$C$15*'Condensado Defensa Cen'!J76</f>
        <v>6.3848004201680668</v>
      </c>
      <c r="L76" s="10">
        <f>IF($H76&lt;'Criterios de Restricción'!$E$35,0,K76)</f>
        <v>6.3848004201680668</v>
      </c>
      <c r="M76" s="2"/>
      <c r="N76" s="2"/>
    </row>
    <row r="77" spans="1:14" ht="22.5" customHeight="1" x14ac:dyDescent="0.25">
      <c r="A77" s="117" t="s">
        <v>904</v>
      </c>
      <c r="B77" s="117" t="s">
        <v>23</v>
      </c>
      <c r="C77" s="117" t="s">
        <v>168</v>
      </c>
      <c r="D77" s="117" t="s">
        <v>118</v>
      </c>
      <c r="E77" s="118">
        <v>34545</v>
      </c>
      <c r="F77" s="117">
        <v>21</v>
      </c>
      <c r="G77" s="117">
        <v>4</v>
      </c>
      <c r="H77" s="117">
        <v>265</v>
      </c>
      <c r="I77" s="2">
        <f>'Defensa Central Stopper'!Z77</f>
        <v>7.855471698113206</v>
      </c>
      <c r="J77" s="2">
        <f>'Defensa Central Líbero'!Y77</f>
        <v>9.7947169811320745</v>
      </c>
      <c r="K77" s="2">
        <f>'Controles Generales'!$C$14*'Condensado Defensa Cen'!I77+'Controles Generales'!$C$15*'Condensado Defensa Cen'!J77</f>
        <v>8.437245283018866</v>
      </c>
      <c r="L77" s="10">
        <f>IF($H77&lt;'Criterios de Restricción'!$E$35,0,K77)</f>
        <v>0</v>
      </c>
      <c r="M77" s="2"/>
      <c r="N77" s="2"/>
    </row>
    <row r="78" spans="1:14" ht="22.5" customHeight="1" x14ac:dyDescent="0.25">
      <c r="A78" s="117" t="s">
        <v>905</v>
      </c>
      <c r="B78" s="117" t="s">
        <v>23</v>
      </c>
      <c r="C78" s="117" t="s">
        <v>132</v>
      </c>
      <c r="D78" s="117" t="s">
        <v>118</v>
      </c>
      <c r="E78" s="118">
        <v>31505</v>
      </c>
      <c r="F78" s="117">
        <v>29</v>
      </c>
      <c r="G78" s="117">
        <v>8</v>
      </c>
      <c r="H78" s="117">
        <v>556</v>
      </c>
      <c r="I78" s="2">
        <f>'Defensa Central Stopper'!Z78</f>
        <v>4.6068345323741005</v>
      </c>
      <c r="J78" s="2">
        <f>'Defensa Central Líbero'!Y78</f>
        <v>6.1964028776978406</v>
      </c>
      <c r="K78" s="2">
        <f>'Controles Generales'!$C$14*'Condensado Defensa Cen'!I78+'Controles Generales'!$C$15*'Condensado Defensa Cen'!J78</f>
        <v>5.0837050359712226</v>
      </c>
      <c r="L78" s="10">
        <f>IF($H78&lt;'Criterios de Restricción'!$E$35,0,K78)</f>
        <v>0</v>
      </c>
      <c r="M78" s="2"/>
      <c r="N78" s="2"/>
    </row>
    <row r="79" spans="1:14" ht="22.5" customHeight="1" x14ac:dyDescent="0.25">
      <c r="A79" s="117" t="s">
        <v>906</v>
      </c>
      <c r="B79" s="117" t="s">
        <v>23</v>
      </c>
      <c r="C79" s="117" t="s">
        <v>585</v>
      </c>
      <c r="D79" s="117" t="s">
        <v>118</v>
      </c>
      <c r="E79" s="118">
        <v>33028</v>
      </c>
      <c r="F79" s="117">
        <v>25</v>
      </c>
      <c r="G79" s="117">
        <v>15</v>
      </c>
      <c r="H79" s="117">
        <v>1333</v>
      </c>
      <c r="I79" s="2">
        <f>'Defensa Central Stopper'!Z79</f>
        <v>7.1574643660915225</v>
      </c>
      <c r="J79" s="2">
        <f>'Defensa Central Líbero'!Y79</f>
        <v>8.5773443360840211</v>
      </c>
      <c r="K79" s="2">
        <f>'Controles Generales'!$C$14*'Condensado Defensa Cen'!I79+'Controles Generales'!$C$15*'Condensado Defensa Cen'!J79</f>
        <v>7.5834283570892724</v>
      </c>
      <c r="L79" s="10">
        <f>IF($H79&lt;'Criterios de Restricción'!$E$35,0,K79)</f>
        <v>7.5834283570892724</v>
      </c>
      <c r="M79" s="2"/>
      <c r="N79" s="2"/>
    </row>
    <row r="80" spans="1:14" ht="22.5" customHeight="1" x14ac:dyDescent="0.25">
      <c r="A80" s="117" t="s">
        <v>399</v>
      </c>
      <c r="B80" s="117" t="s">
        <v>23</v>
      </c>
      <c r="C80" s="117" t="s">
        <v>132</v>
      </c>
      <c r="D80" s="117" t="s">
        <v>118</v>
      </c>
      <c r="E80" s="118">
        <v>32179</v>
      </c>
      <c r="F80" s="117">
        <v>27</v>
      </c>
      <c r="G80" s="117">
        <v>13</v>
      </c>
      <c r="H80" s="117">
        <v>977</v>
      </c>
      <c r="I80" s="2">
        <f>'Defensa Central Stopper'!Z80</f>
        <v>5.5298874104401241</v>
      </c>
      <c r="J80" s="2">
        <f>'Defensa Central Líbero'!Y80</f>
        <v>6.7753326509723637</v>
      </c>
      <c r="K80" s="2">
        <f>'Controles Generales'!$C$14*'Condensado Defensa Cen'!I80+'Controles Generales'!$C$15*'Condensado Defensa Cen'!J80</f>
        <v>5.9035209825997956</v>
      </c>
      <c r="L80" s="10">
        <f>IF($H80&lt;'Criterios de Restricción'!$E$35,0,K80)</f>
        <v>5.9035209825997956</v>
      </c>
      <c r="M80" s="2"/>
      <c r="N80" s="2"/>
    </row>
    <row r="81" spans="1:14" ht="22.5" customHeight="1" x14ac:dyDescent="0.25">
      <c r="A81" s="117" t="s">
        <v>907</v>
      </c>
      <c r="B81" s="117" t="s">
        <v>23</v>
      </c>
      <c r="C81" s="117" t="s">
        <v>605</v>
      </c>
      <c r="D81" s="117" t="s">
        <v>118</v>
      </c>
      <c r="E81" s="118">
        <v>33074</v>
      </c>
      <c r="F81" s="117">
        <v>25</v>
      </c>
      <c r="G81" s="117">
        <v>16</v>
      </c>
      <c r="H81" s="117">
        <v>1418</v>
      </c>
      <c r="I81" s="2">
        <f>'Defensa Central Stopper'!Z81</f>
        <v>5.1734132581100143</v>
      </c>
      <c r="J81" s="2">
        <f>'Defensa Central Líbero'!Y81</f>
        <v>5.1537376586741876</v>
      </c>
      <c r="K81" s="2">
        <f>'Controles Generales'!$C$14*'Condensado Defensa Cen'!I81+'Controles Generales'!$C$15*'Condensado Defensa Cen'!J81</f>
        <v>5.1675105782792663</v>
      </c>
      <c r="L81" s="10">
        <f>IF($H81&lt;'Criterios de Restricción'!$E$35,0,K81)</f>
        <v>5.1675105782792663</v>
      </c>
      <c r="M81" s="2"/>
      <c r="N81" s="2"/>
    </row>
    <row r="82" spans="1:14" ht="22.5" customHeight="1" x14ac:dyDescent="0.25">
      <c r="A82" s="117" t="s">
        <v>357</v>
      </c>
      <c r="B82" s="117" t="s">
        <v>23</v>
      </c>
      <c r="C82" s="117" t="s">
        <v>158</v>
      </c>
      <c r="D82" s="117" t="s">
        <v>118</v>
      </c>
      <c r="E82" s="118">
        <v>30092</v>
      </c>
      <c r="F82" s="117">
        <v>33</v>
      </c>
      <c r="G82" s="117">
        <v>9</v>
      </c>
      <c r="H82" s="117">
        <v>759</v>
      </c>
      <c r="I82" s="2">
        <f>'Defensa Central Stopper'!Z82</f>
        <v>7.1181818181818173</v>
      </c>
      <c r="J82" s="2">
        <f>'Defensa Central Líbero'!Y82</f>
        <v>8.8719367588932805</v>
      </c>
      <c r="K82" s="2">
        <f>'Controles Generales'!$C$14*'Condensado Defensa Cen'!I82+'Controles Generales'!$C$15*'Condensado Defensa Cen'!J82</f>
        <v>7.6443083003952559</v>
      </c>
      <c r="L82" s="10">
        <f>IF($H82&lt;'Criterios de Restricción'!$E$35,0,K82)</f>
        <v>7.6443083003952559</v>
      </c>
      <c r="M82" s="2"/>
      <c r="N82" s="2"/>
    </row>
    <row r="83" spans="1:14" ht="22.5" customHeight="1" x14ac:dyDescent="0.25">
      <c r="A83" s="117" t="s">
        <v>908</v>
      </c>
      <c r="B83" s="117" t="s">
        <v>23</v>
      </c>
      <c r="C83" s="117" t="s">
        <v>129</v>
      </c>
      <c r="D83" s="117" t="s">
        <v>118</v>
      </c>
      <c r="E83" s="118">
        <v>32956</v>
      </c>
      <c r="F83" s="117">
        <v>25</v>
      </c>
      <c r="G83" s="117">
        <v>25</v>
      </c>
      <c r="H83" s="117">
        <v>2196</v>
      </c>
      <c r="I83" s="2">
        <f>'Defensa Central Stopper'!Z83</f>
        <v>7.1381147540983605</v>
      </c>
      <c r="J83" s="2">
        <f>'Defensa Central Líbero'!Y83</f>
        <v>8.3770491803278677</v>
      </c>
      <c r="K83" s="2">
        <f>'Controles Generales'!$C$14*'Condensado Defensa Cen'!I83+'Controles Generales'!$C$15*'Condensado Defensa Cen'!J83</f>
        <v>7.5097950819672121</v>
      </c>
      <c r="L83" s="10">
        <f>IF($H83&lt;'Criterios de Restricción'!$E$35,0,K83)</f>
        <v>7.5097950819672121</v>
      </c>
      <c r="M83" s="2"/>
      <c r="N83" s="2"/>
    </row>
    <row r="84" spans="1:14" ht="22.5" customHeight="1" x14ac:dyDescent="0.25">
      <c r="A84" s="117" t="s">
        <v>358</v>
      </c>
      <c r="B84" s="117" t="s">
        <v>23</v>
      </c>
      <c r="C84" s="117" t="s">
        <v>117</v>
      </c>
      <c r="D84" s="117" t="s">
        <v>118</v>
      </c>
      <c r="E84" s="118">
        <v>30985</v>
      </c>
      <c r="F84" s="117">
        <v>31</v>
      </c>
      <c r="G84" s="117">
        <v>24</v>
      </c>
      <c r="H84" s="117">
        <v>1935</v>
      </c>
      <c r="I84" s="2">
        <f>'Defensa Central Stopper'!Z84</f>
        <v>5.3758139534883718</v>
      </c>
      <c r="J84" s="2">
        <f>'Defensa Central Líbero'!Y84</f>
        <v>5.74</v>
      </c>
      <c r="K84" s="2">
        <f>'Controles Generales'!$C$14*'Condensado Defensa Cen'!I84+'Controles Generales'!$C$15*'Condensado Defensa Cen'!J84</f>
        <v>5.4850697674418605</v>
      </c>
      <c r="L84" s="10">
        <f>IF($H84&lt;'Criterios de Restricción'!$E$35,0,K84)</f>
        <v>5.4850697674418605</v>
      </c>
      <c r="M84" s="2"/>
      <c r="N84" s="2"/>
    </row>
    <row r="85" spans="1:14" ht="22.5" customHeight="1" x14ac:dyDescent="0.25">
      <c r="A85" s="117" t="s">
        <v>909</v>
      </c>
      <c r="B85" s="117" t="s">
        <v>23</v>
      </c>
      <c r="C85" s="117" t="s">
        <v>117</v>
      </c>
      <c r="D85" s="117" t="s">
        <v>118</v>
      </c>
      <c r="E85" s="118">
        <v>29719</v>
      </c>
      <c r="F85" s="117">
        <v>34</v>
      </c>
      <c r="G85" s="117">
        <v>23</v>
      </c>
      <c r="H85" s="117">
        <v>1965</v>
      </c>
      <c r="I85" s="2">
        <f>'Defensa Central Stopper'!Z85</f>
        <v>6.1749618320610695</v>
      </c>
      <c r="J85" s="2">
        <f>'Defensa Central Líbero'!Y85</f>
        <v>6.9444274809160307</v>
      </c>
      <c r="K85" s="2">
        <f>'Controles Generales'!$C$14*'Condensado Defensa Cen'!I85+'Controles Generales'!$C$15*'Condensado Defensa Cen'!J85</f>
        <v>6.4058015267175588</v>
      </c>
      <c r="L85" s="10">
        <f>IF($H85&lt;'Criterios de Restricción'!$E$35,0,K85)</f>
        <v>6.4058015267175588</v>
      </c>
      <c r="M85" s="2"/>
      <c r="N85" s="2"/>
    </row>
    <row r="86" spans="1:14" ht="22.5" customHeight="1" x14ac:dyDescent="0.25">
      <c r="A86" s="117" t="s">
        <v>394</v>
      </c>
      <c r="B86" s="117" t="s">
        <v>23</v>
      </c>
      <c r="C86" s="117" t="s">
        <v>152</v>
      </c>
      <c r="D86" s="117" t="s">
        <v>118</v>
      </c>
      <c r="E86" s="118">
        <v>31865</v>
      </c>
      <c r="F86" s="117">
        <v>28</v>
      </c>
      <c r="G86" s="117">
        <v>22</v>
      </c>
      <c r="H86" s="117">
        <v>1969</v>
      </c>
      <c r="I86" s="2">
        <f>'Defensa Central Stopper'!Z86</f>
        <v>6.0728288471305234</v>
      </c>
      <c r="J86" s="2">
        <f>'Defensa Central Líbero'!Y86</f>
        <v>9.0201117318435742</v>
      </c>
      <c r="K86" s="2">
        <f>'Controles Generales'!$C$14*'Condensado Defensa Cen'!I86+'Controles Generales'!$C$15*'Condensado Defensa Cen'!J86</f>
        <v>6.9570137125444393</v>
      </c>
      <c r="L86" s="10">
        <f>IF($H86&lt;'Criterios de Restricción'!$E$35,0,K86)</f>
        <v>6.9570137125444393</v>
      </c>
      <c r="M86" s="2"/>
      <c r="N86" s="2"/>
    </row>
    <row r="87" spans="1:14" ht="22.5" customHeight="1" x14ac:dyDescent="0.25">
      <c r="A87" s="117" t="s">
        <v>388</v>
      </c>
      <c r="B87" s="117" t="s">
        <v>23</v>
      </c>
      <c r="C87" s="117" t="s">
        <v>144</v>
      </c>
      <c r="D87" s="117" t="s">
        <v>118</v>
      </c>
      <c r="E87" s="118">
        <v>28843</v>
      </c>
      <c r="F87" s="117">
        <v>36</v>
      </c>
      <c r="G87" s="117">
        <v>20</v>
      </c>
      <c r="H87" s="117">
        <v>1716</v>
      </c>
      <c r="I87" s="2">
        <f>'Defensa Central Stopper'!Z87</f>
        <v>6.3272727272727272</v>
      </c>
      <c r="J87" s="2">
        <f>'Defensa Central Líbero'!Y87</f>
        <v>10.121328671328671</v>
      </c>
      <c r="K87" s="2">
        <f>'Controles Generales'!$C$14*'Condensado Defensa Cen'!I87+'Controles Generales'!$C$15*'Condensado Defensa Cen'!J87</f>
        <v>7.46548951048951</v>
      </c>
      <c r="L87" s="10">
        <f>IF($H87&lt;'Criterios de Restricción'!$E$35,0,K87)</f>
        <v>7.46548951048951</v>
      </c>
      <c r="M87" s="2"/>
      <c r="N87" s="2"/>
    </row>
    <row r="88" spans="1:14" ht="22.5" customHeight="1" x14ac:dyDescent="0.25">
      <c r="A88" s="117" t="s">
        <v>365</v>
      </c>
      <c r="B88" s="117" t="s">
        <v>23</v>
      </c>
      <c r="C88" s="117" t="s">
        <v>130</v>
      </c>
      <c r="D88" s="117" t="s">
        <v>118</v>
      </c>
      <c r="E88" s="118">
        <v>34239</v>
      </c>
      <c r="F88" s="117">
        <v>22</v>
      </c>
      <c r="G88" s="117">
        <v>1</v>
      </c>
      <c r="H88" s="117">
        <v>90</v>
      </c>
      <c r="I88" s="2">
        <f>'Defensa Central Stopper'!Z88</f>
        <v>4.3600000000000003</v>
      </c>
      <c r="J88" s="2">
        <f>'Defensa Central Líbero'!Y88</f>
        <v>5.09</v>
      </c>
      <c r="K88" s="2">
        <f>'Controles Generales'!$C$14*'Condensado Defensa Cen'!I88+'Controles Generales'!$C$15*'Condensado Defensa Cen'!J88</f>
        <v>4.5790000000000006</v>
      </c>
      <c r="L88" s="10">
        <f>IF($H88&lt;'Criterios de Restricción'!$E$35,0,K88)</f>
        <v>0</v>
      </c>
      <c r="M88" s="2"/>
      <c r="N88" s="2"/>
    </row>
    <row r="89" spans="1:14" ht="22.5" customHeight="1" x14ac:dyDescent="0.25">
      <c r="A89" s="117" t="s">
        <v>910</v>
      </c>
      <c r="B89" s="117" t="s">
        <v>23</v>
      </c>
      <c r="C89" s="117" t="s">
        <v>154</v>
      </c>
      <c r="D89" s="117" t="s">
        <v>118</v>
      </c>
      <c r="E89" s="118">
        <v>31227</v>
      </c>
      <c r="F89" s="117">
        <v>30</v>
      </c>
      <c r="G89" s="117">
        <v>16</v>
      </c>
      <c r="H89" s="117">
        <v>1362</v>
      </c>
      <c r="I89" s="2">
        <f>'Defensa Central Stopper'!Z89</f>
        <v>7.5171806167400881</v>
      </c>
      <c r="J89" s="2">
        <f>'Defensa Central Líbero'!Y89</f>
        <v>9.6231277533039652</v>
      </c>
      <c r="K89" s="2">
        <f>'Controles Generales'!$C$14*'Condensado Defensa Cen'!I89+'Controles Generales'!$C$15*'Condensado Defensa Cen'!J89</f>
        <v>8.1489647577092512</v>
      </c>
      <c r="L89" s="10">
        <f>IF($H89&lt;'Criterios de Restricción'!$E$35,0,K89)</f>
        <v>8.1489647577092512</v>
      </c>
      <c r="M89" s="2"/>
      <c r="N89" s="2"/>
    </row>
    <row r="90" spans="1:14" ht="22.5" customHeight="1" x14ac:dyDescent="0.25">
      <c r="A90" s="117" t="s">
        <v>911</v>
      </c>
      <c r="B90" s="117" t="s">
        <v>23</v>
      </c>
      <c r="C90" s="117" t="s">
        <v>148</v>
      </c>
      <c r="D90" s="117" t="s">
        <v>169</v>
      </c>
      <c r="E90" s="118">
        <v>30913</v>
      </c>
      <c r="F90" s="117">
        <v>31</v>
      </c>
      <c r="G90" s="117">
        <v>13</v>
      </c>
      <c r="H90" s="117">
        <v>842</v>
      </c>
      <c r="I90" s="2">
        <f>'Defensa Central Stopper'!Z90</f>
        <v>5.1188836104513058</v>
      </c>
      <c r="J90" s="2">
        <f>'Defensa Central Líbero'!Y90</f>
        <v>5.7377672209026125</v>
      </c>
      <c r="K90" s="2">
        <f>'Controles Generales'!$C$14*'Condensado Defensa Cen'!I90+'Controles Generales'!$C$15*'Condensado Defensa Cen'!J90</f>
        <v>5.3045486935866979</v>
      </c>
      <c r="L90" s="10">
        <f>IF($H90&lt;'Criterios de Restricción'!$E$35,0,K90)</f>
        <v>5.3045486935866979</v>
      </c>
      <c r="M90" s="2"/>
      <c r="N90" s="2"/>
    </row>
    <row r="91" spans="1:14" ht="22.5" customHeight="1" x14ac:dyDescent="0.25">
      <c r="A91" s="117" t="s">
        <v>912</v>
      </c>
      <c r="B91" s="117" t="s">
        <v>23</v>
      </c>
      <c r="C91" s="117" t="s">
        <v>154</v>
      </c>
      <c r="D91" s="117" t="s">
        <v>118</v>
      </c>
      <c r="E91" s="118">
        <v>35105</v>
      </c>
      <c r="F91" s="117">
        <v>19</v>
      </c>
      <c r="G91" s="117">
        <v>14</v>
      </c>
      <c r="H91" s="117">
        <v>1211</v>
      </c>
      <c r="I91" s="2">
        <f>'Defensa Central Stopper'!Z91</f>
        <v>8.713129644921553</v>
      </c>
      <c r="J91" s="2">
        <f>'Defensa Central Líbero'!Y91</f>
        <v>12.556895127993393</v>
      </c>
      <c r="K91" s="2">
        <f>'Controles Generales'!$C$14*'Condensado Defensa Cen'!I91+'Controles Generales'!$C$15*'Condensado Defensa Cen'!J91</f>
        <v>9.8662592898431054</v>
      </c>
      <c r="L91" s="10">
        <f>IF($H91&lt;'Criterios de Restricción'!$E$35,0,K91)</f>
        <v>9.8662592898431054</v>
      </c>
      <c r="M91" s="2"/>
      <c r="N91" s="2"/>
    </row>
    <row r="92" spans="1:14" ht="22.5" customHeight="1" x14ac:dyDescent="0.25">
      <c r="A92" s="117" t="s">
        <v>378</v>
      </c>
      <c r="B92" s="117" t="s">
        <v>23</v>
      </c>
      <c r="C92" s="117" t="s">
        <v>141</v>
      </c>
      <c r="D92" s="117" t="s">
        <v>118</v>
      </c>
      <c r="E92" s="118">
        <v>30079</v>
      </c>
      <c r="F92" s="117">
        <v>33</v>
      </c>
      <c r="G92" s="117">
        <v>16</v>
      </c>
      <c r="H92" s="117">
        <v>1388</v>
      </c>
      <c r="I92" s="2">
        <f>'Defensa Central Stopper'!Z92</f>
        <v>4.6206051873198843</v>
      </c>
      <c r="J92" s="2">
        <f>'Defensa Central Líbero'!Y92</f>
        <v>5.9342939481268013</v>
      </c>
      <c r="K92" s="2">
        <f>'Controles Generales'!$C$14*'Condensado Defensa Cen'!I92+'Controles Generales'!$C$15*'Condensado Defensa Cen'!J92</f>
        <v>5.0147118155619594</v>
      </c>
      <c r="L92" s="10">
        <f>IF($H92&lt;'Criterios de Restricción'!$E$35,0,K92)</f>
        <v>5.0147118155619594</v>
      </c>
      <c r="M92" s="2"/>
      <c r="N92" s="2"/>
    </row>
    <row r="93" spans="1:14" ht="22.5" customHeight="1" x14ac:dyDescent="0.25">
      <c r="A93" s="117" t="s">
        <v>913</v>
      </c>
      <c r="B93" s="117" t="s">
        <v>23</v>
      </c>
      <c r="C93" s="117" t="s">
        <v>144</v>
      </c>
      <c r="D93" s="117" t="s">
        <v>169</v>
      </c>
      <c r="E93" s="118">
        <v>30417</v>
      </c>
      <c r="F93" s="117">
        <v>32</v>
      </c>
      <c r="G93" s="117">
        <v>10</v>
      </c>
      <c r="H93" s="117">
        <v>791</v>
      </c>
      <c r="I93" s="2">
        <f>'Defensa Central Stopper'!Z93</f>
        <v>7.7745891276864718</v>
      </c>
      <c r="J93" s="2">
        <f>'Defensa Central Líbero'!Y93</f>
        <v>9.0671302149178246</v>
      </c>
      <c r="K93" s="2">
        <f>'Controles Generales'!$C$14*'Condensado Defensa Cen'!I93+'Controles Generales'!$C$15*'Condensado Defensa Cen'!J93</f>
        <v>8.1623514538558783</v>
      </c>
      <c r="L93" s="10">
        <f>IF($H93&lt;'Criterios de Restricción'!$E$35,0,K93)</f>
        <v>8.1623514538558783</v>
      </c>
      <c r="M93" s="2"/>
      <c r="N93" s="2"/>
    </row>
    <row r="94" spans="1:14" ht="22.5" customHeight="1" x14ac:dyDescent="0.25">
      <c r="A94" s="117" t="s">
        <v>362</v>
      </c>
      <c r="B94" s="117" t="s">
        <v>23</v>
      </c>
      <c r="C94" s="117" t="s">
        <v>190</v>
      </c>
      <c r="D94" s="117" t="s">
        <v>118</v>
      </c>
      <c r="E94" s="118">
        <v>31180</v>
      </c>
      <c r="F94" s="117">
        <v>30</v>
      </c>
      <c r="G94" s="117">
        <v>22</v>
      </c>
      <c r="H94" s="117">
        <v>1942</v>
      </c>
      <c r="I94" s="2">
        <f>'Defensa Central Stopper'!Z94</f>
        <v>6.2508753861997937</v>
      </c>
      <c r="J94" s="2">
        <f>'Defensa Central Líbero'!Y94</f>
        <v>8.6436148300720905</v>
      </c>
      <c r="K94" s="2">
        <f>'Controles Generales'!$C$14*'Condensado Defensa Cen'!I94+'Controles Generales'!$C$15*'Condensado Defensa Cen'!J94</f>
        <v>6.9686972193614825</v>
      </c>
      <c r="L94" s="10">
        <f>IF($H94&lt;'Criterios de Restricción'!$E$35,0,K94)</f>
        <v>6.9686972193614825</v>
      </c>
      <c r="M94" s="2"/>
      <c r="N94" s="2"/>
    </row>
    <row r="95" spans="1:14" ht="22.5" customHeight="1" x14ac:dyDescent="0.25">
      <c r="A95" s="117" t="s">
        <v>400</v>
      </c>
      <c r="B95" s="117" t="s">
        <v>23</v>
      </c>
      <c r="C95" s="117" t="s">
        <v>585</v>
      </c>
      <c r="D95" s="117" t="s">
        <v>118</v>
      </c>
      <c r="E95" s="118">
        <v>34341</v>
      </c>
      <c r="F95" s="117">
        <v>21</v>
      </c>
      <c r="G95" s="117">
        <v>26</v>
      </c>
      <c r="H95" s="117">
        <v>2289</v>
      </c>
      <c r="I95" s="2">
        <f>'Defensa Central Stopper'!Z95</f>
        <v>6.018872870249016</v>
      </c>
      <c r="J95" s="2">
        <f>'Defensa Central Líbero'!Y95</f>
        <v>7.1429882044560955</v>
      </c>
      <c r="K95" s="2">
        <f>'Controles Generales'!$C$14*'Condensado Defensa Cen'!I95+'Controles Generales'!$C$15*'Condensado Defensa Cen'!J95</f>
        <v>6.3561074705111391</v>
      </c>
      <c r="L95" s="10">
        <f>IF($H95&lt;'Criterios de Restricción'!$E$35,0,K95)</f>
        <v>6.3561074705111391</v>
      </c>
      <c r="M95" s="2"/>
      <c r="N95" s="2"/>
    </row>
    <row r="96" spans="1:14" ht="22.5" customHeight="1" x14ac:dyDescent="0.25">
      <c r="A96" s="117" t="s">
        <v>914</v>
      </c>
      <c r="B96" s="117" t="s">
        <v>23</v>
      </c>
      <c r="C96" s="117" t="s">
        <v>158</v>
      </c>
      <c r="D96" s="117" t="s">
        <v>118</v>
      </c>
      <c r="E96" s="118">
        <v>32318</v>
      </c>
      <c r="F96" s="117">
        <v>27</v>
      </c>
      <c r="G96" s="117">
        <v>28</v>
      </c>
      <c r="H96" s="117">
        <v>2517</v>
      </c>
      <c r="I96" s="2">
        <f>'Defensa Central Stopper'!Z96</f>
        <v>6.6632896305125158</v>
      </c>
      <c r="J96" s="2">
        <f>'Defensa Central Líbero'!Y96</f>
        <v>9.0965435041716329</v>
      </c>
      <c r="K96" s="2">
        <f>'Controles Generales'!$C$14*'Condensado Defensa Cen'!I96+'Controles Generales'!$C$15*'Condensado Defensa Cen'!J96</f>
        <v>7.3932657926102507</v>
      </c>
      <c r="L96" s="10">
        <f>IF($H96&lt;'Criterios de Restricción'!$E$35,0,K96)</f>
        <v>7.3932657926102507</v>
      </c>
      <c r="M96" s="2"/>
      <c r="N96" s="2"/>
    </row>
    <row r="97" spans="1:14" ht="22.5" customHeight="1" x14ac:dyDescent="0.25">
      <c r="A97" s="117" t="s">
        <v>915</v>
      </c>
      <c r="B97" s="117" t="s">
        <v>23</v>
      </c>
      <c r="C97" s="117" t="s">
        <v>146</v>
      </c>
      <c r="D97" s="117" t="s">
        <v>118</v>
      </c>
      <c r="E97" s="118">
        <v>31156</v>
      </c>
      <c r="F97" s="117">
        <v>30</v>
      </c>
      <c r="G97" s="117">
        <v>25</v>
      </c>
      <c r="H97" s="117">
        <v>2157</v>
      </c>
      <c r="I97" s="2">
        <f>'Defensa Central Stopper'!Z97</f>
        <v>6.4614742698191945</v>
      </c>
      <c r="J97" s="2">
        <f>'Defensa Central Líbero'!Y97</f>
        <v>6.9379694019471501</v>
      </c>
      <c r="K97" s="2">
        <f>'Controles Generales'!$C$14*'Condensado Defensa Cen'!I97+'Controles Generales'!$C$15*'Condensado Defensa Cen'!J97</f>
        <v>6.6044228094575814</v>
      </c>
      <c r="L97" s="10">
        <f>IF($H97&lt;'Criterios de Restricción'!$E$35,0,K97)</f>
        <v>6.6044228094575814</v>
      </c>
      <c r="M97" s="2"/>
      <c r="N97" s="2"/>
    </row>
    <row r="98" spans="1:14" ht="22.5" customHeight="1" x14ac:dyDescent="0.25">
      <c r="A98" s="117" t="s">
        <v>383</v>
      </c>
      <c r="B98" s="117" t="s">
        <v>23</v>
      </c>
      <c r="C98" s="117" t="s">
        <v>143</v>
      </c>
      <c r="D98" s="117" t="s">
        <v>118</v>
      </c>
      <c r="E98" s="118">
        <v>34801</v>
      </c>
      <c r="F98" s="117">
        <v>20</v>
      </c>
      <c r="G98" s="117">
        <v>9</v>
      </c>
      <c r="H98" s="117">
        <v>709</v>
      </c>
      <c r="I98" s="2">
        <f>'Defensa Central Stopper'!Z98</f>
        <v>5.7427362482369544</v>
      </c>
      <c r="J98" s="2">
        <f>'Defensa Central Líbero'!Y98</f>
        <v>6.3241184767277856</v>
      </c>
      <c r="K98" s="2">
        <f>'Controles Generales'!$C$14*'Condensado Defensa Cen'!I98+'Controles Generales'!$C$15*'Condensado Defensa Cen'!J98</f>
        <v>5.9171509167842036</v>
      </c>
      <c r="L98" s="10">
        <f>IF($H98&lt;'Criterios de Restricción'!$E$35,0,K98)</f>
        <v>5.9171509167842036</v>
      </c>
      <c r="M98" s="2"/>
      <c r="N98" s="2"/>
    </row>
    <row r="99" spans="1:14" ht="22.5" customHeight="1" x14ac:dyDescent="0.25">
      <c r="A99" s="117" t="s">
        <v>916</v>
      </c>
      <c r="B99" s="117" t="s">
        <v>23</v>
      </c>
      <c r="C99" s="117" t="s">
        <v>141</v>
      </c>
      <c r="D99" s="117" t="s">
        <v>118</v>
      </c>
      <c r="E99" s="118">
        <v>33244</v>
      </c>
      <c r="F99" s="117">
        <v>24</v>
      </c>
      <c r="G99" s="117">
        <v>29</v>
      </c>
      <c r="H99" s="117">
        <v>2610</v>
      </c>
      <c r="I99" s="2">
        <f>'Defensa Central Stopper'!Z99</f>
        <v>5.421379310344828</v>
      </c>
      <c r="J99" s="2">
        <f>'Defensa Central Líbero'!Y99</f>
        <v>6.7089655172413805</v>
      </c>
      <c r="K99" s="2">
        <f>'Controles Generales'!$C$14*'Condensado Defensa Cen'!I99+'Controles Generales'!$C$15*'Condensado Defensa Cen'!J99</f>
        <v>5.8076551724137939</v>
      </c>
      <c r="L99" s="10">
        <f>IF($H99&lt;'Criterios de Restricción'!$E$35,0,K99)</f>
        <v>5.8076551724137939</v>
      </c>
      <c r="M99" s="2"/>
      <c r="N99" s="2"/>
    </row>
    <row r="100" spans="1:14" ht="22.5" customHeight="1" x14ac:dyDescent="0.25">
      <c r="A100" s="117" t="s">
        <v>402</v>
      </c>
      <c r="B100" s="117" t="s">
        <v>23</v>
      </c>
      <c r="C100" s="117" t="s">
        <v>124</v>
      </c>
      <c r="D100" s="117" t="s">
        <v>118</v>
      </c>
      <c r="E100" s="118">
        <v>32280</v>
      </c>
      <c r="F100" s="117">
        <v>27</v>
      </c>
      <c r="G100" s="117">
        <v>15</v>
      </c>
      <c r="H100" s="117">
        <v>1350</v>
      </c>
      <c r="I100" s="2">
        <f>'Defensa Central Stopper'!Z100</f>
        <v>6.0886666666666667</v>
      </c>
      <c r="J100" s="2">
        <f>'Defensa Central Líbero'!Y100</f>
        <v>7.030666666666666</v>
      </c>
      <c r="K100" s="2">
        <f>'Controles Generales'!$C$14*'Condensado Defensa Cen'!I100+'Controles Generales'!$C$15*'Condensado Defensa Cen'!J100</f>
        <v>6.3712666666666671</v>
      </c>
      <c r="L100" s="10">
        <f>IF($H100&lt;'Criterios de Restricción'!$E$35,0,K100)</f>
        <v>6.3712666666666671</v>
      </c>
      <c r="M100" s="2"/>
      <c r="N100" s="2"/>
    </row>
    <row r="101" spans="1:14" ht="22.5" customHeight="1" x14ac:dyDescent="0.25">
      <c r="A101" s="117" t="s">
        <v>917</v>
      </c>
      <c r="B101" s="117" t="s">
        <v>23</v>
      </c>
      <c r="C101" s="117" t="s">
        <v>128</v>
      </c>
      <c r="D101" s="117" t="s">
        <v>118</v>
      </c>
      <c r="E101" s="118">
        <v>34048</v>
      </c>
      <c r="F101" s="117">
        <v>22</v>
      </c>
      <c r="G101" s="117">
        <v>16</v>
      </c>
      <c r="H101" s="117">
        <v>989</v>
      </c>
      <c r="I101" s="2">
        <f>'Defensa Central Stopper'!Z101</f>
        <v>7.2245702730030326</v>
      </c>
      <c r="J101" s="2">
        <f>'Defensa Central Líbero'!Y101</f>
        <v>8.0472194135490387</v>
      </c>
      <c r="K101" s="2">
        <f>'Controles Generales'!$C$14*'Condensado Defensa Cen'!I101+'Controles Generales'!$C$15*'Condensado Defensa Cen'!J101</f>
        <v>7.4713650151668345</v>
      </c>
      <c r="L101" s="10">
        <f>IF($H101&lt;'Criterios de Restricción'!$E$35,0,K101)</f>
        <v>7.4713650151668345</v>
      </c>
      <c r="M101" s="2"/>
      <c r="N101" s="2"/>
    </row>
    <row r="102" spans="1:14" ht="22.5" customHeight="1" x14ac:dyDescent="0.25">
      <c r="A102" s="117" t="s">
        <v>376</v>
      </c>
      <c r="B102" s="117" t="s">
        <v>23</v>
      </c>
      <c r="C102" s="117" t="s">
        <v>139</v>
      </c>
      <c r="D102" s="117" t="s">
        <v>118</v>
      </c>
      <c r="E102" s="118">
        <v>33739</v>
      </c>
      <c r="F102" s="117">
        <v>23</v>
      </c>
      <c r="G102" s="117">
        <v>10</v>
      </c>
      <c r="H102" s="117">
        <v>791</v>
      </c>
      <c r="I102" s="2">
        <f>'Defensa Central Stopper'!Z102</f>
        <v>6.1452591656131483</v>
      </c>
      <c r="J102" s="2">
        <f>'Defensa Central Líbero'!Y102</f>
        <v>8.0943109987357769</v>
      </c>
      <c r="K102" s="2">
        <f>'Controles Generales'!$C$14*'Condensado Defensa Cen'!I102+'Controles Generales'!$C$15*'Condensado Defensa Cen'!J102</f>
        <v>6.729974715549937</v>
      </c>
      <c r="L102" s="10">
        <f>IF($H102&lt;'Criterios de Restricción'!$E$35,0,K102)</f>
        <v>6.729974715549937</v>
      </c>
      <c r="M102" s="2"/>
      <c r="N102" s="2"/>
    </row>
    <row r="103" spans="1:14" ht="22.5" customHeight="1" x14ac:dyDescent="0.25">
      <c r="A103" s="117" t="s">
        <v>263</v>
      </c>
      <c r="B103" s="117" t="s">
        <v>23</v>
      </c>
      <c r="C103" s="117" t="s">
        <v>154</v>
      </c>
      <c r="D103" s="117" t="s">
        <v>118</v>
      </c>
      <c r="E103" s="118">
        <v>36092</v>
      </c>
      <c r="F103" s="117">
        <v>17</v>
      </c>
      <c r="G103" s="117">
        <v>1</v>
      </c>
      <c r="H103" s="117">
        <v>14</v>
      </c>
      <c r="I103" s="2">
        <f>'Defensa Central Stopper'!Z103</f>
        <v>7.9071428571428575</v>
      </c>
      <c r="J103" s="2">
        <f>'Defensa Central Líbero'!Y103</f>
        <v>15.107142857142858</v>
      </c>
      <c r="K103" s="2">
        <f>'Controles Generales'!$C$14*'Condensado Defensa Cen'!I103+'Controles Generales'!$C$15*'Condensado Defensa Cen'!J103</f>
        <v>10.067142857142859</v>
      </c>
      <c r="L103" s="10">
        <f>IF($H103&lt;'Criterios de Restricción'!$E$35,0,K103)</f>
        <v>0</v>
      </c>
      <c r="M103" s="2"/>
      <c r="N103" s="2"/>
    </row>
    <row r="104" spans="1:14" ht="22.5" customHeight="1" x14ac:dyDescent="0.25">
      <c r="A104" s="117" t="s">
        <v>918</v>
      </c>
      <c r="B104" s="117" t="s">
        <v>23</v>
      </c>
      <c r="C104" s="117" t="s">
        <v>139</v>
      </c>
      <c r="D104" s="117" t="s">
        <v>133</v>
      </c>
      <c r="E104" s="118">
        <v>33813</v>
      </c>
      <c r="F104" s="117">
        <v>23</v>
      </c>
      <c r="G104" s="117">
        <v>3</v>
      </c>
      <c r="H104" s="117">
        <v>153</v>
      </c>
      <c r="I104" s="2">
        <f>'Defensa Central Stopper'!Z104</f>
        <v>6.0764705882352938</v>
      </c>
      <c r="J104" s="2">
        <f>'Defensa Central Líbero'!Y104</f>
        <v>7.0294117647058831</v>
      </c>
      <c r="K104" s="2">
        <f>'Controles Generales'!$C$14*'Condensado Defensa Cen'!I104+'Controles Generales'!$C$15*'Condensado Defensa Cen'!J104</f>
        <v>6.3623529411764705</v>
      </c>
      <c r="L104" s="10">
        <f>IF($H104&lt;'Criterios de Restricción'!$E$35,0,K104)</f>
        <v>0</v>
      </c>
      <c r="M104" s="2"/>
      <c r="N104" s="2"/>
    </row>
    <row r="105" spans="1:14" ht="22.5" customHeight="1" x14ac:dyDescent="0.25">
      <c r="A105" s="117" t="s">
        <v>369</v>
      </c>
      <c r="B105" s="117" t="s">
        <v>23</v>
      </c>
      <c r="C105" s="117" t="s">
        <v>117</v>
      </c>
      <c r="D105" s="117" t="s">
        <v>118</v>
      </c>
      <c r="E105" s="118">
        <v>33825</v>
      </c>
      <c r="F105" s="117">
        <v>23</v>
      </c>
      <c r="G105" s="117">
        <v>19</v>
      </c>
      <c r="H105" s="117">
        <v>1451</v>
      </c>
      <c r="I105" s="2">
        <f>'Defensa Central Stopper'!Z105</f>
        <v>5.7293590627153685</v>
      </c>
      <c r="J105" s="2">
        <f>'Defensa Central Líbero'!Y105</f>
        <v>5.9067539627842862</v>
      </c>
      <c r="K105" s="2">
        <f>'Controles Generales'!$C$14*'Condensado Defensa Cen'!I105+'Controles Generales'!$C$15*'Condensado Defensa Cen'!J105</f>
        <v>5.7825775327360445</v>
      </c>
      <c r="L105" s="10">
        <f>IF($H105&lt;'Criterios de Restricción'!$E$35,0,K105)</f>
        <v>5.7825775327360445</v>
      </c>
      <c r="M105" s="2"/>
      <c r="N105" s="2"/>
    </row>
    <row r="106" spans="1:14" ht="22.5" customHeight="1" x14ac:dyDescent="0.25">
      <c r="A106" s="117" t="s">
        <v>255</v>
      </c>
      <c r="B106" s="117" t="s">
        <v>23</v>
      </c>
      <c r="C106" s="117" t="s">
        <v>144</v>
      </c>
      <c r="D106" s="117" t="s">
        <v>118</v>
      </c>
      <c r="E106" s="118">
        <v>34087</v>
      </c>
      <c r="F106" s="117">
        <v>22</v>
      </c>
      <c r="G106" s="117">
        <v>13</v>
      </c>
      <c r="H106" s="117">
        <v>889</v>
      </c>
      <c r="I106" s="2">
        <f>'Defensa Central Stopper'!Z106</f>
        <v>6.6796400449943754</v>
      </c>
      <c r="J106" s="2">
        <f>'Defensa Central Líbero'!Y106</f>
        <v>8.7641169853768268</v>
      </c>
      <c r="K106" s="2">
        <f>'Controles Generales'!$C$14*'Condensado Defensa Cen'!I106+'Controles Generales'!$C$15*'Condensado Defensa Cen'!J106</f>
        <v>7.3049831271091108</v>
      </c>
      <c r="L106" s="10">
        <f>IF($H106&lt;'Criterios de Restricción'!$E$35,0,K106)</f>
        <v>7.3049831271091108</v>
      </c>
      <c r="M106" s="2"/>
      <c r="N106" s="2"/>
    </row>
    <row r="107" spans="1:14" ht="22.5" customHeight="1" x14ac:dyDescent="0.25">
      <c r="A107" s="117" t="s">
        <v>380</v>
      </c>
      <c r="B107" s="117" t="s">
        <v>23</v>
      </c>
      <c r="C107" s="117" t="s">
        <v>175</v>
      </c>
      <c r="D107" s="117" t="s">
        <v>118</v>
      </c>
      <c r="E107" s="118">
        <v>30837</v>
      </c>
      <c r="F107" s="117">
        <v>31</v>
      </c>
      <c r="G107" s="117">
        <v>22</v>
      </c>
      <c r="H107" s="117">
        <v>1970</v>
      </c>
      <c r="I107" s="2">
        <f>'Defensa Central Stopper'!Z107</f>
        <v>6.6134010152284262</v>
      </c>
      <c r="J107" s="2">
        <f>'Defensa Central Líbero'!Y107</f>
        <v>9.7172588832487286</v>
      </c>
      <c r="K107" s="2">
        <f>'Controles Generales'!$C$14*'Condensado Defensa Cen'!I107+'Controles Generales'!$C$15*'Condensado Defensa Cen'!J107</f>
        <v>7.5445583756345176</v>
      </c>
      <c r="L107" s="10">
        <f>IF($H107&lt;'Criterios de Restricción'!$E$35,0,K107)</f>
        <v>7.5445583756345176</v>
      </c>
      <c r="M107" s="2"/>
      <c r="N107" s="2"/>
    </row>
    <row r="108" spans="1:14" ht="22.5" customHeight="1" x14ac:dyDescent="0.25">
      <c r="A108" s="117" t="s">
        <v>919</v>
      </c>
      <c r="B108" s="117" t="s">
        <v>23</v>
      </c>
      <c r="C108" s="117" t="s">
        <v>160</v>
      </c>
      <c r="D108" s="117" t="s">
        <v>118</v>
      </c>
      <c r="E108" s="118">
        <v>30116</v>
      </c>
      <c r="F108" s="117">
        <v>33</v>
      </c>
      <c r="G108" s="117">
        <v>28</v>
      </c>
      <c r="H108" s="117">
        <v>2520</v>
      </c>
      <c r="I108" s="2">
        <f>'Defensa Central Stopper'!Z108</f>
        <v>5.0192857142857141</v>
      </c>
      <c r="J108" s="2">
        <f>'Defensa Central Líbero'!Y108</f>
        <v>5.8260714285714288</v>
      </c>
      <c r="K108" s="2">
        <f>'Controles Generales'!$C$14*'Condensado Defensa Cen'!I108+'Controles Generales'!$C$15*'Condensado Defensa Cen'!J108</f>
        <v>5.2613214285714287</v>
      </c>
      <c r="L108" s="10">
        <f>IF($H108&lt;'Criterios de Restricción'!$E$35,0,K108)</f>
        <v>5.2613214285714287</v>
      </c>
      <c r="M108" s="2"/>
      <c r="N108" s="2"/>
    </row>
    <row r="109" spans="1:14" ht="22.5" customHeight="1" x14ac:dyDescent="0.25">
      <c r="A109" s="117" t="s">
        <v>920</v>
      </c>
      <c r="B109" s="117" t="s">
        <v>23</v>
      </c>
      <c r="C109" s="117" t="s">
        <v>129</v>
      </c>
      <c r="D109" s="117" t="s">
        <v>118</v>
      </c>
      <c r="E109" s="118">
        <v>31407</v>
      </c>
      <c r="F109" s="117">
        <v>29</v>
      </c>
      <c r="G109" s="117">
        <v>25</v>
      </c>
      <c r="H109" s="117">
        <v>2250</v>
      </c>
      <c r="I109" s="2">
        <f>'Defensa Central Stopper'!Z109</f>
        <v>5.8339999999999996</v>
      </c>
      <c r="J109" s="2">
        <f>'Defensa Central Líbero'!Y109</f>
        <v>7.4227999999999996</v>
      </c>
      <c r="K109" s="2">
        <f>'Controles Generales'!$C$14*'Condensado Defensa Cen'!I109+'Controles Generales'!$C$15*'Condensado Defensa Cen'!J109</f>
        <v>6.3106399999999994</v>
      </c>
      <c r="L109" s="10">
        <f>IF($H109&lt;'Criterios de Restricción'!$E$35,0,K109)</f>
        <v>6.3106399999999994</v>
      </c>
      <c r="M109" s="2"/>
      <c r="N109" s="2"/>
    </row>
    <row r="110" spans="1:14" ht="22.5" customHeight="1" x14ac:dyDescent="0.25">
      <c r="A110" s="117" t="s">
        <v>921</v>
      </c>
      <c r="B110" s="117" t="s">
        <v>23</v>
      </c>
      <c r="C110" s="117" t="s">
        <v>154</v>
      </c>
      <c r="D110" s="117" t="s">
        <v>118</v>
      </c>
      <c r="E110" s="118">
        <v>33416</v>
      </c>
      <c r="F110" s="117">
        <v>24</v>
      </c>
      <c r="G110" s="117">
        <v>7</v>
      </c>
      <c r="H110" s="117">
        <v>630</v>
      </c>
      <c r="I110" s="2">
        <f>'Defensa Central Stopper'!Z110</f>
        <v>7.411428571428571</v>
      </c>
      <c r="J110" s="2">
        <f>'Defensa Central Líbero'!Y110</f>
        <v>10.492857142857144</v>
      </c>
      <c r="K110" s="2">
        <f>'Controles Generales'!$C$14*'Condensado Defensa Cen'!I110+'Controles Generales'!$C$15*'Condensado Defensa Cen'!J110</f>
        <v>8.3358571428571437</v>
      </c>
      <c r="L110" s="10">
        <f>IF($H110&lt;'Criterios de Restricción'!$E$35,0,K110)</f>
        <v>0</v>
      </c>
      <c r="M110" s="2"/>
      <c r="N110" s="2"/>
    </row>
    <row r="111" spans="1:14" ht="22.5" customHeight="1" x14ac:dyDescent="0.25">
      <c r="A111" s="117" t="s">
        <v>396</v>
      </c>
      <c r="B111" s="117" t="s">
        <v>23</v>
      </c>
      <c r="C111" s="117" t="s">
        <v>155</v>
      </c>
      <c r="D111" s="117" t="s">
        <v>118</v>
      </c>
      <c r="E111" s="118">
        <v>30371</v>
      </c>
      <c r="F111" s="117">
        <v>32</v>
      </c>
      <c r="G111" s="117">
        <v>15</v>
      </c>
      <c r="H111" s="117">
        <v>1350</v>
      </c>
      <c r="I111" s="2">
        <f>'Defensa Central Stopper'!Z111</f>
        <v>6.658666666666667</v>
      </c>
      <c r="J111" s="2">
        <f>'Defensa Central Líbero'!Y111</f>
        <v>9.9926666666666666</v>
      </c>
      <c r="K111" s="2">
        <f>'Controles Generales'!$C$14*'Condensado Defensa Cen'!I111+'Controles Generales'!$C$15*'Condensado Defensa Cen'!J111</f>
        <v>7.6588666666666665</v>
      </c>
      <c r="L111" s="10">
        <f>IF($H111&lt;'Criterios de Restricción'!$E$35,0,K111)</f>
        <v>7.6588666666666665</v>
      </c>
      <c r="M111" s="2"/>
      <c r="N111" s="2"/>
    </row>
    <row r="112" spans="1:14" ht="22.5" customHeight="1" x14ac:dyDescent="0.25">
      <c r="A112" s="117" t="s">
        <v>922</v>
      </c>
      <c r="B112" s="117" t="s">
        <v>23</v>
      </c>
      <c r="C112" s="117" t="s">
        <v>124</v>
      </c>
      <c r="D112" s="117" t="s">
        <v>118</v>
      </c>
      <c r="E112" s="118">
        <v>29892</v>
      </c>
      <c r="F112" s="117">
        <v>34</v>
      </c>
      <c r="G112" s="117">
        <v>26</v>
      </c>
      <c r="H112" s="117">
        <v>2305</v>
      </c>
      <c r="I112" s="2">
        <f>'Defensa Central Stopper'!Z112</f>
        <v>6.1114099783080258</v>
      </c>
      <c r="J112" s="2">
        <f>'Defensa Central Líbero'!Y112</f>
        <v>7.8422993492407818</v>
      </c>
      <c r="K112" s="2">
        <f>'Controles Generales'!$C$14*'Condensado Defensa Cen'!I112+'Controles Generales'!$C$15*'Condensado Defensa Cen'!J112</f>
        <v>6.6306767895878522</v>
      </c>
      <c r="L112" s="10">
        <f>IF($H112&lt;'Criterios de Restricción'!$E$35,0,K112)</f>
        <v>6.6306767895878522</v>
      </c>
      <c r="M112" s="2"/>
      <c r="N112" s="2"/>
    </row>
    <row r="113" spans="1:14" ht="22.5" customHeight="1" x14ac:dyDescent="0.25">
      <c r="A113" s="117" t="s">
        <v>363</v>
      </c>
      <c r="B113" s="117" t="s">
        <v>23</v>
      </c>
      <c r="C113" s="117" t="s">
        <v>128</v>
      </c>
      <c r="D113" s="117" t="s">
        <v>118</v>
      </c>
      <c r="E113" s="118">
        <v>34957</v>
      </c>
      <c r="F113" s="117">
        <v>20</v>
      </c>
      <c r="G113" s="117">
        <v>5</v>
      </c>
      <c r="H113" s="117">
        <v>273</v>
      </c>
      <c r="I113" s="2">
        <f>'Defensa Central Stopper'!Z113</f>
        <v>5.1956043956043949</v>
      </c>
      <c r="J113" s="2">
        <f>'Defensa Central Líbero'!Y113</f>
        <v>6.5967032967032981</v>
      </c>
      <c r="K113" s="2">
        <f>'Controles Generales'!$C$14*'Condensado Defensa Cen'!I113+'Controles Generales'!$C$15*'Condensado Defensa Cen'!J113</f>
        <v>5.6159340659340664</v>
      </c>
      <c r="L113" s="10">
        <f>IF($H113&lt;'Criterios de Restricción'!$E$35,0,K113)</f>
        <v>0</v>
      </c>
      <c r="M113" s="2"/>
      <c r="N113" s="2"/>
    </row>
    <row r="114" spans="1:14" ht="22.5" customHeight="1" x14ac:dyDescent="0.25">
      <c r="A114" s="117" t="s">
        <v>923</v>
      </c>
      <c r="B114" s="117" t="s">
        <v>23</v>
      </c>
      <c r="C114" s="117" t="s">
        <v>130</v>
      </c>
      <c r="D114" s="117" t="s">
        <v>169</v>
      </c>
      <c r="E114" s="118">
        <v>32546</v>
      </c>
      <c r="F114" s="117">
        <v>26</v>
      </c>
      <c r="G114" s="117">
        <v>10</v>
      </c>
      <c r="H114" s="117">
        <v>787</v>
      </c>
      <c r="I114" s="2">
        <f>'Defensa Central Stopper'!Z114</f>
        <v>6.1662007623888178</v>
      </c>
      <c r="J114" s="2">
        <f>'Defensa Central Líbero'!Y114</f>
        <v>8.4385006353240168</v>
      </c>
      <c r="K114" s="2">
        <f>'Controles Generales'!$C$14*'Condensado Defensa Cen'!I114+'Controles Generales'!$C$15*'Condensado Defensa Cen'!J114</f>
        <v>6.8478907242693783</v>
      </c>
      <c r="L114" s="10">
        <f>IF($H114&lt;'Criterios de Restricción'!$E$35,0,K114)</f>
        <v>6.8478907242693783</v>
      </c>
      <c r="M114" s="2"/>
      <c r="N114" s="2"/>
    </row>
    <row r="115" spans="1:14" ht="22.5" customHeight="1" x14ac:dyDescent="0.25">
      <c r="A115" s="117" t="s">
        <v>924</v>
      </c>
      <c r="B115" s="117" t="s">
        <v>23</v>
      </c>
      <c r="C115" s="117" t="s">
        <v>121</v>
      </c>
      <c r="D115" s="117" t="s">
        <v>215</v>
      </c>
      <c r="E115" s="118">
        <v>34248</v>
      </c>
      <c r="F115" s="117">
        <v>22</v>
      </c>
      <c r="G115" s="117">
        <v>15</v>
      </c>
      <c r="H115" s="117">
        <v>1140</v>
      </c>
      <c r="I115" s="2">
        <f>'Defensa Central Stopper'!Z115</f>
        <v>5.5878947368421041</v>
      </c>
      <c r="J115" s="2">
        <f>'Defensa Central Líbero'!Y115</f>
        <v>6.0994736842105253</v>
      </c>
      <c r="K115" s="2">
        <f>'Controles Generales'!$C$14*'Condensado Defensa Cen'!I115+'Controles Generales'!$C$15*'Condensado Defensa Cen'!J115</f>
        <v>5.7413684210526306</v>
      </c>
      <c r="L115" s="10">
        <f>IF($H115&lt;'Criterios de Restricción'!$E$35,0,K115)</f>
        <v>5.7413684210526306</v>
      </c>
      <c r="M115" s="2"/>
      <c r="N115" s="2"/>
    </row>
    <row r="116" spans="1:14" ht="22.5" customHeight="1" x14ac:dyDescent="0.25">
      <c r="A116" s="117" t="s">
        <v>925</v>
      </c>
      <c r="B116" s="117" t="s">
        <v>23</v>
      </c>
      <c r="C116" s="117" t="s">
        <v>605</v>
      </c>
      <c r="D116" s="117" t="s">
        <v>118</v>
      </c>
      <c r="E116" s="118">
        <v>31959</v>
      </c>
      <c r="F116" s="117">
        <v>28</v>
      </c>
      <c r="G116" s="117">
        <v>12</v>
      </c>
      <c r="H116" s="117">
        <v>1040</v>
      </c>
      <c r="I116" s="2">
        <f>'Defensa Central Stopper'!Z116</f>
        <v>5.2753846153846151</v>
      </c>
      <c r="J116" s="2">
        <f>'Defensa Central Líbero'!Y116</f>
        <v>6.3623076923076924</v>
      </c>
      <c r="K116" s="2">
        <f>'Controles Generales'!$C$14*'Condensado Defensa Cen'!I116+'Controles Generales'!$C$15*'Condensado Defensa Cen'!J116</f>
        <v>5.601461538461538</v>
      </c>
      <c r="L116" s="10">
        <f>IF($H116&lt;'Criterios de Restricción'!$E$35,0,K116)</f>
        <v>5.601461538461538</v>
      </c>
      <c r="M116" s="2"/>
      <c r="N116" s="2"/>
    </row>
    <row r="117" spans="1:14" ht="22.5" customHeight="1" x14ac:dyDescent="0.25">
      <c r="A117" s="117" t="s">
        <v>926</v>
      </c>
      <c r="B117" s="117" t="s">
        <v>23</v>
      </c>
      <c r="C117" s="117" t="s">
        <v>598</v>
      </c>
      <c r="D117" s="117" t="s">
        <v>118</v>
      </c>
      <c r="E117" s="118">
        <v>32675</v>
      </c>
      <c r="F117" s="117">
        <v>26</v>
      </c>
      <c r="G117" s="117">
        <v>11</v>
      </c>
      <c r="H117" s="117">
        <v>990</v>
      </c>
      <c r="I117" s="2">
        <f>'Defensa Central Stopper'!Z117</f>
        <v>4.6481818181818175</v>
      </c>
      <c r="J117" s="2">
        <f>'Defensa Central Líbero'!Y117</f>
        <v>5.4409090909090914</v>
      </c>
      <c r="K117" s="2">
        <f>'Controles Generales'!$C$14*'Condensado Defensa Cen'!I117+'Controles Generales'!$C$15*'Condensado Defensa Cen'!J117</f>
        <v>4.8859999999999992</v>
      </c>
      <c r="L117" s="10">
        <f>IF($H117&lt;'Criterios de Restricción'!$E$35,0,K117)</f>
        <v>4.8859999999999992</v>
      </c>
      <c r="M117" s="2"/>
      <c r="N117" s="2"/>
    </row>
    <row r="118" spans="1:14" ht="22.5" customHeight="1" x14ac:dyDescent="0.25">
      <c r="A118" s="117" t="s">
        <v>411</v>
      </c>
      <c r="B118" s="117" t="s">
        <v>23</v>
      </c>
      <c r="C118" s="117" t="s">
        <v>172</v>
      </c>
      <c r="D118" s="117" t="s">
        <v>118</v>
      </c>
      <c r="E118" s="118">
        <v>31626</v>
      </c>
      <c r="F118" s="117">
        <v>29</v>
      </c>
      <c r="G118" s="117">
        <v>21</v>
      </c>
      <c r="H118" s="117">
        <v>1797</v>
      </c>
      <c r="I118" s="2">
        <f>'Defensa Central Stopper'!Z118</f>
        <v>5.9579298831385641</v>
      </c>
      <c r="J118" s="2">
        <f>'Defensa Central Líbero'!Y118</f>
        <v>6.6165275459098503</v>
      </c>
      <c r="K118" s="2">
        <f>'Controles Generales'!$C$14*'Condensado Defensa Cen'!I118+'Controles Generales'!$C$15*'Condensado Defensa Cen'!J118</f>
        <v>6.1555091819699497</v>
      </c>
      <c r="L118" s="10">
        <f>IF($H118&lt;'Criterios de Restricción'!$E$35,0,K118)</f>
        <v>6.1555091819699497</v>
      </c>
      <c r="M118" s="2"/>
      <c r="N118" s="2"/>
    </row>
    <row r="119" spans="1:14" ht="22.5" customHeight="1" x14ac:dyDescent="0.25">
      <c r="A119" s="117" t="s">
        <v>140</v>
      </c>
      <c r="B119" s="117" t="s">
        <v>23</v>
      </c>
      <c r="C119" s="117" t="s">
        <v>152</v>
      </c>
      <c r="D119" s="117" t="s">
        <v>118</v>
      </c>
      <c r="E119" s="118">
        <v>31447</v>
      </c>
      <c r="F119" s="117">
        <v>29</v>
      </c>
      <c r="G119" s="117">
        <v>24</v>
      </c>
      <c r="H119" s="117">
        <v>2019</v>
      </c>
      <c r="I119" s="2">
        <f>'Defensa Central Stopper'!Z119</f>
        <v>6.7190193164933145</v>
      </c>
      <c r="J119" s="2">
        <f>'Defensa Central Líbero'!Y119</f>
        <v>9.8335809806835073</v>
      </c>
      <c r="K119" s="2">
        <f>'Controles Generales'!$C$14*'Condensado Defensa Cen'!I119+'Controles Generales'!$C$15*'Condensado Defensa Cen'!J119</f>
        <v>7.6533878157503725</v>
      </c>
      <c r="L119" s="10">
        <f>IF($H119&lt;'Criterios de Restricción'!$E$35,0,K119)</f>
        <v>7.6533878157503725</v>
      </c>
      <c r="M119" s="2"/>
      <c r="N119" s="2"/>
    </row>
    <row r="120" spans="1:14" ht="22.5" customHeight="1" x14ac:dyDescent="0.25">
      <c r="A120" s="117" t="s">
        <v>237</v>
      </c>
      <c r="B120" s="117" t="s">
        <v>23</v>
      </c>
      <c r="C120" s="117" t="s">
        <v>121</v>
      </c>
      <c r="D120" s="117" t="s">
        <v>118</v>
      </c>
      <c r="E120" s="118">
        <v>34911</v>
      </c>
      <c r="F120" s="117">
        <v>20</v>
      </c>
      <c r="G120" s="117">
        <v>3</v>
      </c>
      <c r="H120" s="117">
        <v>270</v>
      </c>
      <c r="I120" s="2">
        <f>'Defensa Central Stopper'!Z120</f>
        <v>4.1633333333333331</v>
      </c>
      <c r="J120" s="2">
        <f>'Defensa Central Líbero'!Y120</f>
        <v>4.0233333333333334</v>
      </c>
      <c r="K120" s="2">
        <f>'Controles Generales'!$C$14*'Condensado Defensa Cen'!I120+'Controles Generales'!$C$15*'Condensado Defensa Cen'!J120</f>
        <v>4.1213333333333333</v>
      </c>
      <c r="L120" s="10">
        <f>IF($H120&lt;'Criterios de Restricción'!$E$35,0,K120)</f>
        <v>0</v>
      </c>
      <c r="M120" s="2"/>
      <c r="N120" s="2"/>
    </row>
    <row r="121" spans="1:14" ht="22.5" customHeight="1" x14ac:dyDescent="0.25">
      <c r="A121" s="117" t="s">
        <v>927</v>
      </c>
      <c r="B121" s="117" t="s">
        <v>23</v>
      </c>
      <c r="C121" s="117" t="s">
        <v>124</v>
      </c>
      <c r="D121" s="117" t="s">
        <v>118</v>
      </c>
      <c r="E121" s="118">
        <v>32406</v>
      </c>
      <c r="F121" s="117">
        <v>27</v>
      </c>
      <c r="G121" s="117">
        <v>4</v>
      </c>
      <c r="H121" s="117">
        <v>224</v>
      </c>
      <c r="I121" s="2">
        <f>'Defensa Central Stopper'!Z121</f>
        <v>6.0870535714285721</v>
      </c>
      <c r="J121" s="2">
        <f>'Defensa Central Líbero'!Y121</f>
        <v>5.9383928571428575</v>
      </c>
      <c r="K121" s="2">
        <f>'Controles Generales'!$C$14*'Condensado Defensa Cen'!I121+'Controles Generales'!$C$15*'Condensado Defensa Cen'!J121</f>
        <v>6.0424553571428579</v>
      </c>
      <c r="L121" s="10">
        <f>IF($H121&lt;'Criterios de Restricción'!$E$35,0,K121)</f>
        <v>0</v>
      </c>
      <c r="M121" s="2"/>
      <c r="N121" s="2"/>
    </row>
    <row r="122" spans="1:14" ht="22.5" customHeight="1" x14ac:dyDescent="0.25">
      <c r="A122" s="117" t="s">
        <v>412</v>
      </c>
      <c r="B122" s="117" t="s">
        <v>23</v>
      </c>
      <c r="C122" s="117" t="s">
        <v>172</v>
      </c>
      <c r="D122" s="117" t="s">
        <v>118</v>
      </c>
      <c r="E122" s="118">
        <v>34090</v>
      </c>
      <c r="F122" s="117">
        <v>22</v>
      </c>
      <c r="G122" s="117">
        <v>3</v>
      </c>
      <c r="H122" s="117">
        <v>146</v>
      </c>
      <c r="I122" s="2">
        <f>'Defensa Central Stopper'!Z122</f>
        <v>9.332876712328769</v>
      </c>
      <c r="J122" s="2">
        <f>'Defensa Central Líbero'!Y122</f>
        <v>8.2602739726027394</v>
      </c>
      <c r="K122" s="2">
        <f>'Controles Generales'!$C$14*'Condensado Defensa Cen'!I122+'Controles Generales'!$C$15*'Condensado Defensa Cen'!J122</f>
        <v>9.0110958904109602</v>
      </c>
      <c r="L122" s="10">
        <f>IF($H122&lt;'Criterios de Restricción'!$E$35,0,K122)</f>
        <v>0</v>
      </c>
      <c r="M122" s="2"/>
      <c r="N122" s="2"/>
    </row>
    <row r="123" spans="1:14" ht="22.5" customHeight="1" x14ac:dyDescent="0.25">
      <c r="A123" s="117" t="s">
        <v>392</v>
      </c>
      <c r="B123" s="117" t="s">
        <v>23</v>
      </c>
      <c r="C123" s="117" t="s">
        <v>121</v>
      </c>
      <c r="D123" s="117" t="s">
        <v>118</v>
      </c>
      <c r="E123" s="118">
        <v>32580</v>
      </c>
      <c r="F123" s="117">
        <v>26</v>
      </c>
      <c r="G123" s="117">
        <v>21</v>
      </c>
      <c r="H123" s="117">
        <v>1780</v>
      </c>
      <c r="I123" s="2">
        <f>'Defensa Central Stopper'!Z123</f>
        <v>4.7416853932584271</v>
      </c>
      <c r="J123" s="2">
        <f>'Defensa Central Líbero'!Y123</f>
        <v>4.8018539325842697</v>
      </c>
      <c r="K123" s="2">
        <f>'Controles Generales'!$C$14*'Condensado Defensa Cen'!I123+'Controles Generales'!$C$15*'Condensado Defensa Cen'!J123</f>
        <v>4.75973595505618</v>
      </c>
      <c r="L123" s="10">
        <f>IF($H123&lt;'Criterios de Restricción'!$E$35,0,K123)</f>
        <v>4.75973595505618</v>
      </c>
      <c r="M123" s="2"/>
      <c r="N123" s="2"/>
    </row>
    <row r="124" spans="1:14" ht="22.5" customHeight="1" x14ac:dyDescent="0.25">
      <c r="A124" s="117" t="s">
        <v>928</v>
      </c>
      <c r="B124" s="117" t="s">
        <v>23</v>
      </c>
      <c r="C124" s="117" t="s">
        <v>190</v>
      </c>
      <c r="D124" s="117" t="s">
        <v>118</v>
      </c>
      <c r="E124" s="118">
        <v>33378</v>
      </c>
      <c r="F124" s="117">
        <v>24</v>
      </c>
      <c r="G124" s="117">
        <v>24</v>
      </c>
      <c r="H124" s="117">
        <v>2142</v>
      </c>
      <c r="I124" s="2">
        <f>'Defensa Central Stopper'!Z124</f>
        <v>5.4701680672268909</v>
      </c>
      <c r="J124" s="2">
        <f>'Defensa Central Líbero'!Y124</f>
        <v>7.0978991596638661</v>
      </c>
      <c r="K124" s="2">
        <f>'Controles Generales'!$C$14*'Condensado Defensa Cen'!I124+'Controles Generales'!$C$15*'Condensado Defensa Cen'!J124</f>
        <v>5.9584873949579835</v>
      </c>
      <c r="L124" s="10">
        <f>IF($H124&lt;'Criterios de Restricción'!$E$35,0,K124)</f>
        <v>5.9584873949579835</v>
      </c>
      <c r="M124" s="2"/>
      <c r="N124" s="2"/>
    </row>
    <row r="125" spans="1:14" ht="22.5" customHeight="1" x14ac:dyDescent="0.25">
      <c r="A125" s="117" t="s">
        <v>372</v>
      </c>
      <c r="B125" s="117" t="s">
        <v>23</v>
      </c>
      <c r="C125" s="117" t="s">
        <v>135</v>
      </c>
      <c r="D125" s="117" t="s">
        <v>118</v>
      </c>
      <c r="E125" s="118">
        <v>31830</v>
      </c>
      <c r="F125" s="117">
        <v>28</v>
      </c>
      <c r="G125" s="117">
        <v>21</v>
      </c>
      <c r="H125" s="117">
        <v>1680</v>
      </c>
      <c r="I125" s="2">
        <f>'Defensa Central Stopper'!Z125</f>
        <v>7.4175000000000004</v>
      </c>
      <c r="J125" s="2">
        <f>'Defensa Central Líbero'!Y125</f>
        <v>10.883035714285713</v>
      </c>
      <c r="K125" s="2">
        <f>'Controles Generales'!$C$14*'Condensado Defensa Cen'!I125+'Controles Generales'!$C$15*'Condensado Defensa Cen'!J125</f>
        <v>8.4571607142857133</v>
      </c>
      <c r="L125" s="10">
        <f>IF($H125&lt;'Criterios de Restricción'!$E$35,0,K125)</f>
        <v>8.4571607142857133</v>
      </c>
      <c r="M125" s="2"/>
      <c r="N125" s="2"/>
    </row>
    <row r="126" spans="1:14" ht="22.5" customHeight="1" x14ac:dyDescent="0.25">
      <c r="A126" s="117" t="s">
        <v>460</v>
      </c>
      <c r="B126" s="117" t="s">
        <v>23</v>
      </c>
      <c r="C126" s="117" t="s">
        <v>146</v>
      </c>
      <c r="D126" s="117" t="s">
        <v>118</v>
      </c>
      <c r="E126" s="118">
        <v>31901</v>
      </c>
      <c r="F126" s="117">
        <v>28</v>
      </c>
      <c r="G126" s="117">
        <v>11</v>
      </c>
      <c r="H126" s="117">
        <v>949</v>
      </c>
      <c r="I126" s="2">
        <f>'Defensa Central Stopper'!Z126</f>
        <v>4.9846153846153847</v>
      </c>
      <c r="J126" s="2">
        <f>'Defensa Central Líbero'!Y126</f>
        <v>6.8510010537407799</v>
      </c>
      <c r="K126" s="2">
        <f>'Controles Generales'!$C$14*'Condensado Defensa Cen'!I126+'Controles Generales'!$C$15*'Condensado Defensa Cen'!J126</f>
        <v>5.544531085353003</v>
      </c>
      <c r="L126" s="10">
        <f>IF($H126&lt;'Criterios de Restricción'!$E$35,0,K126)</f>
        <v>5.544531085353003</v>
      </c>
      <c r="M126" s="2"/>
      <c r="N126" s="2"/>
    </row>
    <row r="127" spans="1:14" ht="22.5" customHeight="1" x14ac:dyDescent="0.25">
      <c r="A127" s="117" t="s">
        <v>240</v>
      </c>
      <c r="B127" s="117" t="s">
        <v>23</v>
      </c>
      <c r="C127" s="117" t="s">
        <v>128</v>
      </c>
      <c r="D127" s="117" t="s">
        <v>118</v>
      </c>
      <c r="E127" s="118">
        <v>34262</v>
      </c>
      <c r="F127" s="117">
        <v>22</v>
      </c>
      <c r="G127" s="117">
        <v>1</v>
      </c>
      <c r="H127" s="117">
        <v>90</v>
      </c>
      <c r="I127" s="2">
        <f>'Defensa Central Stopper'!Z127</f>
        <v>2.59</v>
      </c>
      <c r="J127" s="2">
        <f>'Defensa Central Líbero'!Y127</f>
        <v>2.83</v>
      </c>
      <c r="K127" s="2">
        <f>'Controles Generales'!$C$14*'Condensado Defensa Cen'!I127+'Controles Generales'!$C$15*'Condensado Defensa Cen'!J127</f>
        <v>2.6619999999999999</v>
      </c>
      <c r="L127" s="10">
        <f>IF($H127&lt;'Criterios de Restricción'!$E$35,0,K127)</f>
        <v>0</v>
      </c>
      <c r="M127" s="2"/>
      <c r="N127" s="2"/>
    </row>
    <row r="128" spans="1:14" ht="22.5" customHeight="1" x14ac:dyDescent="0.25">
      <c r="A128" s="117" t="s">
        <v>929</v>
      </c>
      <c r="B128" s="117" t="s">
        <v>23</v>
      </c>
      <c r="C128" s="117" t="s">
        <v>117</v>
      </c>
      <c r="D128" s="117" t="s">
        <v>118</v>
      </c>
      <c r="E128" s="118">
        <v>30701</v>
      </c>
      <c r="F128" s="117">
        <v>31</v>
      </c>
      <c r="G128" s="117">
        <v>1</v>
      </c>
      <c r="H128" s="117">
        <v>81</v>
      </c>
      <c r="I128" s="2">
        <f>'Defensa Central Stopper'!Z128</f>
        <v>5.0111111111111111</v>
      </c>
      <c r="J128" s="2">
        <f>'Defensa Central Líbero'!Y128</f>
        <v>6.5000000000000009</v>
      </c>
      <c r="K128" s="2">
        <f>'Controles Generales'!$C$14*'Condensado Defensa Cen'!I128+'Controles Generales'!$C$15*'Condensado Defensa Cen'!J128</f>
        <v>5.4577777777777783</v>
      </c>
      <c r="L128" s="10">
        <f>IF($H128&lt;'Criterios de Restricción'!$E$35,0,K128)</f>
        <v>0</v>
      </c>
      <c r="M128" s="2"/>
      <c r="N128" s="2"/>
    </row>
    <row r="129" spans="1:14" ht="22.5" customHeight="1" x14ac:dyDescent="0.25">
      <c r="A129" s="117" t="s">
        <v>930</v>
      </c>
      <c r="B129" s="117" t="s">
        <v>23</v>
      </c>
      <c r="C129" s="117" t="s">
        <v>190</v>
      </c>
      <c r="D129" s="117" t="s">
        <v>169</v>
      </c>
      <c r="E129" s="118">
        <v>30523</v>
      </c>
      <c r="F129" s="117">
        <v>32</v>
      </c>
      <c r="G129" s="117">
        <v>4</v>
      </c>
      <c r="H129" s="117">
        <v>231</v>
      </c>
      <c r="I129" s="2">
        <f>'Defensa Central Stopper'!Z129</f>
        <v>7.2233766233766232</v>
      </c>
      <c r="J129" s="2">
        <f>'Defensa Central Líbero'!Y129</f>
        <v>7.4064935064935069</v>
      </c>
      <c r="K129" s="2">
        <f>'Controles Generales'!$C$14*'Condensado Defensa Cen'!I129+'Controles Generales'!$C$15*'Condensado Defensa Cen'!J129</f>
        <v>7.2783116883116881</v>
      </c>
      <c r="L129" s="10">
        <f>IF($H129&lt;'Criterios de Restricción'!$E$35,0,K129)</f>
        <v>0</v>
      </c>
      <c r="M129" s="2"/>
      <c r="N129" s="2"/>
    </row>
    <row r="130" spans="1:14" ht="22.5" customHeight="1" x14ac:dyDescent="0.25">
      <c r="A130" s="117" t="s">
        <v>366</v>
      </c>
      <c r="B130" s="117" t="s">
        <v>23</v>
      </c>
      <c r="C130" s="117" t="s">
        <v>130</v>
      </c>
      <c r="D130" s="117" t="s">
        <v>118</v>
      </c>
      <c r="E130" s="118">
        <v>32799</v>
      </c>
      <c r="F130" s="117">
        <v>26</v>
      </c>
      <c r="G130" s="117">
        <v>12</v>
      </c>
      <c r="H130" s="117">
        <v>888</v>
      </c>
      <c r="I130" s="2">
        <f>'Defensa Central Stopper'!Z130</f>
        <v>6.5229729729729726</v>
      </c>
      <c r="J130" s="2">
        <f>'Defensa Central Líbero'!Y130</f>
        <v>8.8084459459459463</v>
      </c>
      <c r="K130" s="2">
        <f>'Controles Generales'!$C$14*'Condensado Defensa Cen'!I130+'Controles Generales'!$C$15*'Condensado Defensa Cen'!J130</f>
        <v>7.2086148648648649</v>
      </c>
      <c r="L130" s="10">
        <f>IF($H130&lt;'Criterios de Restricción'!$E$35,0,K130)</f>
        <v>7.2086148648648649</v>
      </c>
      <c r="M130" s="2"/>
      <c r="N130" s="2"/>
    </row>
    <row r="131" spans="1:14" ht="22.5" customHeight="1" x14ac:dyDescent="0.25">
      <c r="A131" s="117" t="s">
        <v>931</v>
      </c>
      <c r="B131" s="117" t="s">
        <v>23</v>
      </c>
      <c r="C131" s="117" t="s">
        <v>605</v>
      </c>
      <c r="D131" s="117" t="s">
        <v>118</v>
      </c>
      <c r="E131" s="118">
        <v>31359</v>
      </c>
      <c r="F131" s="117">
        <v>30</v>
      </c>
      <c r="G131" s="117">
        <v>18</v>
      </c>
      <c r="H131" s="117">
        <v>1409</v>
      </c>
      <c r="I131" s="2">
        <f>'Defensa Central Stopper'!Z131</f>
        <v>5.417885024840313</v>
      </c>
      <c r="J131" s="2">
        <f>'Defensa Central Líbero'!Y131</f>
        <v>6.0994322214336414</v>
      </c>
      <c r="K131" s="2">
        <f>'Controles Generales'!$C$14*'Condensado Defensa Cen'!I131+'Controles Generales'!$C$15*'Condensado Defensa Cen'!J131</f>
        <v>5.6223491838183115</v>
      </c>
      <c r="L131" s="10">
        <f>IF($H131&lt;'Criterios de Restricción'!$E$35,0,K131)</f>
        <v>5.6223491838183115</v>
      </c>
      <c r="M131" s="2"/>
      <c r="N131" s="2"/>
    </row>
    <row r="132" spans="1:14" ht="22.5" customHeight="1" x14ac:dyDescent="0.25">
      <c r="A132" s="117" t="s">
        <v>932</v>
      </c>
      <c r="B132" s="117" t="s">
        <v>23</v>
      </c>
      <c r="C132" s="117" t="s">
        <v>585</v>
      </c>
      <c r="D132" s="117" t="s">
        <v>118</v>
      </c>
      <c r="E132" s="118">
        <v>32367</v>
      </c>
      <c r="F132" s="117">
        <v>27</v>
      </c>
      <c r="G132" s="117">
        <v>21</v>
      </c>
      <c r="H132" s="117">
        <v>1640</v>
      </c>
      <c r="I132" s="2">
        <f>'Defensa Central Stopper'!Z132</f>
        <v>5.6359756097560965</v>
      </c>
      <c r="J132" s="2">
        <f>'Defensa Central Líbero'!Y132</f>
        <v>7.3223780487804895</v>
      </c>
      <c r="K132" s="2">
        <f>'Controles Generales'!$C$14*'Condensado Defensa Cen'!I132+'Controles Generales'!$C$15*'Condensado Defensa Cen'!J132</f>
        <v>6.1418963414634149</v>
      </c>
      <c r="L132" s="10">
        <f>IF($H132&lt;'Criterios de Restricción'!$E$35,0,K132)</f>
        <v>6.1418963414634149</v>
      </c>
      <c r="M132" s="2"/>
      <c r="N132" s="2"/>
    </row>
    <row r="133" spans="1:14" ht="22.5" customHeight="1" x14ac:dyDescent="0.25">
      <c r="A133" s="117" t="s">
        <v>397</v>
      </c>
      <c r="B133" s="117" t="s">
        <v>23</v>
      </c>
      <c r="C133" s="117" t="s">
        <v>130</v>
      </c>
      <c r="D133" s="117" t="s">
        <v>118</v>
      </c>
      <c r="E133" s="118">
        <v>32154</v>
      </c>
      <c r="F133" s="117">
        <v>27</v>
      </c>
      <c r="G133" s="117">
        <v>12</v>
      </c>
      <c r="H133" s="117">
        <v>999</v>
      </c>
      <c r="I133" s="2">
        <f>'Defensa Central Stopper'!Z133</f>
        <v>6.2855855855855847</v>
      </c>
      <c r="J133" s="2">
        <f>'Defensa Central Líbero'!Y133</f>
        <v>10.3</v>
      </c>
      <c r="K133" s="2">
        <f>'Controles Generales'!$C$14*'Condensado Defensa Cen'!I133+'Controles Generales'!$C$15*'Condensado Defensa Cen'!J133</f>
        <v>7.48990990990991</v>
      </c>
      <c r="L133" s="10">
        <f>IF($H133&lt;'Criterios de Restricción'!$E$35,0,K133)</f>
        <v>7.48990990990991</v>
      </c>
      <c r="M133" s="2"/>
      <c r="N133" s="2"/>
    </row>
    <row r="134" spans="1:14" ht="22.5" customHeight="1" x14ac:dyDescent="0.25">
      <c r="A134" s="117" t="s">
        <v>933</v>
      </c>
      <c r="B134" s="117" t="s">
        <v>23</v>
      </c>
      <c r="C134" s="117" t="s">
        <v>142</v>
      </c>
      <c r="D134" s="117" t="s">
        <v>118</v>
      </c>
      <c r="E134" s="118">
        <v>28518</v>
      </c>
      <c r="F134" s="117">
        <v>37</v>
      </c>
      <c r="G134" s="117">
        <v>1</v>
      </c>
      <c r="H134" s="117">
        <v>90</v>
      </c>
      <c r="I134" s="2">
        <f>'Defensa Central Stopper'!Z134</f>
        <v>5.3</v>
      </c>
      <c r="J134" s="2">
        <f>'Defensa Central Líbero'!Y134</f>
        <v>9.89</v>
      </c>
      <c r="K134" s="2">
        <f>'Controles Generales'!$C$14*'Condensado Defensa Cen'!I134+'Controles Generales'!$C$15*'Condensado Defensa Cen'!J134</f>
        <v>6.6769999999999996</v>
      </c>
      <c r="L134" s="10">
        <f>IF($H134&lt;'Criterios de Restricción'!$E$35,0,K134)</f>
        <v>0</v>
      </c>
      <c r="M134" s="2"/>
      <c r="N134" s="2"/>
    </row>
    <row r="135" spans="1:14" ht="22.5" customHeight="1" x14ac:dyDescent="0.25">
      <c r="A135" s="117" t="s">
        <v>934</v>
      </c>
      <c r="B135" s="117" t="s">
        <v>23</v>
      </c>
      <c r="C135" s="117" t="s">
        <v>148</v>
      </c>
      <c r="D135" s="117" t="s">
        <v>118</v>
      </c>
      <c r="E135" s="118">
        <v>29896</v>
      </c>
      <c r="F135" s="117">
        <v>34</v>
      </c>
      <c r="G135" s="117">
        <v>22</v>
      </c>
      <c r="H135" s="117">
        <v>1862</v>
      </c>
      <c r="I135" s="2">
        <f>'Defensa Central Stopper'!Z135</f>
        <v>5.4990870032223418</v>
      </c>
      <c r="J135" s="2">
        <f>'Defensa Central Líbero'!Y135</f>
        <v>6.6774973147153602</v>
      </c>
      <c r="K135" s="2">
        <f>'Controles Generales'!$C$14*'Condensado Defensa Cen'!I135+'Controles Generales'!$C$15*'Condensado Defensa Cen'!J135</f>
        <v>5.8526100966702472</v>
      </c>
      <c r="L135" s="10">
        <f>IF($H135&lt;'Criterios de Restricción'!$E$35,0,K135)</f>
        <v>5.8526100966702472</v>
      </c>
      <c r="M135" s="2"/>
      <c r="N135" s="2"/>
    </row>
    <row r="136" spans="1:14" ht="22.5" customHeight="1" x14ac:dyDescent="0.25">
      <c r="A136" s="117" t="s">
        <v>390</v>
      </c>
      <c r="B136" s="117" t="s">
        <v>23</v>
      </c>
      <c r="C136" s="117" t="s">
        <v>158</v>
      </c>
      <c r="D136" s="117" t="s">
        <v>118</v>
      </c>
      <c r="E136" s="118">
        <v>30468</v>
      </c>
      <c r="F136" s="117">
        <v>32</v>
      </c>
      <c r="G136" s="117">
        <v>22</v>
      </c>
      <c r="H136" s="117">
        <v>1952</v>
      </c>
      <c r="I136" s="2">
        <f>'Defensa Central Stopper'!Z136</f>
        <v>5.8707479508196734</v>
      </c>
      <c r="J136" s="2">
        <f>'Defensa Central Líbero'!Y136</f>
        <v>7.3825819672131168</v>
      </c>
      <c r="K136" s="2">
        <f>'Controles Generales'!$C$14*'Condensado Defensa Cen'!I136+'Controles Generales'!$C$15*'Condensado Defensa Cen'!J136</f>
        <v>6.324298155737706</v>
      </c>
      <c r="L136" s="10">
        <f>IF($H136&lt;'Criterios de Restricción'!$E$35,0,K136)</f>
        <v>6.324298155737706</v>
      </c>
      <c r="M136" s="2"/>
      <c r="N136" s="2"/>
    </row>
    <row r="137" spans="1:14" ht="22.5" customHeight="1" x14ac:dyDescent="0.25">
      <c r="A137" s="117" t="s">
        <v>935</v>
      </c>
      <c r="B137" s="117" t="s">
        <v>23</v>
      </c>
      <c r="C137" s="117" t="s">
        <v>139</v>
      </c>
      <c r="D137" s="117" t="s">
        <v>133</v>
      </c>
      <c r="E137" s="118">
        <v>33358</v>
      </c>
      <c r="F137" s="117">
        <v>24</v>
      </c>
      <c r="G137" s="117">
        <v>19</v>
      </c>
      <c r="H137" s="117">
        <v>1685</v>
      </c>
      <c r="I137" s="2">
        <f>'Defensa Central Stopper'!Z137</f>
        <v>6.1285459940652807</v>
      </c>
      <c r="J137" s="2">
        <f>'Defensa Central Líbero'!Y137</f>
        <v>8.0214836795252218</v>
      </c>
      <c r="K137" s="2">
        <f>'Controles Generales'!$C$14*'Condensado Defensa Cen'!I137+'Controles Generales'!$C$15*'Condensado Defensa Cen'!J137</f>
        <v>6.696427299703263</v>
      </c>
      <c r="L137" s="10">
        <f>IF($H137&lt;'Criterios de Restricción'!$E$35,0,K137)</f>
        <v>6.696427299703263</v>
      </c>
      <c r="M137" s="2"/>
      <c r="N137" s="2"/>
    </row>
    <row r="138" spans="1:14" ht="22.5" customHeight="1" x14ac:dyDescent="0.25">
      <c r="A138" s="117" t="s">
        <v>393</v>
      </c>
      <c r="B138" s="117" t="s">
        <v>23</v>
      </c>
      <c r="C138" s="117" t="s">
        <v>128</v>
      </c>
      <c r="D138" s="117" t="s">
        <v>118</v>
      </c>
      <c r="E138" s="118">
        <v>32668</v>
      </c>
      <c r="F138" s="117">
        <v>26</v>
      </c>
      <c r="G138" s="117">
        <v>24</v>
      </c>
      <c r="H138" s="117">
        <v>2074</v>
      </c>
      <c r="I138" s="2">
        <f>'Defensa Central Stopper'!Z138</f>
        <v>6.7964320154291222</v>
      </c>
      <c r="J138" s="2">
        <f>'Defensa Central Líbero'!Y138</f>
        <v>9.5133558341369344</v>
      </c>
      <c r="K138" s="2">
        <f>'Controles Generales'!$C$14*'Condensado Defensa Cen'!I138+'Controles Generales'!$C$15*'Condensado Defensa Cen'!J138</f>
        <v>7.6115091610414662</v>
      </c>
      <c r="L138" s="10">
        <f>IF($H138&lt;'Criterios de Restricción'!$E$35,0,K138)</f>
        <v>7.6115091610414662</v>
      </c>
      <c r="M138" s="2"/>
      <c r="N138" s="2"/>
    </row>
    <row r="139" spans="1:14" ht="22.5" customHeight="1" x14ac:dyDescent="0.25">
      <c r="A139" s="117" t="s">
        <v>936</v>
      </c>
      <c r="B139" s="117" t="s">
        <v>23</v>
      </c>
      <c r="C139" s="117" t="s">
        <v>157</v>
      </c>
      <c r="D139" s="117" t="s">
        <v>215</v>
      </c>
      <c r="E139" s="118">
        <v>27772</v>
      </c>
      <c r="F139" s="117">
        <v>39</v>
      </c>
      <c r="G139" s="117">
        <v>25</v>
      </c>
      <c r="H139" s="117">
        <v>2205</v>
      </c>
      <c r="I139" s="2">
        <f>'Defensa Central Stopper'!Z139</f>
        <v>5.4146938775510201</v>
      </c>
      <c r="J139" s="2">
        <f>'Defensa Central Líbero'!Y139</f>
        <v>7.1983673469387739</v>
      </c>
      <c r="K139" s="2">
        <f>'Controles Generales'!$C$14*'Condensado Defensa Cen'!I139+'Controles Generales'!$C$15*'Condensado Defensa Cen'!J139</f>
        <v>5.9497959183673466</v>
      </c>
      <c r="L139" s="10">
        <f>IF($H139&lt;'Criterios de Restricción'!$E$35,0,K139)</f>
        <v>5.9497959183673466</v>
      </c>
      <c r="M139" s="2"/>
      <c r="N139" s="2"/>
    </row>
    <row r="140" spans="1:14" ht="22.5" customHeight="1" x14ac:dyDescent="0.25">
      <c r="A140" s="117" t="s">
        <v>937</v>
      </c>
      <c r="B140" s="117" t="s">
        <v>23</v>
      </c>
      <c r="C140" s="117" t="s">
        <v>121</v>
      </c>
      <c r="D140" s="117" t="s">
        <v>118</v>
      </c>
      <c r="E140" s="118">
        <v>33260</v>
      </c>
      <c r="F140" s="117">
        <v>24</v>
      </c>
      <c r="G140" s="117">
        <v>19</v>
      </c>
      <c r="H140" s="117">
        <v>1528</v>
      </c>
      <c r="I140" s="2">
        <f>'Defensa Central Stopper'!Z140</f>
        <v>4.8451570680628278</v>
      </c>
      <c r="J140" s="2">
        <f>'Defensa Central Líbero'!Y140</f>
        <v>5.9030104712041869</v>
      </c>
      <c r="K140" s="2">
        <f>'Controles Generales'!$C$14*'Condensado Defensa Cen'!I140+'Controles Generales'!$C$15*'Condensado Defensa Cen'!J140</f>
        <v>5.1625130890052358</v>
      </c>
      <c r="L140" s="10">
        <f>IF($H140&lt;'Criterios de Restricción'!$E$35,0,K140)</f>
        <v>5.1625130890052358</v>
      </c>
      <c r="M140" s="2"/>
      <c r="N140" s="2"/>
    </row>
    <row r="141" spans="1:14" ht="22.5" customHeight="1" x14ac:dyDescent="0.25">
      <c r="A141" s="2" t="s">
        <v>367</v>
      </c>
      <c r="B141" s="2" t="s">
        <v>23</v>
      </c>
      <c r="C141" s="2" t="s">
        <v>130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f>'Defensa Central Stopper'!Z141</f>
        <v>5.5322696629213475</v>
      </c>
      <c r="J141" s="2">
        <f>'Defensa Central Líbero'!Y141</f>
        <v>10.011640449438202</v>
      </c>
      <c r="K141" s="2">
        <f>'Controles Generales'!$C$14*'Condensado Defensa Cen'!I141+'Controles Generales'!$C$15*'Condensado Defensa Cen'!J141</f>
        <v>6.8760808988764044</v>
      </c>
      <c r="L141" s="10">
        <f>IF($H141&lt;'Criterios de Restricción'!$E$35,0,K141)</f>
        <v>6.8760808988764044</v>
      </c>
      <c r="M141" s="2"/>
      <c r="N141" s="2"/>
    </row>
    <row r="142" spans="1:14" ht="22.5" customHeight="1" x14ac:dyDescent="0.25">
      <c r="A142" s="2" t="s">
        <v>377</v>
      </c>
      <c r="B142" s="2" t="s">
        <v>23</v>
      </c>
      <c r="C142" s="2" t="s">
        <v>139</v>
      </c>
      <c r="D142" s="2" t="s">
        <v>133</v>
      </c>
      <c r="E142" s="3">
        <v>33358</v>
      </c>
      <c r="F142" s="2">
        <v>26</v>
      </c>
      <c r="G142" s="2">
        <v>21</v>
      </c>
      <c r="H142" s="2">
        <v>1801</v>
      </c>
      <c r="I142" s="2">
        <f>'Defensa Central Stopper'!Z142</f>
        <v>6.2950027762354237</v>
      </c>
      <c r="J142" s="2">
        <f>'Defensa Central Líbero'!Y142</f>
        <v>8.6811771238201008</v>
      </c>
      <c r="K142" s="2">
        <f>'Controles Generales'!$C$14*'Condensado Defensa Cen'!I142+'Controles Generales'!$C$15*'Condensado Defensa Cen'!J142</f>
        <v>7.0108550805108276</v>
      </c>
      <c r="L142" s="10">
        <f>IF($H142&lt;'Criterios de Restricción'!$E$35,0,K142)</f>
        <v>7.0108550805108276</v>
      </c>
      <c r="M142" s="2"/>
      <c r="N142" s="2"/>
    </row>
    <row r="143" spans="1:14" ht="22.5" customHeight="1" x14ac:dyDescent="0.25">
      <c r="A143" s="2" t="s">
        <v>393</v>
      </c>
      <c r="B143" s="2" t="s">
        <v>23</v>
      </c>
      <c r="C143" s="2" t="s">
        <v>152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f>'Defensa Central Stopper'!Z143</f>
        <v>6.059128630705394</v>
      </c>
      <c r="J143" s="2">
        <f>'Defensa Central Líbero'!Y143</f>
        <v>8.2717842323651443</v>
      </c>
      <c r="K143" s="2">
        <f>'Controles Generales'!$C$14*'Condensado Defensa Cen'!I143+'Controles Generales'!$C$15*'Condensado Defensa Cen'!J143</f>
        <v>6.7229253112033192</v>
      </c>
      <c r="L143" s="10">
        <f>IF($H143&lt;'Criterios de Restricción'!$E$35,0,K143)</f>
        <v>6.7229253112033192</v>
      </c>
      <c r="M143" s="2"/>
      <c r="N143" s="2"/>
    </row>
    <row r="144" spans="1:14" ht="22.5" customHeight="1" x14ac:dyDescent="0.25">
      <c r="A144" s="2" t="s">
        <v>384</v>
      </c>
      <c r="B144" s="2" t="s">
        <v>23</v>
      </c>
      <c r="C144" s="2" t="s">
        <v>143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f>'Defensa Central Stopper'!Z144</f>
        <v>6.28125</v>
      </c>
      <c r="J144" s="2">
        <f>'Defensa Central Líbero'!Y144</f>
        <v>12.996874999999999</v>
      </c>
      <c r="K144" s="2">
        <f>'Controles Generales'!$C$14*'Condensado Defensa Cen'!I144+'Controles Generales'!$C$15*'Condensado Defensa Cen'!J144</f>
        <v>8.2959375000000009</v>
      </c>
      <c r="L144" s="10">
        <f>IF($H144&lt;'Criterios de Restricción'!$E$35,0,K144)</f>
        <v>0</v>
      </c>
      <c r="M144" s="2"/>
      <c r="N144" s="2"/>
    </row>
  </sheetData>
  <autoFilter ref="A1:N71" xr:uid="{00000000-0009-0000-0000-000016000000}">
    <sortState xmlns:xlrd2="http://schemas.microsoft.com/office/spreadsheetml/2017/richdata2" ref="A2:N144">
      <sortCondition ref="A1:A7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94"/>
  <sheetViews>
    <sheetView topLeftCell="J178" workbookViewId="0">
      <selection activeCell="AJ2" sqref="AJ2:AJ194"/>
    </sheetView>
  </sheetViews>
  <sheetFormatPr baseColWidth="10" defaultRowHeight="15" x14ac:dyDescent="0.25"/>
  <cols>
    <col min="4" max="4" width="14.28515625" customWidth="1"/>
    <col min="9" max="9" width="15.28515625" customWidth="1"/>
    <col min="10" max="10" width="14.5703125" customWidth="1"/>
    <col min="12" max="12" width="11.85546875" hidden="1" customWidth="1"/>
    <col min="14" max="20" width="11.42578125" hidden="1" customWidth="1"/>
    <col min="21" max="21" width="13.42578125" customWidth="1"/>
    <col min="23" max="23" width="13.5703125" customWidth="1"/>
    <col min="24" max="28" width="11.42578125" hidden="1" customWidth="1"/>
    <col min="29" max="29" width="11.42578125" style="15"/>
    <col min="30" max="35" width="11.42578125" hidden="1" customWidth="1"/>
    <col min="36" max="36" width="11.42578125" style="20"/>
  </cols>
  <sheetData>
    <row r="1" spans="1:36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69</v>
      </c>
      <c r="J1" s="1" t="s">
        <v>65</v>
      </c>
      <c r="K1" s="1" t="s">
        <v>70</v>
      </c>
      <c r="L1" s="1" t="s">
        <v>15</v>
      </c>
      <c r="M1" s="1" t="s">
        <v>71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72</v>
      </c>
      <c r="V1" s="1" t="s">
        <v>73</v>
      </c>
      <c r="W1" s="1" t="s">
        <v>64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4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19" t="s">
        <v>43</v>
      </c>
    </row>
    <row r="2" spans="1:36" ht="21" x14ac:dyDescent="0.25">
      <c r="A2" s="117" t="s">
        <v>503</v>
      </c>
      <c r="B2" s="117" t="s">
        <v>28</v>
      </c>
      <c r="C2" s="117" t="s">
        <v>152</v>
      </c>
      <c r="D2" s="117" t="s">
        <v>118</v>
      </c>
      <c r="E2" s="118">
        <v>32335</v>
      </c>
      <c r="F2" s="117">
        <v>27</v>
      </c>
      <c r="G2" s="117">
        <v>10</v>
      </c>
      <c r="H2" s="117">
        <v>699</v>
      </c>
      <c r="I2" s="117">
        <v>182</v>
      </c>
      <c r="J2" s="117">
        <v>138</v>
      </c>
      <c r="K2" s="117">
        <v>12</v>
      </c>
      <c r="L2" s="2">
        <v>16</v>
      </c>
      <c r="M2" s="117">
        <v>53</v>
      </c>
      <c r="N2" s="2">
        <v>1</v>
      </c>
      <c r="O2" s="2">
        <v>1</v>
      </c>
      <c r="P2" s="2">
        <v>2</v>
      </c>
      <c r="Q2" s="2">
        <v>1</v>
      </c>
      <c r="R2" s="2">
        <v>5</v>
      </c>
      <c r="S2" s="2">
        <v>2</v>
      </c>
      <c r="T2" s="2">
        <v>22</v>
      </c>
      <c r="U2" s="117">
        <v>4</v>
      </c>
      <c r="V2" s="117">
        <v>69</v>
      </c>
      <c r="W2" s="117">
        <v>36</v>
      </c>
      <c r="X2" s="25"/>
      <c r="Y2" s="25"/>
      <c r="Z2" s="25"/>
      <c r="AA2" s="25"/>
      <c r="AB2" s="25"/>
      <c r="AC2" s="29">
        <f>('Controles Generales'!$D$18*(I2*(90/H2))+'Controles Generales'!$E$18*(J2*(90/H2))+'Controles Generales'!$F$18*(K2*(90/H2))+'Controles Generales'!$H$18*(M2*(90/H2))+'Controles Generales'!$P$18*(U2*(90/H2))+'Controles Generales'!$Q$18*(V2*(90/H2))+'Controles Generales'!$R$18*(W2*(90/H2)))/100</f>
        <v>8.1148068669527902</v>
      </c>
      <c r="AD2" s="25"/>
      <c r="AE2" s="25"/>
      <c r="AF2" s="25"/>
      <c r="AG2" s="25"/>
      <c r="AH2" s="25"/>
      <c r="AI2" s="25"/>
      <c r="AJ2" s="10">
        <f>IF($H2&lt;'Criterios de Restricción'!$E$39,0,AC2)</f>
        <v>8.1148068669527902</v>
      </c>
    </row>
    <row r="3" spans="1:36" ht="21" x14ac:dyDescent="0.25">
      <c r="A3" s="117" t="s">
        <v>939</v>
      </c>
      <c r="B3" s="117" t="s">
        <v>28</v>
      </c>
      <c r="C3" s="117" t="s">
        <v>190</v>
      </c>
      <c r="D3" s="117" t="s">
        <v>118</v>
      </c>
      <c r="E3" s="118">
        <v>31459</v>
      </c>
      <c r="F3" s="117">
        <v>29</v>
      </c>
      <c r="G3" s="117">
        <v>9</v>
      </c>
      <c r="H3" s="117">
        <v>538</v>
      </c>
      <c r="I3" s="117">
        <v>173</v>
      </c>
      <c r="J3" s="117">
        <v>124</v>
      </c>
      <c r="K3" s="117">
        <v>3</v>
      </c>
      <c r="L3" s="2">
        <v>3</v>
      </c>
      <c r="M3" s="117">
        <v>46</v>
      </c>
      <c r="N3" s="2">
        <v>11</v>
      </c>
      <c r="O3" s="2">
        <v>3</v>
      </c>
      <c r="P3" s="2">
        <v>5</v>
      </c>
      <c r="Q3" s="2">
        <v>2</v>
      </c>
      <c r="R3" s="2">
        <v>19</v>
      </c>
      <c r="S3" s="2">
        <v>5</v>
      </c>
      <c r="T3" s="2">
        <v>27</v>
      </c>
      <c r="U3" s="117">
        <v>4</v>
      </c>
      <c r="V3" s="117">
        <v>35</v>
      </c>
      <c r="W3" s="117">
        <v>15</v>
      </c>
      <c r="X3" s="2" t="s">
        <v>42</v>
      </c>
      <c r="Y3" s="2">
        <v>31.324739262966631</v>
      </c>
      <c r="Z3" s="2">
        <v>30.243338859173047</v>
      </c>
      <c r="AA3" s="2">
        <v>34.90200390630595</v>
      </c>
      <c r="AB3" s="2">
        <v>30.013263853130567</v>
      </c>
      <c r="AC3" s="29">
        <f>('Controles Generales'!$D$18*(I3*(90/H3))+'Controles Generales'!$E$18*(J3*(90/H3))+'Controles Generales'!$F$18*(K3*(90/H3))+'Controles Generales'!$H$18*(M3*(90/H3))+'Controles Generales'!$P$18*(U3*(90/H3))+'Controles Generales'!$Q$18*(V3*(90/H3))+'Controles Generales'!$R$18*(W3*(90/H3)))/100</f>
        <v>8.4061338289962819</v>
      </c>
      <c r="AD3" s="2"/>
      <c r="AE3" s="2"/>
      <c r="AF3" s="2"/>
      <c r="AG3" s="2"/>
      <c r="AH3" s="2"/>
      <c r="AI3" s="2"/>
      <c r="AJ3" s="10">
        <f>IF($H3&lt;'Criterios de Restricción'!$E$39,0,AC3)</f>
        <v>0</v>
      </c>
    </row>
    <row r="4" spans="1:36" ht="31.5" x14ac:dyDescent="0.25">
      <c r="A4" s="117" t="s">
        <v>484</v>
      </c>
      <c r="B4" s="117" t="s">
        <v>28</v>
      </c>
      <c r="C4" s="117" t="s">
        <v>585</v>
      </c>
      <c r="D4" s="117" t="s">
        <v>118</v>
      </c>
      <c r="E4" s="118">
        <v>34720</v>
      </c>
      <c r="F4" s="117">
        <v>20</v>
      </c>
      <c r="G4" s="117">
        <v>12</v>
      </c>
      <c r="H4" s="117">
        <v>791</v>
      </c>
      <c r="I4" s="117">
        <v>154</v>
      </c>
      <c r="J4" s="117">
        <v>189</v>
      </c>
      <c r="K4" s="117">
        <v>8</v>
      </c>
      <c r="L4" s="2">
        <v>11</v>
      </c>
      <c r="M4" s="117">
        <v>64</v>
      </c>
      <c r="N4" s="2">
        <v>0</v>
      </c>
      <c r="O4" s="2">
        <v>0</v>
      </c>
      <c r="P4" s="2">
        <v>2</v>
      </c>
      <c r="Q4" s="2">
        <v>0</v>
      </c>
      <c r="R4" s="2">
        <v>0</v>
      </c>
      <c r="S4" s="2">
        <v>3</v>
      </c>
      <c r="T4" s="2">
        <v>6</v>
      </c>
      <c r="U4" s="117">
        <v>3</v>
      </c>
      <c r="V4" s="117">
        <v>45</v>
      </c>
      <c r="W4" s="117">
        <v>31</v>
      </c>
      <c r="X4" s="25"/>
      <c r="Y4" s="25"/>
      <c r="Z4" s="25"/>
      <c r="AA4" s="25"/>
      <c r="AB4" s="25"/>
      <c r="AC4" s="29">
        <f>('Controles Generales'!$D$18*(I4*(90/H4))+'Controles Generales'!$E$18*(J4*(90/H4))+'Controles Generales'!$F$18*(K4*(90/H4))+'Controles Generales'!$H$18*(M4*(90/H4))+'Controles Generales'!$P$18*(U4*(90/H4))+'Controles Generales'!$Q$18*(V4*(90/H4))+'Controles Generales'!$R$18*(W4*(90/H4)))/100</f>
        <v>7.3018331226295832</v>
      </c>
      <c r="AD4" s="25"/>
      <c r="AE4" s="25"/>
      <c r="AF4" s="25"/>
      <c r="AG4" s="25"/>
      <c r="AH4" s="25"/>
      <c r="AI4" s="25"/>
      <c r="AJ4" s="10">
        <f>IF($H4&lt;'Criterios de Restricción'!$E$39,0,AC4)</f>
        <v>7.3018331226295832</v>
      </c>
    </row>
    <row r="5" spans="1:36" ht="21" x14ac:dyDescent="0.25">
      <c r="A5" s="117" t="s">
        <v>451</v>
      </c>
      <c r="B5" s="117" t="s">
        <v>28</v>
      </c>
      <c r="C5" s="117" t="s">
        <v>143</v>
      </c>
      <c r="D5" s="117" t="s">
        <v>118</v>
      </c>
      <c r="E5" s="118">
        <v>32004</v>
      </c>
      <c r="F5" s="117">
        <v>28</v>
      </c>
      <c r="G5" s="117">
        <v>20</v>
      </c>
      <c r="H5" s="117">
        <v>1147</v>
      </c>
      <c r="I5" s="117">
        <v>136</v>
      </c>
      <c r="J5" s="117">
        <v>191</v>
      </c>
      <c r="K5" s="117">
        <v>11</v>
      </c>
      <c r="L5" s="2">
        <v>5</v>
      </c>
      <c r="M5" s="117">
        <v>75</v>
      </c>
      <c r="N5" s="2">
        <v>22</v>
      </c>
      <c r="O5" s="2">
        <v>1</v>
      </c>
      <c r="P5" s="2">
        <v>0</v>
      </c>
      <c r="Q5" s="2">
        <v>0</v>
      </c>
      <c r="R5" s="2">
        <v>0</v>
      </c>
      <c r="S5" s="2">
        <v>9</v>
      </c>
      <c r="T5" s="2">
        <v>9</v>
      </c>
      <c r="U5" s="117">
        <v>20</v>
      </c>
      <c r="V5" s="117">
        <v>95</v>
      </c>
      <c r="W5" s="117">
        <v>83</v>
      </c>
      <c r="X5" s="25"/>
      <c r="Y5" s="25"/>
      <c r="Z5" s="25"/>
      <c r="AA5" s="25"/>
      <c r="AB5" s="25"/>
      <c r="AC5" s="29">
        <f>('Controles Generales'!$D$18*(I5*(90/H5))+'Controles Generales'!$E$18*(J5*(90/H5))+'Controles Generales'!$F$18*(K5*(90/H5))+'Controles Generales'!$H$18*(M5*(90/H5))+'Controles Generales'!$P$18*(U5*(90/H5))+'Controles Generales'!$Q$18*(V5*(90/H5))+'Controles Generales'!$R$18*(W5*(90/H5)))/100</f>
        <v>6.1870095902353981</v>
      </c>
      <c r="AD5" s="25"/>
      <c r="AE5" s="25"/>
      <c r="AF5" s="25"/>
      <c r="AG5" s="25"/>
      <c r="AH5" s="25"/>
      <c r="AI5" s="25"/>
      <c r="AJ5" s="10">
        <f>IF($H5&lt;'Criterios de Restricción'!$E$39,0,AC5)</f>
        <v>6.1870095902353981</v>
      </c>
    </row>
    <row r="6" spans="1:36" ht="21" x14ac:dyDescent="0.25">
      <c r="A6" s="117" t="s">
        <v>943</v>
      </c>
      <c r="B6" s="117" t="s">
        <v>28</v>
      </c>
      <c r="C6" s="117" t="s">
        <v>605</v>
      </c>
      <c r="D6" s="117" t="s">
        <v>118</v>
      </c>
      <c r="E6" s="118">
        <v>32544</v>
      </c>
      <c r="F6" s="117">
        <v>26</v>
      </c>
      <c r="G6" s="117">
        <v>5</v>
      </c>
      <c r="H6" s="117">
        <v>257</v>
      </c>
      <c r="I6" s="117">
        <v>13</v>
      </c>
      <c r="J6" s="117">
        <v>27</v>
      </c>
      <c r="K6" s="117">
        <v>1</v>
      </c>
      <c r="L6" s="2">
        <v>11</v>
      </c>
      <c r="M6" s="117">
        <v>7</v>
      </c>
      <c r="N6" s="2">
        <v>6</v>
      </c>
      <c r="O6" s="2">
        <v>0</v>
      </c>
      <c r="P6" s="2">
        <v>2</v>
      </c>
      <c r="Q6" s="2">
        <v>1</v>
      </c>
      <c r="R6" s="2">
        <v>28</v>
      </c>
      <c r="S6" s="2">
        <v>4</v>
      </c>
      <c r="T6" s="2">
        <v>12</v>
      </c>
      <c r="U6" s="117">
        <v>0</v>
      </c>
      <c r="V6" s="117">
        <v>6</v>
      </c>
      <c r="W6" s="117">
        <v>8</v>
      </c>
      <c r="X6" s="25"/>
      <c r="Y6" s="25"/>
      <c r="Z6" s="25"/>
      <c r="AA6" s="25"/>
      <c r="AB6" s="25"/>
      <c r="AC6" s="29">
        <f>('Controles Generales'!$D$18*(I6*(90/H6))+'Controles Generales'!$E$18*(J6*(90/H6))+'Controles Generales'!$F$18*(K6*(90/H6))+'Controles Generales'!$H$18*(M6*(90/H6))+'Controles Generales'!$P$18*(U6*(90/H6))+'Controles Generales'!$Q$18*(V6*(90/H6))+'Controles Generales'!$R$18*(W6*(90/H6)))/100</f>
        <v>2.7577821011673147</v>
      </c>
      <c r="AD6" s="25"/>
      <c r="AE6" s="25"/>
      <c r="AF6" s="25"/>
      <c r="AG6" s="25"/>
      <c r="AH6" s="25"/>
      <c r="AI6" s="25"/>
      <c r="AJ6" s="10">
        <f>IF($H6&lt;'Criterios de Restricción'!$E$39,0,AC6)</f>
        <v>0</v>
      </c>
    </row>
    <row r="7" spans="1:36" ht="21" x14ac:dyDescent="0.25">
      <c r="A7" s="117" t="s">
        <v>504</v>
      </c>
      <c r="B7" s="117" t="s">
        <v>28</v>
      </c>
      <c r="C7" s="117" t="s">
        <v>172</v>
      </c>
      <c r="D7" s="117" t="s">
        <v>118</v>
      </c>
      <c r="E7" s="118">
        <v>34971</v>
      </c>
      <c r="F7" s="117">
        <v>20</v>
      </c>
      <c r="G7" s="117">
        <v>1</v>
      </c>
      <c r="H7" s="117">
        <v>32</v>
      </c>
      <c r="I7" s="117">
        <v>2</v>
      </c>
      <c r="J7" s="117">
        <v>1</v>
      </c>
      <c r="K7" s="117">
        <v>0</v>
      </c>
      <c r="L7" s="2">
        <v>10</v>
      </c>
      <c r="M7" s="117">
        <v>3</v>
      </c>
      <c r="N7" s="2">
        <v>11</v>
      </c>
      <c r="O7" s="2">
        <v>0</v>
      </c>
      <c r="P7" s="2">
        <v>6</v>
      </c>
      <c r="Q7" s="2">
        <v>2</v>
      </c>
      <c r="R7" s="2">
        <v>16</v>
      </c>
      <c r="S7" s="2">
        <v>6</v>
      </c>
      <c r="T7" s="2">
        <v>21</v>
      </c>
      <c r="U7" s="117">
        <v>0</v>
      </c>
      <c r="V7" s="117">
        <v>4</v>
      </c>
      <c r="W7" s="117">
        <v>2</v>
      </c>
      <c r="X7" s="2" t="s">
        <v>42</v>
      </c>
      <c r="Y7" s="2">
        <v>27.076559664277521</v>
      </c>
      <c r="Z7" s="2">
        <v>33.550615367057055</v>
      </c>
      <c r="AA7" s="2">
        <v>35.868253213030627</v>
      </c>
      <c r="AB7" s="2">
        <v>26.748690811818506</v>
      </c>
      <c r="AC7" s="29">
        <f>('Controles Generales'!$D$18*(I7*(90/H7))+'Controles Generales'!$E$18*(J7*(90/H7))+'Controles Generales'!$F$18*(K7*(90/H7))+'Controles Generales'!$H$18*(M7*(90/H7))+'Controles Generales'!$P$18*(U7*(90/H7))+'Controles Generales'!$Q$18*(V7*(90/H7))+'Controles Generales'!$R$18*(W7*(90/H7)))/100</f>
        <v>5.34375</v>
      </c>
      <c r="AD7" s="2"/>
      <c r="AE7" s="2"/>
      <c r="AF7" s="2"/>
      <c r="AG7" s="2"/>
      <c r="AH7" s="2"/>
      <c r="AI7" s="2"/>
      <c r="AJ7" s="10">
        <f>IF($H7&lt;'Criterios de Restricción'!$E$39,0,AC7)</f>
        <v>0</v>
      </c>
    </row>
    <row r="8" spans="1:36" ht="21" x14ac:dyDescent="0.25">
      <c r="A8" s="117" t="s">
        <v>944</v>
      </c>
      <c r="B8" s="117" t="s">
        <v>28</v>
      </c>
      <c r="C8" s="117" t="s">
        <v>605</v>
      </c>
      <c r="D8" s="117" t="s">
        <v>118</v>
      </c>
      <c r="E8" s="118">
        <v>35139</v>
      </c>
      <c r="F8" s="117">
        <v>19</v>
      </c>
      <c r="G8" s="117">
        <v>1</v>
      </c>
      <c r="H8" s="117">
        <v>81</v>
      </c>
      <c r="I8" s="117">
        <v>12</v>
      </c>
      <c r="J8" s="117">
        <v>17</v>
      </c>
      <c r="K8" s="117">
        <v>0</v>
      </c>
      <c r="L8" s="2">
        <v>4</v>
      </c>
      <c r="M8" s="117">
        <v>14</v>
      </c>
      <c r="N8" s="2">
        <v>2</v>
      </c>
      <c r="O8" s="2">
        <v>0</v>
      </c>
      <c r="P8" s="2">
        <v>2</v>
      </c>
      <c r="Q8" s="2">
        <v>0</v>
      </c>
      <c r="R8" s="2">
        <v>4</v>
      </c>
      <c r="S8" s="2">
        <v>8</v>
      </c>
      <c r="T8" s="2">
        <v>6</v>
      </c>
      <c r="U8" s="117">
        <v>0</v>
      </c>
      <c r="V8" s="117">
        <v>1</v>
      </c>
      <c r="W8" s="117">
        <v>3</v>
      </c>
      <c r="X8" s="2" t="s">
        <v>42</v>
      </c>
      <c r="Y8" s="2">
        <v>22.804677238344567</v>
      </c>
      <c r="Z8" s="2">
        <v>20.622951142349891</v>
      </c>
      <c r="AA8" s="2">
        <v>23.948740010575822</v>
      </c>
      <c r="AB8" s="2">
        <v>25.179677238344567</v>
      </c>
      <c r="AC8" s="29">
        <f>('Controles Generales'!$D$18*(I8*(90/H8))+'Controles Generales'!$E$18*(J8*(90/H8))+'Controles Generales'!$F$18*(K8*(90/H8))+'Controles Generales'!$H$18*(M8*(90/H8))+'Controles Generales'!$P$18*(U8*(90/H8))+'Controles Generales'!$Q$18*(V8*(90/H8))+'Controles Generales'!$R$18*(W8*(90/H8)))/100</f>
        <v>8.3611111111111125</v>
      </c>
      <c r="AD8" s="2"/>
      <c r="AE8" s="2"/>
      <c r="AF8" s="2"/>
      <c r="AG8" s="2"/>
      <c r="AH8" s="2"/>
      <c r="AI8" s="2"/>
      <c r="AJ8" s="10">
        <f>IF($H8&lt;'Criterios de Restricción'!$E$39,0,AC8)</f>
        <v>0</v>
      </c>
    </row>
    <row r="9" spans="1:36" ht="21" x14ac:dyDescent="0.25">
      <c r="A9" s="117" t="s">
        <v>520</v>
      </c>
      <c r="B9" s="117" t="s">
        <v>28</v>
      </c>
      <c r="C9" s="117" t="s">
        <v>143</v>
      </c>
      <c r="D9" s="117" t="s">
        <v>133</v>
      </c>
      <c r="E9" s="118">
        <v>34375</v>
      </c>
      <c r="F9" s="117">
        <v>21</v>
      </c>
      <c r="G9" s="117">
        <v>7</v>
      </c>
      <c r="H9" s="117">
        <v>471</v>
      </c>
      <c r="I9" s="117">
        <v>38</v>
      </c>
      <c r="J9" s="117">
        <v>104</v>
      </c>
      <c r="K9" s="117">
        <v>11</v>
      </c>
      <c r="L9" s="2">
        <v>1</v>
      </c>
      <c r="M9" s="117">
        <v>16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17">
        <v>1</v>
      </c>
      <c r="V9" s="117">
        <v>10</v>
      </c>
      <c r="W9" s="117">
        <v>14</v>
      </c>
      <c r="X9" s="25"/>
      <c r="Y9" s="25"/>
      <c r="Z9" s="25"/>
      <c r="AA9" s="25"/>
      <c r="AB9" s="25"/>
      <c r="AC9" s="29">
        <f>('Controles Generales'!$D$18*(I9*(90/H9))+'Controles Generales'!$E$18*(J9*(90/H9))+'Controles Generales'!$F$18*(K9*(90/H9))+'Controles Generales'!$H$18*(M9*(90/H9))+'Controles Generales'!$P$18*(U9*(90/H9))+'Controles Generales'!$Q$18*(V9*(90/H9))+'Controles Generales'!$R$18*(W9*(90/H9)))/100</f>
        <v>4.6194267515923579</v>
      </c>
      <c r="AD9" s="25"/>
      <c r="AE9" s="25"/>
      <c r="AF9" s="25"/>
      <c r="AG9" s="25"/>
      <c r="AH9" s="25"/>
      <c r="AI9" s="25"/>
      <c r="AJ9" s="10">
        <f>IF($H9&lt;'Criterios de Restricción'!$E$39,0,AC9)</f>
        <v>0</v>
      </c>
    </row>
    <row r="10" spans="1:36" ht="21" x14ac:dyDescent="0.25">
      <c r="A10" s="117" t="s">
        <v>946</v>
      </c>
      <c r="B10" s="117" t="s">
        <v>28</v>
      </c>
      <c r="C10" s="117" t="s">
        <v>154</v>
      </c>
      <c r="D10" s="117" t="s">
        <v>118</v>
      </c>
      <c r="E10" s="118">
        <v>35537</v>
      </c>
      <c r="F10" s="117">
        <v>18</v>
      </c>
      <c r="G10" s="117">
        <v>1</v>
      </c>
      <c r="H10" s="117">
        <v>45</v>
      </c>
      <c r="I10" s="117">
        <v>4</v>
      </c>
      <c r="J10" s="117">
        <v>6</v>
      </c>
      <c r="K10" s="117">
        <v>0</v>
      </c>
      <c r="L10" s="2">
        <v>2</v>
      </c>
      <c r="M10" s="117">
        <v>4</v>
      </c>
      <c r="N10" s="2">
        <v>0</v>
      </c>
      <c r="O10" s="2">
        <v>2</v>
      </c>
      <c r="P10" s="2">
        <v>3</v>
      </c>
      <c r="Q10" s="2">
        <v>1</v>
      </c>
      <c r="R10" s="2">
        <v>2</v>
      </c>
      <c r="S10" s="2">
        <v>1</v>
      </c>
      <c r="T10" s="2">
        <v>15</v>
      </c>
      <c r="U10" s="117">
        <v>0</v>
      </c>
      <c r="V10" s="117">
        <v>2</v>
      </c>
      <c r="W10" s="117">
        <v>2</v>
      </c>
      <c r="X10" s="2" t="s">
        <v>42</v>
      </c>
      <c r="Y10" s="2">
        <v>37.249933511011243</v>
      </c>
      <c r="Z10" s="2">
        <v>24.340225046260713</v>
      </c>
      <c r="AA10" s="2">
        <v>28.425568353369528</v>
      </c>
      <c r="AB10" s="2">
        <v>34.932310560191574</v>
      </c>
      <c r="AC10" s="29">
        <f>('Controles Generales'!$D$18*(I10*(90/H10))+'Controles Generales'!$E$18*(J10*(90/H10))+'Controles Generales'!$F$18*(K10*(90/H10))+'Controles Generales'!$H$18*(M10*(90/H10))+'Controles Generales'!$P$18*(U10*(90/H10))+'Controles Generales'!$Q$18*(V10*(90/H10))+'Controles Generales'!$R$18*(W10*(90/H10)))/100</f>
        <v>5.3</v>
      </c>
      <c r="AD10" s="2"/>
      <c r="AE10" s="2"/>
      <c r="AF10" s="2"/>
      <c r="AG10" s="2"/>
      <c r="AH10" s="2"/>
      <c r="AI10" s="2"/>
      <c r="AJ10" s="10">
        <f>IF($H10&lt;'Criterios de Restricción'!$E$39,0,AC10)</f>
        <v>0</v>
      </c>
    </row>
    <row r="11" spans="1:36" ht="21" x14ac:dyDescent="0.25">
      <c r="A11" s="117" t="s">
        <v>494</v>
      </c>
      <c r="B11" s="117" t="s">
        <v>28</v>
      </c>
      <c r="C11" s="117" t="s">
        <v>165</v>
      </c>
      <c r="D11" s="117" t="s">
        <v>118</v>
      </c>
      <c r="E11" s="118">
        <v>33828</v>
      </c>
      <c r="F11" s="117">
        <v>23</v>
      </c>
      <c r="G11" s="117">
        <v>24</v>
      </c>
      <c r="H11" s="117">
        <v>1897</v>
      </c>
      <c r="I11" s="117">
        <v>279</v>
      </c>
      <c r="J11" s="117">
        <v>327</v>
      </c>
      <c r="K11" s="117">
        <v>21</v>
      </c>
      <c r="L11" s="2">
        <v>4</v>
      </c>
      <c r="M11" s="117">
        <v>178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2</v>
      </c>
      <c r="U11" s="117">
        <v>19</v>
      </c>
      <c r="V11" s="117">
        <v>170</v>
      </c>
      <c r="W11" s="117">
        <v>151</v>
      </c>
      <c r="X11" s="2" t="s">
        <v>42</v>
      </c>
      <c r="Y11" s="2">
        <v>5.501595460277831</v>
      </c>
      <c r="Z11" s="2">
        <v>5.4732435605539624</v>
      </c>
      <c r="AA11" s="2">
        <v>5.633881437047811</v>
      </c>
      <c r="AB11" s="2">
        <v>5.626595460277831</v>
      </c>
      <c r="AC11" s="29">
        <f>('Controles Generales'!$D$18*(I11*(90/H11))+'Controles Generales'!$E$18*(J11*(90/H11))+'Controles Generales'!$F$18*(K11*(90/H11))+'Controles Generales'!$H$18*(M11*(90/H11))+'Controles Generales'!$P$18*(U11*(90/H11))+'Controles Generales'!$Q$18*(V11*(90/H11))+'Controles Generales'!$R$18*(W11*(90/H11)))/100</f>
        <v>7.4023458091723766</v>
      </c>
      <c r="AD11" s="2"/>
      <c r="AE11" s="2"/>
      <c r="AF11" s="2"/>
      <c r="AG11" s="2"/>
      <c r="AH11" s="2"/>
      <c r="AI11" s="2"/>
      <c r="AJ11" s="10">
        <f>IF($H11&lt;'Criterios de Restricción'!$E$39,0,AC11)</f>
        <v>7.4023458091723766</v>
      </c>
    </row>
    <row r="12" spans="1:36" ht="21" x14ac:dyDescent="0.25">
      <c r="A12" s="117" t="s">
        <v>471</v>
      </c>
      <c r="B12" s="117" t="s">
        <v>28</v>
      </c>
      <c r="C12" s="117" t="s">
        <v>168</v>
      </c>
      <c r="D12" s="117" t="s">
        <v>118</v>
      </c>
      <c r="E12" s="118">
        <v>34107</v>
      </c>
      <c r="F12" s="117">
        <v>22</v>
      </c>
      <c r="G12" s="117">
        <v>23</v>
      </c>
      <c r="H12" s="117">
        <v>2047</v>
      </c>
      <c r="I12" s="117">
        <v>323</v>
      </c>
      <c r="J12" s="117">
        <v>318</v>
      </c>
      <c r="K12" s="117">
        <v>20</v>
      </c>
      <c r="L12" s="2">
        <v>4</v>
      </c>
      <c r="M12" s="117">
        <v>174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1</v>
      </c>
      <c r="U12" s="117">
        <v>12</v>
      </c>
      <c r="V12" s="117">
        <v>128</v>
      </c>
      <c r="W12" s="117">
        <v>85</v>
      </c>
      <c r="X12" s="25"/>
      <c r="Y12" s="25"/>
      <c r="Z12" s="25"/>
      <c r="AA12" s="25"/>
      <c r="AB12" s="25"/>
      <c r="AC12" s="29">
        <f>('Controles Generales'!$D$18*(I12*(90/H12))+'Controles Generales'!$E$18*(J12*(90/H12))+'Controles Generales'!$F$18*(K12*(90/H12))+'Controles Generales'!$H$18*(M12*(90/H12))+'Controles Generales'!$P$18*(U12*(90/H12))+'Controles Generales'!$Q$18*(V12*(90/H12))+'Controles Generales'!$R$18*(W12*(90/H12)))/100</f>
        <v>6.4147532975085495</v>
      </c>
      <c r="AD12" s="25"/>
      <c r="AE12" s="25"/>
      <c r="AF12" s="25"/>
      <c r="AG12" s="25"/>
      <c r="AH12" s="25"/>
      <c r="AI12" s="25"/>
      <c r="AJ12" s="10">
        <f>IF($H12&lt;'Criterios de Restricción'!$E$39,0,AC12)</f>
        <v>6.4147532975085495</v>
      </c>
    </row>
    <row r="13" spans="1:36" ht="21" x14ac:dyDescent="0.25">
      <c r="A13" s="117" t="s">
        <v>468</v>
      </c>
      <c r="B13" s="117" t="s">
        <v>28</v>
      </c>
      <c r="C13" s="117" t="s">
        <v>152</v>
      </c>
      <c r="D13" s="117" t="s">
        <v>118</v>
      </c>
      <c r="E13" s="118">
        <v>31837</v>
      </c>
      <c r="F13" s="117">
        <v>28</v>
      </c>
      <c r="G13" s="117">
        <v>21</v>
      </c>
      <c r="H13" s="117">
        <v>1784</v>
      </c>
      <c r="I13" s="117">
        <v>469</v>
      </c>
      <c r="J13" s="117">
        <v>418</v>
      </c>
      <c r="K13" s="117">
        <v>24</v>
      </c>
      <c r="L13" s="2">
        <v>1</v>
      </c>
      <c r="M13" s="117">
        <v>138</v>
      </c>
      <c r="N13" s="2">
        <v>7</v>
      </c>
      <c r="O13" s="2">
        <v>2</v>
      </c>
      <c r="P13" s="2">
        <v>2</v>
      </c>
      <c r="Q13" s="2">
        <v>0</v>
      </c>
      <c r="R13" s="2">
        <v>6</v>
      </c>
      <c r="S13" s="2">
        <v>3</v>
      </c>
      <c r="T13" s="2">
        <v>9</v>
      </c>
      <c r="U13" s="117">
        <v>12</v>
      </c>
      <c r="V13" s="117">
        <v>139</v>
      </c>
      <c r="W13" s="117">
        <v>96</v>
      </c>
      <c r="X13" s="25"/>
      <c r="Y13" s="25"/>
      <c r="Z13" s="25"/>
      <c r="AA13" s="25"/>
      <c r="AB13" s="25"/>
      <c r="AC13" s="29">
        <f>('Controles Generales'!$D$18*(I13*(90/H13))+'Controles Generales'!$E$18*(J13*(90/H13))+'Controles Generales'!$F$18*(K13*(90/H13))+'Controles Generales'!$H$18*(M13*(90/H13))+'Controles Generales'!$P$18*(U13*(90/H13))+'Controles Generales'!$Q$18*(V13*(90/H13))+'Controles Generales'!$R$18*(W13*(90/H13)))/100</f>
        <v>8.2268778026905824</v>
      </c>
      <c r="AD13" s="25"/>
      <c r="AE13" s="25"/>
      <c r="AF13" s="25"/>
      <c r="AG13" s="25"/>
      <c r="AH13" s="25"/>
      <c r="AI13" s="25"/>
      <c r="AJ13" s="10">
        <f>IF($H13&lt;'Criterios de Restricción'!$E$39,0,AC13)</f>
        <v>8.2268778026905824</v>
      </c>
    </row>
    <row r="14" spans="1:36" ht="21" x14ac:dyDescent="0.25">
      <c r="A14" s="117" t="s">
        <v>948</v>
      </c>
      <c r="B14" s="117" t="s">
        <v>28</v>
      </c>
      <c r="C14" s="117" t="s">
        <v>143</v>
      </c>
      <c r="D14" s="117" t="s">
        <v>133</v>
      </c>
      <c r="E14" s="118">
        <v>32143</v>
      </c>
      <c r="F14" s="117">
        <v>27</v>
      </c>
      <c r="G14" s="117">
        <v>28</v>
      </c>
      <c r="H14" s="117">
        <v>2232</v>
      </c>
      <c r="I14" s="117">
        <v>318</v>
      </c>
      <c r="J14" s="117">
        <v>409</v>
      </c>
      <c r="K14" s="117">
        <v>5</v>
      </c>
      <c r="L14" s="2">
        <v>2</v>
      </c>
      <c r="M14" s="117">
        <v>137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117">
        <v>25</v>
      </c>
      <c r="V14" s="117">
        <v>133</v>
      </c>
      <c r="W14" s="117">
        <v>129</v>
      </c>
      <c r="X14" s="25"/>
      <c r="Y14" s="25"/>
      <c r="Z14" s="25"/>
      <c r="AA14" s="25"/>
      <c r="AB14" s="25"/>
      <c r="AC14" s="29">
        <f>('Controles Generales'!$D$18*(I14*(90/H14))+'Controles Generales'!$E$18*(J14*(90/H14))+'Controles Generales'!$F$18*(K14*(90/H14))+'Controles Generales'!$H$18*(M14*(90/H14))+'Controles Generales'!$P$18*(U14*(90/H14))+'Controles Generales'!$Q$18*(V14*(90/H14))+'Controles Generales'!$R$18*(W14*(90/H14)))/100</f>
        <v>5.875</v>
      </c>
      <c r="AD14" s="25"/>
      <c r="AE14" s="25"/>
      <c r="AF14" s="25"/>
      <c r="AG14" s="25"/>
      <c r="AH14" s="25"/>
      <c r="AI14" s="25"/>
      <c r="AJ14" s="10">
        <f>IF($H14&lt;'Criterios de Restricción'!$E$39,0,AC14)</f>
        <v>5.875</v>
      </c>
    </row>
    <row r="15" spans="1:36" ht="21" x14ac:dyDescent="0.25">
      <c r="A15" s="117" t="s">
        <v>949</v>
      </c>
      <c r="B15" s="117" t="s">
        <v>28</v>
      </c>
      <c r="C15" s="117" t="s">
        <v>132</v>
      </c>
      <c r="D15" s="117" t="s">
        <v>118</v>
      </c>
      <c r="E15" s="118">
        <v>32496</v>
      </c>
      <c r="F15" s="117">
        <v>26</v>
      </c>
      <c r="G15" s="117">
        <v>23</v>
      </c>
      <c r="H15" s="117">
        <v>1813</v>
      </c>
      <c r="I15" s="117">
        <v>292</v>
      </c>
      <c r="J15" s="117">
        <v>311</v>
      </c>
      <c r="K15" s="117">
        <v>10</v>
      </c>
      <c r="L15" s="2">
        <v>25</v>
      </c>
      <c r="M15" s="117">
        <v>159</v>
      </c>
      <c r="N15" s="2">
        <v>2</v>
      </c>
      <c r="O15" s="2">
        <v>0</v>
      </c>
      <c r="P15" s="2">
        <v>2</v>
      </c>
      <c r="Q15" s="2">
        <v>0</v>
      </c>
      <c r="R15" s="2">
        <v>2</v>
      </c>
      <c r="S15" s="2">
        <v>8</v>
      </c>
      <c r="T15" s="2">
        <v>7</v>
      </c>
      <c r="U15" s="117">
        <v>27</v>
      </c>
      <c r="V15" s="117">
        <v>158</v>
      </c>
      <c r="W15" s="117">
        <v>133</v>
      </c>
      <c r="X15" s="2" t="s">
        <v>42</v>
      </c>
      <c r="Y15" s="2">
        <v>9.0162037455928257</v>
      </c>
      <c r="Z15" s="2">
        <v>7.6899575947887842</v>
      </c>
      <c r="AA15" s="2">
        <v>9.3434159444480187</v>
      </c>
      <c r="AB15" s="2">
        <v>10.102269319363316</v>
      </c>
      <c r="AC15" s="29">
        <f>('Controles Generales'!$D$18*(I15*(90/H15))+'Controles Generales'!$E$18*(J15*(90/H15))+'Controles Generales'!$F$18*(K15*(90/H15))+'Controles Generales'!$H$18*(M15*(90/H15))+'Controles Generales'!$P$18*(U15*(90/H15))+'Controles Generales'!$Q$18*(V15*(90/H15))+'Controles Generales'!$R$18*(W15*(90/H15)))/100</f>
        <v>7.1806398234969659</v>
      </c>
      <c r="AD15" s="2"/>
      <c r="AE15" s="2"/>
      <c r="AF15" s="2"/>
      <c r="AG15" s="2"/>
      <c r="AH15" s="2"/>
      <c r="AI15" s="2"/>
      <c r="AJ15" s="10">
        <f>IF($H15&lt;'Criterios de Restricción'!$E$39,0,AC15)</f>
        <v>7.1806398234969659</v>
      </c>
    </row>
    <row r="16" spans="1:36" ht="31.5" x14ac:dyDescent="0.25">
      <c r="A16" s="117" t="s">
        <v>452</v>
      </c>
      <c r="B16" s="117" t="s">
        <v>28</v>
      </c>
      <c r="C16" s="117" t="s">
        <v>155</v>
      </c>
      <c r="D16" s="117" t="s">
        <v>118</v>
      </c>
      <c r="E16" s="118">
        <v>33559</v>
      </c>
      <c r="F16" s="117">
        <v>24</v>
      </c>
      <c r="G16" s="117">
        <v>11</v>
      </c>
      <c r="H16" s="117">
        <v>568</v>
      </c>
      <c r="I16" s="117">
        <v>91</v>
      </c>
      <c r="J16" s="117">
        <v>136</v>
      </c>
      <c r="K16" s="117">
        <v>20</v>
      </c>
      <c r="L16" s="2">
        <v>20</v>
      </c>
      <c r="M16" s="117">
        <v>32</v>
      </c>
      <c r="N16" s="2">
        <v>4</v>
      </c>
      <c r="O16" s="2">
        <v>0</v>
      </c>
      <c r="P16" s="2">
        <v>12</v>
      </c>
      <c r="Q16" s="2">
        <v>3</v>
      </c>
      <c r="R16" s="2">
        <v>6</v>
      </c>
      <c r="S16" s="2">
        <v>17</v>
      </c>
      <c r="T16" s="2">
        <v>29</v>
      </c>
      <c r="U16" s="117">
        <v>1</v>
      </c>
      <c r="V16" s="117">
        <v>17</v>
      </c>
      <c r="W16" s="117">
        <v>9</v>
      </c>
      <c r="X16" s="25"/>
      <c r="Y16" s="25"/>
      <c r="Z16" s="25"/>
      <c r="AA16" s="25"/>
      <c r="AB16" s="25"/>
      <c r="AC16" s="29">
        <f>('Controles Generales'!$D$18*(I16*(90/H16))+'Controles Generales'!$E$18*(J16*(90/H16))+'Controles Generales'!$F$18*(K16*(90/H16))+'Controles Generales'!$H$18*(M16*(90/H16))+'Controles Generales'!$P$18*(U16*(90/H16))+'Controles Generales'!$Q$18*(V16*(90/H16))+'Controles Generales'!$R$18*(W16*(90/H16)))/100</f>
        <v>6.3182218309859168</v>
      </c>
      <c r="AD16" s="25"/>
      <c r="AE16" s="25"/>
      <c r="AF16" s="25"/>
      <c r="AG16" s="25"/>
      <c r="AH16" s="25"/>
      <c r="AI16" s="25"/>
      <c r="AJ16" s="10">
        <f>IF($H16&lt;'Criterios de Restricción'!$E$39,0,AC16)</f>
        <v>0</v>
      </c>
    </row>
    <row r="17" spans="1:36" ht="21" x14ac:dyDescent="0.25">
      <c r="A17" s="117" t="s">
        <v>431</v>
      </c>
      <c r="B17" s="117" t="s">
        <v>28</v>
      </c>
      <c r="C17" s="117" t="s">
        <v>124</v>
      </c>
      <c r="D17" s="117" t="s">
        <v>118</v>
      </c>
      <c r="E17" s="118">
        <v>28844</v>
      </c>
      <c r="F17" s="117">
        <v>36</v>
      </c>
      <c r="G17" s="117">
        <v>27</v>
      </c>
      <c r="H17" s="117">
        <v>2323</v>
      </c>
      <c r="I17" s="117">
        <v>428</v>
      </c>
      <c r="J17" s="117">
        <v>475</v>
      </c>
      <c r="K17" s="117">
        <v>35</v>
      </c>
      <c r="L17" s="2">
        <v>1</v>
      </c>
      <c r="M17" s="117">
        <v>246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117">
        <v>27</v>
      </c>
      <c r="V17" s="117">
        <v>170</v>
      </c>
      <c r="W17" s="117">
        <v>121</v>
      </c>
      <c r="X17" s="2" t="s">
        <v>42</v>
      </c>
      <c r="Y17" s="2">
        <v>27.842304344459645</v>
      </c>
      <c r="Z17" s="2">
        <v>26.766946943120001</v>
      </c>
      <c r="AA17" s="2">
        <v>30.025464542635305</v>
      </c>
      <c r="AB17" s="2">
        <v>27.639435492000629</v>
      </c>
      <c r="AC17" s="29">
        <f>('Controles Generales'!$D$18*(I17*(90/H17))+'Controles Generales'!$E$18*(J17*(90/H17))+'Controles Generales'!$F$18*(K17*(90/H17))+'Controles Generales'!$H$18*(M17*(90/H17))+'Controles Generales'!$P$18*(U17*(90/H17))+'Controles Generales'!$Q$18*(V17*(90/H17))+'Controles Generales'!$R$18*(W17*(90/H17)))/100</f>
        <v>8.00721050365906</v>
      </c>
      <c r="AD17" s="2"/>
      <c r="AE17" s="2"/>
      <c r="AF17" s="2"/>
      <c r="AG17" s="2"/>
      <c r="AH17" s="2"/>
      <c r="AI17" s="2"/>
      <c r="AJ17" s="10">
        <f>IF($H17&lt;'Criterios de Restricción'!$E$39,0,AC17)</f>
        <v>8.00721050365906</v>
      </c>
    </row>
    <row r="18" spans="1:36" ht="21" x14ac:dyDescent="0.25">
      <c r="A18" s="117" t="s">
        <v>952</v>
      </c>
      <c r="B18" s="117" t="s">
        <v>28</v>
      </c>
      <c r="C18" s="117" t="s">
        <v>585</v>
      </c>
      <c r="D18" s="117" t="s">
        <v>118</v>
      </c>
      <c r="E18" s="118">
        <v>30748</v>
      </c>
      <c r="F18" s="117">
        <v>31</v>
      </c>
      <c r="G18" s="117">
        <v>5</v>
      </c>
      <c r="H18" s="117">
        <v>248</v>
      </c>
      <c r="I18" s="117">
        <v>35</v>
      </c>
      <c r="J18" s="117">
        <v>28</v>
      </c>
      <c r="K18" s="117">
        <v>1</v>
      </c>
      <c r="L18" s="2">
        <v>6</v>
      </c>
      <c r="M18" s="117">
        <v>22</v>
      </c>
      <c r="N18" s="2">
        <v>1</v>
      </c>
      <c r="O18" s="2">
        <v>0</v>
      </c>
      <c r="P18" s="2">
        <v>3</v>
      </c>
      <c r="Q18" s="2">
        <v>2</v>
      </c>
      <c r="R18" s="2">
        <v>3</v>
      </c>
      <c r="S18" s="2">
        <v>1</v>
      </c>
      <c r="T18" s="2">
        <v>7</v>
      </c>
      <c r="U18" s="117">
        <v>2</v>
      </c>
      <c r="V18" s="117">
        <v>8</v>
      </c>
      <c r="W18" s="117">
        <v>6</v>
      </c>
      <c r="X18" s="25"/>
      <c r="Y18" s="25"/>
      <c r="Z18" s="25"/>
      <c r="AA18" s="25"/>
      <c r="AB18" s="25"/>
      <c r="AC18" s="29">
        <f>('Controles Generales'!$D$18*(I18*(90/H18))+'Controles Generales'!$E$18*(J18*(90/H18))+'Controles Generales'!$F$18*(K18*(90/H18))+'Controles Generales'!$H$18*(M18*(90/H18))+'Controles Generales'!$P$18*(U18*(90/H18))+'Controles Generales'!$Q$18*(V18*(90/H18))+'Controles Generales'!$R$18*(W18*(90/H18)))/100</f>
        <v>5.380040322580645</v>
      </c>
      <c r="AD18" s="25"/>
      <c r="AE18" s="25"/>
      <c r="AF18" s="25"/>
      <c r="AG18" s="25"/>
      <c r="AH18" s="25"/>
      <c r="AI18" s="25"/>
      <c r="AJ18" s="10">
        <f>IF($H18&lt;'Criterios de Restricción'!$E$39,0,AC18)</f>
        <v>0</v>
      </c>
    </row>
    <row r="19" spans="1:36" ht="21" x14ac:dyDescent="0.25">
      <c r="A19" s="117" t="s">
        <v>417</v>
      </c>
      <c r="B19" s="117" t="s">
        <v>28</v>
      </c>
      <c r="C19" s="117" t="s">
        <v>142</v>
      </c>
      <c r="D19" s="117" t="s">
        <v>118</v>
      </c>
      <c r="E19" s="118">
        <v>34257</v>
      </c>
      <c r="F19" s="117">
        <v>22</v>
      </c>
      <c r="G19" s="117">
        <v>11</v>
      </c>
      <c r="H19" s="117">
        <v>550</v>
      </c>
      <c r="I19" s="117">
        <v>142</v>
      </c>
      <c r="J19" s="117">
        <v>127</v>
      </c>
      <c r="K19" s="117">
        <v>5</v>
      </c>
      <c r="L19" s="2">
        <v>15</v>
      </c>
      <c r="M19" s="117">
        <v>57</v>
      </c>
      <c r="N19" s="2">
        <v>2</v>
      </c>
      <c r="O19" s="2">
        <v>0</v>
      </c>
      <c r="P19" s="2">
        <v>6</v>
      </c>
      <c r="Q19" s="2">
        <v>3</v>
      </c>
      <c r="R19" s="2">
        <v>4</v>
      </c>
      <c r="S19" s="2">
        <v>1</v>
      </c>
      <c r="T19" s="2">
        <v>2</v>
      </c>
      <c r="U19" s="117">
        <v>0</v>
      </c>
      <c r="V19" s="117">
        <v>55</v>
      </c>
      <c r="W19" s="117">
        <v>51</v>
      </c>
      <c r="X19" s="2" t="s">
        <v>42</v>
      </c>
      <c r="Y19" s="2">
        <v>19.880058877060268</v>
      </c>
      <c r="Z19" s="2">
        <v>19.805777028338781</v>
      </c>
      <c r="AA19" s="2">
        <v>23.89854649134416</v>
      </c>
      <c r="AB19" s="2">
        <v>19.02145231968322</v>
      </c>
      <c r="AC19" s="29">
        <f>('Controles Generales'!$D$18*(I19*(90/H19))+'Controles Generales'!$E$18*(J19*(90/H19))+'Controles Generales'!$F$18*(K19*(90/H19))+'Controles Generales'!$H$18*(M19*(90/H19))+'Controles Generales'!$P$18*(U19*(90/H19))+'Controles Generales'!$Q$18*(V19*(90/H19))+'Controles Generales'!$R$18*(W19*(90/H19)))/100</f>
        <v>9.3436363636363637</v>
      </c>
      <c r="AD19" s="2"/>
      <c r="AE19" s="2"/>
      <c r="AF19" s="2"/>
      <c r="AG19" s="2"/>
      <c r="AH19" s="2"/>
      <c r="AI19" s="2"/>
      <c r="AJ19" s="10">
        <f>IF($H19&lt;'Criterios de Restricción'!$E$39,0,AC19)</f>
        <v>0</v>
      </c>
    </row>
    <row r="20" spans="1:36" ht="21" x14ac:dyDescent="0.25">
      <c r="A20" s="117" t="s">
        <v>953</v>
      </c>
      <c r="B20" s="117" t="s">
        <v>28</v>
      </c>
      <c r="C20" s="117" t="s">
        <v>598</v>
      </c>
      <c r="D20" s="117" t="s">
        <v>118</v>
      </c>
      <c r="E20" s="118">
        <v>32572</v>
      </c>
      <c r="F20" s="117">
        <v>26</v>
      </c>
      <c r="G20" s="117">
        <v>6</v>
      </c>
      <c r="H20" s="117">
        <v>349</v>
      </c>
      <c r="I20" s="117">
        <v>75</v>
      </c>
      <c r="J20" s="117">
        <v>84</v>
      </c>
      <c r="K20" s="117">
        <v>6</v>
      </c>
      <c r="L20" s="2">
        <v>13</v>
      </c>
      <c r="M20" s="117">
        <v>23</v>
      </c>
      <c r="N20" s="2">
        <v>3</v>
      </c>
      <c r="O20" s="2">
        <v>0</v>
      </c>
      <c r="P20" s="2">
        <v>2</v>
      </c>
      <c r="Q20" s="2">
        <v>1</v>
      </c>
      <c r="R20" s="2">
        <v>3</v>
      </c>
      <c r="S20" s="2">
        <v>0</v>
      </c>
      <c r="T20" s="2">
        <v>9</v>
      </c>
      <c r="U20" s="117">
        <v>0</v>
      </c>
      <c r="V20" s="117">
        <v>25</v>
      </c>
      <c r="W20" s="117">
        <v>14</v>
      </c>
      <c r="X20" s="2" t="s">
        <v>42</v>
      </c>
      <c r="Y20" s="2">
        <v>12.456819406662051</v>
      </c>
      <c r="Z20" s="2">
        <v>15.65044367710969</v>
      </c>
      <c r="AA20" s="2">
        <v>16.696949043436174</v>
      </c>
      <c r="AB20" s="2">
        <v>12.581819406662051</v>
      </c>
      <c r="AC20" s="29">
        <f>('Controles Generales'!$D$18*(I20*(90/H20))+'Controles Generales'!$E$18*(J20*(90/H20))+'Controles Generales'!$F$18*(K20*(90/H20))+'Controles Generales'!$H$18*(M20*(90/H20))+'Controles Generales'!$P$18*(U20*(90/H20))+'Controles Generales'!$Q$18*(V20*(90/H20))+'Controles Generales'!$R$18*(W20*(90/H20)))/100</f>
        <v>7.3946991404011451</v>
      </c>
      <c r="AD20" s="2"/>
      <c r="AE20" s="2"/>
      <c r="AF20" s="2"/>
      <c r="AG20" s="2"/>
      <c r="AH20" s="2"/>
      <c r="AI20" s="2"/>
      <c r="AJ20" s="10">
        <f>IF($H20&lt;'Criterios de Restricción'!$E$39,0,AC20)</f>
        <v>0</v>
      </c>
    </row>
    <row r="21" spans="1:36" ht="31.5" x14ac:dyDescent="0.25">
      <c r="A21" s="117" t="s">
        <v>250</v>
      </c>
      <c r="B21" s="117" t="s">
        <v>28</v>
      </c>
      <c r="C21" s="117" t="s">
        <v>190</v>
      </c>
      <c r="D21" s="117" t="s">
        <v>118</v>
      </c>
      <c r="E21" s="118">
        <v>33251</v>
      </c>
      <c r="F21" s="117">
        <v>24</v>
      </c>
      <c r="G21" s="117">
        <v>26</v>
      </c>
      <c r="H21" s="117">
        <v>2262</v>
      </c>
      <c r="I21" s="117">
        <v>320</v>
      </c>
      <c r="J21" s="117">
        <v>466</v>
      </c>
      <c r="K21" s="117">
        <v>34</v>
      </c>
      <c r="L21" s="2">
        <v>3</v>
      </c>
      <c r="M21" s="117">
        <v>169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117">
        <v>15</v>
      </c>
      <c r="V21" s="117">
        <v>172</v>
      </c>
      <c r="W21" s="117">
        <v>93</v>
      </c>
      <c r="X21" s="25"/>
      <c r="Y21" s="25"/>
      <c r="Z21" s="25"/>
      <c r="AA21" s="25"/>
      <c r="AB21" s="25"/>
      <c r="AC21" s="29">
        <f>('Controles Generales'!$D$18*(I21*(90/H21))+'Controles Generales'!$E$18*(J21*(90/H21))+'Controles Generales'!$F$18*(K21*(90/H21))+'Controles Generales'!$H$18*(M21*(90/H21))+'Controles Generales'!$P$18*(U21*(90/H21))+'Controles Generales'!$Q$18*(V21*(90/H21))+'Controles Generales'!$R$18*(W21*(90/H21)))/100</f>
        <v>6.704244031830239</v>
      </c>
      <c r="AD21" s="25"/>
      <c r="AE21" s="25"/>
      <c r="AF21" s="25"/>
      <c r="AG21" s="25"/>
      <c r="AH21" s="25"/>
      <c r="AI21" s="25"/>
      <c r="AJ21" s="10">
        <f>IF($H21&lt;'Criterios de Restricción'!$E$39,0,AC21)</f>
        <v>6.704244031830239</v>
      </c>
    </row>
    <row r="22" spans="1:36" ht="21" x14ac:dyDescent="0.25">
      <c r="A22" s="117" t="s">
        <v>954</v>
      </c>
      <c r="B22" s="117" t="s">
        <v>28</v>
      </c>
      <c r="C22" s="117" t="s">
        <v>144</v>
      </c>
      <c r="D22" s="117" t="s">
        <v>118</v>
      </c>
      <c r="E22" s="118">
        <v>31637</v>
      </c>
      <c r="F22" s="117">
        <v>29</v>
      </c>
      <c r="G22" s="117">
        <v>18</v>
      </c>
      <c r="H22" s="117">
        <v>1304</v>
      </c>
      <c r="I22" s="117">
        <v>292</v>
      </c>
      <c r="J22" s="117">
        <v>298</v>
      </c>
      <c r="K22" s="117">
        <v>24</v>
      </c>
      <c r="L22" s="2">
        <v>11</v>
      </c>
      <c r="M22" s="117">
        <v>91</v>
      </c>
      <c r="N22" s="2">
        <v>1</v>
      </c>
      <c r="O22" s="2">
        <v>0</v>
      </c>
      <c r="P22" s="2">
        <v>3</v>
      </c>
      <c r="Q22" s="2">
        <v>1</v>
      </c>
      <c r="R22" s="2">
        <v>8</v>
      </c>
      <c r="S22" s="2">
        <v>1</v>
      </c>
      <c r="T22" s="2">
        <v>8</v>
      </c>
      <c r="U22" s="117">
        <v>7</v>
      </c>
      <c r="V22" s="117">
        <v>65</v>
      </c>
      <c r="W22" s="117">
        <v>59</v>
      </c>
      <c r="X22" s="2" t="s">
        <v>42</v>
      </c>
      <c r="Y22" s="2">
        <v>43.926013779563057</v>
      </c>
      <c r="Z22" s="2">
        <v>36.991844161364639</v>
      </c>
      <c r="AA22" s="2">
        <v>48.501422879006725</v>
      </c>
      <c r="AB22" s="2">
        <v>43.645276074645025</v>
      </c>
      <c r="AC22" s="29">
        <f>('Controles Generales'!$D$18*(I22*(90/H22))+'Controles Generales'!$E$18*(J22*(90/H22))+'Controles Generales'!$F$18*(K22*(90/H22))+'Controles Generales'!$H$18*(M22*(90/H22))+'Controles Generales'!$P$18*(U22*(90/H22))+'Controles Generales'!$Q$18*(V22*(90/H22))+'Controles Generales'!$R$18*(W22*(90/H22)))/100</f>
        <v>7.3211273006134983</v>
      </c>
      <c r="AD22" s="2"/>
      <c r="AE22" s="2"/>
      <c r="AF22" s="2"/>
      <c r="AG22" s="2"/>
      <c r="AH22" s="2"/>
      <c r="AI22" s="2"/>
      <c r="AJ22" s="10">
        <f>IF($H22&lt;'Criterios de Restricción'!$E$39,0,AC22)</f>
        <v>7.3211273006134983</v>
      </c>
    </row>
    <row r="23" spans="1:36" ht="21" x14ac:dyDescent="0.25">
      <c r="A23" s="117" t="s">
        <v>955</v>
      </c>
      <c r="B23" s="117" t="s">
        <v>28</v>
      </c>
      <c r="C23" s="117" t="s">
        <v>130</v>
      </c>
      <c r="D23" s="117" t="s">
        <v>169</v>
      </c>
      <c r="E23" s="118">
        <v>35586</v>
      </c>
      <c r="F23" s="117">
        <v>18</v>
      </c>
      <c r="G23" s="117">
        <v>18</v>
      </c>
      <c r="H23" s="117">
        <v>924</v>
      </c>
      <c r="I23" s="117">
        <v>196</v>
      </c>
      <c r="J23" s="117">
        <v>293</v>
      </c>
      <c r="K23" s="117">
        <v>25</v>
      </c>
      <c r="L23" s="2">
        <v>16</v>
      </c>
      <c r="M23" s="117">
        <v>70</v>
      </c>
      <c r="N23" s="2">
        <v>13</v>
      </c>
      <c r="O23" s="2">
        <v>6</v>
      </c>
      <c r="P23" s="2">
        <v>16</v>
      </c>
      <c r="Q23" s="2">
        <v>6</v>
      </c>
      <c r="R23" s="2">
        <v>29</v>
      </c>
      <c r="S23" s="2">
        <v>14</v>
      </c>
      <c r="T23" s="2">
        <v>38</v>
      </c>
      <c r="U23" s="117">
        <v>7</v>
      </c>
      <c r="V23" s="117">
        <v>52</v>
      </c>
      <c r="W23" s="117">
        <v>55</v>
      </c>
      <c r="X23" s="25"/>
      <c r="Y23" s="25"/>
      <c r="Z23" s="25"/>
      <c r="AA23" s="25"/>
      <c r="AB23" s="25"/>
      <c r="AC23" s="29">
        <f>('Controles Generales'!$D$18*(I23*(90/H23))+'Controles Generales'!$E$18*(J23*(90/H23))+'Controles Generales'!$F$18*(K23*(90/H23))+'Controles Generales'!$H$18*(M23*(90/H23))+'Controles Generales'!$P$18*(U23*(90/H23))+'Controles Generales'!$Q$18*(V23*(90/H23))+'Controles Generales'!$R$18*(W23*(90/H23)))/100</f>
        <v>8.5592532467532472</v>
      </c>
      <c r="AD23" s="25"/>
      <c r="AE23" s="25"/>
      <c r="AF23" s="25"/>
      <c r="AG23" s="25"/>
      <c r="AH23" s="25"/>
      <c r="AI23" s="25"/>
      <c r="AJ23" s="10">
        <f>IF($H23&lt;'Criterios de Restricción'!$E$39,0,AC23)</f>
        <v>8.5592532467532472</v>
      </c>
    </row>
    <row r="24" spans="1:36" ht="21" x14ac:dyDescent="0.25">
      <c r="A24" s="117" t="s">
        <v>956</v>
      </c>
      <c r="B24" s="117" t="s">
        <v>28</v>
      </c>
      <c r="C24" s="117" t="s">
        <v>146</v>
      </c>
      <c r="D24" s="117" t="s">
        <v>118</v>
      </c>
      <c r="E24" s="118">
        <v>35539</v>
      </c>
      <c r="F24" s="117">
        <v>18</v>
      </c>
      <c r="G24" s="117">
        <v>1</v>
      </c>
      <c r="H24" s="117">
        <v>9</v>
      </c>
      <c r="I24" s="117">
        <v>1</v>
      </c>
      <c r="J24" s="117">
        <v>0</v>
      </c>
      <c r="K24" s="117">
        <v>0</v>
      </c>
      <c r="L24" s="2">
        <v>19</v>
      </c>
      <c r="M24" s="117">
        <v>2</v>
      </c>
      <c r="N24" s="2">
        <v>10</v>
      </c>
      <c r="O24" s="2">
        <v>0</v>
      </c>
      <c r="P24" s="2">
        <v>11</v>
      </c>
      <c r="Q24" s="2">
        <v>3</v>
      </c>
      <c r="R24" s="2">
        <v>4</v>
      </c>
      <c r="S24" s="2">
        <v>6</v>
      </c>
      <c r="T24" s="2">
        <v>19</v>
      </c>
      <c r="U24" s="117">
        <v>1</v>
      </c>
      <c r="V24" s="117">
        <v>3</v>
      </c>
      <c r="W24" s="117">
        <v>0</v>
      </c>
      <c r="X24" s="2" t="s">
        <v>42</v>
      </c>
      <c r="Y24" s="2">
        <v>20.578378194647435</v>
      </c>
      <c r="Z24" s="2">
        <v>22.109617255862574</v>
      </c>
      <c r="AA24" s="2">
        <v>24.158376461839342</v>
      </c>
      <c r="AB24" s="2">
        <v>20.336574915958913</v>
      </c>
      <c r="AC24" s="29">
        <f>('Controles Generales'!$D$18*(I24*(90/H24))+'Controles Generales'!$E$18*(J24*(90/H24))+'Controles Generales'!$F$18*(K24*(90/H24))+'Controles Generales'!$H$18*(M24*(90/H24))+'Controles Generales'!$P$18*(U24*(90/H24))+'Controles Generales'!$Q$18*(V24*(90/H24))+'Controles Generales'!$R$18*(W24*(90/H24)))/100</f>
        <v>11.25</v>
      </c>
      <c r="AD24" s="2"/>
      <c r="AE24" s="2"/>
      <c r="AF24" s="2"/>
      <c r="AG24" s="2"/>
      <c r="AH24" s="2"/>
      <c r="AI24" s="2"/>
      <c r="AJ24" s="10">
        <f>IF($H24&lt;'Criterios de Restricción'!$E$39,0,AC24)</f>
        <v>0</v>
      </c>
    </row>
    <row r="25" spans="1:36" ht="21" x14ac:dyDescent="0.25">
      <c r="A25" s="117" t="s">
        <v>461</v>
      </c>
      <c r="B25" s="117" t="s">
        <v>28</v>
      </c>
      <c r="C25" s="117" t="s">
        <v>146</v>
      </c>
      <c r="D25" s="117" t="s">
        <v>118</v>
      </c>
      <c r="E25" s="118">
        <v>31896</v>
      </c>
      <c r="F25" s="117">
        <v>28</v>
      </c>
      <c r="G25" s="117">
        <v>25</v>
      </c>
      <c r="H25" s="117">
        <v>2085</v>
      </c>
      <c r="I25" s="117">
        <v>291</v>
      </c>
      <c r="J25" s="117">
        <v>327</v>
      </c>
      <c r="K25" s="117">
        <v>16</v>
      </c>
      <c r="L25" s="2">
        <v>8</v>
      </c>
      <c r="M25" s="117">
        <v>167</v>
      </c>
      <c r="N25" s="2">
        <v>8</v>
      </c>
      <c r="O25" s="2">
        <v>4</v>
      </c>
      <c r="P25" s="2">
        <v>3</v>
      </c>
      <c r="Q25" s="2">
        <v>1</v>
      </c>
      <c r="R25" s="2">
        <v>17</v>
      </c>
      <c r="S25" s="2">
        <v>8</v>
      </c>
      <c r="T25" s="2">
        <v>20</v>
      </c>
      <c r="U25" s="117">
        <v>9</v>
      </c>
      <c r="V25" s="117">
        <v>167</v>
      </c>
      <c r="W25" s="117">
        <v>119</v>
      </c>
      <c r="X25" s="25"/>
      <c r="Y25" s="25"/>
      <c r="Z25" s="25"/>
      <c r="AA25" s="25"/>
      <c r="AB25" s="25"/>
      <c r="AC25" s="29">
        <f>('Controles Generales'!$D$18*(I25*(90/H25))+'Controles Generales'!$E$18*(J25*(90/H25))+'Controles Generales'!$F$18*(K25*(90/H25))+'Controles Generales'!$H$18*(M25*(90/H25))+'Controles Generales'!$P$18*(U25*(90/H25))+'Controles Generales'!$Q$18*(V25*(90/H25))+'Controles Generales'!$R$18*(W25*(90/H25)))/100</f>
        <v>6.4197841726618705</v>
      </c>
      <c r="AD25" s="25"/>
      <c r="AE25" s="25"/>
      <c r="AF25" s="25"/>
      <c r="AG25" s="25"/>
      <c r="AH25" s="25"/>
      <c r="AI25" s="25"/>
      <c r="AJ25" s="10">
        <f>IF($H25&lt;'Criterios de Restricción'!$E$39,0,AC25)</f>
        <v>6.4197841726618705</v>
      </c>
    </row>
    <row r="26" spans="1:36" ht="21" x14ac:dyDescent="0.25">
      <c r="A26" s="117" t="s">
        <v>445</v>
      </c>
      <c r="B26" s="117" t="s">
        <v>28</v>
      </c>
      <c r="C26" s="117" t="s">
        <v>158</v>
      </c>
      <c r="D26" s="117" t="s">
        <v>118</v>
      </c>
      <c r="E26" s="118">
        <v>31198</v>
      </c>
      <c r="F26" s="117">
        <v>30</v>
      </c>
      <c r="G26" s="117">
        <v>27</v>
      </c>
      <c r="H26" s="117">
        <v>2339</v>
      </c>
      <c r="I26" s="117">
        <v>358</v>
      </c>
      <c r="J26" s="117">
        <v>475</v>
      </c>
      <c r="K26" s="117">
        <v>38</v>
      </c>
      <c r="L26" s="2">
        <v>1</v>
      </c>
      <c r="M26" s="117">
        <v>151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>
        <v>1</v>
      </c>
      <c r="U26" s="117">
        <v>6</v>
      </c>
      <c r="V26" s="117">
        <v>103</v>
      </c>
      <c r="W26" s="117">
        <v>93</v>
      </c>
      <c r="X26" s="2" t="s">
        <v>42</v>
      </c>
      <c r="Y26" s="2">
        <v>0.43706514864010126</v>
      </c>
      <c r="Z26" s="2">
        <v>0.35658940995753141</v>
      </c>
      <c r="AA26" s="2">
        <v>0.59302430649679228</v>
      </c>
      <c r="AB26" s="2">
        <v>0.43706514864010126</v>
      </c>
      <c r="AC26" s="29">
        <f>('Controles Generales'!$D$18*(I26*(90/H26))+'Controles Generales'!$E$18*(J26*(90/H26))+'Controles Generales'!$F$18*(K26*(90/H26))+'Controles Generales'!$H$18*(M26*(90/H26))+'Controles Generales'!$P$18*(U26*(90/H26))+'Controles Generales'!$Q$18*(V26*(90/H26))+'Controles Generales'!$R$18*(W26*(90/H26)))/100</f>
        <v>6.1420478837109886</v>
      </c>
      <c r="AD26" s="2"/>
      <c r="AE26" s="2"/>
      <c r="AF26" s="2"/>
      <c r="AG26" s="2"/>
      <c r="AH26" s="2"/>
      <c r="AI26" s="2"/>
      <c r="AJ26" s="10">
        <f>IF($H26&lt;'Criterios de Restricción'!$E$39,0,AC26)</f>
        <v>6.1420478837109886</v>
      </c>
    </row>
    <row r="27" spans="1:36" ht="31.5" x14ac:dyDescent="0.25">
      <c r="A27" s="117" t="s">
        <v>957</v>
      </c>
      <c r="B27" s="117" t="s">
        <v>28</v>
      </c>
      <c r="C27" s="117" t="s">
        <v>146</v>
      </c>
      <c r="D27" s="117" t="s">
        <v>162</v>
      </c>
      <c r="E27" s="118">
        <v>31069</v>
      </c>
      <c r="F27" s="117">
        <v>30</v>
      </c>
      <c r="G27" s="117">
        <v>6</v>
      </c>
      <c r="H27" s="117">
        <v>456</v>
      </c>
      <c r="I27" s="117">
        <v>81</v>
      </c>
      <c r="J27" s="117">
        <v>63</v>
      </c>
      <c r="K27" s="117">
        <v>9</v>
      </c>
      <c r="L27" s="2">
        <v>15</v>
      </c>
      <c r="M27" s="117">
        <v>31</v>
      </c>
      <c r="N27" s="2">
        <v>21</v>
      </c>
      <c r="O27" s="2">
        <v>2</v>
      </c>
      <c r="P27" s="2">
        <v>6</v>
      </c>
      <c r="Q27" s="2">
        <v>0</v>
      </c>
      <c r="R27" s="2">
        <v>6</v>
      </c>
      <c r="S27" s="2">
        <v>11</v>
      </c>
      <c r="T27" s="2">
        <v>15</v>
      </c>
      <c r="U27" s="117">
        <v>7</v>
      </c>
      <c r="V27" s="117">
        <v>24</v>
      </c>
      <c r="W27" s="117">
        <v>18</v>
      </c>
      <c r="X27" s="25"/>
      <c r="Y27" s="25"/>
      <c r="Z27" s="25"/>
      <c r="AA27" s="25"/>
      <c r="AB27" s="25"/>
      <c r="AC27" s="29">
        <f>('Controles Generales'!$D$18*(I27*(90/H27))+'Controles Generales'!$E$18*(J27*(90/H27))+'Controles Generales'!$F$18*(K27*(90/H27))+'Controles Generales'!$H$18*(M27*(90/H27))+'Controles Generales'!$P$18*(U27*(90/H27))+'Controles Generales'!$Q$18*(V27*(90/H27))+'Controles Generales'!$R$18*(W27*(90/H27)))/100</f>
        <v>6.09375</v>
      </c>
      <c r="AD27" s="25"/>
      <c r="AE27" s="25"/>
      <c r="AF27" s="25"/>
      <c r="AG27" s="25"/>
      <c r="AH27" s="25"/>
      <c r="AI27" s="25"/>
      <c r="AJ27" s="10">
        <f>IF($H27&lt;'Criterios de Restricción'!$E$39,0,AC27)</f>
        <v>0</v>
      </c>
    </row>
    <row r="28" spans="1:36" ht="21" x14ac:dyDescent="0.25">
      <c r="A28" s="117" t="s">
        <v>427</v>
      </c>
      <c r="B28" s="117" t="s">
        <v>28</v>
      </c>
      <c r="C28" s="117" t="s">
        <v>129</v>
      </c>
      <c r="D28" s="117" t="s">
        <v>118</v>
      </c>
      <c r="E28" s="118">
        <v>31095</v>
      </c>
      <c r="F28" s="117">
        <v>30</v>
      </c>
      <c r="G28" s="117">
        <v>7</v>
      </c>
      <c r="H28" s="117">
        <v>423</v>
      </c>
      <c r="I28" s="117">
        <v>83</v>
      </c>
      <c r="J28" s="117">
        <v>48</v>
      </c>
      <c r="K28" s="117">
        <v>1</v>
      </c>
      <c r="L28" s="2">
        <v>5</v>
      </c>
      <c r="M28" s="117">
        <v>24</v>
      </c>
      <c r="N28" s="2">
        <v>2</v>
      </c>
      <c r="O28" s="2">
        <v>1</v>
      </c>
      <c r="P28" s="2">
        <v>3</v>
      </c>
      <c r="Q28" s="2">
        <v>0</v>
      </c>
      <c r="R28" s="2">
        <v>18</v>
      </c>
      <c r="S28" s="2">
        <v>2</v>
      </c>
      <c r="T28" s="2">
        <v>10</v>
      </c>
      <c r="U28" s="117">
        <v>3</v>
      </c>
      <c r="V28" s="117">
        <v>22</v>
      </c>
      <c r="W28" s="117">
        <v>29</v>
      </c>
      <c r="X28" s="2" t="s">
        <v>42</v>
      </c>
      <c r="Y28" s="2">
        <v>4.919120686414149</v>
      </c>
      <c r="Z28" s="2">
        <v>4.9289534550969707</v>
      </c>
      <c r="AA28" s="2">
        <v>5.4461752944800299</v>
      </c>
      <c r="AB28" s="2">
        <v>4.8801862601846411</v>
      </c>
      <c r="AC28" s="29">
        <f>('Controles Generales'!$D$18*(I28*(90/H28))+'Controles Generales'!$E$18*(J28*(90/H28))+'Controles Generales'!$F$18*(K28*(90/H28))+'Controles Generales'!$H$18*(M28*(90/H28))+'Controles Generales'!$P$18*(U28*(90/H28))+'Controles Generales'!$Q$18*(V28*(90/H28))+'Controles Generales'!$R$18*(W28*(90/H28)))/100</f>
        <v>5.6010638297872335</v>
      </c>
      <c r="AD28" s="2"/>
      <c r="AE28" s="2"/>
      <c r="AF28" s="2"/>
      <c r="AG28" s="2"/>
      <c r="AH28" s="2"/>
      <c r="AI28" s="2"/>
      <c r="AJ28" s="10">
        <f>IF($H28&lt;'Criterios de Restricción'!$E$39,0,AC28)</f>
        <v>0</v>
      </c>
    </row>
    <row r="29" spans="1:36" ht="21" x14ac:dyDescent="0.25">
      <c r="A29" s="117" t="s">
        <v>296</v>
      </c>
      <c r="B29" s="117" t="s">
        <v>28</v>
      </c>
      <c r="C29" s="117" t="s">
        <v>139</v>
      </c>
      <c r="D29" s="117" t="s">
        <v>118</v>
      </c>
      <c r="E29" s="118">
        <v>34190</v>
      </c>
      <c r="F29" s="117">
        <v>22</v>
      </c>
      <c r="G29" s="117">
        <v>4</v>
      </c>
      <c r="H29" s="117">
        <v>138</v>
      </c>
      <c r="I29" s="117">
        <v>21</v>
      </c>
      <c r="J29" s="117">
        <v>25</v>
      </c>
      <c r="K29" s="117">
        <v>1</v>
      </c>
      <c r="L29" s="2">
        <v>8</v>
      </c>
      <c r="M29" s="117">
        <v>8</v>
      </c>
      <c r="N29" s="2">
        <v>6</v>
      </c>
      <c r="O29" s="2">
        <v>1</v>
      </c>
      <c r="P29" s="2">
        <v>2</v>
      </c>
      <c r="Q29" s="2">
        <v>0</v>
      </c>
      <c r="R29" s="2">
        <v>2</v>
      </c>
      <c r="S29" s="2">
        <v>3</v>
      </c>
      <c r="T29" s="2">
        <v>4</v>
      </c>
      <c r="U29" s="117">
        <v>0</v>
      </c>
      <c r="V29" s="117">
        <v>10</v>
      </c>
      <c r="W29" s="117">
        <v>6</v>
      </c>
      <c r="X29" s="2" t="s">
        <v>42</v>
      </c>
      <c r="Y29" s="2">
        <v>23.57977575464546</v>
      </c>
      <c r="Z29" s="2">
        <v>25.665265502114188</v>
      </c>
      <c r="AA29" s="2">
        <v>26.422648939916588</v>
      </c>
      <c r="AB29" s="2">
        <v>24.165841328415954</v>
      </c>
      <c r="AC29" s="29">
        <f>('Controles Generales'!$D$18*(I29*(90/H29))+'Controles Generales'!$E$18*(J29*(90/H29))+'Controles Generales'!$F$18*(K29*(90/H29))+'Controles Generales'!$H$18*(M29*(90/H29))+'Controles Generales'!$P$18*(U29*(90/H29))+'Controles Generales'!$Q$18*(V29*(90/H29))+'Controles Generales'!$R$18*(W29*(90/H29)))/100</f>
        <v>5.9184782608695654</v>
      </c>
      <c r="AD29" s="2"/>
      <c r="AE29" s="2"/>
      <c r="AF29" s="2"/>
      <c r="AG29" s="2"/>
      <c r="AH29" s="2"/>
      <c r="AI29" s="2"/>
      <c r="AJ29" s="10">
        <f>IF($H29&lt;'Criterios de Restricción'!$E$39,0,AC29)</f>
        <v>0</v>
      </c>
    </row>
    <row r="30" spans="1:36" ht="21" x14ac:dyDescent="0.25">
      <c r="A30" s="117" t="s">
        <v>958</v>
      </c>
      <c r="B30" s="117" t="s">
        <v>28</v>
      </c>
      <c r="C30" s="117" t="s">
        <v>148</v>
      </c>
      <c r="D30" s="117" t="s">
        <v>118</v>
      </c>
      <c r="E30" s="118">
        <v>28921</v>
      </c>
      <c r="F30" s="117">
        <v>36</v>
      </c>
      <c r="G30" s="117">
        <v>20</v>
      </c>
      <c r="H30" s="117">
        <v>1707</v>
      </c>
      <c r="I30" s="117">
        <v>410</v>
      </c>
      <c r="J30" s="117">
        <v>331</v>
      </c>
      <c r="K30" s="117">
        <v>34</v>
      </c>
      <c r="L30" s="2">
        <v>20</v>
      </c>
      <c r="M30" s="117">
        <v>173</v>
      </c>
      <c r="N30" s="2">
        <v>0</v>
      </c>
      <c r="O30" s="2">
        <v>0</v>
      </c>
      <c r="P30" s="2">
        <v>1</v>
      </c>
      <c r="Q30" s="2">
        <v>0</v>
      </c>
      <c r="R30" s="2">
        <v>3</v>
      </c>
      <c r="S30" s="2">
        <v>1</v>
      </c>
      <c r="T30" s="2">
        <v>6</v>
      </c>
      <c r="U30" s="117">
        <v>13</v>
      </c>
      <c r="V30" s="117">
        <v>117</v>
      </c>
      <c r="W30" s="117">
        <v>72</v>
      </c>
      <c r="X30" s="2" t="s">
        <v>42</v>
      </c>
      <c r="Y30" s="2">
        <v>11.341995210324917</v>
      </c>
      <c r="Z30" s="2">
        <v>14.161363606279492</v>
      </c>
      <c r="AA30" s="2">
        <v>12.468982272005485</v>
      </c>
      <c r="AB30" s="2">
        <v>11.341995210324917</v>
      </c>
      <c r="AC30" s="29">
        <f>('Controles Generales'!$D$18*(I30*(90/H30))+'Controles Generales'!$E$18*(J30*(90/H30))+'Controles Generales'!$F$18*(K30*(90/H30))+'Controles Generales'!$H$18*(M30*(90/H30))+'Controles Generales'!$P$18*(U30*(90/H30))+'Controles Generales'!$Q$18*(V30*(90/H30))+'Controles Generales'!$R$18*(W30*(90/H30)))/100</f>
        <v>8.2315465729349757</v>
      </c>
      <c r="AD30" s="2"/>
      <c r="AE30" s="2"/>
      <c r="AF30" s="2"/>
      <c r="AG30" s="2"/>
      <c r="AH30" s="2"/>
      <c r="AI30" s="2"/>
      <c r="AJ30" s="10">
        <f>IF($H30&lt;'Criterios de Restricción'!$E$39,0,AC30)</f>
        <v>8.2315465729349757</v>
      </c>
    </row>
    <row r="31" spans="1:36" ht="21" x14ac:dyDescent="0.25">
      <c r="A31" s="117" t="s">
        <v>960</v>
      </c>
      <c r="B31" s="117" t="s">
        <v>28</v>
      </c>
      <c r="C31" s="117" t="s">
        <v>142</v>
      </c>
      <c r="D31" s="117" t="s">
        <v>118</v>
      </c>
      <c r="E31" s="118">
        <v>34955</v>
      </c>
      <c r="F31" s="117">
        <v>20</v>
      </c>
      <c r="G31" s="117">
        <v>2</v>
      </c>
      <c r="H31" s="117">
        <v>91</v>
      </c>
      <c r="I31" s="117">
        <v>15</v>
      </c>
      <c r="J31" s="117">
        <v>11</v>
      </c>
      <c r="K31" s="117">
        <v>2</v>
      </c>
      <c r="L31" s="2">
        <v>0</v>
      </c>
      <c r="M31" s="117">
        <v>6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117">
        <v>0</v>
      </c>
      <c r="V31" s="117">
        <v>4</v>
      </c>
      <c r="W31" s="117">
        <v>2</v>
      </c>
      <c r="X31" s="25"/>
      <c r="Y31" s="25"/>
      <c r="Z31" s="25"/>
      <c r="AA31" s="25"/>
      <c r="AB31" s="25"/>
      <c r="AC31" s="29">
        <f>('Controles Generales'!$D$18*(I31*(90/H31))+'Controles Generales'!$E$18*(J31*(90/H31))+'Controles Generales'!$F$18*(K31*(90/H31))+'Controles Generales'!$H$18*(M31*(90/H31))+'Controles Generales'!$P$18*(U31*(90/H31))+'Controles Generales'!$Q$18*(V31*(90/H31))+'Controles Generales'!$R$18*(W31*(90/H31)))/100</f>
        <v>5.4890109890109899</v>
      </c>
      <c r="AD31" s="25"/>
      <c r="AE31" s="25"/>
      <c r="AF31" s="25"/>
      <c r="AG31" s="25"/>
      <c r="AH31" s="25"/>
      <c r="AI31" s="25"/>
      <c r="AJ31" s="10">
        <f>IF($H31&lt;'Criterios de Restricción'!$E$39,0,AC31)</f>
        <v>0</v>
      </c>
    </row>
    <row r="32" spans="1:36" ht="21" x14ac:dyDescent="0.25">
      <c r="A32" s="117" t="s">
        <v>961</v>
      </c>
      <c r="B32" s="117" t="s">
        <v>28</v>
      </c>
      <c r="C32" s="117" t="s">
        <v>605</v>
      </c>
      <c r="D32" s="117" t="s">
        <v>118</v>
      </c>
      <c r="E32" s="118">
        <v>30859</v>
      </c>
      <c r="F32" s="117">
        <v>31</v>
      </c>
      <c r="G32" s="117">
        <v>1</v>
      </c>
      <c r="H32" s="117">
        <v>27</v>
      </c>
      <c r="I32" s="117">
        <v>0</v>
      </c>
      <c r="J32" s="117">
        <v>10</v>
      </c>
      <c r="K32" s="117">
        <v>1</v>
      </c>
      <c r="L32" s="2">
        <v>17</v>
      </c>
      <c r="M32" s="117">
        <v>2</v>
      </c>
      <c r="N32" s="2">
        <v>2</v>
      </c>
      <c r="O32" s="2">
        <v>0</v>
      </c>
      <c r="P32" s="2">
        <v>0</v>
      </c>
      <c r="Q32" s="2">
        <v>0</v>
      </c>
      <c r="R32" s="2">
        <v>5</v>
      </c>
      <c r="S32" s="2">
        <v>1</v>
      </c>
      <c r="T32" s="2">
        <v>15</v>
      </c>
      <c r="U32" s="117">
        <v>0</v>
      </c>
      <c r="V32" s="117">
        <v>0</v>
      </c>
      <c r="W32" s="117">
        <v>0</v>
      </c>
      <c r="X32" s="2" t="s">
        <v>42</v>
      </c>
      <c r="Y32" s="2">
        <v>45.084877686055052</v>
      </c>
      <c r="Z32" s="2">
        <v>51.109907067645473</v>
      </c>
      <c r="AA32" s="2">
        <v>53.293450059821097</v>
      </c>
      <c r="AB32" s="2">
        <v>44.429139981137013</v>
      </c>
      <c r="AC32" s="29">
        <f>('Controles Generales'!$D$18*(I32*(90/H32))+'Controles Generales'!$E$18*(J32*(90/H32))+'Controles Generales'!$F$18*(K32*(90/H32))+'Controles Generales'!$H$18*(M32*(90/H32))+'Controles Generales'!$P$18*(U32*(90/H32))+'Controles Generales'!$Q$18*(V32*(90/H32))+'Controles Generales'!$R$18*(W32*(90/H32)))/100</f>
        <v>6.0833333333333339</v>
      </c>
      <c r="AD32" s="2"/>
      <c r="AE32" s="2"/>
      <c r="AF32" s="2"/>
      <c r="AG32" s="2"/>
      <c r="AH32" s="2"/>
      <c r="AI32" s="2"/>
      <c r="AJ32" s="10">
        <f>IF($H32&lt;'Criterios de Restricción'!$E$39,0,AC32)</f>
        <v>0</v>
      </c>
    </row>
    <row r="33" spans="1:36" ht="21" x14ac:dyDescent="0.25">
      <c r="A33" s="117" t="s">
        <v>415</v>
      </c>
      <c r="B33" s="117" t="s">
        <v>28</v>
      </c>
      <c r="C33" s="117" t="s">
        <v>138</v>
      </c>
      <c r="D33" s="117" t="s">
        <v>169</v>
      </c>
      <c r="E33" s="118">
        <v>30502</v>
      </c>
      <c r="F33" s="117">
        <v>32</v>
      </c>
      <c r="G33" s="117">
        <v>24</v>
      </c>
      <c r="H33" s="117">
        <v>1771</v>
      </c>
      <c r="I33" s="117">
        <v>276</v>
      </c>
      <c r="J33" s="117">
        <v>253</v>
      </c>
      <c r="K33" s="117">
        <v>11</v>
      </c>
      <c r="L33" s="2">
        <v>5</v>
      </c>
      <c r="M33" s="117">
        <v>133</v>
      </c>
      <c r="N33" s="2">
        <v>3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2</v>
      </c>
      <c r="U33" s="117">
        <v>10</v>
      </c>
      <c r="V33" s="117">
        <v>150</v>
      </c>
      <c r="W33" s="117">
        <v>90</v>
      </c>
      <c r="X33" s="25"/>
      <c r="Y33" s="25"/>
      <c r="Z33" s="25"/>
      <c r="AA33" s="25"/>
      <c r="AB33" s="25"/>
      <c r="AC33" s="29">
        <f>('Controles Generales'!$D$18*(I33*(90/H33))+'Controles Generales'!$E$18*(J33*(90/H33))+'Controles Generales'!$F$18*(K33*(90/H33))+'Controles Generales'!$H$18*(M33*(90/H33))+'Controles Generales'!$P$18*(U33*(90/H33))+'Controles Generales'!$Q$18*(V33*(90/H33))+'Controles Generales'!$R$18*(W33*(90/H33)))/100</f>
        <v>6.2773856578204406</v>
      </c>
      <c r="AD33" s="25"/>
      <c r="AE33" s="25"/>
      <c r="AF33" s="25"/>
      <c r="AG33" s="25"/>
      <c r="AH33" s="25"/>
      <c r="AI33" s="25"/>
      <c r="AJ33" s="10">
        <f>IF($H33&lt;'Criterios de Restricción'!$E$39,0,AC33)</f>
        <v>6.2773856578204406</v>
      </c>
    </row>
    <row r="34" spans="1:36" ht="21" x14ac:dyDescent="0.25">
      <c r="A34" s="117" t="s">
        <v>962</v>
      </c>
      <c r="B34" s="117" t="s">
        <v>28</v>
      </c>
      <c r="C34" s="117" t="s">
        <v>141</v>
      </c>
      <c r="D34" s="117" t="s">
        <v>118</v>
      </c>
      <c r="E34" s="118">
        <v>33092</v>
      </c>
      <c r="F34" s="117">
        <v>25</v>
      </c>
      <c r="G34" s="117">
        <v>9</v>
      </c>
      <c r="H34" s="117">
        <v>528</v>
      </c>
      <c r="I34" s="117">
        <v>94</v>
      </c>
      <c r="J34" s="117">
        <v>86</v>
      </c>
      <c r="K34" s="117">
        <v>1</v>
      </c>
      <c r="L34" s="2">
        <v>15</v>
      </c>
      <c r="M34" s="117">
        <v>54</v>
      </c>
      <c r="N34" s="2">
        <v>4</v>
      </c>
      <c r="O34" s="2">
        <v>0</v>
      </c>
      <c r="P34" s="2">
        <v>4</v>
      </c>
      <c r="Q34" s="2">
        <v>3</v>
      </c>
      <c r="R34" s="2">
        <v>21</v>
      </c>
      <c r="S34" s="2">
        <v>11</v>
      </c>
      <c r="T34" s="2">
        <v>21</v>
      </c>
      <c r="U34" s="117">
        <v>4</v>
      </c>
      <c r="V34" s="117">
        <v>31</v>
      </c>
      <c r="W34" s="117">
        <v>29</v>
      </c>
      <c r="X34" s="25"/>
      <c r="Y34" s="25"/>
      <c r="Z34" s="25"/>
      <c r="AA34" s="25"/>
      <c r="AB34" s="25"/>
      <c r="AC34" s="29">
        <f>('Controles Generales'!$D$18*(I34*(90/H34))+'Controles Generales'!$E$18*(J34*(90/H34))+'Controles Generales'!$F$18*(K34*(90/H34))+'Controles Generales'!$H$18*(M34*(90/H34))+'Controles Generales'!$P$18*(U34*(90/H34))+'Controles Generales'!$Q$18*(V34*(90/H34))+'Controles Generales'!$R$18*(W34*(90/H34)))/100</f>
        <v>7.0568181818181799</v>
      </c>
      <c r="AD34" s="25"/>
      <c r="AE34" s="25"/>
      <c r="AF34" s="25"/>
      <c r="AG34" s="25"/>
      <c r="AH34" s="25"/>
      <c r="AI34" s="25"/>
      <c r="AJ34" s="10">
        <f>IF($H34&lt;'Criterios de Restricción'!$E$39,0,AC34)</f>
        <v>0</v>
      </c>
    </row>
    <row r="35" spans="1:36" ht="31.5" x14ac:dyDescent="0.25">
      <c r="A35" s="117" t="s">
        <v>964</v>
      </c>
      <c r="B35" s="117" t="s">
        <v>28</v>
      </c>
      <c r="C35" s="117" t="s">
        <v>158</v>
      </c>
      <c r="D35" s="117" t="s">
        <v>118</v>
      </c>
      <c r="E35" s="118">
        <v>29956</v>
      </c>
      <c r="F35" s="117">
        <v>33</v>
      </c>
      <c r="G35" s="117">
        <v>4</v>
      </c>
      <c r="H35" s="117">
        <v>110</v>
      </c>
      <c r="I35" s="117">
        <v>30</v>
      </c>
      <c r="J35" s="117">
        <v>17</v>
      </c>
      <c r="K35" s="117">
        <v>0</v>
      </c>
      <c r="L35" s="2">
        <v>3</v>
      </c>
      <c r="M35" s="117">
        <v>12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3</v>
      </c>
      <c r="T35" s="2">
        <v>7</v>
      </c>
      <c r="U35" s="117">
        <v>1</v>
      </c>
      <c r="V35" s="117">
        <v>6</v>
      </c>
      <c r="W35" s="117">
        <v>4</v>
      </c>
      <c r="X35" s="25"/>
      <c r="Y35" s="25"/>
      <c r="Z35" s="25"/>
      <c r="AA35" s="25"/>
      <c r="AB35" s="25"/>
      <c r="AC35" s="29">
        <f>('Controles Generales'!$D$18*(I35*(90/H35))+'Controles Generales'!$E$18*(J35*(90/H35))+'Controles Generales'!$F$18*(K35*(90/H35))+'Controles Generales'!$H$18*(M35*(90/H35))+'Controles Generales'!$P$18*(U35*(90/H35))+'Controles Generales'!$Q$18*(V35*(90/H35))+'Controles Generales'!$R$18*(W35*(90/H35)))/100</f>
        <v>7.7727272727272734</v>
      </c>
      <c r="AD35" s="25"/>
      <c r="AE35" s="25"/>
      <c r="AF35" s="25"/>
      <c r="AG35" s="25"/>
      <c r="AH35" s="25"/>
      <c r="AI35" s="25"/>
      <c r="AJ35" s="10">
        <f>IF($H35&lt;'Criterios de Restricción'!$E$39,0,AC35)</f>
        <v>0</v>
      </c>
    </row>
    <row r="36" spans="1:36" ht="21" x14ac:dyDescent="0.25">
      <c r="A36" s="117" t="s">
        <v>965</v>
      </c>
      <c r="B36" s="117" t="s">
        <v>28</v>
      </c>
      <c r="C36" s="117" t="s">
        <v>605</v>
      </c>
      <c r="D36" s="117" t="s">
        <v>118</v>
      </c>
      <c r="E36" s="118">
        <v>35130</v>
      </c>
      <c r="F36" s="117">
        <v>19</v>
      </c>
      <c r="G36" s="117">
        <v>9</v>
      </c>
      <c r="H36" s="117">
        <v>363</v>
      </c>
      <c r="I36" s="117">
        <v>37</v>
      </c>
      <c r="J36" s="117">
        <v>47</v>
      </c>
      <c r="K36" s="117">
        <v>7</v>
      </c>
      <c r="L36" s="2">
        <v>14</v>
      </c>
      <c r="M36" s="117">
        <v>13</v>
      </c>
      <c r="N36" s="2">
        <v>1</v>
      </c>
      <c r="O36" s="2">
        <v>0</v>
      </c>
      <c r="P36" s="2">
        <v>1</v>
      </c>
      <c r="Q36" s="2">
        <v>0</v>
      </c>
      <c r="R36" s="2">
        <v>4</v>
      </c>
      <c r="S36" s="2">
        <v>2</v>
      </c>
      <c r="T36" s="2">
        <v>4</v>
      </c>
      <c r="U36" s="117">
        <v>1</v>
      </c>
      <c r="V36" s="117">
        <v>13</v>
      </c>
      <c r="W36" s="117">
        <v>13</v>
      </c>
      <c r="X36" s="25"/>
      <c r="Y36" s="25"/>
      <c r="Z36" s="25"/>
      <c r="AA36" s="25"/>
      <c r="AB36" s="25"/>
      <c r="AC36" s="29">
        <f>('Controles Generales'!$D$18*(I36*(90/H36))+'Controles Generales'!$E$18*(J36*(90/H36))+'Controles Generales'!$F$18*(K36*(90/H36))+'Controles Generales'!$H$18*(M36*(90/H36))+'Controles Generales'!$P$18*(U36*(90/H36))+'Controles Generales'!$Q$18*(V36*(90/H36))+'Controles Generales'!$R$18*(W36*(90/H36)))/100</f>
        <v>4.1776859504132231</v>
      </c>
      <c r="AD36" s="25"/>
      <c r="AE36" s="25"/>
      <c r="AF36" s="25"/>
      <c r="AG36" s="25"/>
      <c r="AH36" s="25"/>
      <c r="AI36" s="25"/>
      <c r="AJ36" s="10">
        <f>IF($H36&lt;'Criterios de Restricción'!$E$39,0,AC36)</f>
        <v>0</v>
      </c>
    </row>
    <row r="37" spans="1:36" ht="21" x14ac:dyDescent="0.25">
      <c r="A37" s="117" t="s">
        <v>966</v>
      </c>
      <c r="B37" s="117" t="s">
        <v>28</v>
      </c>
      <c r="C37" s="117" t="s">
        <v>175</v>
      </c>
      <c r="D37" s="117" t="s">
        <v>118</v>
      </c>
      <c r="E37" s="118">
        <v>32031</v>
      </c>
      <c r="F37" s="117">
        <v>28</v>
      </c>
      <c r="G37" s="117">
        <v>7</v>
      </c>
      <c r="H37" s="117">
        <v>429</v>
      </c>
      <c r="I37" s="117">
        <v>49</v>
      </c>
      <c r="J37" s="117">
        <v>131</v>
      </c>
      <c r="K37" s="117">
        <v>12</v>
      </c>
      <c r="L37" s="2">
        <v>5</v>
      </c>
      <c r="M37" s="117">
        <v>23</v>
      </c>
      <c r="N37" s="2">
        <v>1</v>
      </c>
      <c r="O37" s="2">
        <v>0</v>
      </c>
      <c r="P37" s="2">
        <v>4</v>
      </c>
      <c r="Q37" s="2">
        <v>0</v>
      </c>
      <c r="R37" s="2">
        <v>4</v>
      </c>
      <c r="S37" s="2">
        <v>2</v>
      </c>
      <c r="T37" s="2">
        <v>2</v>
      </c>
      <c r="U37" s="117">
        <v>3</v>
      </c>
      <c r="V37" s="117">
        <v>26</v>
      </c>
      <c r="W37" s="117">
        <v>17</v>
      </c>
      <c r="X37" s="2" t="s">
        <v>42</v>
      </c>
      <c r="Y37" s="2">
        <v>38.28635183002563</v>
      </c>
      <c r="Z37" s="2">
        <v>43.55587091330797</v>
      </c>
      <c r="AA37" s="2">
        <v>44.909196125486794</v>
      </c>
      <c r="AB37" s="2">
        <v>38.122417403796128</v>
      </c>
      <c r="AC37" s="29">
        <f>('Controles Generales'!$D$18*(I37*(90/H37))+'Controles Generales'!$E$18*(J37*(90/H37))+'Controles Generales'!$F$18*(K37*(90/H37))+'Controles Generales'!$H$18*(M37*(90/H37))+'Controles Generales'!$P$18*(U37*(90/H37))+'Controles Generales'!$Q$18*(V37*(90/H37))+'Controles Generales'!$R$18*(W37*(90/H37)))/100</f>
        <v>6.86013986013986</v>
      </c>
      <c r="AD37" s="2"/>
      <c r="AE37" s="2"/>
      <c r="AF37" s="2"/>
      <c r="AG37" s="2"/>
      <c r="AH37" s="2"/>
      <c r="AI37" s="2"/>
      <c r="AJ37" s="10">
        <f>IF($H37&lt;'Criterios de Restricción'!$E$39,0,AC37)</f>
        <v>0</v>
      </c>
    </row>
    <row r="38" spans="1:36" ht="31.5" x14ac:dyDescent="0.25">
      <c r="A38" s="117" t="s">
        <v>465</v>
      </c>
      <c r="B38" s="117" t="s">
        <v>28</v>
      </c>
      <c r="C38" s="117" t="s">
        <v>148</v>
      </c>
      <c r="D38" s="117" t="s">
        <v>118</v>
      </c>
      <c r="E38" s="118">
        <v>31911</v>
      </c>
      <c r="F38" s="117">
        <v>28</v>
      </c>
      <c r="G38" s="117">
        <v>23</v>
      </c>
      <c r="H38" s="117">
        <v>1313</v>
      </c>
      <c r="I38" s="117">
        <v>220</v>
      </c>
      <c r="J38" s="117">
        <v>260</v>
      </c>
      <c r="K38" s="117">
        <v>30</v>
      </c>
      <c r="L38" s="2">
        <v>8</v>
      </c>
      <c r="M38" s="117">
        <v>124</v>
      </c>
      <c r="N38" s="2">
        <v>2</v>
      </c>
      <c r="O38" s="2">
        <v>0</v>
      </c>
      <c r="P38" s="2">
        <v>3</v>
      </c>
      <c r="Q38" s="2">
        <v>2</v>
      </c>
      <c r="R38" s="2">
        <v>7</v>
      </c>
      <c r="S38" s="2">
        <v>4</v>
      </c>
      <c r="T38" s="2">
        <v>6</v>
      </c>
      <c r="U38" s="117">
        <v>7</v>
      </c>
      <c r="V38" s="117">
        <v>82</v>
      </c>
      <c r="W38" s="117">
        <v>47</v>
      </c>
      <c r="X38" s="25"/>
      <c r="Y38" s="25"/>
      <c r="Z38" s="25"/>
      <c r="AA38" s="25"/>
      <c r="AB38" s="25"/>
      <c r="AC38" s="29">
        <f>('Controles Generales'!$D$18*(I38*(90/H38))+'Controles Generales'!$E$18*(J38*(90/H38))+'Controles Generales'!$F$18*(K38*(90/H38))+'Controles Generales'!$H$18*(M38*(90/H38))+'Controles Generales'!$P$18*(U38*(90/H38))+'Controles Generales'!$Q$18*(V38*(90/H38))+'Controles Generales'!$R$18*(W38*(90/H38)))/100</f>
        <v>7.3514851485148514</v>
      </c>
      <c r="AD38" s="25"/>
      <c r="AE38" s="25"/>
      <c r="AF38" s="25"/>
      <c r="AG38" s="25"/>
      <c r="AH38" s="25"/>
      <c r="AI38" s="25"/>
      <c r="AJ38" s="10">
        <f>IF($H38&lt;'Criterios de Restricción'!$E$39,0,AC38)</f>
        <v>7.3514851485148514</v>
      </c>
    </row>
    <row r="39" spans="1:36" ht="21" x14ac:dyDescent="0.25">
      <c r="A39" s="117" t="s">
        <v>418</v>
      </c>
      <c r="B39" s="117" t="s">
        <v>28</v>
      </c>
      <c r="C39" s="117" t="s">
        <v>128</v>
      </c>
      <c r="D39" s="117" t="s">
        <v>169</v>
      </c>
      <c r="E39" s="118">
        <v>32984</v>
      </c>
      <c r="F39" s="117">
        <v>25</v>
      </c>
      <c r="G39" s="117">
        <v>13</v>
      </c>
      <c r="H39" s="117">
        <v>653</v>
      </c>
      <c r="I39" s="117">
        <v>107</v>
      </c>
      <c r="J39" s="117">
        <v>120</v>
      </c>
      <c r="K39" s="117">
        <v>7</v>
      </c>
      <c r="L39" s="2">
        <v>12</v>
      </c>
      <c r="M39" s="117">
        <v>59</v>
      </c>
      <c r="N39" s="2">
        <v>1</v>
      </c>
      <c r="O39" s="2">
        <v>2</v>
      </c>
      <c r="P39" s="2">
        <v>0</v>
      </c>
      <c r="Q39" s="2">
        <v>0</v>
      </c>
      <c r="R39" s="2">
        <v>3</v>
      </c>
      <c r="S39" s="2">
        <v>0</v>
      </c>
      <c r="T39" s="2">
        <v>3</v>
      </c>
      <c r="U39" s="117">
        <v>4</v>
      </c>
      <c r="V39" s="117">
        <v>43</v>
      </c>
      <c r="W39" s="117">
        <v>41</v>
      </c>
      <c r="X39" s="25"/>
      <c r="Y39" s="25"/>
      <c r="Z39" s="25"/>
      <c r="AA39" s="25"/>
      <c r="AB39" s="25"/>
      <c r="AC39" s="29">
        <f>('Controles Generales'!$D$18*(I39*(90/H39))+'Controles Generales'!$E$18*(J39*(90/H39))+'Controles Generales'!$F$18*(K39*(90/H39))+'Controles Generales'!$H$18*(M39*(90/H39))+'Controles Generales'!$P$18*(U39*(90/H39))+'Controles Generales'!$Q$18*(V39*(90/H39))+'Controles Generales'!$R$18*(W39*(90/H39)))/100</f>
        <v>7.1186830015313944</v>
      </c>
      <c r="AD39" s="25"/>
      <c r="AE39" s="25"/>
      <c r="AF39" s="25"/>
      <c r="AG39" s="25"/>
      <c r="AH39" s="25"/>
      <c r="AI39" s="25"/>
      <c r="AJ39" s="10">
        <f>IF($H39&lt;'Criterios de Restricción'!$E$39,0,AC39)</f>
        <v>7.1186830015313944</v>
      </c>
    </row>
    <row r="40" spans="1:36" ht="21" x14ac:dyDescent="0.25">
      <c r="A40" s="117" t="s">
        <v>969</v>
      </c>
      <c r="B40" s="117" t="s">
        <v>28</v>
      </c>
      <c r="C40" s="117" t="s">
        <v>117</v>
      </c>
      <c r="D40" s="117" t="s">
        <v>118</v>
      </c>
      <c r="E40" s="118">
        <v>29525</v>
      </c>
      <c r="F40" s="117">
        <v>35</v>
      </c>
      <c r="G40" s="117">
        <v>23</v>
      </c>
      <c r="H40" s="117">
        <v>1295</v>
      </c>
      <c r="I40" s="117">
        <v>124</v>
      </c>
      <c r="J40" s="117">
        <v>224</v>
      </c>
      <c r="K40" s="117">
        <v>34</v>
      </c>
      <c r="L40" s="2">
        <v>4</v>
      </c>
      <c r="M40" s="117">
        <v>80</v>
      </c>
      <c r="N40" s="2">
        <v>2</v>
      </c>
      <c r="O40" s="2">
        <v>1</v>
      </c>
      <c r="P40" s="2">
        <v>0</v>
      </c>
      <c r="Q40" s="2">
        <v>0</v>
      </c>
      <c r="R40" s="2">
        <v>1</v>
      </c>
      <c r="S40" s="2">
        <v>3</v>
      </c>
      <c r="T40" s="2">
        <v>11</v>
      </c>
      <c r="U40" s="117">
        <v>1</v>
      </c>
      <c r="V40" s="117">
        <v>64</v>
      </c>
      <c r="W40" s="117">
        <v>45</v>
      </c>
      <c r="X40" s="2" t="s">
        <v>42</v>
      </c>
      <c r="Y40" s="2">
        <v>7.7934710651191423</v>
      </c>
      <c r="Z40" s="2">
        <v>8.6765976528101643</v>
      </c>
      <c r="AA40" s="2">
        <v>10.110308947570541</v>
      </c>
      <c r="AB40" s="2">
        <v>7.7934710651191423</v>
      </c>
      <c r="AC40" s="29">
        <f>('Controles Generales'!$D$18*(I40*(90/H40))+'Controles Generales'!$E$18*(J40*(90/H40))+'Controles Generales'!$F$18*(K40*(90/H40))+'Controles Generales'!$H$18*(M40*(90/H40))+'Controles Generales'!$P$18*(U40*(90/H40))+'Controles Generales'!$Q$18*(V40*(90/H40))+'Controles Generales'!$R$18*(W40*(90/H40)))/100</f>
        <v>5.4903474903474896</v>
      </c>
      <c r="AD40" s="2"/>
      <c r="AE40" s="2"/>
      <c r="AF40" s="2"/>
      <c r="AG40" s="2"/>
      <c r="AH40" s="2"/>
      <c r="AI40" s="2"/>
      <c r="AJ40" s="10">
        <f>IF($H40&lt;'Criterios de Restricción'!$E$39,0,AC40)</f>
        <v>5.4903474903474896</v>
      </c>
    </row>
    <row r="41" spans="1:36" ht="21" x14ac:dyDescent="0.25">
      <c r="A41" s="117" t="s">
        <v>422</v>
      </c>
      <c r="B41" s="117" t="s">
        <v>28</v>
      </c>
      <c r="C41" s="117" t="s">
        <v>124</v>
      </c>
      <c r="D41" s="117" t="s">
        <v>118</v>
      </c>
      <c r="E41" s="118">
        <v>35136</v>
      </c>
      <c r="F41" s="117">
        <v>19</v>
      </c>
      <c r="G41" s="117">
        <v>7</v>
      </c>
      <c r="H41" s="117">
        <v>426</v>
      </c>
      <c r="I41" s="117">
        <v>59</v>
      </c>
      <c r="J41" s="117">
        <v>62</v>
      </c>
      <c r="K41" s="117">
        <v>13</v>
      </c>
      <c r="L41" s="2">
        <v>0</v>
      </c>
      <c r="M41" s="117">
        <v>41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117">
        <v>2</v>
      </c>
      <c r="V41" s="117">
        <v>38</v>
      </c>
      <c r="W41" s="117">
        <v>30</v>
      </c>
      <c r="X41" s="25"/>
      <c r="Y41" s="25"/>
      <c r="Z41" s="25"/>
      <c r="AA41" s="25"/>
      <c r="AB41" s="25"/>
      <c r="AC41" s="29">
        <f>('Controles Generales'!$D$18*(I41*(90/H41))+'Controles Generales'!$E$18*(J41*(90/H41))+'Controles Generales'!$F$18*(K41*(90/H41))+'Controles Generales'!$H$18*(M41*(90/H41))+'Controles Generales'!$P$18*(U41*(90/H41))+'Controles Generales'!$Q$18*(V41*(90/H41))+'Controles Generales'!$R$18*(W41*(90/H41)))/100</f>
        <v>7.431338028169014</v>
      </c>
      <c r="AD41" s="25"/>
      <c r="AE41" s="25"/>
      <c r="AF41" s="25"/>
      <c r="AG41" s="25"/>
      <c r="AH41" s="25"/>
      <c r="AI41" s="25"/>
      <c r="AJ41" s="10">
        <f>IF($H41&lt;'Criterios de Restricción'!$E$39,0,AC41)</f>
        <v>0</v>
      </c>
    </row>
    <row r="42" spans="1:36" ht="31.5" x14ac:dyDescent="0.25">
      <c r="A42" s="117" t="s">
        <v>416</v>
      </c>
      <c r="B42" s="117" t="s">
        <v>28</v>
      </c>
      <c r="C42" s="117" t="s">
        <v>144</v>
      </c>
      <c r="D42" s="117" t="s">
        <v>118</v>
      </c>
      <c r="E42" s="118">
        <v>30704</v>
      </c>
      <c r="F42" s="117">
        <v>31</v>
      </c>
      <c r="G42" s="117">
        <v>28</v>
      </c>
      <c r="H42" s="117">
        <v>1824</v>
      </c>
      <c r="I42" s="117">
        <v>207</v>
      </c>
      <c r="J42" s="117">
        <v>366</v>
      </c>
      <c r="K42" s="117">
        <v>42</v>
      </c>
      <c r="L42" s="2">
        <v>7</v>
      </c>
      <c r="M42" s="117">
        <v>106</v>
      </c>
      <c r="N42" s="2">
        <v>0</v>
      </c>
      <c r="O42" s="2">
        <v>0</v>
      </c>
      <c r="P42" s="2">
        <v>3</v>
      </c>
      <c r="Q42" s="2">
        <v>1</v>
      </c>
      <c r="R42" s="2">
        <v>4</v>
      </c>
      <c r="S42" s="2">
        <v>2</v>
      </c>
      <c r="T42" s="2">
        <v>5</v>
      </c>
      <c r="U42" s="117">
        <v>7</v>
      </c>
      <c r="V42" s="117">
        <v>74</v>
      </c>
      <c r="W42" s="117">
        <v>65</v>
      </c>
      <c r="X42" s="25"/>
      <c r="Y42" s="25"/>
      <c r="Z42" s="25"/>
      <c r="AA42" s="25"/>
      <c r="AB42" s="25"/>
      <c r="AC42" s="29">
        <f>('Controles Generales'!$D$18*(I42*(90/H42))+'Controles Generales'!$E$18*(J42*(90/H42))+'Controles Generales'!$F$18*(K42*(90/H42))+'Controles Generales'!$H$18*(M42*(90/H42))+'Controles Generales'!$P$18*(U42*(90/H42))+'Controles Generales'!$Q$18*(V42*(90/H42))+'Controles Generales'!$R$18*(W42*(90/H42)))/100</f>
        <v>5.6570723684210531</v>
      </c>
      <c r="AD42" s="25"/>
      <c r="AE42" s="25"/>
      <c r="AF42" s="25"/>
      <c r="AG42" s="25"/>
      <c r="AH42" s="25"/>
      <c r="AI42" s="25"/>
      <c r="AJ42" s="10">
        <f>IF($H42&lt;'Criterios de Restricción'!$E$39,0,AC42)</f>
        <v>5.6570723684210531</v>
      </c>
    </row>
    <row r="43" spans="1:36" ht="21" x14ac:dyDescent="0.25">
      <c r="A43" s="117" t="s">
        <v>469</v>
      </c>
      <c r="B43" s="117" t="s">
        <v>28</v>
      </c>
      <c r="C43" s="117" t="s">
        <v>152</v>
      </c>
      <c r="D43" s="117" t="s">
        <v>118</v>
      </c>
      <c r="E43" s="118">
        <v>32182</v>
      </c>
      <c r="F43" s="117">
        <v>27</v>
      </c>
      <c r="G43" s="117">
        <v>24</v>
      </c>
      <c r="H43" s="117">
        <v>1842</v>
      </c>
      <c r="I43" s="117">
        <v>270</v>
      </c>
      <c r="J43" s="117">
        <v>419</v>
      </c>
      <c r="K43" s="117">
        <v>30</v>
      </c>
      <c r="L43" s="2">
        <v>0</v>
      </c>
      <c r="M43" s="117">
        <v>74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117">
        <v>7</v>
      </c>
      <c r="V43" s="117">
        <v>74</v>
      </c>
      <c r="W43" s="117">
        <v>42</v>
      </c>
      <c r="X43" s="25"/>
      <c r="Y43" s="25"/>
      <c r="Z43" s="25"/>
      <c r="AA43" s="25"/>
      <c r="AB43" s="25"/>
      <c r="AC43" s="29">
        <f>('Controles Generales'!$D$18*(I43*(90/H43))+'Controles Generales'!$E$18*(J43*(90/H43))+'Controles Generales'!$F$18*(K43*(90/H43))+'Controles Generales'!$H$18*(M43*(90/H43))+'Controles Generales'!$P$18*(U43*(90/H43))+'Controles Generales'!$Q$18*(V43*(90/H43))+'Controles Generales'!$R$18*(W43*(90/H43)))/100</f>
        <v>5.4552117263843636</v>
      </c>
      <c r="AD43" s="25"/>
      <c r="AE43" s="25"/>
      <c r="AF43" s="25"/>
      <c r="AG43" s="25"/>
      <c r="AH43" s="25"/>
      <c r="AI43" s="25"/>
      <c r="AJ43" s="10">
        <f>IF($H43&lt;'Criterios de Restricción'!$E$39,0,AC43)</f>
        <v>5.4552117263843636</v>
      </c>
    </row>
    <row r="44" spans="1:36" ht="21" x14ac:dyDescent="0.25">
      <c r="A44" s="117" t="s">
        <v>425</v>
      </c>
      <c r="B44" s="117" t="s">
        <v>28</v>
      </c>
      <c r="C44" s="117" t="s">
        <v>146</v>
      </c>
      <c r="D44" s="117" t="s">
        <v>118</v>
      </c>
      <c r="E44" s="118">
        <v>31012</v>
      </c>
      <c r="F44" s="117">
        <v>30</v>
      </c>
      <c r="G44" s="117">
        <v>30</v>
      </c>
      <c r="H44" s="117">
        <v>2435</v>
      </c>
      <c r="I44" s="117">
        <v>348</v>
      </c>
      <c r="J44" s="117">
        <v>311</v>
      </c>
      <c r="K44" s="117">
        <v>17</v>
      </c>
      <c r="L44" s="2">
        <v>1</v>
      </c>
      <c r="M44" s="117">
        <v>197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117">
        <v>41</v>
      </c>
      <c r="V44" s="117">
        <v>180</v>
      </c>
      <c r="W44" s="117">
        <v>147</v>
      </c>
      <c r="X44" s="2" t="s">
        <v>42</v>
      </c>
      <c r="Y44" s="2">
        <v>32.619338459509216</v>
      </c>
      <c r="Z44" s="2">
        <v>41.149176688058191</v>
      </c>
      <c r="AA44" s="2">
        <v>44.397168696932091</v>
      </c>
      <c r="AB44" s="2">
        <v>32.791469607050203</v>
      </c>
      <c r="AC44" s="29">
        <f>('Controles Generales'!$D$18*(I44*(90/H44))+'Controles Generales'!$E$18*(J44*(90/H44))+'Controles Generales'!$F$18*(K44*(90/H44))+'Controles Generales'!$H$18*(M44*(90/H44))+'Controles Generales'!$P$18*(U44*(90/H44))+'Controles Generales'!$Q$18*(V44*(90/H44))+'Controles Generales'!$R$18*(W44*(90/H44)))/100</f>
        <v>6.2122176591375773</v>
      </c>
      <c r="AD44" s="2"/>
      <c r="AE44" s="2"/>
      <c r="AF44" s="2"/>
      <c r="AG44" s="2"/>
      <c r="AH44" s="2"/>
      <c r="AI44" s="2"/>
      <c r="AJ44" s="10">
        <f>IF($H44&lt;'Criterios de Restricción'!$E$39,0,AC44)</f>
        <v>6.2122176591375773</v>
      </c>
    </row>
    <row r="45" spans="1:36" ht="21" x14ac:dyDescent="0.25">
      <c r="A45" s="117" t="s">
        <v>479</v>
      </c>
      <c r="B45" s="117" t="s">
        <v>28</v>
      </c>
      <c r="C45" s="117" t="s">
        <v>155</v>
      </c>
      <c r="D45" s="117" t="s">
        <v>118</v>
      </c>
      <c r="E45" s="118">
        <v>31156</v>
      </c>
      <c r="F45" s="117">
        <v>30</v>
      </c>
      <c r="G45" s="117">
        <v>15</v>
      </c>
      <c r="H45" s="117">
        <v>554</v>
      </c>
      <c r="I45" s="117">
        <v>124</v>
      </c>
      <c r="J45" s="117">
        <v>224</v>
      </c>
      <c r="K45" s="117">
        <v>15</v>
      </c>
      <c r="L45" s="2">
        <v>21</v>
      </c>
      <c r="M45" s="117">
        <v>34</v>
      </c>
      <c r="N45" s="2">
        <v>8</v>
      </c>
      <c r="O45" s="2">
        <v>5</v>
      </c>
      <c r="P45" s="2">
        <v>0</v>
      </c>
      <c r="Q45" s="2">
        <v>0</v>
      </c>
      <c r="R45" s="2">
        <v>14</v>
      </c>
      <c r="S45" s="2">
        <v>25</v>
      </c>
      <c r="T45" s="2">
        <v>37</v>
      </c>
      <c r="U45" s="117">
        <v>0</v>
      </c>
      <c r="V45" s="117">
        <v>25</v>
      </c>
      <c r="W45" s="117">
        <v>10</v>
      </c>
      <c r="X45" s="25"/>
      <c r="Y45" s="25"/>
      <c r="Z45" s="25"/>
      <c r="AA45" s="25"/>
      <c r="AB45" s="25"/>
      <c r="AC45" s="29">
        <f>('Controles Generales'!$D$18*(I45*(90/H45))+'Controles Generales'!$E$18*(J45*(90/H45))+'Controles Generales'!$F$18*(K45*(90/H45))+'Controles Generales'!$H$18*(M45*(90/H45))+'Controles Generales'!$P$18*(U45*(90/H45))+'Controles Generales'!$Q$18*(V45*(90/H45))+'Controles Generales'!$R$18*(W45*(90/H45)))/100</f>
        <v>8.5288808664259914</v>
      </c>
      <c r="AD45" s="25"/>
      <c r="AE45" s="25"/>
      <c r="AF45" s="25"/>
      <c r="AG45" s="25"/>
      <c r="AH45" s="25"/>
      <c r="AI45" s="25"/>
      <c r="AJ45" s="10">
        <f>IF($H45&lt;'Criterios de Restricción'!$E$39,0,AC45)</f>
        <v>0</v>
      </c>
    </row>
    <row r="46" spans="1:36" ht="21" x14ac:dyDescent="0.25">
      <c r="A46" s="117" t="s">
        <v>446</v>
      </c>
      <c r="B46" s="117" t="s">
        <v>28</v>
      </c>
      <c r="C46" s="117" t="s">
        <v>175</v>
      </c>
      <c r="D46" s="117" t="s">
        <v>118</v>
      </c>
      <c r="E46" s="118">
        <v>35118</v>
      </c>
      <c r="F46" s="117">
        <v>19</v>
      </c>
      <c r="G46" s="117">
        <v>7</v>
      </c>
      <c r="H46" s="117">
        <v>289</v>
      </c>
      <c r="I46" s="117">
        <v>39</v>
      </c>
      <c r="J46" s="117">
        <v>55</v>
      </c>
      <c r="K46" s="117">
        <v>3</v>
      </c>
      <c r="L46" s="2">
        <v>10</v>
      </c>
      <c r="M46" s="117">
        <v>28</v>
      </c>
      <c r="N46" s="2">
        <v>5</v>
      </c>
      <c r="O46" s="2">
        <v>0</v>
      </c>
      <c r="P46" s="2">
        <v>0</v>
      </c>
      <c r="Q46" s="2">
        <v>0</v>
      </c>
      <c r="R46" s="2">
        <v>3</v>
      </c>
      <c r="S46" s="2">
        <v>2</v>
      </c>
      <c r="T46" s="2">
        <v>8</v>
      </c>
      <c r="U46" s="117">
        <v>2</v>
      </c>
      <c r="V46" s="117">
        <v>18</v>
      </c>
      <c r="W46" s="117">
        <v>15</v>
      </c>
      <c r="X46" s="2" t="s">
        <v>42</v>
      </c>
      <c r="Y46" s="2">
        <v>50.603283610082784</v>
      </c>
      <c r="Z46" s="2">
        <v>42.141589581556303</v>
      </c>
      <c r="AA46" s="2">
        <v>54.620338237556545</v>
      </c>
      <c r="AB46" s="2">
        <v>50.689349183853274</v>
      </c>
      <c r="AC46" s="29">
        <f>('Controles Generales'!$D$18*(I46*(90/H46))+'Controles Generales'!$E$18*(J46*(90/H46))+'Controles Generales'!$F$18*(K46*(90/H46))+'Controles Generales'!$H$18*(M46*(90/H46))+'Controles Generales'!$P$18*(U46*(90/H46))+'Controles Generales'!$Q$18*(V46*(90/H46))+'Controles Generales'!$R$18*(W46*(90/H46)))/100</f>
        <v>6.9524221453287192</v>
      </c>
      <c r="AD46" s="2"/>
      <c r="AE46" s="2"/>
      <c r="AF46" s="2"/>
      <c r="AG46" s="2"/>
      <c r="AH46" s="2"/>
      <c r="AI46" s="2"/>
      <c r="AJ46" s="10">
        <f>IF($H46&lt;'Criterios de Restricción'!$E$39,0,AC46)</f>
        <v>0</v>
      </c>
    </row>
    <row r="47" spans="1:36" ht="21" x14ac:dyDescent="0.25">
      <c r="A47" s="117" t="s">
        <v>976</v>
      </c>
      <c r="B47" s="117" t="s">
        <v>28</v>
      </c>
      <c r="C47" s="117" t="s">
        <v>130</v>
      </c>
      <c r="D47" s="117" t="s">
        <v>118</v>
      </c>
      <c r="E47" s="118">
        <v>35292</v>
      </c>
      <c r="F47" s="117">
        <v>19</v>
      </c>
      <c r="G47" s="117">
        <v>7</v>
      </c>
      <c r="H47" s="117">
        <v>237</v>
      </c>
      <c r="I47" s="117">
        <v>31</v>
      </c>
      <c r="J47" s="117">
        <v>74</v>
      </c>
      <c r="K47" s="117">
        <v>2</v>
      </c>
      <c r="L47" s="2">
        <v>16</v>
      </c>
      <c r="M47" s="117">
        <v>5</v>
      </c>
      <c r="N47" s="2">
        <v>4</v>
      </c>
      <c r="O47" s="2">
        <v>4</v>
      </c>
      <c r="P47" s="2">
        <v>9</v>
      </c>
      <c r="Q47" s="2">
        <v>0</v>
      </c>
      <c r="R47" s="2">
        <v>5</v>
      </c>
      <c r="S47" s="2">
        <v>2</v>
      </c>
      <c r="T47" s="2">
        <v>33</v>
      </c>
      <c r="U47" s="117">
        <v>0</v>
      </c>
      <c r="V47" s="117">
        <v>8</v>
      </c>
      <c r="W47" s="117">
        <v>2</v>
      </c>
      <c r="X47" s="2" t="s">
        <v>42</v>
      </c>
      <c r="Y47" s="2">
        <v>38.357195543702154</v>
      </c>
      <c r="Z47" s="2">
        <v>26.182030006197621</v>
      </c>
      <c r="AA47" s="2">
        <v>35.132888187846177</v>
      </c>
      <c r="AB47" s="2">
        <v>38.592851281407071</v>
      </c>
      <c r="AC47" s="29">
        <f>('Controles Generales'!$D$18*(I47*(90/H47))+'Controles Generales'!$E$18*(J47*(90/H47))+'Controles Generales'!$F$18*(K47*(90/H47))+'Controles Generales'!$H$18*(M47*(90/H47))+'Controles Generales'!$P$18*(U47*(90/H47))+'Controles Generales'!$Q$18*(V47*(90/H47))+'Controles Generales'!$R$18*(W47*(90/H47)))/100</f>
        <v>5.1835443037974684</v>
      </c>
      <c r="AD47" s="2"/>
      <c r="AE47" s="2"/>
      <c r="AF47" s="2"/>
      <c r="AG47" s="2"/>
      <c r="AH47" s="2"/>
      <c r="AI47" s="2"/>
      <c r="AJ47" s="10">
        <f>IF($H47&lt;'Criterios de Restricción'!$E$39,0,AC47)</f>
        <v>0</v>
      </c>
    </row>
    <row r="48" spans="1:36" ht="21" x14ac:dyDescent="0.25">
      <c r="A48" s="117" t="s">
        <v>428</v>
      </c>
      <c r="B48" s="117" t="s">
        <v>28</v>
      </c>
      <c r="C48" s="117" t="s">
        <v>130</v>
      </c>
      <c r="D48" s="117" t="s">
        <v>118</v>
      </c>
      <c r="E48" s="118">
        <v>35207</v>
      </c>
      <c r="F48" s="117">
        <v>19</v>
      </c>
      <c r="G48" s="117">
        <v>9</v>
      </c>
      <c r="H48" s="117">
        <v>699</v>
      </c>
      <c r="I48" s="117">
        <v>161</v>
      </c>
      <c r="J48" s="117">
        <v>158</v>
      </c>
      <c r="K48" s="117">
        <v>2</v>
      </c>
      <c r="L48" s="2">
        <v>2</v>
      </c>
      <c r="M48" s="117">
        <v>87</v>
      </c>
      <c r="N48" s="2">
        <v>1</v>
      </c>
      <c r="O48" s="2">
        <v>0</v>
      </c>
      <c r="P48" s="2">
        <v>2</v>
      </c>
      <c r="Q48" s="2">
        <v>1</v>
      </c>
      <c r="R48" s="2">
        <v>2</v>
      </c>
      <c r="S48" s="2">
        <v>1</v>
      </c>
      <c r="T48" s="2">
        <v>2</v>
      </c>
      <c r="U48" s="117">
        <v>3</v>
      </c>
      <c r="V48" s="117">
        <v>66</v>
      </c>
      <c r="W48" s="117">
        <v>32</v>
      </c>
      <c r="X48" s="25"/>
      <c r="Y48" s="25"/>
      <c r="Z48" s="25"/>
      <c r="AA48" s="25"/>
      <c r="AB48" s="25"/>
      <c r="AC48" s="29">
        <f>('Controles Generales'!$D$18*(I48*(90/H48))+'Controles Generales'!$E$18*(J48*(90/H48))+'Controles Generales'!$F$18*(K48*(90/H48))+'Controles Generales'!$H$18*(M48*(90/H48))+'Controles Generales'!$P$18*(U48*(90/H48))+'Controles Generales'!$Q$18*(V48*(90/H48))+'Controles Generales'!$R$18*(W48*(90/H48)))/100</f>
        <v>9.019313304721031</v>
      </c>
      <c r="AD48" s="25"/>
      <c r="AE48" s="25"/>
      <c r="AF48" s="25"/>
      <c r="AG48" s="25"/>
      <c r="AH48" s="25"/>
      <c r="AI48" s="25"/>
      <c r="AJ48" s="10">
        <f>IF($H48&lt;'Criterios de Restricción'!$E$39,0,AC48)</f>
        <v>9.019313304721031</v>
      </c>
    </row>
    <row r="49" spans="1:36" ht="21" x14ac:dyDescent="0.25">
      <c r="A49" s="117" t="s">
        <v>310</v>
      </c>
      <c r="B49" s="117" t="s">
        <v>28</v>
      </c>
      <c r="C49" s="117" t="s">
        <v>175</v>
      </c>
      <c r="D49" s="117" t="s">
        <v>118</v>
      </c>
      <c r="E49" s="118">
        <v>28845</v>
      </c>
      <c r="F49" s="117">
        <v>36</v>
      </c>
      <c r="G49" s="117">
        <v>19</v>
      </c>
      <c r="H49" s="117">
        <v>1623</v>
      </c>
      <c r="I49" s="117">
        <v>220</v>
      </c>
      <c r="J49" s="117">
        <v>284</v>
      </c>
      <c r="K49" s="117">
        <v>16</v>
      </c>
      <c r="L49" s="2">
        <v>1</v>
      </c>
      <c r="M49" s="117">
        <v>133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117">
        <v>26</v>
      </c>
      <c r="V49" s="117">
        <v>133</v>
      </c>
      <c r="W49" s="117">
        <v>92</v>
      </c>
      <c r="X49" s="25"/>
      <c r="Y49" s="25"/>
      <c r="Z49" s="25"/>
      <c r="AA49" s="25"/>
      <c r="AB49" s="25"/>
      <c r="AC49" s="29">
        <f>('Controles Generales'!$D$18*(I49*(90/H49))+'Controles Generales'!$E$18*(J49*(90/H49))+'Controles Generales'!$F$18*(K49*(90/H49))+'Controles Generales'!$H$18*(M49*(90/H49))+'Controles Generales'!$P$18*(U49*(90/H49))+'Controles Generales'!$Q$18*(V49*(90/H49))+'Controles Generales'!$R$18*(W49*(90/H49)))/100</f>
        <v>6.7111829944547141</v>
      </c>
      <c r="AD49" s="25"/>
      <c r="AE49" s="25"/>
      <c r="AF49" s="25"/>
      <c r="AG49" s="25"/>
      <c r="AH49" s="25"/>
      <c r="AI49" s="25"/>
      <c r="AJ49" s="10">
        <f>IF($H49&lt;'Criterios de Restricción'!$E$39,0,AC49)</f>
        <v>6.7111829944547141</v>
      </c>
    </row>
    <row r="50" spans="1:36" ht="31.5" x14ac:dyDescent="0.25">
      <c r="A50" s="117" t="s">
        <v>149</v>
      </c>
      <c r="B50" s="117" t="s">
        <v>28</v>
      </c>
      <c r="C50" s="117" t="s">
        <v>155</v>
      </c>
      <c r="D50" s="117" t="s">
        <v>118</v>
      </c>
      <c r="E50" s="118">
        <v>34552</v>
      </c>
      <c r="F50" s="117">
        <v>21</v>
      </c>
      <c r="G50" s="117">
        <v>1</v>
      </c>
      <c r="H50" s="117">
        <v>7</v>
      </c>
      <c r="I50" s="117">
        <v>2</v>
      </c>
      <c r="J50" s="117">
        <v>3</v>
      </c>
      <c r="K50" s="117">
        <v>0</v>
      </c>
      <c r="L50" s="2">
        <v>0</v>
      </c>
      <c r="M50" s="117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117">
        <v>0</v>
      </c>
      <c r="V50" s="117">
        <v>0</v>
      </c>
      <c r="W50" s="117">
        <v>1</v>
      </c>
      <c r="X50" s="2" t="s">
        <v>42</v>
      </c>
      <c r="Y50" s="2">
        <v>31.609563684094596</v>
      </c>
      <c r="Z50" s="2">
        <v>28.221805387937565</v>
      </c>
      <c r="AA50" s="2">
        <v>34.829291459081247</v>
      </c>
      <c r="AB50" s="2">
        <v>31.203825979176564</v>
      </c>
      <c r="AC50" s="29">
        <f>('Controles Generales'!$D$18*(I50*(90/H50))+'Controles Generales'!$E$18*(J50*(90/H50))+'Controles Generales'!$F$18*(K50*(90/H50))+'Controles Generales'!$H$18*(M50*(90/H50))+'Controles Generales'!$P$18*(U50*(90/H50))+'Controles Generales'!$Q$18*(V50*(90/H50))+'Controles Generales'!$R$18*(W50*(90/H50)))/100</f>
        <v>7.7142857142857144</v>
      </c>
      <c r="AD50" s="2"/>
      <c r="AE50" s="2"/>
      <c r="AF50" s="2"/>
      <c r="AG50" s="2"/>
      <c r="AH50" s="2"/>
      <c r="AI50" s="2"/>
      <c r="AJ50" s="10">
        <f>IF($H50&lt;'Criterios de Restricción'!$E$39,0,AC50)</f>
        <v>0</v>
      </c>
    </row>
    <row r="51" spans="1:36" ht="21" x14ac:dyDescent="0.25">
      <c r="A51" s="117" t="s">
        <v>435</v>
      </c>
      <c r="B51" s="117" t="s">
        <v>28</v>
      </c>
      <c r="C51" s="117" t="s">
        <v>135</v>
      </c>
      <c r="D51" s="117" t="s">
        <v>118</v>
      </c>
      <c r="E51" s="118">
        <v>29957</v>
      </c>
      <c r="F51" s="117">
        <v>33</v>
      </c>
      <c r="G51" s="117">
        <v>22</v>
      </c>
      <c r="H51" s="117">
        <v>1877</v>
      </c>
      <c r="I51" s="117">
        <v>400</v>
      </c>
      <c r="J51" s="117">
        <v>386</v>
      </c>
      <c r="K51" s="117">
        <v>11</v>
      </c>
      <c r="L51" s="2">
        <v>4</v>
      </c>
      <c r="M51" s="117">
        <v>134</v>
      </c>
      <c r="N51" s="2">
        <v>3</v>
      </c>
      <c r="O51" s="2">
        <v>1</v>
      </c>
      <c r="P51" s="2">
        <v>1</v>
      </c>
      <c r="Q51" s="2">
        <v>0</v>
      </c>
      <c r="R51" s="2">
        <v>0</v>
      </c>
      <c r="S51" s="2">
        <v>0</v>
      </c>
      <c r="T51" s="2">
        <v>2</v>
      </c>
      <c r="U51" s="117">
        <v>27</v>
      </c>
      <c r="V51" s="117">
        <v>155</v>
      </c>
      <c r="W51" s="117">
        <v>160</v>
      </c>
      <c r="X51" s="2" t="s">
        <v>42</v>
      </c>
      <c r="Y51" s="2">
        <v>35.731105109171722</v>
      </c>
      <c r="Z51" s="2">
        <v>26.843759147925667</v>
      </c>
      <c r="AA51" s="2">
        <v>32.381090200040695</v>
      </c>
      <c r="AB51" s="2">
        <v>31.227006748515979</v>
      </c>
      <c r="AC51" s="29">
        <f>('Controles Generales'!$D$18*(I51*(90/H51))+'Controles Generales'!$E$18*(J51*(90/H51))+'Controles Generales'!$F$18*(K51*(90/H51))+'Controles Generales'!$H$18*(M51*(90/H51))+'Controles Generales'!$P$18*(U51*(90/H51))+'Controles Generales'!$Q$18*(V51*(90/H51))+'Controles Generales'!$R$18*(W51*(90/H51)))/100</f>
        <v>7.5759190197123063</v>
      </c>
      <c r="AD51" s="2"/>
      <c r="AE51" s="2"/>
      <c r="AF51" s="2"/>
      <c r="AG51" s="2"/>
      <c r="AH51" s="2"/>
      <c r="AI51" s="2"/>
      <c r="AJ51" s="10">
        <f>IF($H51&lt;'Criterios de Restricción'!$E$39,0,AC51)</f>
        <v>7.5759190197123063</v>
      </c>
    </row>
    <row r="52" spans="1:36" ht="21" x14ac:dyDescent="0.25">
      <c r="A52" s="117" t="s">
        <v>442</v>
      </c>
      <c r="B52" s="117" t="s">
        <v>28</v>
      </c>
      <c r="C52" s="117" t="s">
        <v>139</v>
      </c>
      <c r="D52" s="117" t="s">
        <v>118</v>
      </c>
      <c r="E52" s="118">
        <v>35116</v>
      </c>
      <c r="F52" s="117">
        <v>19</v>
      </c>
      <c r="G52" s="117">
        <v>5</v>
      </c>
      <c r="H52" s="117">
        <v>45</v>
      </c>
      <c r="I52" s="117">
        <v>9</v>
      </c>
      <c r="J52" s="117">
        <v>11</v>
      </c>
      <c r="K52" s="117">
        <v>1</v>
      </c>
      <c r="L52" s="2">
        <v>1</v>
      </c>
      <c r="M52" s="117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117">
        <v>0</v>
      </c>
      <c r="V52" s="117">
        <v>1</v>
      </c>
      <c r="W52" s="117">
        <v>3</v>
      </c>
      <c r="X52" s="2" t="s">
        <v>42</v>
      </c>
      <c r="Y52" s="2">
        <v>27.659412120809346</v>
      </c>
      <c r="Z52" s="2">
        <v>25.529282706272575</v>
      </c>
      <c r="AA52" s="2">
        <v>33.491160087302312</v>
      </c>
      <c r="AB52" s="2">
        <v>27.87047769457984</v>
      </c>
      <c r="AC52" s="29">
        <f>('Controles Generales'!$D$18*(I52*(90/H52))+'Controles Generales'!$E$18*(J52*(90/H52))+'Controles Generales'!$F$18*(K52*(90/H52))+'Controles Generales'!$H$18*(M52*(90/H52))+'Controles Generales'!$P$18*(U52*(90/H52))+'Controles Generales'!$Q$18*(V52*(90/H52))+'Controles Generales'!$R$18*(W52*(90/H52)))/100</f>
        <v>5.3</v>
      </c>
      <c r="AD52" s="2"/>
      <c r="AE52" s="2"/>
      <c r="AF52" s="2"/>
      <c r="AG52" s="2"/>
      <c r="AH52" s="2"/>
      <c r="AI52" s="2"/>
      <c r="AJ52" s="10">
        <f>IF($H52&lt;'Criterios de Restricción'!$E$39,0,AC52)</f>
        <v>0</v>
      </c>
    </row>
    <row r="53" spans="1:36" ht="21" x14ac:dyDescent="0.25">
      <c r="A53" s="117" t="s">
        <v>505</v>
      </c>
      <c r="B53" s="117" t="s">
        <v>28</v>
      </c>
      <c r="C53" s="117" t="s">
        <v>172</v>
      </c>
      <c r="D53" s="117" t="s">
        <v>118</v>
      </c>
      <c r="E53" s="118">
        <v>34095</v>
      </c>
      <c r="F53" s="117">
        <v>22</v>
      </c>
      <c r="G53" s="117">
        <v>9</v>
      </c>
      <c r="H53" s="117">
        <v>483</v>
      </c>
      <c r="I53" s="117">
        <v>62</v>
      </c>
      <c r="J53" s="117">
        <v>58</v>
      </c>
      <c r="K53" s="117">
        <v>2</v>
      </c>
      <c r="L53" s="2">
        <v>12</v>
      </c>
      <c r="M53" s="117">
        <v>36</v>
      </c>
      <c r="N53" s="2">
        <v>1</v>
      </c>
      <c r="O53" s="2">
        <v>1</v>
      </c>
      <c r="P53" s="2">
        <v>8</v>
      </c>
      <c r="Q53" s="2">
        <v>5</v>
      </c>
      <c r="R53" s="2">
        <v>8</v>
      </c>
      <c r="S53" s="2">
        <v>6</v>
      </c>
      <c r="T53" s="2">
        <v>8</v>
      </c>
      <c r="U53" s="117">
        <v>3</v>
      </c>
      <c r="V53" s="117">
        <v>52</v>
      </c>
      <c r="W53" s="117">
        <v>29</v>
      </c>
      <c r="X53" s="25"/>
      <c r="Y53" s="25"/>
      <c r="Z53" s="25"/>
      <c r="AA53" s="25"/>
      <c r="AB53" s="25"/>
      <c r="AC53" s="29">
        <f>('Controles Generales'!$D$18*(I53*(90/H53))+'Controles Generales'!$E$18*(J53*(90/H53))+'Controles Generales'!$F$18*(K53*(90/H53))+'Controles Generales'!$H$18*(M53*(90/H53))+'Controles Generales'!$P$18*(U53*(90/H53))+'Controles Generales'!$Q$18*(V53*(90/H53))+'Controles Generales'!$R$18*(W53*(90/H53)))/100</f>
        <v>6.1118012422360239</v>
      </c>
      <c r="AD53" s="25"/>
      <c r="AE53" s="25"/>
      <c r="AF53" s="25"/>
      <c r="AG53" s="25"/>
      <c r="AH53" s="25"/>
      <c r="AI53" s="25"/>
      <c r="AJ53" s="10">
        <f>IF($H53&lt;'Criterios de Restricción'!$E$39,0,AC53)</f>
        <v>0</v>
      </c>
    </row>
    <row r="54" spans="1:36" ht="31.5" x14ac:dyDescent="0.25">
      <c r="A54" s="117" t="s">
        <v>466</v>
      </c>
      <c r="B54" s="117" t="s">
        <v>28</v>
      </c>
      <c r="C54" s="117" t="s">
        <v>598</v>
      </c>
      <c r="D54" s="117" t="s">
        <v>118</v>
      </c>
      <c r="E54" s="118">
        <v>31497</v>
      </c>
      <c r="F54" s="117">
        <v>29</v>
      </c>
      <c r="G54" s="117">
        <v>19</v>
      </c>
      <c r="H54" s="117">
        <v>1452</v>
      </c>
      <c r="I54" s="117">
        <v>267</v>
      </c>
      <c r="J54" s="117">
        <v>246</v>
      </c>
      <c r="K54" s="117">
        <v>46</v>
      </c>
      <c r="L54" s="2">
        <v>15</v>
      </c>
      <c r="M54" s="117">
        <v>140</v>
      </c>
      <c r="N54" s="2">
        <v>1</v>
      </c>
      <c r="O54" s="2">
        <v>0</v>
      </c>
      <c r="P54" s="2">
        <v>0</v>
      </c>
      <c r="Q54" s="2">
        <v>0</v>
      </c>
      <c r="R54" s="2">
        <v>10</v>
      </c>
      <c r="S54" s="2">
        <v>2</v>
      </c>
      <c r="T54" s="2">
        <v>2</v>
      </c>
      <c r="U54" s="117">
        <v>3</v>
      </c>
      <c r="V54" s="117">
        <v>94</v>
      </c>
      <c r="W54" s="117">
        <v>78</v>
      </c>
      <c r="X54" s="2" t="s">
        <v>42</v>
      </c>
      <c r="Y54" s="2">
        <v>3.0954273314966612</v>
      </c>
      <c r="Z54" s="2">
        <v>3.4692050235020302</v>
      </c>
      <c r="AA54" s="2">
        <v>4.0575431983399497</v>
      </c>
      <c r="AB54" s="2">
        <v>3.0954273314966612</v>
      </c>
      <c r="AC54" s="29">
        <f>('Controles Generales'!$D$18*(I54*(90/H54))+'Controles Generales'!$E$18*(J54*(90/H54))+'Controles Generales'!$F$18*(K54*(90/H54))+'Controles Generales'!$H$18*(M54*(90/H54))+'Controles Generales'!$P$18*(U54*(90/H54))+'Controles Generales'!$Q$18*(V54*(90/H54))+'Controles Generales'!$R$18*(W54*(90/H54)))/100</f>
        <v>7.6456611570247945</v>
      </c>
      <c r="AD54" s="2"/>
      <c r="AE54" s="2"/>
      <c r="AF54" s="2"/>
      <c r="AG54" s="2"/>
      <c r="AH54" s="2"/>
      <c r="AI54" s="2"/>
      <c r="AJ54" s="10">
        <f>IF($H54&lt;'Criterios de Restricción'!$E$39,0,AC54)</f>
        <v>7.6456611570247945</v>
      </c>
    </row>
    <row r="55" spans="1:36" ht="21" x14ac:dyDescent="0.25">
      <c r="A55" s="117" t="s">
        <v>979</v>
      </c>
      <c r="B55" s="117" t="s">
        <v>28</v>
      </c>
      <c r="C55" s="117" t="s">
        <v>175</v>
      </c>
      <c r="D55" s="117" t="s">
        <v>118</v>
      </c>
      <c r="E55" s="118">
        <v>32962</v>
      </c>
      <c r="F55" s="117">
        <v>25</v>
      </c>
      <c r="G55" s="117">
        <v>25</v>
      </c>
      <c r="H55" s="117">
        <v>1822</v>
      </c>
      <c r="I55" s="117">
        <v>295</v>
      </c>
      <c r="J55" s="117">
        <v>400</v>
      </c>
      <c r="K55" s="117">
        <v>15</v>
      </c>
      <c r="L55" s="2">
        <v>0</v>
      </c>
      <c r="M55" s="117">
        <v>135</v>
      </c>
      <c r="N55" s="2">
        <v>0</v>
      </c>
      <c r="O55" s="2">
        <v>0</v>
      </c>
      <c r="P55" s="2">
        <v>0</v>
      </c>
      <c r="Q55" s="2">
        <v>0</v>
      </c>
      <c r="R55" s="2">
        <v>3</v>
      </c>
      <c r="S55" s="2">
        <v>1</v>
      </c>
      <c r="T55" s="2">
        <v>5</v>
      </c>
      <c r="U55" s="117">
        <v>9</v>
      </c>
      <c r="V55" s="117">
        <v>128</v>
      </c>
      <c r="W55" s="117">
        <v>71</v>
      </c>
      <c r="X55" s="25"/>
      <c r="Y55" s="25"/>
      <c r="Z55" s="25"/>
      <c r="AA55" s="25"/>
      <c r="AB55" s="25"/>
      <c r="AC55" s="29">
        <f>('Controles Generales'!$D$18*(I55*(90/H55))+'Controles Generales'!$E$18*(J55*(90/H55))+'Controles Generales'!$F$18*(K55*(90/H55))+'Controles Generales'!$H$18*(M55*(90/H55))+'Controles Generales'!$P$18*(U55*(90/H55))+'Controles Generales'!$Q$18*(V55*(90/H55))+'Controles Generales'!$R$18*(W55*(90/H55)))/100</f>
        <v>6.7635839736553223</v>
      </c>
      <c r="AD55" s="25"/>
      <c r="AE55" s="25"/>
      <c r="AF55" s="25"/>
      <c r="AG55" s="25"/>
      <c r="AH55" s="25"/>
      <c r="AI55" s="25"/>
      <c r="AJ55" s="10">
        <f>IF($H55&lt;'Criterios de Restricción'!$E$39,0,AC55)</f>
        <v>6.7635839736553223</v>
      </c>
    </row>
    <row r="56" spans="1:36" ht="21" x14ac:dyDescent="0.25">
      <c r="A56" s="117" t="s">
        <v>495</v>
      </c>
      <c r="B56" s="117" t="s">
        <v>28</v>
      </c>
      <c r="C56" s="117" t="s">
        <v>165</v>
      </c>
      <c r="D56" s="117" t="s">
        <v>118</v>
      </c>
      <c r="E56" s="118">
        <v>29726</v>
      </c>
      <c r="F56" s="117">
        <v>34</v>
      </c>
      <c r="G56" s="117">
        <v>26</v>
      </c>
      <c r="H56" s="117">
        <v>1941</v>
      </c>
      <c r="I56" s="117">
        <v>236</v>
      </c>
      <c r="J56" s="117">
        <v>395</v>
      </c>
      <c r="K56" s="117">
        <v>31</v>
      </c>
      <c r="L56" s="2">
        <v>10</v>
      </c>
      <c r="M56" s="117">
        <v>123</v>
      </c>
      <c r="N56" s="2">
        <v>1</v>
      </c>
      <c r="O56" s="2">
        <v>0</v>
      </c>
      <c r="P56" s="2">
        <v>1</v>
      </c>
      <c r="Q56" s="2">
        <v>0</v>
      </c>
      <c r="R56" s="2">
        <v>5</v>
      </c>
      <c r="S56" s="2">
        <v>1</v>
      </c>
      <c r="T56" s="2">
        <v>4</v>
      </c>
      <c r="U56" s="117">
        <v>11</v>
      </c>
      <c r="V56" s="117">
        <v>133</v>
      </c>
      <c r="W56" s="117">
        <v>95</v>
      </c>
      <c r="X56" s="2" t="s">
        <v>42</v>
      </c>
      <c r="Y56" s="2">
        <v>3.6037210502430104</v>
      </c>
      <c r="Z56" s="2">
        <v>3.2441001042007849</v>
      </c>
      <c r="AA56" s="2">
        <v>3.5820390527578208</v>
      </c>
      <c r="AB56" s="2">
        <v>3.8537210502430104</v>
      </c>
      <c r="AC56" s="29">
        <f>('Controles Generales'!$D$18*(I56*(90/H56))+'Controles Generales'!$E$18*(J56*(90/H56))+'Controles Generales'!$F$18*(K56*(90/H56))+'Controles Generales'!$H$18*(M56*(90/H56))+'Controles Generales'!$P$18*(U56*(90/H56))+'Controles Generales'!$Q$18*(V56*(90/H56))+'Controles Generales'!$R$18*(W56*(90/H56)))/100</f>
        <v>6.1970633693972186</v>
      </c>
      <c r="AD56" s="2"/>
      <c r="AE56" s="2"/>
      <c r="AF56" s="2"/>
      <c r="AG56" s="2"/>
      <c r="AH56" s="2"/>
      <c r="AI56" s="2"/>
      <c r="AJ56" s="10">
        <f>IF($H56&lt;'Criterios de Restricción'!$E$39,0,AC56)</f>
        <v>6.1970633693972186</v>
      </c>
    </row>
    <row r="57" spans="1:36" ht="21" x14ac:dyDescent="0.25">
      <c r="A57" s="117" t="s">
        <v>980</v>
      </c>
      <c r="B57" s="117" t="s">
        <v>28</v>
      </c>
      <c r="C57" s="117" t="s">
        <v>139</v>
      </c>
      <c r="D57" s="117" t="s">
        <v>118</v>
      </c>
      <c r="E57" s="118">
        <v>32268</v>
      </c>
      <c r="F57" s="117">
        <v>27</v>
      </c>
      <c r="G57" s="117">
        <v>6</v>
      </c>
      <c r="H57" s="117">
        <v>244</v>
      </c>
      <c r="I57" s="117">
        <v>49</v>
      </c>
      <c r="J57" s="117">
        <v>79</v>
      </c>
      <c r="K57" s="117">
        <v>1</v>
      </c>
      <c r="L57" s="2">
        <v>3</v>
      </c>
      <c r="M57" s="117">
        <v>17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3</v>
      </c>
      <c r="T57" s="2">
        <v>11</v>
      </c>
      <c r="U57" s="117">
        <v>2</v>
      </c>
      <c r="V57" s="117">
        <v>6</v>
      </c>
      <c r="W57" s="117">
        <v>14</v>
      </c>
      <c r="X57" s="25"/>
      <c r="Y57" s="25"/>
      <c r="Z57" s="25"/>
      <c r="AA57" s="25"/>
      <c r="AB57" s="25"/>
      <c r="AC57" s="29">
        <f>('Controles Generales'!$D$18*(I57*(90/H57))+'Controles Generales'!$E$18*(J57*(90/H57))+'Controles Generales'!$F$18*(K57*(90/H57))+'Controles Generales'!$H$18*(M57*(90/H57))+'Controles Generales'!$P$18*(U57*(90/H57))+'Controles Generales'!$Q$18*(V57*(90/H57))+'Controles Generales'!$R$18*(W57*(90/H57)))/100</f>
        <v>7.5153688524590176</v>
      </c>
      <c r="AD57" s="25"/>
      <c r="AE57" s="25"/>
      <c r="AF57" s="25"/>
      <c r="AG57" s="25"/>
      <c r="AH57" s="25"/>
      <c r="AI57" s="25"/>
      <c r="AJ57" s="10">
        <f>IF($H57&lt;'Criterios de Restricción'!$E$39,0,AC57)</f>
        <v>0</v>
      </c>
    </row>
    <row r="58" spans="1:36" ht="21" x14ac:dyDescent="0.25">
      <c r="A58" s="117" t="s">
        <v>472</v>
      </c>
      <c r="B58" s="117" t="s">
        <v>28</v>
      </c>
      <c r="C58" s="117" t="s">
        <v>128</v>
      </c>
      <c r="D58" s="117" t="s">
        <v>118</v>
      </c>
      <c r="E58" s="118">
        <v>31145</v>
      </c>
      <c r="F58" s="117">
        <v>30</v>
      </c>
      <c r="G58" s="117">
        <v>29</v>
      </c>
      <c r="H58" s="117">
        <v>2516</v>
      </c>
      <c r="I58" s="117">
        <v>548</v>
      </c>
      <c r="J58" s="117">
        <v>482</v>
      </c>
      <c r="K58" s="117">
        <v>29</v>
      </c>
      <c r="L58" s="2">
        <v>2</v>
      </c>
      <c r="M58" s="117">
        <v>257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117">
        <v>8</v>
      </c>
      <c r="V58" s="117">
        <v>186</v>
      </c>
      <c r="W58" s="117">
        <v>93</v>
      </c>
      <c r="X58" s="2" t="s">
        <v>42</v>
      </c>
      <c r="Y58" s="2">
        <v>17.985087316043927</v>
      </c>
      <c r="Z58" s="2">
        <v>16.471712273276889</v>
      </c>
      <c r="AA58" s="2">
        <v>19.931218475204531</v>
      </c>
      <c r="AB58" s="2">
        <v>17.993284037355405</v>
      </c>
      <c r="AC58" s="29">
        <f>('Controles Generales'!$D$18*(I58*(90/H58))+'Controles Generales'!$E$18*(J58*(90/H58))+'Controles Generales'!$F$18*(K58*(90/H58))+'Controles Generales'!$H$18*(M58*(90/H58))+'Controles Generales'!$P$18*(U58*(90/H58))+'Controles Generales'!$Q$18*(V58*(90/H58))+'Controles Generales'!$R$18*(W58*(90/H58)))/100</f>
        <v>7.8544316375198715</v>
      </c>
      <c r="AD58" s="2"/>
      <c r="AE58" s="2"/>
      <c r="AF58" s="2"/>
      <c r="AG58" s="2"/>
      <c r="AH58" s="2"/>
      <c r="AI58" s="2"/>
      <c r="AJ58" s="10">
        <f>IF($H58&lt;'Criterios de Restricción'!$E$39,0,AC58)</f>
        <v>7.8544316375198715</v>
      </c>
    </row>
    <row r="59" spans="1:36" ht="21" x14ac:dyDescent="0.25">
      <c r="A59" s="117" t="s">
        <v>449</v>
      </c>
      <c r="B59" s="117" t="s">
        <v>28</v>
      </c>
      <c r="C59" s="117" t="s">
        <v>155</v>
      </c>
      <c r="D59" s="117" t="s">
        <v>118</v>
      </c>
      <c r="E59" s="118">
        <v>32972</v>
      </c>
      <c r="F59" s="117">
        <v>25</v>
      </c>
      <c r="G59" s="117">
        <v>21</v>
      </c>
      <c r="H59" s="117">
        <v>1749</v>
      </c>
      <c r="I59" s="117">
        <v>436</v>
      </c>
      <c r="J59" s="117">
        <v>470</v>
      </c>
      <c r="K59" s="117">
        <v>18</v>
      </c>
      <c r="L59" s="2">
        <v>14</v>
      </c>
      <c r="M59" s="117">
        <v>163</v>
      </c>
      <c r="N59" s="2">
        <v>8</v>
      </c>
      <c r="O59" s="2">
        <v>4</v>
      </c>
      <c r="P59" s="2">
        <v>2</v>
      </c>
      <c r="Q59" s="2">
        <v>0</v>
      </c>
      <c r="R59" s="2">
        <v>4</v>
      </c>
      <c r="S59" s="2">
        <v>1</v>
      </c>
      <c r="T59" s="2">
        <v>4</v>
      </c>
      <c r="U59" s="117">
        <v>12</v>
      </c>
      <c r="V59" s="117">
        <v>129</v>
      </c>
      <c r="W59" s="117">
        <v>95</v>
      </c>
      <c r="X59" s="2" t="s">
        <v>42</v>
      </c>
      <c r="Y59" s="2">
        <v>7.8057286006783633</v>
      </c>
      <c r="Z59" s="2">
        <v>6.3920651349493847</v>
      </c>
      <c r="AA59" s="2">
        <v>8.8032893998264026</v>
      </c>
      <c r="AB59" s="2">
        <v>7.5639253219898386</v>
      </c>
      <c r="AC59" s="29">
        <f>('Controles Generales'!$D$18*(I59*(90/H59))+'Controles Generales'!$E$18*(J59*(90/H59))+'Controles Generales'!$F$18*(K59*(90/H59))+'Controles Generales'!$H$18*(M59*(90/H59))+'Controles Generales'!$P$18*(U59*(90/H59))+'Controles Generales'!$Q$18*(V59*(90/H59))+'Controles Generales'!$R$18*(W59*(90/H59)))/100</f>
        <v>8.7362778730703265</v>
      </c>
      <c r="AD59" s="2"/>
      <c r="AE59" s="2"/>
      <c r="AF59" s="2"/>
      <c r="AG59" s="2"/>
      <c r="AH59" s="2"/>
      <c r="AI59" s="2"/>
      <c r="AJ59" s="10">
        <f>IF($H59&lt;'Criterios de Restricción'!$E$39,0,AC59)</f>
        <v>8.7362778730703265</v>
      </c>
    </row>
    <row r="60" spans="1:36" ht="21" x14ac:dyDescent="0.25">
      <c r="A60" s="117" t="s">
        <v>982</v>
      </c>
      <c r="B60" s="117" t="s">
        <v>28</v>
      </c>
      <c r="C60" s="117" t="s">
        <v>132</v>
      </c>
      <c r="D60" s="117" t="s">
        <v>169</v>
      </c>
      <c r="E60" s="118">
        <v>29594</v>
      </c>
      <c r="F60" s="117">
        <v>34</v>
      </c>
      <c r="G60" s="117">
        <v>8</v>
      </c>
      <c r="H60" s="117">
        <v>430</v>
      </c>
      <c r="I60" s="117">
        <v>75</v>
      </c>
      <c r="J60" s="117">
        <v>77</v>
      </c>
      <c r="K60" s="117">
        <v>4</v>
      </c>
      <c r="L60" s="2">
        <v>1</v>
      </c>
      <c r="M60" s="117">
        <v>27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117">
        <v>2</v>
      </c>
      <c r="V60" s="117">
        <v>29</v>
      </c>
      <c r="W60" s="117">
        <v>24</v>
      </c>
      <c r="X60" s="25"/>
      <c r="Y60" s="25"/>
      <c r="Z60" s="25"/>
      <c r="AA60" s="25"/>
      <c r="AB60" s="25"/>
      <c r="AC60" s="29">
        <f>('Controles Generales'!$D$18*(I60*(90/H60))+'Controles Generales'!$E$18*(J60*(90/H60))+'Controles Generales'!$F$18*(K60*(90/H60))+'Controles Generales'!$H$18*(M60*(90/H60))+'Controles Generales'!$P$18*(U60*(90/H60))+'Controles Generales'!$Q$18*(V60*(90/H60))+'Controles Generales'!$R$18*(W60*(90/H60)))/100</f>
        <v>6.3470930232558134</v>
      </c>
      <c r="AD60" s="25"/>
      <c r="AE60" s="25"/>
      <c r="AF60" s="25"/>
      <c r="AG60" s="25"/>
      <c r="AH60" s="25"/>
      <c r="AI60" s="25"/>
      <c r="AJ60" s="10">
        <f>IF($H60&lt;'Criterios de Restricción'!$E$39,0,AC60)</f>
        <v>0</v>
      </c>
    </row>
    <row r="61" spans="1:36" ht="21" x14ac:dyDescent="0.25">
      <c r="A61" s="117" t="s">
        <v>983</v>
      </c>
      <c r="B61" s="117" t="s">
        <v>28</v>
      </c>
      <c r="C61" s="117" t="s">
        <v>130</v>
      </c>
      <c r="D61" s="117" t="s">
        <v>118</v>
      </c>
      <c r="E61" s="118">
        <v>32879</v>
      </c>
      <c r="F61" s="117">
        <v>25</v>
      </c>
      <c r="G61" s="117">
        <v>17</v>
      </c>
      <c r="H61" s="117">
        <v>1383</v>
      </c>
      <c r="I61" s="117">
        <v>402</v>
      </c>
      <c r="J61" s="117">
        <v>309</v>
      </c>
      <c r="K61" s="117">
        <v>16</v>
      </c>
      <c r="L61" s="2">
        <v>1</v>
      </c>
      <c r="M61" s="117">
        <v>149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117">
        <v>14</v>
      </c>
      <c r="V61" s="117">
        <v>128</v>
      </c>
      <c r="W61" s="117">
        <v>80</v>
      </c>
      <c r="X61" s="2" t="s">
        <v>42</v>
      </c>
      <c r="Y61" s="2">
        <v>3.3622095573083679</v>
      </c>
      <c r="Z61" s="2">
        <v>3.2082615752408139</v>
      </c>
      <c r="AA61" s="2">
        <v>3.7363039845369843</v>
      </c>
      <c r="AB61" s="2">
        <v>3.3622095573083679</v>
      </c>
      <c r="AC61" s="29">
        <f>('Controles Generales'!$D$18*(I61*(90/H61))+'Controles Generales'!$E$18*(J61*(90/H61))+'Controles Generales'!$F$18*(K61*(90/H61))+'Controles Generales'!$H$18*(M61*(90/H61))+'Controles Generales'!$P$18*(U61*(90/H61))+'Controles Generales'!$Q$18*(V61*(90/H61))+'Controles Generales'!$R$18*(W61*(90/H61)))/100</f>
        <v>9.3774403470715839</v>
      </c>
      <c r="AD61" s="2"/>
      <c r="AE61" s="2"/>
      <c r="AF61" s="2"/>
      <c r="AG61" s="2"/>
      <c r="AH61" s="2"/>
      <c r="AI61" s="2"/>
      <c r="AJ61" s="10">
        <f>IF($H61&lt;'Criterios de Restricción'!$E$39,0,AC61)</f>
        <v>9.3774403470715839</v>
      </c>
    </row>
    <row r="62" spans="1:36" ht="21" x14ac:dyDescent="0.25">
      <c r="A62" s="117" t="s">
        <v>984</v>
      </c>
      <c r="B62" s="117" t="s">
        <v>28</v>
      </c>
      <c r="C62" s="117" t="s">
        <v>143</v>
      </c>
      <c r="D62" s="117" t="s">
        <v>118</v>
      </c>
      <c r="E62" s="118">
        <v>32996</v>
      </c>
      <c r="F62" s="117">
        <v>25</v>
      </c>
      <c r="G62" s="117">
        <v>2</v>
      </c>
      <c r="H62" s="117">
        <v>135</v>
      </c>
      <c r="I62" s="117">
        <v>4</v>
      </c>
      <c r="J62" s="117">
        <v>3</v>
      </c>
      <c r="K62" s="117">
        <v>0</v>
      </c>
      <c r="L62" s="2">
        <v>17</v>
      </c>
      <c r="M62" s="117">
        <v>4</v>
      </c>
      <c r="N62" s="2">
        <v>2</v>
      </c>
      <c r="O62" s="2">
        <v>0</v>
      </c>
      <c r="P62" s="2">
        <v>0</v>
      </c>
      <c r="Q62" s="2">
        <v>0</v>
      </c>
      <c r="R62" s="2">
        <v>3</v>
      </c>
      <c r="S62" s="2">
        <v>2</v>
      </c>
      <c r="T62" s="2">
        <v>14</v>
      </c>
      <c r="U62" s="117">
        <v>1</v>
      </c>
      <c r="V62" s="117">
        <v>9</v>
      </c>
      <c r="W62" s="117">
        <v>5</v>
      </c>
      <c r="X62" s="25"/>
      <c r="Y62" s="25"/>
      <c r="Z62" s="25"/>
      <c r="AA62" s="25"/>
      <c r="AB62" s="25"/>
      <c r="AC62" s="29">
        <f>('Controles Generales'!$D$18*(I62*(90/H62))+'Controles Generales'!$E$18*(J62*(90/H62))+'Controles Generales'!$F$18*(K62*(90/H62))+'Controles Generales'!$H$18*(M62*(90/H62))+'Controles Generales'!$P$18*(U62*(90/H62))+'Controles Generales'!$Q$18*(V62*(90/H62))+'Controles Generales'!$R$18*(W62*(90/H62)))/100</f>
        <v>2.3833333333333333</v>
      </c>
      <c r="AD62" s="25"/>
      <c r="AE62" s="25"/>
      <c r="AF62" s="25"/>
      <c r="AG62" s="25"/>
      <c r="AH62" s="25"/>
      <c r="AI62" s="25"/>
      <c r="AJ62" s="10">
        <f>IF($H62&lt;'Criterios de Restricción'!$E$39,0,AC62)</f>
        <v>0</v>
      </c>
    </row>
    <row r="63" spans="1:36" ht="21" x14ac:dyDescent="0.25">
      <c r="A63" s="117" t="s">
        <v>985</v>
      </c>
      <c r="B63" s="117" t="s">
        <v>28</v>
      </c>
      <c r="C63" s="117" t="s">
        <v>128</v>
      </c>
      <c r="D63" s="117" t="s">
        <v>118</v>
      </c>
      <c r="E63" s="118">
        <v>29384</v>
      </c>
      <c r="F63" s="117">
        <v>35</v>
      </c>
      <c r="G63" s="117">
        <v>23</v>
      </c>
      <c r="H63" s="117">
        <v>1778</v>
      </c>
      <c r="I63" s="117">
        <v>261</v>
      </c>
      <c r="J63" s="117">
        <v>393</v>
      </c>
      <c r="K63" s="117">
        <v>29</v>
      </c>
      <c r="L63" s="2">
        <v>0</v>
      </c>
      <c r="M63" s="117">
        <v>86</v>
      </c>
      <c r="N63" s="2">
        <v>1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2</v>
      </c>
      <c r="U63" s="117">
        <v>2</v>
      </c>
      <c r="V63" s="117">
        <v>75</v>
      </c>
      <c r="W63" s="117">
        <v>68</v>
      </c>
      <c r="X63" s="25"/>
      <c r="Y63" s="25"/>
      <c r="Z63" s="25"/>
      <c r="AA63" s="25"/>
      <c r="AB63" s="25"/>
      <c r="AC63" s="29">
        <f>('Controles Generales'!$D$18*(I63*(90/H63))+'Controles Generales'!$E$18*(J63*(90/H63))+'Controles Generales'!$F$18*(K63*(90/H63))+'Controles Generales'!$H$18*(M63*(90/H63))+'Controles Generales'!$P$18*(U63*(90/H63))+'Controles Generales'!$Q$18*(V63*(90/H63))+'Controles Generales'!$R$18*(W63*(90/H63)))/100</f>
        <v>5.7705286839145105</v>
      </c>
      <c r="AD63" s="25"/>
      <c r="AE63" s="25"/>
      <c r="AF63" s="25"/>
      <c r="AG63" s="25"/>
      <c r="AH63" s="25"/>
      <c r="AI63" s="25"/>
      <c r="AJ63" s="10">
        <f>IF($H63&lt;'Criterios de Restricción'!$E$39,0,AC63)</f>
        <v>5.7705286839145105</v>
      </c>
    </row>
    <row r="64" spans="1:36" ht="21" x14ac:dyDescent="0.25">
      <c r="A64" s="117" t="s">
        <v>986</v>
      </c>
      <c r="B64" s="117" t="s">
        <v>28</v>
      </c>
      <c r="C64" s="117" t="s">
        <v>121</v>
      </c>
      <c r="D64" s="117" t="s">
        <v>118</v>
      </c>
      <c r="E64" s="118">
        <v>28529</v>
      </c>
      <c r="F64" s="117">
        <v>37</v>
      </c>
      <c r="G64" s="117">
        <v>6</v>
      </c>
      <c r="H64" s="117">
        <v>142</v>
      </c>
      <c r="I64" s="117">
        <v>11</v>
      </c>
      <c r="J64" s="117">
        <v>21</v>
      </c>
      <c r="K64" s="117">
        <v>2</v>
      </c>
      <c r="L64" s="2">
        <v>10</v>
      </c>
      <c r="M64" s="117">
        <v>5</v>
      </c>
      <c r="N64" s="2">
        <v>2</v>
      </c>
      <c r="O64" s="2">
        <v>0</v>
      </c>
      <c r="P64" s="2">
        <v>4</v>
      </c>
      <c r="Q64" s="2">
        <v>0</v>
      </c>
      <c r="R64" s="2">
        <v>9</v>
      </c>
      <c r="S64" s="2">
        <v>6</v>
      </c>
      <c r="T64" s="2">
        <v>9</v>
      </c>
      <c r="U64" s="117">
        <v>1</v>
      </c>
      <c r="V64" s="117">
        <v>14</v>
      </c>
      <c r="W64" s="117">
        <v>15</v>
      </c>
      <c r="X64" s="25"/>
      <c r="Y64" s="25"/>
      <c r="Z64" s="25"/>
      <c r="AA64" s="25"/>
      <c r="AB64" s="25"/>
      <c r="AC64" s="29">
        <f>('Controles Generales'!$D$18*(I64*(90/H64))+'Controles Generales'!$E$18*(J64*(90/H64))+'Controles Generales'!$F$18*(K64*(90/H64))+'Controles Generales'!$H$18*(M64*(90/H64))+'Controles Generales'!$P$18*(U64*(90/H64))+'Controles Generales'!$Q$18*(V64*(90/H64))+'Controles Generales'!$R$18*(W64*(90/H64)))/100</f>
        <v>5.3556338028169019</v>
      </c>
      <c r="AD64" s="25"/>
      <c r="AE64" s="25"/>
      <c r="AF64" s="25"/>
      <c r="AG64" s="25"/>
      <c r="AH64" s="25"/>
      <c r="AI64" s="25"/>
      <c r="AJ64" s="10">
        <f>IF($H64&lt;'Criterios de Restricción'!$E$39,0,AC64)</f>
        <v>0</v>
      </c>
    </row>
    <row r="65" spans="1:36" ht="21" x14ac:dyDescent="0.25">
      <c r="A65" s="117" t="s">
        <v>987</v>
      </c>
      <c r="B65" s="117" t="s">
        <v>28</v>
      </c>
      <c r="C65" s="117" t="s">
        <v>129</v>
      </c>
      <c r="D65" s="117" t="s">
        <v>118</v>
      </c>
      <c r="E65" s="118">
        <v>29661</v>
      </c>
      <c r="F65" s="117">
        <v>34</v>
      </c>
      <c r="G65" s="117">
        <v>27</v>
      </c>
      <c r="H65" s="117">
        <v>2353</v>
      </c>
      <c r="I65" s="117">
        <v>313</v>
      </c>
      <c r="J65" s="117">
        <v>472</v>
      </c>
      <c r="K65" s="117">
        <v>11</v>
      </c>
      <c r="L65" s="2">
        <v>12</v>
      </c>
      <c r="M65" s="117">
        <v>153</v>
      </c>
      <c r="N65" s="2">
        <v>3</v>
      </c>
      <c r="O65" s="2">
        <v>2</v>
      </c>
      <c r="P65" s="2">
        <v>10</v>
      </c>
      <c r="Q65" s="2">
        <v>2</v>
      </c>
      <c r="R65" s="2">
        <v>7</v>
      </c>
      <c r="S65" s="2">
        <v>48</v>
      </c>
      <c r="T65" s="2">
        <v>12</v>
      </c>
      <c r="U65" s="117">
        <v>19</v>
      </c>
      <c r="V65" s="117">
        <v>164</v>
      </c>
      <c r="W65" s="117">
        <v>111</v>
      </c>
      <c r="X65" s="25"/>
      <c r="Y65" s="25"/>
      <c r="Z65" s="25"/>
      <c r="AA65" s="25"/>
      <c r="AB65" s="25"/>
      <c r="AC65" s="29">
        <f>('Controles Generales'!$D$18*(I65*(90/H65))+'Controles Generales'!$E$18*(J65*(90/H65))+'Controles Generales'!$F$18*(K65*(90/H65))+'Controles Generales'!$H$18*(M65*(90/H65))+'Controles Generales'!$P$18*(U65*(90/H65))+'Controles Generales'!$Q$18*(V65*(90/H65))+'Controles Generales'!$R$18*(W65*(90/H65)))/100</f>
        <v>6.0978538036549095</v>
      </c>
      <c r="AD65" s="25"/>
      <c r="AE65" s="25"/>
      <c r="AF65" s="25"/>
      <c r="AG65" s="25"/>
      <c r="AH65" s="25"/>
      <c r="AI65" s="25"/>
      <c r="AJ65" s="10">
        <f>IF($H65&lt;'Criterios de Restricción'!$E$39,0,AC65)</f>
        <v>6.0978538036549095</v>
      </c>
    </row>
    <row r="66" spans="1:36" ht="31.5" x14ac:dyDescent="0.25">
      <c r="A66" s="117" t="s">
        <v>988</v>
      </c>
      <c r="B66" s="117" t="s">
        <v>28</v>
      </c>
      <c r="C66" s="117" t="s">
        <v>144</v>
      </c>
      <c r="D66" s="117" t="s">
        <v>118</v>
      </c>
      <c r="E66" s="118">
        <v>33807</v>
      </c>
      <c r="F66" s="117">
        <v>23</v>
      </c>
      <c r="G66" s="117">
        <v>6</v>
      </c>
      <c r="H66" s="117">
        <v>286</v>
      </c>
      <c r="I66" s="117">
        <v>62</v>
      </c>
      <c r="J66" s="117">
        <v>82</v>
      </c>
      <c r="K66" s="117">
        <v>3</v>
      </c>
      <c r="L66" s="2">
        <v>0</v>
      </c>
      <c r="M66" s="117">
        <v>15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117">
        <v>0</v>
      </c>
      <c r="V66" s="117">
        <v>16</v>
      </c>
      <c r="W66" s="117">
        <v>6</v>
      </c>
      <c r="X66" s="2" t="s">
        <v>42</v>
      </c>
      <c r="Y66" s="2">
        <v>3.1968542031095755</v>
      </c>
      <c r="Z66" s="2">
        <v>3.4932292228260557</v>
      </c>
      <c r="AA66" s="2">
        <v>3.8331360406422319</v>
      </c>
      <c r="AB66" s="2">
        <v>3.0329197768800675</v>
      </c>
      <c r="AC66" s="29">
        <f>('Controles Generales'!$D$18*(I66*(90/H66))+'Controles Generales'!$E$18*(J66*(90/H66))+'Controles Generales'!$F$18*(K66*(90/H66))+'Controles Generales'!$H$18*(M66*(90/H66))+'Controles Generales'!$P$18*(U66*(90/H66))+'Controles Generales'!$Q$18*(V66*(90/H66))+'Controles Generales'!$R$18*(W66*(90/H66)))/100</f>
        <v>6.9781468531468525</v>
      </c>
      <c r="AD66" s="2"/>
      <c r="AE66" s="2"/>
      <c r="AF66" s="2"/>
      <c r="AG66" s="2"/>
      <c r="AH66" s="2"/>
      <c r="AI66" s="2"/>
      <c r="AJ66" s="10">
        <f>IF($H66&lt;'Criterios de Restricción'!$E$39,0,AC66)</f>
        <v>0</v>
      </c>
    </row>
    <row r="67" spans="1:36" ht="21" x14ac:dyDescent="0.25">
      <c r="A67" s="117" t="s">
        <v>989</v>
      </c>
      <c r="B67" s="117" t="s">
        <v>28</v>
      </c>
      <c r="C67" s="117" t="s">
        <v>138</v>
      </c>
      <c r="D67" s="117" t="s">
        <v>169</v>
      </c>
      <c r="E67" s="118">
        <v>31331</v>
      </c>
      <c r="F67" s="117">
        <v>30</v>
      </c>
      <c r="G67" s="117">
        <v>25</v>
      </c>
      <c r="H67" s="117">
        <v>1972</v>
      </c>
      <c r="I67" s="117">
        <v>193</v>
      </c>
      <c r="J67" s="117">
        <v>349</v>
      </c>
      <c r="K67" s="117">
        <v>21</v>
      </c>
      <c r="L67" s="2">
        <v>3</v>
      </c>
      <c r="M67" s="117">
        <v>104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3</v>
      </c>
      <c r="U67" s="117">
        <v>22</v>
      </c>
      <c r="V67" s="117">
        <v>118</v>
      </c>
      <c r="W67" s="117">
        <v>158</v>
      </c>
      <c r="X67" s="25"/>
      <c r="Y67" s="25"/>
      <c r="Z67" s="25"/>
      <c r="AA67" s="25"/>
      <c r="AB67" s="25"/>
      <c r="AC67" s="29">
        <f>('Controles Generales'!$D$18*(I67*(90/H67))+'Controles Generales'!$E$18*(J67*(90/H67))+'Controles Generales'!$F$18*(K67*(90/H67))+'Controles Generales'!$H$18*(M67*(90/H67))+'Controles Generales'!$P$18*(U67*(90/H67))+'Controles Generales'!$Q$18*(V67*(90/H67))+'Controles Generales'!$R$18*(W67*(90/H67)))/100</f>
        <v>5.5576825557809322</v>
      </c>
      <c r="AD67" s="25"/>
      <c r="AE67" s="25"/>
      <c r="AF67" s="25"/>
      <c r="AG67" s="25"/>
      <c r="AH67" s="25"/>
      <c r="AI67" s="25"/>
      <c r="AJ67" s="10">
        <f>IF($H67&lt;'Criterios de Restricción'!$E$39,0,AC67)</f>
        <v>5.5576825557809322</v>
      </c>
    </row>
    <row r="68" spans="1:36" ht="21" x14ac:dyDescent="0.25">
      <c r="A68" s="117" t="s">
        <v>443</v>
      </c>
      <c r="B68" s="117" t="s">
        <v>28</v>
      </c>
      <c r="C68" s="117" t="s">
        <v>124</v>
      </c>
      <c r="D68" s="117" t="s">
        <v>118</v>
      </c>
      <c r="E68" s="118">
        <v>33522</v>
      </c>
      <c r="F68" s="117">
        <v>24</v>
      </c>
      <c r="G68" s="117">
        <v>17</v>
      </c>
      <c r="H68" s="117">
        <v>951</v>
      </c>
      <c r="I68" s="117">
        <v>168</v>
      </c>
      <c r="J68" s="117">
        <v>200</v>
      </c>
      <c r="K68" s="117">
        <v>33</v>
      </c>
      <c r="L68" s="2">
        <v>13</v>
      </c>
      <c r="M68" s="117">
        <v>58</v>
      </c>
      <c r="N68" s="2">
        <v>6</v>
      </c>
      <c r="O68" s="2">
        <v>1</v>
      </c>
      <c r="P68" s="2">
        <v>4</v>
      </c>
      <c r="Q68" s="2">
        <v>1</v>
      </c>
      <c r="R68" s="2">
        <v>9</v>
      </c>
      <c r="S68" s="2">
        <v>3</v>
      </c>
      <c r="T68" s="2">
        <v>11</v>
      </c>
      <c r="U68" s="117">
        <v>4</v>
      </c>
      <c r="V68" s="117">
        <v>48</v>
      </c>
      <c r="W68" s="117">
        <v>32</v>
      </c>
      <c r="X68" s="2" t="s">
        <v>42</v>
      </c>
      <c r="Y68" s="2">
        <v>0.38608545155034718</v>
      </c>
      <c r="Z68" s="2">
        <v>0.11425860666847384</v>
      </c>
      <c r="AA68" s="2">
        <v>0.45703442667389538</v>
      </c>
      <c r="AB68" s="2">
        <v>0.38608545155034718</v>
      </c>
      <c r="AC68" s="29">
        <f>('Controles Generales'!$D$18*(I68*(90/H68))+'Controles Generales'!$E$18*(J68*(90/H68))+'Controles Generales'!$F$18*(K68*(90/H68))+'Controles Generales'!$H$18*(M68*(90/H68))+'Controles Generales'!$P$18*(U68*(90/H68))+'Controles Generales'!$Q$18*(V68*(90/H68))+'Controles Generales'!$R$18*(W68*(90/H68)))/100</f>
        <v>6.7216088328075703</v>
      </c>
      <c r="AD68" s="2"/>
      <c r="AE68" s="2"/>
      <c r="AF68" s="2"/>
      <c r="AG68" s="2"/>
      <c r="AH68" s="2"/>
      <c r="AI68" s="2"/>
      <c r="AJ68" s="10">
        <f>IF($H68&lt;'Criterios de Restricción'!$E$39,0,AC68)</f>
        <v>6.7216088328075703</v>
      </c>
    </row>
    <row r="69" spans="1:36" ht="21" x14ac:dyDescent="0.25">
      <c r="A69" s="117" t="s">
        <v>473</v>
      </c>
      <c r="B69" s="117" t="s">
        <v>28</v>
      </c>
      <c r="C69" s="117" t="s">
        <v>138</v>
      </c>
      <c r="D69" s="117" t="s">
        <v>118</v>
      </c>
      <c r="E69" s="118">
        <v>32885</v>
      </c>
      <c r="F69" s="117">
        <v>25</v>
      </c>
      <c r="G69" s="117">
        <v>28</v>
      </c>
      <c r="H69" s="117">
        <v>2177</v>
      </c>
      <c r="I69" s="117">
        <v>212</v>
      </c>
      <c r="J69" s="117">
        <v>450</v>
      </c>
      <c r="K69" s="117">
        <v>88</v>
      </c>
      <c r="L69" s="2">
        <v>6</v>
      </c>
      <c r="M69" s="117">
        <v>123</v>
      </c>
      <c r="N69" s="2">
        <v>5</v>
      </c>
      <c r="O69" s="2">
        <v>1</v>
      </c>
      <c r="P69" s="2">
        <v>2</v>
      </c>
      <c r="Q69" s="2">
        <v>1</v>
      </c>
      <c r="R69" s="2">
        <v>2</v>
      </c>
      <c r="S69" s="2">
        <v>0</v>
      </c>
      <c r="T69" s="2">
        <v>7</v>
      </c>
      <c r="U69" s="117">
        <v>3</v>
      </c>
      <c r="V69" s="117">
        <v>84</v>
      </c>
      <c r="W69" s="117">
        <v>78</v>
      </c>
      <c r="X69" s="25"/>
      <c r="Y69" s="25"/>
      <c r="Z69" s="25"/>
      <c r="AA69" s="25"/>
      <c r="AB69" s="25"/>
      <c r="AC69" s="29">
        <f>('Controles Generales'!$D$18*(I69*(90/H69))+'Controles Generales'!$E$18*(J69*(90/H69))+'Controles Generales'!$F$18*(K69*(90/H69))+'Controles Generales'!$H$18*(M69*(90/H69))+'Controles Generales'!$P$18*(U69*(90/H69))+'Controles Generales'!$Q$18*(V69*(90/H69))+'Controles Generales'!$R$18*(W69*(90/H69)))/100</f>
        <v>5.8435920992191086</v>
      </c>
      <c r="AD69" s="25"/>
      <c r="AE69" s="25"/>
      <c r="AF69" s="25"/>
      <c r="AG69" s="25"/>
      <c r="AH69" s="25"/>
      <c r="AI69" s="25"/>
      <c r="AJ69" s="10">
        <f>IF($H69&lt;'Criterios de Restricción'!$E$39,0,AC69)</f>
        <v>5.8435920992191086</v>
      </c>
    </row>
    <row r="70" spans="1:36" ht="21" x14ac:dyDescent="0.25">
      <c r="A70" s="117" t="s">
        <v>991</v>
      </c>
      <c r="B70" s="117" t="s">
        <v>28</v>
      </c>
      <c r="C70" s="117" t="s">
        <v>175</v>
      </c>
      <c r="D70" s="117" t="s">
        <v>118</v>
      </c>
      <c r="E70" s="118">
        <v>35077</v>
      </c>
      <c r="F70" s="117">
        <v>19</v>
      </c>
      <c r="G70" s="117">
        <v>2</v>
      </c>
      <c r="H70" s="117">
        <v>6</v>
      </c>
      <c r="I70" s="117">
        <v>0</v>
      </c>
      <c r="J70" s="117">
        <v>1</v>
      </c>
      <c r="K70" s="117">
        <v>0</v>
      </c>
      <c r="L70" s="2">
        <v>3</v>
      </c>
      <c r="M70" s="117">
        <v>1</v>
      </c>
      <c r="N70" s="2">
        <v>1</v>
      </c>
      <c r="O70" s="2">
        <v>0</v>
      </c>
      <c r="P70" s="2">
        <v>2</v>
      </c>
      <c r="Q70" s="2">
        <v>0</v>
      </c>
      <c r="R70" s="2">
        <v>3</v>
      </c>
      <c r="S70" s="2">
        <v>2</v>
      </c>
      <c r="T70" s="2">
        <v>5</v>
      </c>
      <c r="U70" s="117">
        <v>0</v>
      </c>
      <c r="V70" s="117">
        <v>1</v>
      </c>
      <c r="W70" s="117">
        <v>0</v>
      </c>
      <c r="X70" s="25"/>
      <c r="Y70" s="25"/>
      <c r="Z70" s="25"/>
      <c r="AA70" s="25"/>
      <c r="AB70" s="25"/>
      <c r="AC70" s="29">
        <f>('Controles Generales'!$D$18*(I70*(90/H70))+'Controles Generales'!$E$18*(J70*(90/H70))+'Controles Generales'!$F$18*(K70*(90/H70))+'Controles Generales'!$H$18*(M70*(90/H70))+'Controles Generales'!$P$18*(U70*(90/H70))+'Controles Generales'!$Q$18*(V70*(90/H70))+'Controles Generales'!$R$18*(W70*(90/H70)))/100</f>
        <v>7.875</v>
      </c>
      <c r="AD70" s="25"/>
      <c r="AE70" s="25"/>
      <c r="AF70" s="25"/>
      <c r="AG70" s="25"/>
      <c r="AH70" s="25"/>
      <c r="AI70" s="25"/>
      <c r="AJ70" s="10">
        <f>IF($H70&lt;'Criterios de Restricción'!$E$39,0,AC70)</f>
        <v>0</v>
      </c>
    </row>
    <row r="71" spans="1:36" ht="21" x14ac:dyDescent="0.25">
      <c r="A71" s="117" t="s">
        <v>434</v>
      </c>
      <c r="B71" s="117" t="s">
        <v>28</v>
      </c>
      <c r="C71" s="117" t="s">
        <v>121</v>
      </c>
      <c r="D71" s="117" t="s">
        <v>118</v>
      </c>
      <c r="E71" s="118">
        <v>31863</v>
      </c>
      <c r="F71" s="117">
        <v>28</v>
      </c>
      <c r="G71" s="117">
        <v>18</v>
      </c>
      <c r="H71" s="117">
        <v>1143</v>
      </c>
      <c r="I71" s="117">
        <v>132</v>
      </c>
      <c r="J71" s="117">
        <v>242</v>
      </c>
      <c r="K71" s="117">
        <v>30</v>
      </c>
      <c r="L71" s="2">
        <v>7</v>
      </c>
      <c r="M71" s="117">
        <v>78</v>
      </c>
      <c r="N71" s="2">
        <v>8</v>
      </c>
      <c r="O71" s="2">
        <v>4</v>
      </c>
      <c r="P71" s="2">
        <v>4</v>
      </c>
      <c r="Q71" s="2">
        <v>2</v>
      </c>
      <c r="R71" s="2">
        <v>31</v>
      </c>
      <c r="S71" s="2">
        <v>11</v>
      </c>
      <c r="T71" s="2">
        <v>14</v>
      </c>
      <c r="U71" s="117">
        <v>1</v>
      </c>
      <c r="V71" s="117">
        <v>50</v>
      </c>
      <c r="W71" s="117">
        <v>53</v>
      </c>
      <c r="X71" s="2" t="s">
        <v>42</v>
      </c>
      <c r="Y71" s="2">
        <v>29.498088010630244</v>
      </c>
      <c r="Z71" s="2">
        <v>26.591035302400929</v>
      </c>
      <c r="AA71" s="2">
        <v>36.183063984984763</v>
      </c>
      <c r="AB71" s="2">
        <v>29.748088010630244</v>
      </c>
      <c r="AC71" s="29">
        <f>('Controles Generales'!$D$18*(I71*(90/H71))+'Controles Generales'!$E$18*(J71*(90/H71))+'Controles Generales'!$F$18*(K71*(90/H71))+'Controles Generales'!$H$18*(M71*(90/H71))+'Controles Generales'!$P$18*(U71*(90/H71))+'Controles Generales'!$Q$18*(V71*(90/H71))+'Controles Generales'!$R$18*(W71*(90/H71)))/100</f>
        <v>6.2322834645669287</v>
      </c>
      <c r="AD71" s="2"/>
      <c r="AE71" s="2"/>
      <c r="AF71" s="2"/>
      <c r="AG71" s="2"/>
      <c r="AH71" s="2"/>
      <c r="AI71" s="2"/>
      <c r="AJ71" s="10">
        <f>IF($H71&lt;'Criterios de Restricción'!$E$39,0,AC71)</f>
        <v>6.2322834645669287</v>
      </c>
    </row>
    <row r="72" spans="1:36" ht="21" x14ac:dyDescent="0.25">
      <c r="A72" s="117" t="s">
        <v>993</v>
      </c>
      <c r="B72" s="117" t="s">
        <v>28</v>
      </c>
      <c r="C72" s="117" t="s">
        <v>117</v>
      </c>
      <c r="D72" s="117" t="s">
        <v>118</v>
      </c>
      <c r="E72" s="118">
        <v>33463</v>
      </c>
      <c r="F72" s="117">
        <v>24</v>
      </c>
      <c r="G72" s="117">
        <v>2</v>
      </c>
      <c r="H72" s="117">
        <v>36</v>
      </c>
      <c r="I72" s="117">
        <v>2</v>
      </c>
      <c r="J72" s="117">
        <v>10</v>
      </c>
      <c r="K72" s="117">
        <v>1</v>
      </c>
      <c r="L72" s="2">
        <v>20</v>
      </c>
      <c r="M72" s="117">
        <v>2</v>
      </c>
      <c r="N72" s="2">
        <v>10</v>
      </c>
      <c r="O72" s="2">
        <v>0</v>
      </c>
      <c r="P72" s="2">
        <v>2</v>
      </c>
      <c r="Q72" s="2">
        <v>1</v>
      </c>
      <c r="R72" s="2">
        <v>5</v>
      </c>
      <c r="S72" s="2">
        <v>4</v>
      </c>
      <c r="T72" s="2">
        <v>10</v>
      </c>
      <c r="U72" s="117">
        <v>0</v>
      </c>
      <c r="V72" s="117">
        <v>0</v>
      </c>
      <c r="W72" s="117">
        <v>2</v>
      </c>
      <c r="X72" s="25"/>
      <c r="Y72" s="25"/>
      <c r="Z72" s="25"/>
      <c r="AA72" s="25"/>
      <c r="AB72" s="25"/>
      <c r="AC72" s="29">
        <f>('Controles Generales'!$D$18*(I72*(90/H72))+'Controles Generales'!$E$18*(J72*(90/H72))+'Controles Generales'!$F$18*(K72*(90/H72))+'Controles Generales'!$H$18*(M72*(90/H72))+'Controles Generales'!$P$18*(U72*(90/H72))+'Controles Generales'!$Q$18*(V72*(90/H72))+'Controles Generales'!$R$18*(W72*(90/H72)))/100</f>
        <v>5.5625</v>
      </c>
      <c r="AD72" s="25"/>
      <c r="AE72" s="25"/>
      <c r="AF72" s="25"/>
      <c r="AG72" s="25"/>
      <c r="AH72" s="25"/>
      <c r="AI72" s="25"/>
      <c r="AJ72" s="10">
        <f>IF($H72&lt;'Criterios de Restricción'!$E$39,0,AC72)</f>
        <v>0</v>
      </c>
    </row>
    <row r="73" spans="1:36" ht="21" x14ac:dyDescent="0.25">
      <c r="A73" s="117" t="s">
        <v>995</v>
      </c>
      <c r="B73" s="117" t="s">
        <v>28</v>
      </c>
      <c r="C73" s="117" t="s">
        <v>165</v>
      </c>
      <c r="D73" s="117" t="s">
        <v>118</v>
      </c>
      <c r="E73" s="118">
        <v>30727</v>
      </c>
      <c r="F73" s="117">
        <v>31</v>
      </c>
      <c r="G73" s="117">
        <v>10</v>
      </c>
      <c r="H73" s="117">
        <v>599</v>
      </c>
      <c r="I73" s="117">
        <v>86</v>
      </c>
      <c r="J73" s="117">
        <v>77</v>
      </c>
      <c r="K73" s="117">
        <v>0</v>
      </c>
      <c r="L73" s="2">
        <v>8</v>
      </c>
      <c r="M73" s="117">
        <v>63</v>
      </c>
      <c r="N73" s="2">
        <v>1</v>
      </c>
      <c r="O73" s="2">
        <v>0</v>
      </c>
      <c r="P73" s="2">
        <v>2</v>
      </c>
      <c r="Q73" s="2">
        <v>1</v>
      </c>
      <c r="R73" s="2">
        <v>17</v>
      </c>
      <c r="S73" s="2">
        <v>1</v>
      </c>
      <c r="T73" s="2">
        <v>24</v>
      </c>
      <c r="U73" s="117">
        <v>4</v>
      </c>
      <c r="V73" s="117">
        <v>57</v>
      </c>
      <c r="W73" s="117">
        <v>63</v>
      </c>
      <c r="X73" s="25"/>
      <c r="Y73" s="25"/>
      <c r="Z73" s="25"/>
      <c r="AA73" s="25"/>
      <c r="AB73" s="25"/>
      <c r="AC73" s="29">
        <f>('Controles Generales'!$D$18*(I73*(90/H73))+'Controles Generales'!$E$18*(J73*(90/H73))+'Controles Generales'!$F$18*(K73*(90/H73))+'Controles Generales'!$H$18*(M73*(90/H73))+'Controles Generales'!$P$18*(U73*(90/H73))+'Controles Generales'!$Q$18*(V73*(90/H73))+'Controles Generales'!$R$18*(W73*(90/H73)))/100</f>
        <v>7.3359766277128537</v>
      </c>
      <c r="AD73" s="25"/>
      <c r="AE73" s="25"/>
      <c r="AF73" s="25"/>
      <c r="AG73" s="25"/>
      <c r="AH73" s="25"/>
      <c r="AI73" s="25"/>
      <c r="AJ73" s="10">
        <f>IF($H73&lt;'Criterios de Restricción'!$E$39,0,AC73)</f>
        <v>0</v>
      </c>
    </row>
    <row r="74" spans="1:36" ht="21" x14ac:dyDescent="0.25">
      <c r="A74" s="117" t="s">
        <v>447</v>
      </c>
      <c r="B74" s="117" t="s">
        <v>28</v>
      </c>
      <c r="C74" s="117" t="s">
        <v>143</v>
      </c>
      <c r="D74" s="117" t="s">
        <v>118</v>
      </c>
      <c r="E74" s="118">
        <v>31647</v>
      </c>
      <c r="F74" s="117">
        <v>29</v>
      </c>
      <c r="G74" s="117">
        <v>23</v>
      </c>
      <c r="H74" s="117">
        <v>1889</v>
      </c>
      <c r="I74" s="117">
        <v>384</v>
      </c>
      <c r="J74" s="117">
        <v>369</v>
      </c>
      <c r="K74" s="117">
        <v>23</v>
      </c>
      <c r="L74" s="2">
        <v>9</v>
      </c>
      <c r="M74" s="117">
        <v>195</v>
      </c>
      <c r="N74" s="2">
        <v>7</v>
      </c>
      <c r="O74" s="2">
        <v>2</v>
      </c>
      <c r="P74" s="2">
        <v>4</v>
      </c>
      <c r="Q74" s="2">
        <v>3</v>
      </c>
      <c r="R74" s="2">
        <v>9</v>
      </c>
      <c r="S74" s="2">
        <v>7</v>
      </c>
      <c r="T74" s="2">
        <v>15</v>
      </c>
      <c r="U74" s="117">
        <v>21</v>
      </c>
      <c r="V74" s="117">
        <v>236</v>
      </c>
      <c r="W74" s="117">
        <v>203</v>
      </c>
      <c r="X74" s="2" t="s">
        <v>42</v>
      </c>
      <c r="Y74" s="2">
        <v>8.1740744381744896</v>
      </c>
      <c r="Z74" s="2">
        <v>10.7457046835247</v>
      </c>
      <c r="AA74" s="2">
        <v>10.145284371315384</v>
      </c>
      <c r="AB74" s="2">
        <v>8.1351400119449817</v>
      </c>
      <c r="AC74" s="29">
        <f>('Controles Generales'!$D$18*(I74*(90/H74))+'Controles Generales'!$E$18*(J74*(90/H74))+'Controles Generales'!$F$18*(K74*(90/H74))+'Controles Generales'!$H$18*(M74*(90/H74))+'Controles Generales'!$P$18*(U74*(90/H74))+'Controles Generales'!$Q$18*(V74*(90/H74))+'Controles Generales'!$R$18*(W74*(90/H74)))/100</f>
        <v>9.0440709370037062</v>
      </c>
      <c r="AD74" s="2"/>
      <c r="AE74" s="2"/>
      <c r="AF74" s="2"/>
      <c r="AG74" s="2"/>
      <c r="AH74" s="2"/>
      <c r="AI74" s="2"/>
      <c r="AJ74" s="10">
        <f>IF($H74&lt;'Criterios de Restricción'!$E$39,0,AC74)</f>
        <v>9.0440709370037062</v>
      </c>
    </row>
    <row r="75" spans="1:36" ht="21" x14ac:dyDescent="0.25">
      <c r="A75" s="117" t="s">
        <v>429</v>
      </c>
      <c r="B75" s="117" t="s">
        <v>28</v>
      </c>
      <c r="C75" s="117" t="s">
        <v>130</v>
      </c>
      <c r="D75" s="117" t="s">
        <v>118</v>
      </c>
      <c r="E75" s="118">
        <v>31512</v>
      </c>
      <c r="F75" s="117">
        <v>29</v>
      </c>
      <c r="G75" s="117">
        <v>14</v>
      </c>
      <c r="H75" s="117">
        <v>1066</v>
      </c>
      <c r="I75" s="117">
        <v>243</v>
      </c>
      <c r="J75" s="117">
        <v>497</v>
      </c>
      <c r="K75" s="117">
        <v>11</v>
      </c>
      <c r="L75" s="2">
        <v>12</v>
      </c>
      <c r="M75" s="117">
        <v>67</v>
      </c>
      <c r="N75" s="2">
        <v>0</v>
      </c>
      <c r="O75" s="2">
        <v>1</v>
      </c>
      <c r="P75" s="2">
        <v>2</v>
      </c>
      <c r="Q75" s="2">
        <v>0</v>
      </c>
      <c r="R75" s="2">
        <v>3</v>
      </c>
      <c r="S75" s="2">
        <v>7</v>
      </c>
      <c r="T75" s="2">
        <v>11</v>
      </c>
      <c r="U75" s="117">
        <v>5</v>
      </c>
      <c r="V75" s="117">
        <v>68</v>
      </c>
      <c r="W75" s="117">
        <v>51</v>
      </c>
      <c r="X75" s="2" t="s">
        <v>42</v>
      </c>
      <c r="Y75" s="2">
        <v>27.154098758668887</v>
      </c>
      <c r="Z75" s="2">
        <v>22.250803481348388</v>
      </c>
      <c r="AA75" s="2">
        <v>26.526054529005375</v>
      </c>
      <c r="AB75" s="2">
        <v>24.125410234078721</v>
      </c>
      <c r="AC75" s="29">
        <f>('Controles Generales'!$D$18*(I75*(90/H75))+'Controles Generales'!$E$18*(J75*(90/H75))+'Controles Generales'!$F$18*(K75*(90/H75))+'Controles Generales'!$H$18*(M75*(90/H75))+'Controles Generales'!$P$18*(U75*(90/H75))+'Controles Generales'!$Q$18*(V75*(90/H75))+'Controles Generales'!$R$18*(W75*(90/H75)))/100</f>
        <v>9.3229362101313313</v>
      </c>
      <c r="AD75" s="2"/>
      <c r="AE75" s="2"/>
      <c r="AF75" s="2"/>
      <c r="AG75" s="2"/>
      <c r="AH75" s="2"/>
      <c r="AI75" s="2"/>
      <c r="AJ75" s="10">
        <f>IF($H75&lt;'Criterios de Restricción'!$E$39,0,AC75)</f>
        <v>9.3229362101313313</v>
      </c>
    </row>
    <row r="76" spans="1:36" ht="31.5" x14ac:dyDescent="0.25">
      <c r="A76" s="117" t="s">
        <v>996</v>
      </c>
      <c r="B76" s="117" t="s">
        <v>28</v>
      </c>
      <c r="C76" s="117" t="s">
        <v>141</v>
      </c>
      <c r="D76" s="117" t="s">
        <v>118</v>
      </c>
      <c r="E76" s="118">
        <v>33344</v>
      </c>
      <c r="F76" s="117">
        <v>24</v>
      </c>
      <c r="G76" s="117">
        <v>11</v>
      </c>
      <c r="H76" s="117">
        <v>628</v>
      </c>
      <c r="I76" s="117">
        <v>91</v>
      </c>
      <c r="J76" s="117">
        <v>118</v>
      </c>
      <c r="K76" s="117">
        <v>14</v>
      </c>
      <c r="L76" s="2">
        <v>9</v>
      </c>
      <c r="M76" s="117">
        <v>37</v>
      </c>
      <c r="N76" s="2">
        <v>5</v>
      </c>
      <c r="O76" s="2">
        <v>2</v>
      </c>
      <c r="P76" s="2">
        <v>8</v>
      </c>
      <c r="Q76" s="2">
        <v>1</v>
      </c>
      <c r="R76" s="2">
        <v>14</v>
      </c>
      <c r="S76" s="2">
        <v>7</v>
      </c>
      <c r="T76" s="2">
        <v>28</v>
      </c>
      <c r="U76" s="117">
        <v>3</v>
      </c>
      <c r="V76" s="117">
        <v>32</v>
      </c>
      <c r="W76" s="117">
        <v>18</v>
      </c>
      <c r="X76" s="2" t="s">
        <v>42</v>
      </c>
      <c r="Y76" s="2">
        <v>4.0351067223145716</v>
      </c>
      <c r="Z76" s="2">
        <v>3.8049677743501693</v>
      </c>
      <c r="AA76" s="2">
        <v>4.3805725567108649</v>
      </c>
      <c r="AB76" s="2">
        <v>4.2851067223145716</v>
      </c>
      <c r="AC76" s="29">
        <f>('Controles Generales'!$D$18*(I76*(90/H76))+'Controles Generales'!$E$18*(J76*(90/H76))+'Controles Generales'!$F$18*(K76*(90/H76))+'Controles Generales'!$H$18*(M76*(90/H76))+'Controles Generales'!$P$18*(U76*(90/H76))+'Controles Generales'!$Q$18*(V76*(90/H76))+'Controles Generales'!$R$18*(W76*(90/H76)))/100</f>
        <v>5.8901273885350314</v>
      </c>
      <c r="AD76" s="2"/>
      <c r="AE76" s="2"/>
      <c r="AF76" s="2"/>
      <c r="AG76" s="2"/>
      <c r="AH76" s="2"/>
      <c r="AI76" s="2"/>
      <c r="AJ76" s="10">
        <f>IF($H76&lt;'Criterios de Restricción'!$E$39,0,AC76)</f>
        <v>0</v>
      </c>
    </row>
    <row r="77" spans="1:36" ht="21" x14ac:dyDescent="0.25">
      <c r="A77" s="117" t="s">
        <v>356</v>
      </c>
      <c r="B77" s="117" t="s">
        <v>28</v>
      </c>
      <c r="C77" s="117" t="s">
        <v>117</v>
      </c>
      <c r="D77" s="117" t="s">
        <v>118</v>
      </c>
      <c r="E77" s="118">
        <v>33780</v>
      </c>
      <c r="F77" s="117">
        <v>23</v>
      </c>
      <c r="G77" s="117">
        <v>24</v>
      </c>
      <c r="H77" s="117">
        <v>1818</v>
      </c>
      <c r="I77" s="117">
        <v>247</v>
      </c>
      <c r="J77" s="117">
        <v>193</v>
      </c>
      <c r="K77" s="117">
        <v>10</v>
      </c>
      <c r="L77" s="2">
        <v>22</v>
      </c>
      <c r="M77" s="117">
        <v>156</v>
      </c>
      <c r="N77" s="2">
        <v>10</v>
      </c>
      <c r="O77" s="2">
        <v>0</v>
      </c>
      <c r="P77" s="2">
        <v>10</v>
      </c>
      <c r="Q77" s="2">
        <v>2</v>
      </c>
      <c r="R77" s="2">
        <v>41</v>
      </c>
      <c r="S77" s="2">
        <v>23</v>
      </c>
      <c r="T77" s="2">
        <v>25</v>
      </c>
      <c r="U77" s="117">
        <v>51</v>
      </c>
      <c r="V77" s="117">
        <v>224</v>
      </c>
      <c r="W77" s="117">
        <v>157</v>
      </c>
      <c r="X77" s="25"/>
      <c r="Y77" s="25"/>
      <c r="Z77" s="25"/>
      <c r="AA77" s="25"/>
      <c r="AB77" s="25"/>
      <c r="AC77" s="29">
        <f>('Controles Generales'!$D$18*(I77*(90/H77))+'Controles Generales'!$E$18*(J77*(90/H77))+'Controles Generales'!$F$18*(K77*(90/H77))+'Controles Generales'!$H$18*(M77*(90/H77))+'Controles Generales'!$P$18*(U77*(90/H77))+'Controles Generales'!$Q$18*(V77*(90/H77))+'Controles Generales'!$R$18*(W77*(90/H77)))/100</f>
        <v>6.8960396039603964</v>
      </c>
      <c r="AD77" s="25"/>
      <c r="AE77" s="25"/>
      <c r="AF77" s="25"/>
      <c r="AG77" s="25"/>
      <c r="AH77" s="25"/>
      <c r="AI77" s="25"/>
      <c r="AJ77" s="10">
        <f>IF($H77&lt;'Criterios de Restricción'!$E$39,0,AC77)</f>
        <v>6.8960396039603964</v>
      </c>
    </row>
    <row r="78" spans="1:36" ht="21" x14ac:dyDescent="0.25">
      <c r="A78" s="117" t="s">
        <v>997</v>
      </c>
      <c r="B78" s="117" t="s">
        <v>28</v>
      </c>
      <c r="C78" s="117" t="s">
        <v>139</v>
      </c>
      <c r="D78" s="117" t="s">
        <v>118</v>
      </c>
      <c r="E78" s="118">
        <v>34158</v>
      </c>
      <c r="F78" s="117">
        <v>22</v>
      </c>
      <c r="G78" s="117">
        <v>16</v>
      </c>
      <c r="H78" s="117">
        <v>963</v>
      </c>
      <c r="I78" s="117">
        <v>236</v>
      </c>
      <c r="J78" s="117">
        <v>156</v>
      </c>
      <c r="K78" s="117">
        <v>10</v>
      </c>
      <c r="L78" s="2">
        <v>8</v>
      </c>
      <c r="M78" s="117">
        <v>84</v>
      </c>
      <c r="N78" s="2">
        <v>1</v>
      </c>
      <c r="O78" s="2">
        <v>0</v>
      </c>
      <c r="P78" s="2">
        <v>1</v>
      </c>
      <c r="Q78" s="2">
        <v>1</v>
      </c>
      <c r="R78" s="2">
        <v>3</v>
      </c>
      <c r="S78" s="2">
        <v>0</v>
      </c>
      <c r="T78" s="2">
        <v>2</v>
      </c>
      <c r="U78" s="117">
        <v>2</v>
      </c>
      <c r="V78" s="117">
        <v>53</v>
      </c>
      <c r="W78" s="117">
        <v>47</v>
      </c>
      <c r="X78" s="25"/>
      <c r="Y78" s="25"/>
      <c r="Z78" s="25"/>
      <c r="AA78" s="25"/>
      <c r="AB78" s="25"/>
      <c r="AC78" s="29">
        <f>('Controles Generales'!$D$18*(I78*(90/H78))+'Controles Generales'!$E$18*(J78*(90/H78))+'Controles Generales'!$F$18*(K78*(90/H78))+'Controles Generales'!$H$18*(M78*(90/H78))+'Controles Generales'!$P$18*(U78*(90/H78))+'Controles Generales'!$Q$18*(V78*(90/H78))+'Controles Generales'!$R$18*(W78*(90/H78)))/100</f>
        <v>7.2967289719626161</v>
      </c>
      <c r="AD78" s="25"/>
      <c r="AE78" s="25"/>
      <c r="AF78" s="25"/>
      <c r="AG78" s="25"/>
      <c r="AH78" s="25"/>
      <c r="AI78" s="25"/>
      <c r="AJ78" s="10">
        <f>IF($H78&lt;'Criterios de Restricción'!$E$39,0,AC78)</f>
        <v>7.2967289719626161</v>
      </c>
    </row>
    <row r="79" spans="1:36" ht="31.5" x14ac:dyDescent="0.25">
      <c r="A79" s="117" t="s">
        <v>486</v>
      </c>
      <c r="B79" s="117" t="s">
        <v>28</v>
      </c>
      <c r="C79" s="117" t="s">
        <v>158</v>
      </c>
      <c r="D79" s="117" t="s">
        <v>118</v>
      </c>
      <c r="E79" s="118">
        <v>29845</v>
      </c>
      <c r="F79" s="117">
        <v>34</v>
      </c>
      <c r="G79" s="117">
        <v>23</v>
      </c>
      <c r="H79" s="117">
        <v>1215</v>
      </c>
      <c r="I79" s="117">
        <v>247</v>
      </c>
      <c r="J79" s="117">
        <v>303</v>
      </c>
      <c r="K79" s="117">
        <v>20</v>
      </c>
      <c r="L79" s="2">
        <v>2</v>
      </c>
      <c r="M79" s="117">
        <v>62</v>
      </c>
      <c r="N79" s="2">
        <v>4</v>
      </c>
      <c r="O79" s="2">
        <v>3</v>
      </c>
      <c r="P79" s="2">
        <v>6</v>
      </c>
      <c r="Q79" s="2">
        <v>1</v>
      </c>
      <c r="R79" s="2">
        <v>12</v>
      </c>
      <c r="S79" s="2">
        <v>11</v>
      </c>
      <c r="T79" s="2">
        <v>11</v>
      </c>
      <c r="U79" s="117">
        <v>15</v>
      </c>
      <c r="V79" s="117">
        <v>53</v>
      </c>
      <c r="W79" s="117">
        <v>48</v>
      </c>
      <c r="X79" s="25"/>
      <c r="Y79" s="25"/>
      <c r="Z79" s="25"/>
      <c r="AA79" s="25"/>
      <c r="AB79" s="25"/>
      <c r="AC79" s="29">
        <f>('Controles Generales'!$D$18*(I79*(90/H79))+'Controles Generales'!$E$18*(J79*(90/H79))+'Controles Generales'!$F$18*(K79*(90/H79))+'Controles Generales'!$H$18*(M79*(90/H79))+'Controles Generales'!$P$18*(U79*(90/H79))+'Controles Generales'!$Q$18*(V79*(90/H79))+'Controles Generales'!$R$18*(W79*(90/H79)))/100</f>
        <v>6.6870370370370358</v>
      </c>
      <c r="AD79" s="25"/>
      <c r="AE79" s="25"/>
      <c r="AF79" s="25"/>
      <c r="AG79" s="25"/>
      <c r="AH79" s="25"/>
      <c r="AI79" s="25"/>
      <c r="AJ79" s="10">
        <f>IF($H79&lt;'Criterios de Restricción'!$E$39,0,AC79)</f>
        <v>6.6870370370370358</v>
      </c>
    </row>
    <row r="80" spans="1:36" ht="21" x14ac:dyDescent="0.25">
      <c r="A80" s="117" t="s">
        <v>999</v>
      </c>
      <c r="B80" s="117" t="s">
        <v>28</v>
      </c>
      <c r="C80" s="117" t="s">
        <v>135</v>
      </c>
      <c r="D80" s="117" t="s">
        <v>118</v>
      </c>
      <c r="E80" s="118">
        <v>34095</v>
      </c>
      <c r="F80" s="117">
        <v>22</v>
      </c>
      <c r="G80" s="117">
        <v>20</v>
      </c>
      <c r="H80" s="117">
        <v>1339</v>
      </c>
      <c r="I80" s="117">
        <v>246</v>
      </c>
      <c r="J80" s="117">
        <v>265</v>
      </c>
      <c r="K80" s="117">
        <v>8</v>
      </c>
      <c r="L80" s="2">
        <v>9</v>
      </c>
      <c r="M80" s="117">
        <v>78</v>
      </c>
      <c r="N80" s="2">
        <v>2</v>
      </c>
      <c r="O80" s="2">
        <v>0</v>
      </c>
      <c r="P80" s="2">
        <v>2</v>
      </c>
      <c r="Q80" s="2">
        <v>2</v>
      </c>
      <c r="R80" s="2">
        <v>3</v>
      </c>
      <c r="S80" s="2">
        <v>5</v>
      </c>
      <c r="T80" s="2">
        <v>9</v>
      </c>
      <c r="U80" s="117">
        <v>6</v>
      </c>
      <c r="V80" s="117">
        <v>108</v>
      </c>
      <c r="W80" s="117">
        <v>78</v>
      </c>
      <c r="X80" s="25"/>
      <c r="Y80" s="25"/>
      <c r="Z80" s="25"/>
      <c r="AA80" s="25"/>
      <c r="AB80" s="25"/>
      <c r="AC80" s="29">
        <f>('Controles Generales'!$D$18*(I80*(90/H80))+'Controles Generales'!$E$18*(J80*(90/H80))+'Controles Generales'!$F$18*(K80*(90/H80))+'Controles Generales'!$H$18*(M80*(90/H80))+'Controles Generales'!$P$18*(U80*(90/H80))+'Controles Generales'!$Q$18*(V80*(90/H80))+'Controles Generales'!$R$18*(W80*(90/H80)))/100</f>
        <v>6.5802837938760259</v>
      </c>
      <c r="AD80" s="25"/>
      <c r="AE80" s="25"/>
      <c r="AF80" s="25"/>
      <c r="AG80" s="25"/>
      <c r="AH80" s="25"/>
      <c r="AI80" s="25"/>
      <c r="AJ80" s="10">
        <f>IF($H80&lt;'Criterios de Restricción'!$E$39,0,AC80)</f>
        <v>6.5802837938760259</v>
      </c>
    </row>
    <row r="81" spans="1:36" ht="31.5" x14ac:dyDescent="0.25">
      <c r="A81" s="117" t="s">
        <v>493</v>
      </c>
      <c r="B81" s="117" t="s">
        <v>28</v>
      </c>
      <c r="C81" s="117" t="s">
        <v>135</v>
      </c>
      <c r="D81" s="117" t="s">
        <v>118</v>
      </c>
      <c r="E81" s="118">
        <v>33389</v>
      </c>
      <c r="F81" s="117">
        <v>24</v>
      </c>
      <c r="G81" s="117">
        <v>19</v>
      </c>
      <c r="H81" s="117">
        <v>1175</v>
      </c>
      <c r="I81" s="117">
        <v>255</v>
      </c>
      <c r="J81" s="117">
        <v>366</v>
      </c>
      <c r="K81" s="117">
        <v>15</v>
      </c>
      <c r="L81" s="2">
        <v>6</v>
      </c>
      <c r="M81" s="117">
        <v>112</v>
      </c>
      <c r="N81" s="2">
        <v>4</v>
      </c>
      <c r="O81" s="2">
        <v>0</v>
      </c>
      <c r="P81" s="2">
        <v>1</v>
      </c>
      <c r="Q81" s="2">
        <v>1</v>
      </c>
      <c r="R81" s="2">
        <v>1</v>
      </c>
      <c r="S81" s="2">
        <v>6</v>
      </c>
      <c r="T81" s="2">
        <v>2</v>
      </c>
      <c r="U81" s="117">
        <v>6</v>
      </c>
      <c r="V81" s="117">
        <v>77</v>
      </c>
      <c r="W81" s="117">
        <v>64</v>
      </c>
      <c r="X81" s="26" t="s">
        <v>42</v>
      </c>
      <c r="Y81" s="26">
        <v>11.553071503650477</v>
      </c>
      <c r="Z81" s="26">
        <v>12.110812057036856</v>
      </c>
      <c r="AA81" s="26">
        <v>14.721957995993225</v>
      </c>
      <c r="AB81" s="26">
        <v>11.389137077420969</v>
      </c>
      <c r="AC81" s="29">
        <f>('Controles Generales'!$D$18*(I81*(90/H81))+'Controles Generales'!$E$18*(J81*(90/H81))+'Controles Generales'!$F$18*(K81*(90/H81))+'Controles Generales'!$H$18*(M81*(90/H81))+'Controles Generales'!$P$18*(U81*(90/H81))+'Controles Generales'!$Q$18*(V81*(90/H81))+'Controles Generales'!$R$18*(W81*(90/H81)))/100</f>
        <v>8.8391489361702114</v>
      </c>
      <c r="AD81" s="26"/>
      <c r="AE81" s="26"/>
      <c r="AF81" s="26"/>
      <c r="AG81" s="26"/>
      <c r="AH81" s="26"/>
      <c r="AI81" s="26"/>
      <c r="AJ81" s="10">
        <f>IF($H81&lt;'Criterios de Restricción'!$E$39,0,AC81)</f>
        <v>8.8391489361702114</v>
      </c>
    </row>
    <row r="82" spans="1:36" ht="31.5" x14ac:dyDescent="0.25">
      <c r="A82" s="117" t="s">
        <v>517</v>
      </c>
      <c r="B82" s="117" t="s">
        <v>28</v>
      </c>
      <c r="C82" s="117" t="s">
        <v>139</v>
      </c>
      <c r="D82" s="117" t="s">
        <v>118</v>
      </c>
      <c r="E82" s="118">
        <v>33446</v>
      </c>
      <c r="F82" s="117">
        <v>24</v>
      </c>
      <c r="G82" s="117">
        <v>17</v>
      </c>
      <c r="H82" s="117">
        <v>897</v>
      </c>
      <c r="I82" s="117">
        <v>132</v>
      </c>
      <c r="J82" s="117">
        <v>187</v>
      </c>
      <c r="K82" s="117">
        <v>32</v>
      </c>
      <c r="L82" s="2">
        <v>1</v>
      </c>
      <c r="M82" s="117">
        <v>74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117">
        <v>6</v>
      </c>
      <c r="V82" s="117">
        <v>49</v>
      </c>
      <c r="W82" s="117">
        <v>41</v>
      </c>
      <c r="AC82" s="29">
        <f>('Controles Generales'!$D$18*(I82*(90/H82))+'Controles Generales'!$E$18*(J82*(90/H82))+'Controles Generales'!$F$18*(K82*(90/H82))+'Controles Generales'!$H$18*(M82*(90/H82))+'Controles Generales'!$P$18*(U82*(90/H82))+'Controles Generales'!$Q$18*(V82*(90/H82))+'Controles Generales'!$R$18*(W82*(90/H82)))/100</f>
        <v>7.2065217391304364</v>
      </c>
      <c r="AJ82" s="10">
        <f>IF($H82&lt;'Criterios de Restricción'!$E$39,0,AC82)</f>
        <v>7.2065217391304364</v>
      </c>
    </row>
    <row r="83" spans="1:36" ht="31.5" x14ac:dyDescent="0.25">
      <c r="A83" s="117" t="s">
        <v>419</v>
      </c>
      <c r="B83" s="117" t="s">
        <v>28</v>
      </c>
      <c r="C83" s="117" t="s">
        <v>121</v>
      </c>
      <c r="D83" s="117" t="s">
        <v>118</v>
      </c>
      <c r="E83" s="118">
        <v>34946</v>
      </c>
      <c r="F83" s="117">
        <v>20</v>
      </c>
      <c r="G83" s="117">
        <v>1</v>
      </c>
      <c r="H83" s="117">
        <v>71</v>
      </c>
      <c r="I83" s="117">
        <v>2</v>
      </c>
      <c r="J83" s="117">
        <v>15</v>
      </c>
      <c r="K83" s="117">
        <v>1</v>
      </c>
      <c r="L83" s="2">
        <v>20</v>
      </c>
      <c r="M83" s="117">
        <v>1</v>
      </c>
      <c r="N83" s="2">
        <v>16</v>
      </c>
      <c r="O83" s="2">
        <v>0</v>
      </c>
      <c r="P83" s="2">
        <v>3</v>
      </c>
      <c r="Q83" s="2">
        <v>0</v>
      </c>
      <c r="R83" s="2">
        <v>5</v>
      </c>
      <c r="S83" s="2">
        <v>7</v>
      </c>
      <c r="T83" s="2">
        <v>8</v>
      </c>
      <c r="U83" s="117">
        <v>0</v>
      </c>
      <c r="V83" s="117">
        <v>2</v>
      </c>
      <c r="W83" s="117">
        <v>2</v>
      </c>
      <c r="X83" s="26" t="s">
        <v>42</v>
      </c>
      <c r="Y83" s="26">
        <v>0.65813819324255762</v>
      </c>
      <c r="Z83" s="26">
        <v>0.75465090728373463</v>
      </c>
      <c r="AA83" s="26">
        <v>0.94068155121286035</v>
      </c>
      <c r="AB83" s="26">
        <v>0.65813819324255762</v>
      </c>
      <c r="AC83" s="29">
        <f>('Controles Generales'!$D$18*(I83*(90/H83))+'Controles Generales'!$E$18*(J83*(90/H83))+'Controles Generales'!$F$18*(K83*(90/H83))+'Controles Generales'!$H$18*(M83*(90/H83))+'Controles Generales'!$P$18*(U83*(90/H83))+'Controles Generales'!$Q$18*(V83*(90/H83))+'Controles Generales'!$R$18*(W83*(90/H83)))/100</f>
        <v>3.390845070422535</v>
      </c>
      <c r="AD83" s="26"/>
      <c r="AE83" s="26"/>
      <c r="AF83" s="26"/>
      <c r="AG83" s="26"/>
      <c r="AH83" s="26"/>
      <c r="AI83" s="26"/>
      <c r="AJ83" s="10">
        <f>IF($H83&lt;'Criterios de Restricción'!$E$39,0,AC83)</f>
        <v>0</v>
      </c>
    </row>
    <row r="84" spans="1:36" ht="21" x14ac:dyDescent="0.25">
      <c r="A84" s="117" t="s">
        <v>528</v>
      </c>
      <c r="B84" s="117" t="s">
        <v>28</v>
      </c>
      <c r="C84" s="117" t="s">
        <v>598</v>
      </c>
      <c r="D84" s="117" t="s">
        <v>118</v>
      </c>
      <c r="E84" s="118">
        <v>35080</v>
      </c>
      <c r="F84" s="117">
        <v>19</v>
      </c>
      <c r="G84" s="117">
        <v>13</v>
      </c>
      <c r="H84" s="117">
        <v>652</v>
      </c>
      <c r="I84" s="117">
        <v>98</v>
      </c>
      <c r="J84" s="117">
        <v>136</v>
      </c>
      <c r="K84" s="117">
        <v>27</v>
      </c>
      <c r="L84" s="2">
        <v>15</v>
      </c>
      <c r="M84" s="117">
        <v>46</v>
      </c>
      <c r="N84" s="2">
        <v>1</v>
      </c>
      <c r="O84" s="2">
        <v>2</v>
      </c>
      <c r="P84" s="2">
        <v>11</v>
      </c>
      <c r="Q84" s="2">
        <v>2</v>
      </c>
      <c r="R84" s="2">
        <v>13</v>
      </c>
      <c r="S84" s="2">
        <v>4</v>
      </c>
      <c r="T84" s="2">
        <v>10</v>
      </c>
      <c r="U84" s="117">
        <v>2</v>
      </c>
      <c r="V84" s="117">
        <v>35</v>
      </c>
      <c r="W84" s="117">
        <v>22</v>
      </c>
      <c r="X84" s="26" t="s">
        <v>42</v>
      </c>
      <c r="Y84" s="26">
        <v>17.594636458958661</v>
      </c>
      <c r="Z84" s="26">
        <v>19.550941583712085</v>
      </c>
      <c r="AA84" s="26">
        <v>19.944003066067545</v>
      </c>
      <c r="AB84" s="26">
        <v>17.555702032729151</v>
      </c>
      <c r="AC84" s="29">
        <f>('Controles Generales'!$D$18*(I84*(90/H84))+'Controles Generales'!$E$18*(J84*(90/H84))+'Controles Generales'!$F$18*(K84*(90/H84))+'Controles Generales'!$H$18*(M84*(90/H84))+'Controles Generales'!$P$18*(U84*(90/H84))+'Controles Generales'!$Q$18*(V84*(90/H84))+'Controles Generales'!$R$18*(W84*(90/H84)))/100</f>
        <v>6.8949386503067487</v>
      </c>
      <c r="AD84" s="26"/>
      <c r="AE84" s="26"/>
      <c r="AF84" s="26"/>
      <c r="AG84" s="26"/>
      <c r="AH84" s="26"/>
      <c r="AI84" s="26"/>
      <c r="AJ84" s="10">
        <f>IF($H84&lt;'Criterios de Restricción'!$E$39,0,AC84)</f>
        <v>6.8949386503067487</v>
      </c>
    </row>
    <row r="85" spans="1:36" ht="21" x14ac:dyDescent="0.25">
      <c r="A85" s="117" t="s">
        <v>1000</v>
      </c>
      <c r="B85" s="117" t="s">
        <v>28</v>
      </c>
      <c r="C85" s="117" t="s">
        <v>121</v>
      </c>
      <c r="D85" s="117" t="s">
        <v>118</v>
      </c>
      <c r="E85" s="118">
        <v>34677</v>
      </c>
      <c r="F85" s="117">
        <v>20</v>
      </c>
      <c r="G85" s="117">
        <v>3</v>
      </c>
      <c r="H85" s="117">
        <v>270</v>
      </c>
      <c r="I85" s="117">
        <v>35</v>
      </c>
      <c r="J85" s="117">
        <v>42</v>
      </c>
      <c r="K85" s="117">
        <v>6</v>
      </c>
      <c r="L85" s="2">
        <v>0</v>
      </c>
      <c r="M85" s="117">
        <v>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117">
        <v>0</v>
      </c>
      <c r="V85" s="117">
        <v>19</v>
      </c>
      <c r="W85" s="117">
        <v>9</v>
      </c>
      <c r="X85" s="26" t="s">
        <v>42</v>
      </c>
      <c r="Y85" s="26">
        <v>36.497124863974904</v>
      </c>
      <c r="Z85" s="26">
        <v>29.784093427814987</v>
      </c>
      <c r="AA85" s="26">
        <v>35.045167712848517</v>
      </c>
      <c r="AB85" s="26">
        <v>35.185649454138833</v>
      </c>
      <c r="AC85" s="29">
        <f>('Controles Generales'!$D$18*(I85*(90/H85))+'Controles Generales'!$E$18*(J85*(90/H85))+'Controles Generales'!$F$18*(K85*(90/H85))+'Controles Generales'!$H$18*(M85*(90/H85))+'Controles Generales'!$P$18*(U85*(90/H85))+'Controles Generales'!$Q$18*(V85*(90/H85))+'Controles Generales'!$R$18*(W85*(90/H85)))/100</f>
        <v>5.0083333333333329</v>
      </c>
      <c r="AD85" s="26"/>
      <c r="AE85" s="26"/>
      <c r="AF85" s="26"/>
      <c r="AG85" s="26"/>
      <c r="AH85" s="26"/>
      <c r="AI85" s="26"/>
      <c r="AJ85" s="10">
        <f>IF($H85&lt;'Criterios de Restricción'!$E$39,0,AC85)</f>
        <v>0</v>
      </c>
    </row>
    <row r="86" spans="1:36" ht="31.5" x14ac:dyDescent="0.25">
      <c r="A86" s="117" t="s">
        <v>1001</v>
      </c>
      <c r="B86" s="117" t="s">
        <v>28</v>
      </c>
      <c r="C86" s="117" t="s">
        <v>598</v>
      </c>
      <c r="D86" s="117" t="s">
        <v>118</v>
      </c>
      <c r="E86" s="118">
        <v>27340</v>
      </c>
      <c r="F86" s="117">
        <v>41</v>
      </c>
      <c r="G86" s="117">
        <v>3</v>
      </c>
      <c r="H86" s="117">
        <v>37</v>
      </c>
      <c r="I86" s="117">
        <v>6</v>
      </c>
      <c r="J86" s="117">
        <v>17</v>
      </c>
      <c r="K86" s="117">
        <v>1</v>
      </c>
      <c r="L86" s="2">
        <v>7</v>
      </c>
      <c r="M86" s="117">
        <v>3</v>
      </c>
      <c r="N86" s="2">
        <v>11</v>
      </c>
      <c r="O86" s="2">
        <v>1</v>
      </c>
      <c r="P86" s="2">
        <v>4</v>
      </c>
      <c r="Q86" s="2">
        <v>1</v>
      </c>
      <c r="R86" s="2">
        <v>14</v>
      </c>
      <c r="S86" s="2">
        <v>7</v>
      </c>
      <c r="T86" s="2">
        <v>14</v>
      </c>
      <c r="U86" s="117">
        <v>0</v>
      </c>
      <c r="V86" s="117">
        <v>0</v>
      </c>
      <c r="W86" s="117">
        <v>1</v>
      </c>
      <c r="AC86" s="29">
        <f>('Controles Generales'!$D$18*(I86*(90/H86))+'Controles Generales'!$E$18*(J86*(90/H86))+'Controles Generales'!$F$18*(K86*(90/H86))+'Controles Generales'!$H$18*(M86*(90/H86))+'Controles Generales'!$P$18*(U86*(90/H86))+'Controles Generales'!$Q$18*(V86*(90/H86))+'Controles Generales'!$R$18*(W86*(90/H86)))/100</f>
        <v>8.5743243243243246</v>
      </c>
      <c r="AJ86" s="10">
        <f>IF($H86&lt;'Criterios de Restricción'!$E$39,0,AC86)</f>
        <v>0</v>
      </c>
    </row>
    <row r="87" spans="1:36" ht="21" x14ac:dyDescent="0.25">
      <c r="A87" s="117" t="s">
        <v>1003</v>
      </c>
      <c r="B87" s="117" t="s">
        <v>28</v>
      </c>
      <c r="C87" s="117" t="s">
        <v>154</v>
      </c>
      <c r="D87" s="117" t="s">
        <v>118</v>
      </c>
      <c r="E87" s="118">
        <v>29605</v>
      </c>
      <c r="F87" s="117">
        <v>34</v>
      </c>
      <c r="G87" s="117">
        <v>9</v>
      </c>
      <c r="H87" s="117">
        <v>519</v>
      </c>
      <c r="I87" s="117">
        <v>84</v>
      </c>
      <c r="J87" s="117">
        <v>180</v>
      </c>
      <c r="K87" s="117">
        <v>7</v>
      </c>
      <c r="L87" s="2">
        <v>11</v>
      </c>
      <c r="M87" s="117">
        <v>22</v>
      </c>
      <c r="N87" s="2">
        <v>6</v>
      </c>
      <c r="O87" s="2">
        <v>2</v>
      </c>
      <c r="P87" s="2">
        <v>8</v>
      </c>
      <c r="Q87" s="2">
        <v>3</v>
      </c>
      <c r="R87" s="2">
        <v>12</v>
      </c>
      <c r="S87" s="2">
        <v>51</v>
      </c>
      <c r="T87" s="2">
        <v>25</v>
      </c>
      <c r="U87" s="117">
        <v>0</v>
      </c>
      <c r="V87" s="117">
        <v>16</v>
      </c>
      <c r="W87" s="117">
        <v>18</v>
      </c>
      <c r="AC87" s="29">
        <f>('Controles Generales'!$D$18*(I87*(90/H87))+'Controles Generales'!$E$18*(J87*(90/H87))+'Controles Generales'!$F$18*(K87*(90/H87))+'Controles Generales'!$H$18*(M87*(90/H87))+'Controles Generales'!$P$18*(U87*(90/H87))+'Controles Generales'!$Q$18*(V87*(90/H87))+'Controles Generales'!$R$18*(W87*(90/H87)))/100</f>
        <v>6.6546242774566471</v>
      </c>
      <c r="AJ87" s="10">
        <f>IF($H87&lt;'Criterios de Restricción'!$E$39,0,AC87)</f>
        <v>0</v>
      </c>
    </row>
    <row r="88" spans="1:36" ht="31.5" x14ac:dyDescent="0.25">
      <c r="A88" s="117" t="s">
        <v>467</v>
      </c>
      <c r="B88" s="117" t="s">
        <v>28</v>
      </c>
      <c r="C88" s="117" t="s">
        <v>155</v>
      </c>
      <c r="D88" s="117" t="s">
        <v>118</v>
      </c>
      <c r="E88" s="118">
        <v>34405</v>
      </c>
      <c r="F88" s="117">
        <v>21</v>
      </c>
      <c r="G88" s="117">
        <v>7</v>
      </c>
      <c r="H88" s="117">
        <v>253</v>
      </c>
      <c r="I88" s="117">
        <v>59</v>
      </c>
      <c r="J88" s="117">
        <v>37</v>
      </c>
      <c r="K88" s="117">
        <v>1</v>
      </c>
      <c r="L88" s="2">
        <v>0</v>
      </c>
      <c r="M88" s="117">
        <v>20</v>
      </c>
      <c r="N88" s="2">
        <v>0</v>
      </c>
      <c r="O88" s="2">
        <v>0</v>
      </c>
      <c r="P88" s="2">
        <v>0</v>
      </c>
      <c r="Q88" s="2">
        <v>0</v>
      </c>
      <c r="R88" s="2">
        <v>2</v>
      </c>
      <c r="S88" s="2">
        <v>1</v>
      </c>
      <c r="T88" s="2">
        <v>2</v>
      </c>
      <c r="U88" s="117">
        <v>5</v>
      </c>
      <c r="V88" s="117">
        <v>29</v>
      </c>
      <c r="W88" s="117">
        <v>14</v>
      </c>
      <c r="X88" s="26" t="s">
        <v>42</v>
      </c>
      <c r="Y88" s="26">
        <v>38.729690200982333</v>
      </c>
      <c r="Z88" s="26">
        <v>33.644026186892852</v>
      </c>
      <c r="AA88" s="26">
        <v>41.125061273125333</v>
      </c>
      <c r="AB88" s="26">
        <v>37.996083643605282</v>
      </c>
      <c r="AC88" s="29">
        <f>('Controles Generales'!$D$18*(I88*(90/H88))+'Controles Generales'!$E$18*(J88*(90/H88))+'Controles Generales'!$F$18*(K88*(90/H88))+'Controles Generales'!$H$18*(M88*(90/H88))+'Controles Generales'!$P$18*(U88*(90/H88))+'Controles Generales'!$Q$18*(V88*(90/H88))+'Controles Generales'!$R$18*(W88*(90/H88)))/100</f>
        <v>7.5059288537549413</v>
      </c>
      <c r="AD88" s="26"/>
      <c r="AE88" s="26"/>
      <c r="AF88" s="26"/>
      <c r="AG88" s="26"/>
      <c r="AH88" s="26"/>
      <c r="AI88" s="26"/>
      <c r="AJ88" s="10">
        <f>IF($H88&lt;'Criterios de Restricción'!$E$39,0,AC88)</f>
        <v>0</v>
      </c>
    </row>
    <row r="89" spans="1:36" ht="21" x14ac:dyDescent="0.25">
      <c r="A89" s="117" t="s">
        <v>1004</v>
      </c>
      <c r="B89" s="117" t="s">
        <v>28</v>
      </c>
      <c r="C89" s="117" t="s">
        <v>129</v>
      </c>
      <c r="D89" s="117" t="s">
        <v>118</v>
      </c>
      <c r="E89" s="118">
        <v>28749</v>
      </c>
      <c r="F89" s="117">
        <v>37</v>
      </c>
      <c r="G89" s="117">
        <v>4</v>
      </c>
      <c r="H89" s="117">
        <v>30</v>
      </c>
      <c r="I89" s="117">
        <v>11</v>
      </c>
      <c r="J89" s="117">
        <v>7</v>
      </c>
      <c r="K89" s="117">
        <v>0</v>
      </c>
      <c r="L89" s="2">
        <v>0</v>
      </c>
      <c r="M89" s="117">
        <v>5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117">
        <v>2</v>
      </c>
      <c r="V89" s="117">
        <v>1</v>
      </c>
      <c r="W89" s="117">
        <v>2</v>
      </c>
      <c r="AC89" s="29">
        <f>('Controles Generales'!$D$18*(I89*(90/H89))+'Controles Generales'!$E$18*(J89*(90/H89))+'Controles Generales'!$F$18*(K89*(90/H89))+'Controles Generales'!$H$18*(M89*(90/H89))+'Controles Generales'!$P$18*(U89*(90/H89))+'Controles Generales'!$Q$18*(V89*(90/H89))+'Controles Generales'!$R$18*(W89*(90/H89)))/100</f>
        <v>11.175000000000001</v>
      </c>
      <c r="AJ89" s="10">
        <f>IF($H89&lt;'Criterios de Restricción'!$E$39,0,AC89)</f>
        <v>0</v>
      </c>
    </row>
    <row r="90" spans="1:36" ht="21" x14ac:dyDescent="0.25">
      <c r="A90" s="117" t="s">
        <v>1005</v>
      </c>
      <c r="B90" s="117" t="s">
        <v>28</v>
      </c>
      <c r="C90" s="117" t="s">
        <v>585</v>
      </c>
      <c r="D90" s="117" t="s">
        <v>118</v>
      </c>
      <c r="E90" s="118">
        <v>34403</v>
      </c>
      <c r="F90" s="117">
        <v>21</v>
      </c>
      <c r="G90" s="117">
        <v>8</v>
      </c>
      <c r="H90" s="117">
        <v>623</v>
      </c>
      <c r="I90" s="117">
        <v>87</v>
      </c>
      <c r="J90" s="117">
        <v>135</v>
      </c>
      <c r="K90" s="117">
        <v>7</v>
      </c>
      <c r="L90" s="2">
        <v>4</v>
      </c>
      <c r="M90" s="117">
        <v>44</v>
      </c>
      <c r="N90" s="2">
        <v>0</v>
      </c>
      <c r="O90" s="2">
        <v>0</v>
      </c>
      <c r="P90" s="2">
        <v>3</v>
      </c>
      <c r="Q90" s="2">
        <v>1</v>
      </c>
      <c r="R90" s="2">
        <v>3</v>
      </c>
      <c r="S90" s="2">
        <v>0</v>
      </c>
      <c r="T90" s="2">
        <v>0</v>
      </c>
      <c r="U90" s="117">
        <v>2</v>
      </c>
      <c r="V90" s="117">
        <v>31</v>
      </c>
      <c r="W90" s="117">
        <v>18</v>
      </c>
      <c r="AC90" s="29">
        <f>('Controles Generales'!$D$18*(I90*(90/H90))+'Controles Generales'!$E$18*(J90*(90/H90))+'Controles Generales'!$F$18*(K90*(90/H90))+'Controles Generales'!$H$18*(M90*(90/H90))+'Controles Generales'!$P$18*(U90*(90/H90))+'Controles Generales'!$Q$18*(V90*(90/H90))+'Controles Generales'!$R$18*(W90*(90/H90)))/100</f>
        <v>6.1757624398073849</v>
      </c>
      <c r="AJ90" s="10">
        <f>IF($H90&lt;'Criterios de Restricción'!$E$39,0,AC90)</f>
        <v>0</v>
      </c>
    </row>
    <row r="91" spans="1:36" ht="31.5" x14ac:dyDescent="0.25">
      <c r="A91" s="117" t="s">
        <v>444</v>
      </c>
      <c r="B91" s="117" t="s">
        <v>28</v>
      </c>
      <c r="C91" s="117" t="s">
        <v>139</v>
      </c>
      <c r="D91" s="117" t="s">
        <v>118</v>
      </c>
      <c r="E91" s="118">
        <v>34858</v>
      </c>
      <c r="F91" s="117">
        <v>20</v>
      </c>
      <c r="G91" s="117">
        <v>1</v>
      </c>
      <c r="H91" s="117">
        <v>12</v>
      </c>
      <c r="I91" s="117">
        <v>1</v>
      </c>
      <c r="J91" s="117">
        <v>3</v>
      </c>
      <c r="K91" s="117">
        <v>0</v>
      </c>
      <c r="L91" s="2">
        <v>2</v>
      </c>
      <c r="M91" s="117">
        <v>2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4</v>
      </c>
      <c r="U91" s="117">
        <v>0</v>
      </c>
      <c r="V91" s="117">
        <v>3</v>
      </c>
      <c r="W91" s="117">
        <v>0</v>
      </c>
      <c r="X91" s="26" t="s">
        <v>42</v>
      </c>
      <c r="Y91" s="26">
        <v>6.7709654459351167</v>
      </c>
      <c r="Z91" s="26">
        <v>5.9016252002845659</v>
      </c>
      <c r="AA91" s="26">
        <v>9.6691265556654269</v>
      </c>
      <c r="AB91" s="26">
        <v>6.6930965934761</v>
      </c>
      <c r="AC91" s="29">
        <f>('Controles Generales'!$D$18*(I91*(90/H91))+'Controles Generales'!$E$18*(J91*(90/H91))+'Controles Generales'!$F$18*(K91*(90/H91))+'Controles Generales'!$H$18*(M91*(90/H91))+'Controles Generales'!$P$18*(U91*(90/H91))+'Controles Generales'!$Q$18*(V91*(90/H91))+'Controles Generales'!$R$18*(W91*(90/H91)))/100</f>
        <v>10.3125</v>
      </c>
      <c r="AD91" s="26"/>
      <c r="AE91" s="26"/>
      <c r="AF91" s="26"/>
      <c r="AG91" s="26"/>
      <c r="AH91" s="26"/>
      <c r="AI91" s="26"/>
      <c r="AJ91" s="10">
        <f>IF($H91&lt;'Criterios de Restricción'!$E$39,0,AC91)</f>
        <v>0</v>
      </c>
    </row>
    <row r="92" spans="1:36" ht="21" x14ac:dyDescent="0.25">
      <c r="A92" s="117" t="s">
        <v>1006</v>
      </c>
      <c r="B92" s="117" t="s">
        <v>28</v>
      </c>
      <c r="C92" s="117" t="s">
        <v>585</v>
      </c>
      <c r="D92" s="117" t="s">
        <v>118</v>
      </c>
      <c r="E92" s="118">
        <v>34421</v>
      </c>
      <c r="F92" s="117">
        <v>21</v>
      </c>
      <c r="G92" s="117">
        <v>14</v>
      </c>
      <c r="H92" s="117">
        <v>1225</v>
      </c>
      <c r="I92" s="117">
        <v>316</v>
      </c>
      <c r="J92" s="117">
        <v>311</v>
      </c>
      <c r="K92" s="117">
        <v>24</v>
      </c>
      <c r="L92" s="2">
        <v>1</v>
      </c>
      <c r="M92" s="117">
        <v>80</v>
      </c>
      <c r="N92" s="2">
        <v>1</v>
      </c>
      <c r="O92" s="2">
        <v>0</v>
      </c>
      <c r="P92" s="2">
        <v>0</v>
      </c>
      <c r="Q92" s="2">
        <v>0</v>
      </c>
      <c r="R92" s="2">
        <v>5</v>
      </c>
      <c r="S92" s="2">
        <v>0</v>
      </c>
      <c r="T92" s="2">
        <v>7</v>
      </c>
      <c r="U92" s="117">
        <v>3</v>
      </c>
      <c r="V92" s="117">
        <v>52</v>
      </c>
      <c r="W92" s="117">
        <v>36</v>
      </c>
      <c r="X92" s="26" t="s">
        <v>42</v>
      </c>
      <c r="Y92" s="26">
        <v>27.257417184953947</v>
      </c>
      <c r="Z92" s="26">
        <v>21.758451633345707</v>
      </c>
      <c r="AA92" s="26">
        <v>30.318976409500838</v>
      </c>
      <c r="AB92" s="26">
        <v>25.392663086593291</v>
      </c>
      <c r="AC92" s="29">
        <f>('Controles Generales'!$D$18*(I92*(90/H92))+'Controles Generales'!$E$18*(J92*(90/H92))+'Controles Generales'!$F$18*(K92*(90/H92))+'Controles Generales'!$H$18*(M92*(90/H92))+'Controles Generales'!$P$18*(U92*(90/H92))+'Controles Generales'!$Q$18*(V92*(90/H92))+'Controles Generales'!$R$18*(W92*(90/H92)))/100</f>
        <v>7.519591836734695</v>
      </c>
      <c r="AD92" s="26"/>
      <c r="AE92" s="26"/>
      <c r="AF92" s="26"/>
      <c r="AG92" s="26"/>
      <c r="AH92" s="26"/>
      <c r="AI92" s="26"/>
      <c r="AJ92" s="10">
        <f>IF($H92&lt;'Criterios de Restricción'!$E$39,0,AC92)</f>
        <v>7.519591836734695</v>
      </c>
    </row>
    <row r="93" spans="1:36" ht="21" x14ac:dyDescent="0.25">
      <c r="A93" s="117" t="s">
        <v>1007</v>
      </c>
      <c r="B93" s="117" t="s">
        <v>28</v>
      </c>
      <c r="C93" s="117" t="s">
        <v>139</v>
      </c>
      <c r="D93" s="117" t="s">
        <v>118</v>
      </c>
      <c r="E93" s="118">
        <v>32559</v>
      </c>
      <c r="F93" s="117">
        <v>26</v>
      </c>
      <c r="G93" s="117">
        <v>15</v>
      </c>
      <c r="H93" s="117">
        <v>1257</v>
      </c>
      <c r="I93" s="117">
        <v>247</v>
      </c>
      <c r="J93" s="117">
        <v>189</v>
      </c>
      <c r="K93" s="117">
        <v>18</v>
      </c>
      <c r="L93" s="2">
        <v>11</v>
      </c>
      <c r="M93" s="117">
        <v>125</v>
      </c>
      <c r="N93" s="2">
        <v>20</v>
      </c>
      <c r="O93" s="2">
        <v>5</v>
      </c>
      <c r="P93" s="2">
        <v>9</v>
      </c>
      <c r="Q93" s="2">
        <v>3</v>
      </c>
      <c r="R93" s="2">
        <v>18</v>
      </c>
      <c r="S93" s="2">
        <v>5</v>
      </c>
      <c r="T93" s="2">
        <v>26</v>
      </c>
      <c r="U93" s="117">
        <v>11</v>
      </c>
      <c r="V93" s="117">
        <v>111</v>
      </c>
      <c r="W93" s="117">
        <v>83</v>
      </c>
      <c r="AC93" s="29">
        <f>('Controles Generales'!$D$18*(I93*(90/H93))+'Controles Generales'!$E$18*(J93*(90/H93))+'Controles Generales'!$F$18*(K93*(90/H93))+'Controles Generales'!$H$18*(M93*(90/H93))+'Controles Generales'!$P$18*(U93*(90/H93))+'Controles Generales'!$Q$18*(V93*(90/H93))+'Controles Generales'!$R$18*(W93*(90/H93)))/100</f>
        <v>7.7237470167064437</v>
      </c>
      <c r="AJ93" s="10">
        <f>IF($H93&lt;'Criterios de Restricción'!$E$39,0,AC93)</f>
        <v>7.7237470167064437</v>
      </c>
    </row>
    <row r="94" spans="1:36" ht="21" x14ac:dyDescent="0.25">
      <c r="A94" s="117" t="s">
        <v>1009</v>
      </c>
      <c r="B94" s="117" t="s">
        <v>28</v>
      </c>
      <c r="C94" s="117" t="s">
        <v>190</v>
      </c>
      <c r="D94" s="117" t="s">
        <v>118</v>
      </c>
      <c r="E94" s="118">
        <v>33081</v>
      </c>
      <c r="F94" s="117">
        <v>25</v>
      </c>
      <c r="G94" s="117">
        <v>13</v>
      </c>
      <c r="H94" s="117">
        <v>941</v>
      </c>
      <c r="I94" s="117">
        <v>152</v>
      </c>
      <c r="J94" s="117">
        <v>178</v>
      </c>
      <c r="K94" s="117">
        <v>11</v>
      </c>
      <c r="L94" s="2">
        <v>11</v>
      </c>
      <c r="M94" s="117">
        <v>83</v>
      </c>
      <c r="N94" s="2">
        <v>16</v>
      </c>
      <c r="O94" s="2">
        <v>3</v>
      </c>
      <c r="P94" s="2">
        <v>4</v>
      </c>
      <c r="Q94" s="2">
        <v>2</v>
      </c>
      <c r="R94" s="2">
        <v>12</v>
      </c>
      <c r="S94" s="2">
        <v>22</v>
      </c>
      <c r="T94" s="2">
        <v>26</v>
      </c>
      <c r="U94" s="117">
        <v>14</v>
      </c>
      <c r="V94" s="117">
        <v>71</v>
      </c>
      <c r="W94" s="117">
        <v>32</v>
      </c>
      <c r="X94" s="26" t="s">
        <v>42</v>
      </c>
      <c r="Y94" s="26">
        <v>0.48274148369025027</v>
      </c>
      <c r="Z94" s="26">
        <v>0.36061037318153066</v>
      </c>
      <c r="AA94" s="26">
        <v>0.60910815939278939</v>
      </c>
      <c r="AB94" s="26">
        <v>0.60774148369025027</v>
      </c>
      <c r="AC94" s="29">
        <f>('Controles Generales'!$D$18*(I94*(90/H94))+'Controles Generales'!$E$18*(J94*(90/H94))+'Controles Generales'!$F$18*(K94*(90/H94))+'Controles Generales'!$H$18*(M94*(90/H94))+'Controles Generales'!$P$18*(U94*(90/H94))+'Controles Generales'!$Q$18*(V94*(90/H94))+'Controles Generales'!$R$18*(W94*(90/H94)))/100</f>
        <v>6.9962805526036131</v>
      </c>
      <c r="AD94" s="26"/>
      <c r="AE94" s="26"/>
      <c r="AF94" s="26"/>
      <c r="AG94" s="26"/>
      <c r="AH94" s="26"/>
      <c r="AI94" s="26"/>
      <c r="AJ94" s="10">
        <f>IF($H94&lt;'Criterios de Restricción'!$E$39,0,AC94)</f>
        <v>6.9962805526036131</v>
      </c>
    </row>
    <row r="95" spans="1:36" ht="21" x14ac:dyDescent="0.25">
      <c r="A95" s="117" t="s">
        <v>1010</v>
      </c>
      <c r="B95" s="117" t="s">
        <v>28</v>
      </c>
      <c r="C95" s="117" t="s">
        <v>157</v>
      </c>
      <c r="D95" s="117" t="s">
        <v>118</v>
      </c>
      <c r="E95" s="118">
        <v>31846</v>
      </c>
      <c r="F95" s="117">
        <v>28</v>
      </c>
      <c r="G95" s="117">
        <v>17</v>
      </c>
      <c r="H95" s="117">
        <v>916</v>
      </c>
      <c r="I95" s="117">
        <v>179</v>
      </c>
      <c r="J95" s="117">
        <v>220</v>
      </c>
      <c r="K95" s="117">
        <v>13</v>
      </c>
      <c r="L95" s="2">
        <v>14</v>
      </c>
      <c r="M95" s="117">
        <v>68</v>
      </c>
      <c r="N95" s="2">
        <v>10</v>
      </c>
      <c r="O95" s="2">
        <v>1</v>
      </c>
      <c r="P95" s="2">
        <v>1</v>
      </c>
      <c r="Q95" s="2">
        <v>1</v>
      </c>
      <c r="R95" s="2">
        <v>6</v>
      </c>
      <c r="S95" s="2">
        <v>1</v>
      </c>
      <c r="T95" s="2">
        <v>16</v>
      </c>
      <c r="U95" s="117">
        <v>10</v>
      </c>
      <c r="V95" s="117">
        <v>49</v>
      </c>
      <c r="W95" s="117">
        <v>61</v>
      </c>
      <c r="AC95" s="29">
        <f>('Controles Generales'!$D$18*(I95*(90/H95))+'Controles Generales'!$E$18*(J95*(90/H95))+'Controles Generales'!$F$18*(K95*(90/H95))+'Controles Generales'!$H$18*(M95*(90/H95))+'Controles Generales'!$P$18*(U95*(90/H95))+'Controles Generales'!$Q$18*(V95*(90/H95))+'Controles Generales'!$R$18*(W95*(90/H95)))/100</f>
        <v>7.4623362445414845</v>
      </c>
      <c r="AJ95" s="10">
        <f>IF($H95&lt;'Criterios de Restricción'!$E$39,0,AC95)</f>
        <v>7.4623362445414845</v>
      </c>
    </row>
    <row r="96" spans="1:36" ht="31.5" x14ac:dyDescent="0.25">
      <c r="A96" s="117" t="s">
        <v>1011</v>
      </c>
      <c r="B96" s="117" t="s">
        <v>28</v>
      </c>
      <c r="C96" s="117" t="s">
        <v>154</v>
      </c>
      <c r="D96" s="117" t="s">
        <v>118</v>
      </c>
      <c r="E96" s="118">
        <v>34110</v>
      </c>
      <c r="F96" s="117">
        <v>22</v>
      </c>
      <c r="G96" s="117">
        <v>17</v>
      </c>
      <c r="H96" s="117">
        <v>1413</v>
      </c>
      <c r="I96" s="117">
        <v>360</v>
      </c>
      <c r="J96" s="117">
        <v>364</v>
      </c>
      <c r="K96" s="117">
        <v>24</v>
      </c>
      <c r="L96" s="2">
        <v>25</v>
      </c>
      <c r="M96" s="117">
        <v>162</v>
      </c>
      <c r="N96" s="2">
        <v>2</v>
      </c>
      <c r="O96" s="2">
        <v>0</v>
      </c>
      <c r="P96" s="2">
        <v>5</v>
      </c>
      <c r="Q96" s="2">
        <v>0</v>
      </c>
      <c r="R96" s="2">
        <v>1</v>
      </c>
      <c r="S96" s="2">
        <v>2</v>
      </c>
      <c r="T96" s="2">
        <v>4</v>
      </c>
      <c r="U96" s="117">
        <v>3</v>
      </c>
      <c r="V96" s="117">
        <v>100</v>
      </c>
      <c r="W96" s="117">
        <v>67</v>
      </c>
      <c r="AC96" s="29">
        <f>('Controles Generales'!$D$18*(I96*(90/H96))+'Controles Generales'!$E$18*(J96*(90/H96))+'Controles Generales'!$F$18*(K96*(90/H96))+'Controles Generales'!$H$18*(M96*(90/H96))+'Controles Generales'!$P$18*(U96*(90/H96))+'Controles Generales'!$Q$18*(V96*(90/H96))+'Controles Generales'!$R$18*(W96*(90/H96)))/100</f>
        <v>9.2834394904458595</v>
      </c>
      <c r="AJ96" s="10">
        <f>IF($H96&lt;'Criterios de Restricción'!$E$39,0,AC96)</f>
        <v>9.2834394904458595</v>
      </c>
    </row>
    <row r="97" spans="1:36" ht="31.5" x14ac:dyDescent="0.25">
      <c r="A97" s="117" t="s">
        <v>1012</v>
      </c>
      <c r="B97" s="117" t="s">
        <v>28</v>
      </c>
      <c r="C97" s="117" t="s">
        <v>605</v>
      </c>
      <c r="D97" s="117" t="s">
        <v>118</v>
      </c>
      <c r="E97" s="118">
        <v>31471</v>
      </c>
      <c r="F97" s="117">
        <v>29</v>
      </c>
      <c r="G97" s="117">
        <v>12</v>
      </c>
      <c r="H97" s="117">
        <v>533</v>
      </c>
      <c r="I97" s="117">
        <v>83</v>
      </c>
      <c r="J97" s="117">
        <v>55</v>
      </c>
      <c r="K97" s="117">
        <v>1</v>
      </c>
      <c r="L97" s="2">
        <v>13</v>
      </c>
      <c r="M97" s="117">
        <v>43</v>
      </c>
      <c r="N97" s="2">
        <v>6</v>
      </c>
      <c r="O97" s="2">
        <v>0</v>
      </c>
      <c r="P97" s="2">
        <v>3</v>
      </c>
      <c r="Q97" s="2">
        <v>0</v>
      </c>
      <c r="R97" s="2">
        <v>10</v>
      </c>
      <c r="S97" s="2">
        <v>22</v>
      </c>
      <c r="T97" s="2">
        <v>11</v>
      </c>
      <c r="U97" s="117">
        <v>8</v>
      </c>
      <c r="V97" s="117">
        <v>48</v>
      </c>
      <c r="W97" s="117">
        <v>43</v>
      </c>
      <c r="X97" s="26" t="s">
        <v>42</v>
      </c>
      <c r="Y97" s="26">
        <v>15.5558926946004</v>
      </c>
      <c r="Z97" s="26">
        <v>14.274730770651537</v>
      </c>
      <c r="AA97" s="26">
        <v>14.610425330882705</v>
      </c>
      <c r="AB97" s="26">
        <v>13.05794187492827</v>
      </c>
      <c r="AC97" s="29">
        <f>('Controles Generales'!$D$18*(I97*(90/H97))+'Controles Generales'!$E$18*(J97*(90/H97))+'Controles Generales'!$F$18*(K97*(90/H97))+'Controles Generales'!$H$18*(M97*(90/H97))+'Controles Generales'!$P$18*(U97*(90/H97))+'Controles Generales'!$Q$18*(V97*(90/H97))+'Controles Generales'!$R$18*(W97*(90/H97)))/100</f>
        <v>6.3531894934333941</v>
      </c>
      <c r="AD97" s="26"/>
      <c r="AE97" s="26"/>
      <c r="AF97" s="26"/>
      <c r="AG97" s="26"/>
      <c r="AH97" s="26"/>
      <c r="AI97" s="26"/>
      <c r="AJ97" s="10">
        <f>IF($H97&lt;'Criterios de Restricción'!$E$39,0,AC97)</f>
        <v>0</v>
      </c>
    </row>
    <row r="98" spans="1:36" ht="31.5" x14ac:dyDescent="0.25">
      <c r="A98" s="117" t="s">
        <v>1013</v>
      </c>
      <c r="B98" s="117" t="s">
        <v>28</v>
      </c>
      <c r="C98" s="117" t="s">
        <v>117</v>
      </c>
      <c r="D98" s="117" t="s">
        <v>118</v>
      </c>
      <c r="E98" s="118">
        <v>30805</v>
      </c>
      <c r="F98" s="117">
        <v>31</v>
      </c>
      <c r="G98" s="117">
        <v>27</v>
      </c>
      <c r="H98" s="117">
        <v>2304</v>
      </c>
      <c r="I98" s="117">
        <v>338</v>
      </c>
      <c r="J98" s="117">
        <v>384</v>
      </c>
      <c r="K98" s="117">
        <v>16</v>
      </c>
      <c r="L98" s="2">
        <v>7</v>
      </c>
      <c r="M98" s="117">
        <v>215</v>
      </c>
      <c r="N98" s="2">
        <v>2</v>
      </c>
      <c r="O98" s="2">
        <v>0</v>
      </c>
      <c r="P98" s="2">
        <v>3</v>
      </c>
      <c r="Q98" s="2">
        <v>0</v>
      </c>
      <c r="R98" s="2">
        <v>15</v>
      </c>
      <c r="S98" s="2">
        <v>0</v>
      </c>
      <c r="T98" s="2">
        <v>11</v>
      </c>
      <c r="U98" s="117">
        <v>16</v>
      </c>
      <c r="V98" s="117">
        <v>167</v>
      </c>
      <c r="W98" s="117">
        <v>114</v>
      </c>
      <c r="AC98" s="29">
        <f>('Controles Generales'!$D$18*(I98*(90/H98))+'Controles Generales'!$E$18*(J98*(90/H98))+'Controles Generales'!$F$18*(K98*(90/H98))+'Controles Generales'!$H$18*(M98*(90/H98))+'Controles Generales'!$P$18*(U98*(90/H98))+'Controles Generales'!$Q$18*(V98*(90/H98))+'Controles Generales'!$R$18*(W98*(90/H98)))/100</f>
        <v>6.7724609375</v>
      </c>
      <c r="AJ98" s="10">
        <f>IF($H98&lt;'Criterios de Restricción'!$E$39,0,AC98)</f>
        <v>6.7724609375</v>
      </c>
    </row>
    <row r="99" spans="1:36" ht="21" x14ac:dyDescent="0.25">
      <c r="A99" s="117" t="s">
        <v>1014</v>
      </c>
      <c r="B99" s="117" t="s">
        <v>28</v>
      </c>
      <c r="C99" s="117" t="s">
        <v>585</v>
      </c>
      <c r="D99" s="117" t="s">
        <v>118</v>
      </c>
      <c r="E99" s="118">
        <v>28823</v>
      </c>
      <c r="F99" s="117">
        <v>36</v>
      </c>
      <c r="G99" s="117">
        <v>22</v>
      </c>
      <c r="H99" s="117">
        <v>1895</v>
      </c>
      <c r="I99" s="117">
        <v>444</v>
      </c>
      <c r="J99" s="117">
        <v>586</v>
      </c>
      <c r="K99" s="117">
        <v>22</v>
      </c>
      <c r="L99" s="2">
        <v>11</v>
      </c>
      <c r="M99" s="117">
        <v>169</v>
      </c>
      <c r="N99" s="2">
        <v>5</v>
      </c>
      <c r="O99" s="2">
        <v>0</v>
      </c>
      <c r="P99" s="2">
        <v>3</v>
      </c>
      <c r="Q99" s="2">
        <v>0</v>
      </c>
      <c r="R99" s="2">
        <v>4</v>
      </c>
      <c r="S99" s="2">
        <v>3</v>
      </c>
      <c r="T99" s="2">
        <v>13</v>
      </c>
      <c r="U99" s="117">
        <v>5</v>
      </c>
      <c r="V99" s="117">
        <v>70</v>
      </c>
      <c r="W99" s="117">
        <v>55</v>
      </c>
      <c r="X99" s="26" t="s">
        <v>42</v>
      </c>
      <c r="Y99" s="26">
        <v>4.4466622813644543</v>
      </c>
      <c r="Z99" s="26">
        <v>2.7783191383561832</v>
      </c>
      <c r="AA99" s="26">
        <v>4.0564455452024495</v>
      </c>
      <c r="AB99" s="26">
        <v>5.1577278551349455</v>
      </c>
      <c r="AC99" s="29">
        <f>('Controles Generales'!$D$18*(I99*(90/H99))+'Controles Generales'!$E$18*(J99*(90/H99))+'Controles Generales'!$F$18*(K99*(90/H99))+'Controles Generales'!$H$18*(M99*(90/H99))+'Controles Generales'!$P$18*(U99*(90/H99))+'Controles Generales'!$Q$18*(V99*(90/H99))+'Controles Generales'!$R$18*(W99*(90/H99)))/100</f>
        <v>8.2234828496042205</v>
      </c>
      <c r="AD99" s="26"/>
      <c r="AE99" s="26"/>
      <c r="AF99" s="26"/>
      <c r="AG99" s="26"/>
      <c r="AH99" s="26"/>
      <c r="AI99" s="26"/>
      <c r="AJ99" s="10">
        <f>IF($H99&lt;'Criterios de Restricción'!$E$39,0,AC99)</f>
        <v>8.2234828496042205</v>
      </c>
    </row>
    <row r="100" spans="1:36" ht="21" x14ac:dyDescent="0.25">
      <c r="A100" s="117" t="s">
        <v>432</v>
      </c>
      <c r="B100" s="117" t="s">
        <v>28</v>
      </c>
      <c r="C100" s="117" t="s">
        <v>132</v>
      </c>
      <c r="D100" s="117" t="s">
        <v>118</v>
      </c>
      <c r="E100" s="118">
        <v>30716</v>
      </c>
      <c r="F100" s="117">
        <v>31</v>
      </c>
      <c r="G100" s="117">
        <v>23</v>
      </c>
      <c r="H100" s="117">
        <v>1765</v>
      </c>
      <c r="I100" s="117">
        <v>391</v>
      </c>
      <c r="J100" s="117">
        <v>530</v>
      </c>
      <c r="K100" s="117">
        <v>37</v>
      </c>
      <c r="L100" s="2">
        <v>9</v>
      </c>
      <c r="M100" s="117">
        <v>108</v>
      </c>
      <c r="N100" s="2">
        <v>0</v>
      </c>
      <c r="O100" s="2">
        <v>0</v>
      </c>
      <c r="P100" s="2">
        <v>1</v>
      </c>
      <c r="Q100" s="2">
        <v>1</v>
      </c>
      <c r="R100" s="2">
        <v>7</v>
      </c>
      <c r="S100" s="2">
        <v>1</v>
      </c>
      <c r="T100" s="2">
        <v>5</v>
      </c>
      <c r="U100" s="117">
        <v>8</v>
      </c>
      <c r="V100" s="117">
        <v>85</v>
      </c>
      <c r="W100" s="117">
        <v>91</v>
      </c>
      <c r="AC100" s="29">
        <f>('Controles Generales'!$D$18*(I100*(90/H100))+'Controles Generales'!$E$18*(J100*(90/H100))+'Controles Generales'!$F$18*(K100*(90/H100))+'Controles Generales'!$H$18*(M100*(90/H100))+'Controles Generales'!$P$18*(U100*(90/H100))+'Controles Generales'!$Q$18*(V100*(90/H100))+'Controles Generales'!$R$18*(W100*(90/H100)))/100</f>
        <v>7.7991501416430582</v>
      </c>
      <c r="AJ100" s="10">
        <f>IF($H100&lt;'Criterios de Restricción'!$E$39,0,AC100)</f>
        <v>7.7991501416430582</v>
      </c>
    </row>
    <row r="101" spans="1:36" ht="21" x14ac:dyDescent="0.25">
      <c r="A101" s="117" t="s">
        <v>1016</v>
      </c>
      <c r="B101" s="117" t="s">
        <v>28</v>
      </c>
      <c r="C101" s="117" t="s">
        <v>598</v>
      </c>
      <c r="D101" s="117" t="s">
        <v>118</v>
      </c>
      <c r="E101" s="118">
        <v>32539</v>
      </c>
      <c r="F101" s="117">
        <v>26</v>
      </c>
      <c r="G101" s="117">
        <v>27</v>
      </c>
      <c r="H101" s="117">
        <v>2356</v>
      </c>
      <c r="I101" s="117">
        <v>523</v>
      </c>
      <c r="J101" s="117">
        <v>338</v>
      </c>
      <c r="K101" s="117">
        <v>16</v>
      </c>
      <c r="L101" s="2">
        <v>0</v>
      </c>
      <c r="M101" s="117">
        <v>271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117">
        <v>20</v>
      </c>
      <c r="V101" s="117">
        <v>189</v>
      </c>
      <c r="W101" s="117">
        <v>137</v>
      </c>
      <c r="X101" s="26" t="s">
        <v>42</v>
      </c>
      <c r="Y101" s="26">
        <v>23.934016297252221</v>
      </c>
      <c r="Z101" s="26">
        <v>18.695933899318529</v>
      </c>
      <c r="AA101" s="26">
        <v>20.823582401677776</v>
      </c>
      <c r="AB101" s="26">
        <v>22.708606461186648</v>
      </c>
      <c r="AC101" s="29">
        <f>('Controles Generales'!$D$18*(I101*(90/H101))+'Controles Generales'!$E$18*(J101*(90/H101))+'Controles Generales'!$F$18*(K101*(90/H101))+'Controles Generales'!$H$18*(M101*(90/H101))+'Controles Generales'!$P$18*(U101*(90/H101))+'Controles Generales'!$Q$18*(V101*(90/H101))+'Controles Generales'!$R$18*(W101*(90/H101)))/100</f>
        <v>7.9962860780984713</v>
      </c>
      <c r="AD101" s="26"/>
      <c r="AE101" s="26"/>
      <c r="AF101" s="26"/>
      <c r="AG101" s="26"/>
      <c r="AH101" s="26"/>
      <c r="AI101" s="26"/>
      <c r="AJ101" s="10">
        <f>IF($H101&lt;'Criterios de Restricción'!$E$39,0,AC101)</f>
        <v>7.9962860780984713</v>
      </c>
    </row>
    <row r="102" spans="1:36" ht="21" x14ac:dyDescent="0.25">
      <c r="A102" s="117" t="s">
        <v>1017</v>
      </c>
      <c r="B102" s="117" t="s">
        <v>28</v>
      </c>
      <c r="C102" s="117" t="s">
        <v>121</v>
      </c>
      <c r="D102" s="117" t="s">
        <v>118</v>
      </c>
      <c r="E102" s="118">
        <v>33055</v>
      </c>
      <c r="F102" s="117">
        <v>25</v>
      </c>
      <c r="G102" s="117">
        <v>13</v>
      </c>
      <c r="H102" s="117">
        <v>1112</v>
      </c>
      <c r="I102" s="117">
        <v>121</v>
      </c>
      <c r="J102" s="117">
        <v>149</v>
      </c>
      <c r="K102" s="117">
        <v>9</v>
      </c>
      <c r="L102" s="2">
        <v>12</v>
      </c>
      <c r="M102" s="117">
        <v>77</v>
      </c>
      <c r="N102" s="2">
        <v>9</v>
      </c>
      <c r="O102" s="2">
        <v>1</v>
      </c>
      <c r="P102" s="2">
        <v>3</v>
      </c>
      <c r="Q102" s="2">
        <v>1</v>
      </c>
      <c r="R102" s="2">
        <v>6</v>
      </c>
      <c r="S102" s="2">
        <v>11</v>
      </c>
      <c r="T102" s="2">
        <v>14</v>
      </c>
      <c r="U102" s="117">
        <v>8</v>
      </c>
      <c r="V102" s="117">
        <v>90</v>
      </c>
      <c r="W102" s="117">
        <v>70</v>
      </c>
      <c r="X102" s="26" t="s">
        <v>42</v>
      </c>
      <c r="Y102" s="26">
        <v>15.174681380053693</v>
      </c>
      <c r="Z102" s="26">
        <v>15.036051083495238</v>
      </c>
      <c r="AA102" s="26">
        <v>17.544679803204282</v>
      </c>
      <c r="AB102" s="26">
        <v>14.682878101365167</v>
      </c>
      <c r="AC102" s="29">
        <f>('Controles Generales'!$D$18*(I102*(90/H102))+'Controles Generales'!$E$18*(J102*(90/H102))+'Controles Generales'!$F$18*(K102*(90/H102))+'Controles Generales'!$H$18*(M102*(90/H102))+'Controles Generales'!$P$18*(U102*(90/H102))+'Controles Generales'!$Q$18*(V102*(90/H102))+'Controles Generales'!$R$18*(W102*(90/H102)))/100</f>
        <v>5.7281924460431659</v>
      </c>
      <c r="AD102" s="26"/>
      <c r="AE102" s="26"/>
      <c r="AF102" s="26"/>
      <c r="AG102" s="26"/>
      <c r="AH102" s="26"/>
      <c r="AI102" s="26"/>
      <c r="AJ102" s="10">
        <f>IF($H102&lt;'Criterios de Restricción'!$E$39,0,AC102)</f>
        <v>5.7281924460431659</v>
      </c>
    </row>
    <row r="103" spans="1:36" ht="21" x14ac:dyDescent="0.25">
      <c r="A103" s="117" t="s">
        <v>423</v>
      </c>
      <c r="B103" s="117" t="s">
        <v>28</v>
      </c>
      <c r="C103" s="117" t="s">
        <v>190</v>
      </c>
      <c r="D103" s="117" t="s">
        <v>118</v>
      </c>
      <c r="E103" s="118">
        <v>32756</v>
      </c>
      <c r="F103" s="117">
        <v>26</v>
      </c>
      <c r="G103" s="117">
        <v>18</v>
      </c>
      <c r="H103" s="117">
        <v>1121</v>
      </c>
      <c r="I103" s="117">
        <v>205</v>
      </c>
      <c r="J103" s="117">
        <v>182</v>
      </c>
      <c r="K103" s="117">
        <v>7</v>
      </c>
      <c r="L103" s="2">
        <v>43</v>
      </c>
      <c r="M103" s="117">
        <v>119</v>
      </c>
      <c r="N103" s="2">
        <v>0</v>
      </c>
      <c r="O103" s="2">
        <v>0</v>
      </c>
      <c r="P103" s="2">
        <v>4</v>
      </c>
      <c r="Q103" s="2">
        <v>0</v>
      </c>
      <c r="R103" s="2">
        <v>3</v>
      </c>
      <c r="S103" s="2">
        <v>5</v>
      </c>
      <c r="T103" s="2">
        <v>2</v>
      </c>
      <c r="U103" s="117">
        <v>6</v>
      </c>
      <c r="V103" s="117">
        <v>99</v>
      </c>
      <c r="W103" s="117">
        <v>59</v>
      </c>
      <c r="AC103" s="29">
        <f>('Controles Generales'!$D$18*(I103*(90/H103))+'Controles Generales'!$E$18*(J103*(90/H103))+'Controles Generales'!$F$18*(K103*(90/H103))+'Controles Generales'!$H$18*(M103*(90/H103))+'Controles Generales'!$P$18*(U103*(90/H103))+'Controles Generales'!$Q$18*(V103*(90/H103))+'Controles Generales'!$R$18*(W103*(90/H103)))/100</f>
        <v>7.5909901873327383</v>
      </c>
      <c r="AJ103" s="10">
        <f>IF($H103&lt;'Criterios de Restricción'!$E$39,0,AC103)</f>
        <v>7.5909901873327383</v>
      </c>
    </row>
    <row r="104" spans="1:36" ht="21" x14ac:dyDescent="0.25">
      <c r="A104" s="117" t="s">
        <v>1018</v>
      </c>
      <c r="B104" s="117" t="s">
        <v>28</v>
      </c>
      <c r="C104" s="117" t="s">
        <v>132</v>
      </c>
      <c r="D104" s="117" t="s">
        <v>118</v>
      </c>
      <c r="E104" s="118">
        <v>34260</v>
      </c>
      <c r="F104" s="117">
        <v>22</v>
      </c>
      <c r="G104" s="117">
        <v>5</v>
      </c>
      <c r="H104" s="117">
        <v>304</v>
      </c>
      <c r="I104" s="117">
        <v>56</v>
      </c>
      <c r="J104" s="117">
        <v>43</v>
      </c>
      <c r="K104" s="117">
        <v>3</v>
      </c>
      <c r="L104" s="2">
        <v>29</v>
      </c>
      <c r="M104" s="117">
        <v>27</v>
      </c>
      <c r="N104" s="2">
        <v>11</v>
      </c>
      <c r="O104" s="2">
        <v>2</v>
      </c>
      <c r="P104" s="2">
        <v>4</v>
      </c>
      <c r="Q104" s="2">
        <v>1</v>
      </c>
      <c r="R104" s="2">
        <v>6</v>
      </c>
      <c r="S104" s="2">
        <v>2</v>
      </c>
      <c r="T104" s="2">
        <v>13</v>
      </c>
      <c r="U104" s="117">
        <v>4</v>
      </c>
      <c r="V104" s="117">
        <v>13</v>
      </c>
      <c r="W104" s="117">
        <v>4</v>
      </c>
      <c r="X104" s="26" t="s">
        <v>42</v>
      </c>
      <c r="Y104" s="26">
        <v>19.03217939315682</v>
      </c>
      <c r="Z104" s="26">
        <v>13.968251462365425</v>
      </c>
      <c r="AA104" s="26">
        <v>18.47419523096713</v>
      </c>
      <c r="AB104" s="26">
        <v>18.501441688238788</v>
      </c>
      <c r="AC104" s="29">
        <f>('Controles Generales'!$D$18*(I104*(90/H104))+'Controles Generales'!$E$18*(J104*(90/H104))+'Controles Generales'!$F$18*(K104*(90/H104))+'Controles Generales'!$H$18*(M104*(90/H104))+'Controles Generales'!$P$18*(U104*(90/H104))+'Controles Generales'!$Q$18*(V104*(90/H104))+'Controles Generales'!$R$18*(W104*(90/H104)))/100</f>
        <v>6.1875000000000009</v>
      </c>
      <c r="AD104" s="26"/>
      <c r="AE104" s="26"/>
      <c r="AF104" s="26"/>
      <c r="AG104" s="26"/>
      <c r="AH104" s="26"/>
      <c r="AI104" s="26"/>
      <c r="AJ104" s="10">
        <f>IF($H104&lt;'Criterios de Restricción'!$E$39,0,AC104)</f>
        <v>0</v>
      </c>
    </row>
    <row r="105" spans="1:36" ht="31.5" x14ac:dyDescent="0.25">
      <c r="A105" s="117" t="s">
        <v>1019</v>
      </c>
      <c r="B105" s="117" t="s">
        <v>28</v>
      </c>
      <c r="C105" s="117" t="s">
        <v>172</v>
      </c>
      <c r="D105" s="117" t="s">
        <v>118</v>
      </c>
      <c r="E105" s="118">
        <v>34732</v>
      </c>
      <c r="F105" s="117">
        <v>20</v>
      </c>
      <c r="G105" s="117">
        <v>1</v>
      </c>
      <c r="H105" s="117">
        <v>90</v>
      </c>
      <c r="I105" s="117">
        <v>18</v>
      </c>
      <c r="J105" s="117">
        <v>11</v>
      </c>
      <c r="K105" s="117">
        <v>0</v>
      </c>
      <c r="L105" s="2">
        <v>26</v>
      </c>
      <c r="M105" s="117">
        <v>8</v>
      </c>
      <c r="N105" s="2">
        <v>3</v>
      </c>
      <c r="O105" s="2">
        <v>0</v>
      </c>
      <c r="P105" s="2">
        <v>7</v>
      </c>
      <c r="Q105" s="2">
        <v>1</v>
      </c>
      <c r="R105" s="2">
        <v>7</v>
      </c>
      <c r="S105" s="2">
        <v>2</v>
      </c>
      <c r="T105" s="2">
        <v>11</v>
      </c>
      <c r="U105" s="117">
        <v>1</v>
      </c>
      <c r="V105" s="117">
        <v>7</v>
      </c>
      <c r="W105" s="117">
        <v>3</v>
      </c>
      <c r="X105" s="26" t="s">
        <v>42</v>
      </c>
      <c r="Y105" s="26">
        <v>36.643549032758052</v>
      </c>
      <c r="Z105" s="26">
        <v>30.926288332286372</v>
      </c>
      <c r="AA105" s="26">
        <v>38.939750738682775</v>
      </c>
      <c r="AB105" s="26">
        <v>36.862811327840021</v>
      </c>
      <c r="AC105" s="29">
        <f>('Controles Generales'!$D$18*(I105*(90/H105))+'Controles Generales'!$E$18*(J105*(90/H105))+'Controles Generales'!$F$18*(K105*(90/H105))+'Controles Generales'!$H$18*(M105*(90/H105))+'Controles Generales'!$P$18*(U105*(90/H105))+'Controles Generales'!$Q$18*(V105*(90/H105))+'Controles Generales'!$R$18*(W105*(90/H105)))/100</f>
        <v>6.5250000000000004</v>
      </c>
      <c r="AD105" s="26"/>
      <c r="AE105" s="26"/>
      <c r="AF105" s="26"/>
      <c r="AG105" s="26"/>
      <c r="AH105" s="26"/>
      <c r="AI105" s="26"/>
      <c r="AJ105" s="10">
        <f>IF($H105&lt;'Criterios de Restricción'!$E$39,0,AC105)</f>
        <v>0</v>
      </c>
    </row>
    <row r="106" spans="1:36" ht="21" x14ac:dyDescent="0.25">
      <c r="A106" s="117" t="s">
        <v>524</v>
      </c>
      <c r="B106" s="117" t="s">
        <v>28</v>
      </c>
      <c r="C106" s="117" t="s">
        <v>155</v>
      </c>
      <c r="D106" s="117" t="s">
        <v>118</v>
      </c>
      <c r="E106" s="118">
        <v>35164</v>
      </c>
      <c r="F106" s="117">
        <v>19</v>
      </c>
      <c r="G106" s="117">
        <v>13</v>
      </c>
      <c r="H106" s="117">
        <v>714</v>
      </c>
      <c r="I106" s="117">
        <v>92</v>
      </c>
      <c r="J106" s="117">
        <v>203</v>
      </c>
      <c r="K106" s="117">
        <v>20</v>
      </c>
      <c r="L106" s="2">
        <v>0</v>
      </c>
      <c r="M106" s="117">
        <v>52</v>
      </c>
      <c r="N106" s="2">
        <v>2</v>
      </c>
      <c r="O106" s="2">
        <v>0</v>
      </c>
      <c r="P106" s="2">
        <v>2</v>
      </c>
      <c r="Q106" s="2">
        <v>1</v>
      </c>
      <c r="R106" s="2">
        <v>0</v>
      </c>
      <c r="S106" s="2">
        <v>0</v>
      </c>
      <c r="T106" s="2">
        <v>3</v>
      </c>
      <c r="U106" s="117">
        <v>2</v>
      </c>
      <c r="V106" s="117">
        <v>24</v>
      </c>
      <c r="W106" s="117">
        <v>15</v>
      </c>
      <c r="AC106" s="29">
        <f>('Controles Generales'!$D$18*(I106*(90/H106))+'Controles Generales'!$E$18*(J106*(90/H106))+'Controles Generales'!$F$18*(K106*(90/H106))+'Controles Generales'!$H$18*(M106*(90/H106))+'Controles Generales'!$P$18*(U106*(90/H106))+'Controles Generales'!$Q$18*(V106*(90/H106))+'Controles Generales'!$R$18*(W106*(90/H106)))/100</f>
        <v>6.8319327731092425</v>
      </c>
      <c r="AJ106" s="10">
        <f>IF($H106&lt;'Criterios de Restricción'!$E$39,0,AC106)</f>
        <v>6.8319327731092425</v>
      </c>
    </row>
    <row r="107" spans="1:36" ht="21" x14ac:dyDescent="0.25">
      <c r="A107" s="117" t="s">
        <v>1021</v>
      </c>
      <c r="B107" s="117" t="s">
        <v>28</v>
      </c>
      <c r="C107" s="117" t="s">
        <v>160</v>
      </c>
      <c r="D107" s="117" t="s">
        <v>118</v>
      </c>
      <c r="E107" s="118">
        <v>34255</v>
      </c>
      <c r="F107" s="117">
        <v>22</v>
      </c>
      <c r="G107" s="117">
        <v>4</v>
      </c>
      <c r="H107" s="117">
        <v>137</v>
      </c>
      <c r="I107" s="117">
        <v>9</v>
      </c>
      <c r="J107" s="117">
        <v>20</v>
      </c>
      <c r="K107" s="117">
        <v>4</v>
      </c>
      <c r="L107" s="2">
        <v>4</v>
      </c>
      <c r="M107" s="117">
        <v>9</v>
      </c>
      <c r="N107" s="2">
        <v>10</v>
      </c>
      <c r="O107" s="2">
        <v>0</v>
      </c>
      <c r="P107" s="2">
        <v>2</v>
      </c>
      <c r="Q107" s="2">
        <v>2</v>
      </c>
      <c r="R107" s="2">
        <v>6</v>
      </c>
      <c r="S107" s="2">
        <v>3</v>
      </c>
      <c r="T107" s="2">
        <v>13</v>
      </c>
      <c r="U107" s="117">
        <v>1</v>
      </c>
      <c r="V107" s="117">
        <v>8</v>
      </c>
      <c r="W107" s="117">
        <v>11</v>
      </c>
      <c r="AC107" s="29">
        <f>('Controles Generales'!$D$18*(I107*(90/H107))+'Controles Generales'!$E$18*(J107*(90/H107))+'Controles Generales'!$F$18*(K107*(90/H107))+'Controles Generales'!$H$18*(M107*(90/H107))+'Controles Generales'!$P$18*(U107*(90/H107))+'Controles Generales'!$Q$18*(V107*(90/H107))+'Controles Generales'!$R$18*(W107*(90/H107)))/100</f>
        <v>5.6824817518248167</v>
      </c>
      <c r="AJ107" s="10">
        <f>IF($H107&lt;'Criterios de Restricción'!$E$39,0,AC107)</f>
        <v>0</v>
      </c>
    </row>
    <row r="108" spans="1:36" ht="31.5" x14ac:dyDescent="0.25">
      <c r="A108" s="117" t="s">
        <v>1022</v>
      </c>
      <c r="B108" s="117" t="s">
        <v>28</v>
      </c>
      <c r="C108" s="117" t="s">
        <v>158</v>
      </c>
      <c r="D108" s="117" t="s">
        <v>118</v>
      </c>
      <c r="E108" s="118">
        <v>30986</v>
      </c>
      <c r="F108" s="117">
        <v>31</v>
      </c>
      <c r="G108" s="117">
        <v>16</v>
      </c>
      <c r="H108" s="117">
        <v>1118</v>
      </c>
      <c r="I108" s="117">
        <v>110</v>
      </c>
      <c r="J108" s="117">
        <v>203</v>
      </c>
      <c r="K108" s="117">
        <v>15</v>
      </c>
      <c r="L108" s="2">
        <v>10</v>
      </c>
      <c r="M108" s="117">
        <v>53</v>
      </c>
      <c r="N108" s="2">
        <v>6</v>
      </c>
      <c r="O108" s="2">
        <v>1</v>
      </c>
      <c r="P108" s="2">
        <v>4</v>
      </c>
      <c r="Q108" s="2">
        <v>3</v>
      </c>
      <c r="R108" s="2">
        <v>4</v>
      </c>
      <c r="S108" s="2">
        <v>21</v>
      </c>
      <c r="T108" s="2">
        <v>13</v>
      </c>
      <c r="U108" s="117">
        <v>10</v>
      </c>
      <c r="V108" s="117">
        <v>68</v>
      </c>
      <c r="W108" s="117">
        <v>61</v>
      </c>
      <c r="AC108" s="29">
        <f>('Controles Generales'!$D$18*(I108*(90/H108))+'Controles Generales'!$E$18*(J108*(90/H108))+'Controles Generales'!$F$18*(K108*(90/H108))+'Controles Generales'!$H$18*(M108*(90/H108))+'Controles Generales'!$P$18*(U108*(90/H108))+'Controles Generales'!$Q$18*(V108*(90/H108))+'Controles Generales'!$R$18*(W108*(90/H108)))/100</f>
        <v>5.2868962432915918</v>
      </c>
      <c r="AJ108" s="10">
        <f>IF($H108&lt;'Criterios de Restricción'!$E$39,0,AC108)</f>
        <v>5.2868962432915918</v>
      </c>
    </row>
    <row r="109" spans="1:36" ht="31.5" x14ac:dyDescent="0.25">
      <c r="A109" s="117" t="s">
        <v>510</v>
      </c>
      <c r="B109" s="117" t="s">
        <v>28</v>
      </c>
      <c r="C109" s="117" t="s">
        <v>121</v>
      </c>
      <c r="D109" s="117" t="s">
        <v>118</v>
      </c>
      <c r="E109" s="118">
        <v>32892</v>
      </c>
      <c r="F109" s="117">
        <v>25</v>
      </c>
      <c r="G109" s="117">
        <v>4</v>
      </c>
      <c r="H109" s="117">
        <v>78</v>
      </c>
      <c r="I109" s="117">
        <v>6</v>
      </c>
      <c r="J109" s="117">
        <v>9</v>
      </c>
      <c r="K109" s="117">
        <v>6</v>
      </c>
      <c r="L109" s="2">
        <v>0</v>
      </c>
      <c r="M109" s="117">
        <v>6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</v>
      </c>
      <c r="T109" s="2">
        <v>2</v>
      </c>
      <c r="U109" s="117">
        <v>0</v>
      </c>
      <c r="V109" s="117">
        <v>2</v>
      </c>
      <c r="W109" s="117">
        <v>1</v>
      </c>
      <c r="AC109" s="29">
        <f>('Controles Generales'!$D$18*(I109*(90/H109))+'Controles Generales'!$E$18*(J109*(90/H109))+'Controles Generales'!$F$18*(K109*(90/H109))+'Controles Generales'!$H$18*(M109*(90/H109))+'Controles Generales'!$P$18*(U109*(90/H109))+'Controles Generales'!$Q$18*(V109*(90/H109))+'Controles Generales'!$R$18*(W109*(90/H109)))/100</f>
        <v>5.7692307692307683</v>
      </c>
      <c r="AJ109" s="10">
        <f>IF($H109&lt;'Criterios de Restricción'!$E$39,0,AC109)</f>
        <v>0</v>
      </c>
    </row>
    <row r="110" spans="1:36" ht="21" x14ac:dyDescent="0.25">
      <c r="A110" s="117" t="s">
        <v>1023</v>
      </c>
      <c r="B110" s="117" t="s">
        <v>28</v>
      </c>
      <c r="C110" s="117" t="s">
        <v>144</v>
      </c>
      <c r="D110" s="117" t="s">
        <v>118</v>
      </c>
      <c r="E110" s="118">
        <v>35380</v>
      </c>
      <c r="F110" s="117">
        <v>19</v>
      </c>
      <c r="G110" s="117">
        <v>9</v>
      </c>
      <c r="H110" s="117">
        <v>607</v>
      </c>
      <c r="I110" s="117">
        <v>115</v>
      </c>
      <c r="J110" s="117">
        <v>167</v>
      </c>
      <c r="K110" s="117">
        <v>11</v>
      </c>
      <c r="L110" s="2">
        <v>7</v>
      </c>
      <c r="M110" s="117">
        <v>39</v>
      </c>
      <c r="N110" s="2">
        <v>0</v>
      </c>
      <c r="O110" s="2">
        <v>0</v>
      </c>
      <c r="P110" s="2">
        <v>1</v>
      </c>
      <c r="Q110" s="2">
        <v>0</v>
      </c>
      <c r="R110" s="2">
        <v>2</v>
      </c>
      <c r="S110" s="2">
        <v>3</v>
      </c>
      <c r="T110" s="2">
        <v>8</v>
      </c>
      <c r="U110" s="117">
        <v>1</v>
      </c>
      <c r="V110" s="117">
        <v>22</v>
      </c>
      <c r="W110" s="117">
        <v>23</v>
      </c>
      <c r="X110" s="26" t="s">
        <v>42</v>
      </c>
      <c r="Y110" s="26">
        <v>7.0160904645099587</v>
      </c>
      <c r="Z110" s="26">
        <v>8.4287669061805737</v>
      </c>
      <c r="AA110" s="26">
        <v>9.8620943196706659</v>
      </c>
      <c r="AB110" s="26">
        <v>7.0160904645099587</v>
      </c>
      <c r="AC110" s="29">
        <f>('Controles Generales'!$D$18*(I110*(90/H110))+'Controles Generales'!$E$18*(J110*(90/H110))+'Controles Generales'!$F$18*(K110*(90/H110))+'Controles Generales'!$H$18*(M110*(90/H110))+'Controles Generales'!$P$18*(U110*(90/H110))+'Controles Generales'!$Q$18*(V110*(90/H110))+'Controles Generales'!$R$18*(W110*(90/H110)))/100</f>
        <v>7.0391268533772644</v>
      </c>
      <c r="AD110" s="26"/>
      <c r="AE110" s="26"/>
      <c r="AF110" s="26"/>
      <c r="AG110" s="26"/>
      <c r="AH110" s="26"/>
      <c r="AI110" s="26"/>
      <c r="AJ110" s="10">
        <f>IF($H110&lt;'Criterios de Restricción'!$E$39,0,AC110)</f>
        <v>0</v>
      </c>
    </row>
    <row r="111" spans="1:36" ht="21" x14ac:dyDescent="0.25">
      <c r="A111" s="117" t="s">
        <v>1024</v>
      </c>
      <c r="B111" s="117" t="s">
        <v>28</v>
      </c>
      <c r="C111" s="117" t="s">
        <v>142</v>
      </c>
      <c r="D111" s="117" t="s">
        <v>118</v>
      </c>
      <c r="E111" s="118">
        <v>32593</v>
      </c>
      <c r="F111" s="117">
        <v>26</v>
      </c>
      <c r="G111" s="117">
        <v>14</v>
      </c>
      <c r="H111" s="117">
        <v>1098</v>
      </c>
      <c r="I111" s="117">
        <v>157</v>
      </c>
      <c r="J111" s="117">
        <v>329</v>
      </c>
      <c r="K111" s="117">
        <v>29</v>
      </c>
      <c r="L111" s="2">
        <v>21</v>
      </c>
      <c r="M111" s="117">
        <v>79</v>
      </c>
      <c r="N111" s="2">
        <v>0</v>
      </c>
      <c r="O111" s="2">
        <v>0</v>
      </c>
      <c r="P111" s="2">
        <v>7</v>
      </c>
      <c r="Q111" s="2">
        <v>0</v>
      </c>
      <c r="R111" s="2">
        <v>1</v>
      </c>
      <c r="S111" s="2">
        <v>0</v>
      </c>
      <c r="T111" s="2">
        <v>4</v>
      </c>
      <c r="U111" s="117">
        <v>2</v>
      </c>
      <c r="V111" s="117">
        <v>53</v>
      </c>
      <c r="W111" s="117">
        <v>26</v>
      </c>
      <c r="AC111" s="29">
        <f>('Controles Generales'!$D$18*(I111*(90/H111))+'Controles Generales'!$E$18*(J111*(90/H111))+'Controles Generales'!$F$18*(K111*(90/H111))+'Controles Generales'!$H$18*(M111*(90/H111))+'Controles Generales'!$P$18*(U111*(90/H111))+'Controles Generales'!$Q$18*(V111*(90/H111))+'Controles Generales'!$R$18*(W111*(90/H111)))/100</f>
        <v>7.2254098360655714</v>
      </c>
      <c r="AJ111" s="10">
        <f>IF($H111&lt;'Criterios de Restricción'!$E$39,0,AC111)</f>
        <v>7.2254098360655714</v>
      </c>
    </row>
    <row r="112" spans="1:36" ht="31.5" x14ac:dyDescent="0.25">
      <c r="A112" s="117" t="s">
        <v>436</v>
      </c>
      <c r="B112" s="117" t="s">
        <v>28</v>
      </c>
      <c r="C112" s="117" t="s">
        <v>135</v>
      </c>
      <c r="D112" s="117" t="s">
        <v>118</v>
      </c>
      <c r="E112" s="118">
        <v>34039</v>
      </c>
      <c r="F112" s="117">
        <v>22</v>
      </c>
      <c r="G112" s="117">
        <v>2</v>
      </c>
      <c r="H112" s="117">
        <v>158</v>
      </c>
      <c r="I112" s="117">
        <v>36</v>
      </c>
      <c r="J112" s="117">
        <v>36</v>
      </c>
      <c r="K112" s="117">
        <v>4</v>
      </c>
      <c r="L112" s="2">
        <v>5</v>
      </c>
      <c r="M112" s="117">
        <v>10</v>
      </c>
      <c r="N112" s="2">
        <v>6</v>
      </c>
      <c r="O112" s="2">
        <v>1</v>
      </c>
      <c r="P112" s="2">
        <v>3</v>
      </c>
      <c r="Q112" s="2">
        <v>1</v>
      </c>
      <c r="R112" s="2">
        <v>6</v>
      </c>
      <c r="S112" s="2">
        <v>2</v>
      </c>
      <c r="T112" s="2">
        <v>14</v>
      </c>
      <c r="U112" s="117">
        <v>0</v>
      </c>
      <c r="V112" s="117">
        <v>11</v>
      </c>
      <c r="W112" s="117">
        <v>11</v>
      </c>
      <c r="AC112" s="29">
        <f>('Controles Generales'!$D$18*(I112*(90/H112))+'Controles Generales'!$E$18*(J112*(90/H112))+'Controles Generales'!$F$18*(K112*(90/H112))+'Controles Generales'!$H$18*(M112*(90/H112))+'Controles Generales'!$P$18*(U112*(90/H112))+'Controles Generales'!$Q$18*(V112*(90/H112))+'Controles Generales'!$R$18*(W112*(90/H112)))/100</f>
        <v>7.7325949367088613</v>
      </c>
      <c r="AJ112" s="10">
        <f>IF($H112&lt;'Criterios de Restricción'!$E$39,0,AC112)</f>
        <v>0</v>
      </c>
    </row>
    <row r="113" spans="1:36" ht="21" x14ac:dyDescent="0.25">
      <c r="A113" s="117" t="s">
        <v>453</v>
      </c>
      <c r="B113" s="117" t="s">
        <v>28</v>
      </c>
      <c r="C113" s="117" t="s">
        <v>121</v>
      </c>
      <c r="D113" s="117" t="s">
        <v>118</v>
      </c>
      <c r="E113" s="118">
        <v>33027</v>
      </c>
      <c r="F113" s="117">
        <v>25</v>
      </c>
      <c r="G113" s="117">
        <v>26</v>
      </c>
      <c r="H113" s="117">
        <v>2281</v>
      </c>
      <c r="I113" s="117">
        <v>322</v>
      </c>
      <c r="J113" s="117">
        <v>407</v>
      </c>
      <c r="K113" s="117">
        <v>40</v>
      </c>
      <c r="L113" s="2">
        <v>11</v>
      </c>
      <c r="M113" s="117">
        <v>195</v>
      </c>
      <c r="N113" s="2">
        <v>14</v>
      </c>
      <c r="O113" s="2">
        <v>2</v>
      </c>
      <c r="P113" s="2">
        <v>8</v>
      </c>
      <c r="Q113" s="2">
        <v>2</v>
      </c>
      <c r="R113" s="2">
        <v>8</v>
      </c>
      <c r="S113" s="2">
        <v>1</v>
      </c>
      <c r="T113" s="2">
        <v>17</v>
      </c>
      <c r="U113" s="117">
        <v>10</v>
      </c>
      <c r="V113" s="117">
        <v>146</v>
      </c>
      <c r="W113" s="117">
        <v>85</v>
      </c>
      <c r="AC113" s="29">
        <f>('Controles Generales'!$D$18*(I113*(90/H113))+'Controles Generales'!$E$18*(J113*(90/H113))+'Controles Generales'!$F$18*(K113*(90/H113))+'Controles Generales'!$H$18*(M113*(90/H113))+'Controles Generales'!$P$18*(U113*(90/H113))+'Controles Generales'!$Q$18*(V113*(90/H113))+'Controles Generales'!$R$18*(W113*(90/H113)))/100</f>
        <v>6.6148619026742654</v>
      </c>
      <c r="AJ113" s="10">
        <f>IF($H113&lt;'Criterios de Restricción'!$E$39,0,AC113)</f>
        <v>6.6148619026742654</v>
      </c>
    </row>
    <row r="114" spans="1:36" ht="21" x14ac:dyDescent="0.25">
      <c r="A114" s="117" t="s">
        <v>480</v>
      </c>
      <c r="B114" s="117" t="s">
        <v>28</v>
      </c>
      <c r="C114" s="117" t="s">
        <v>172</v>
      </c>
      <c r="D114" s="117" t="s">
        <v>118</v>
      </c>
      <c r="E114" s="118">
        <v>34020</v>
      </c>
      <c r="F114" s="117">
        <v>22</v>
      </c>
      <c r="G114" s="117">
        <v>28</v>
      </c>
      <c r="H114" s="117">
        <v>2476</v>
      </c>
      <c r="I114" s="117">
        <v>319</v>
      </c>
      <c r="J114" s="117">
        <v>400</v>
      </c>
      <c r="K114" s="117">
        <v>60</v>
      </c>
      <c r="L114" s="2">
        <v>4</v>
      </c>
      <c r="M114" s="117">
        <v>223</v>
      </c>
      <c r="N114" s="2">
        <v>4</v>
      </c>
      <c r="O114" s="2">
        <v>1</v>
      </c>
      <c r="P114" s="2">
        <v>1</v>
      </c>
      <c r="Q114" s="2">
        <v>0</v>
      </c>
      <c r="R114" s="2">
        <v>2</v>
      </c>
      <c r="S114" s="2">
        <v>0</v>
      </c>
      <c r="T114" s="2">
        <v>5</v>
      </c>
      <c r="U114" s="117">
        <v>10</v>
      </c>
      <c r="V114" s="117">
        <v>188</v>
      </c>
      <c r="W114" s="117">
        <v>146</v>
      </c>
      <c r="AC114" s="29">
        <f>('Controles Generales'!$D$18*(I114*(90/H114))+'Controles Generales'!$E$18*(J114*(90/H114))+'Controles Generales'!$F$18*(K114*(90/H114))+'Controles Generales'!$H$18*(M114*(90/H114))+'Controles Generales'!$P$18*(U114*(90/H114))+'Controles Generales'!$Q$18*(V114*(90/H114))+'Controles Generales'!$R$18*(W114*(90/H114)))/100</f>
        <v>6.9390145395799685</v>
      </c>
      <c r="AJ114" s="10">
        <f>IF($H114&lt;'Criterios de Restricción'!$E$39,0,AC114)</f>
        <v>6.9390145395799685</v>
      </c>
    </row>
    <row r="115" spans="1:36" ht="21" x14ac:dyDescent="0.25">
      <c r="A115" s="117" t="s">
        <v>454</v>
      </c>
      <c r="B115" s="117" t="s">
        <v>28</v>
      </c>
      <c r="C115" s="117" t="s">
        <v>135</v>
      </c>
      <c r="D115" s="117" t="s">
        <v>118</v>
      </c>
      <c r="E115" s="118">
        <v>30402</v>
      </c>
      <c r="F115" s="117">
        <v>32</v>
      </c>
      <c r="G115" s="117">
        <v>16</v>
      </c>
      <c r="H115" s="117">
        <v>1149</v>
      </c>
      <c r="I115" s="117">
        <v>184</v>
      </c>
      <c r="J115" s="117">
        <v>333</v>
      </c>
      <c r="K115" s="117">
        <v>18</v>
      </c>
      <c r="L115" s="2">
        <v>0</v>
      </c>
      <c r="M115" s="117">
        <v>86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117">
        <v>5</v>
      </c>
      <c r="V115" s="117">
        <v>60</v>
      </c>
      <c r="W115" s="117">
        <v>34</v>
      </c>
      <c r="X115" s="26" t="s">
        <v>42</v>
      </c>
      <c r="Y115" s="26">
        <v>0.13517665130568357</v>
      </c>
      <c r="Z115" s="26">
        <v>0.30592966400553862</v>
      </c>
      <c r="AA115" s="26">
        <v>0.29229679150169841</v>
      </c>
      <c r="AB115" s="26">
        <v>0.13517665130568357</v>
      </c>
      <c r="AC115" s="29">
        <f>('Controles Generales'!$D$18*(I115*(90/H115))+'Controles Generales'!$E$18*(J115*(90/H115))+'Controles Generales'!$F$18*(K115*(90/H115))+'Controles Generales'!$H$18*(M115*(90/H115))+'Controles Generales'!$P$18*(U115*(90/H115))+'Controles Generales'!$Q$18*(V115*(90/H115))+'Controles Generales'!$R$18*(W115*(90/H115)))/100</f>
        <v>7.2610966057441262</v>
      </c>
      <c r="AD115" s="26"/>
      <c r="AE115" s="26"/>
      <c r="AF115" s="26"/>
      <c r="AG115" s="26"/>
      <c r="AH115" s="26"/>
      <c r="AI115" s="26"/>
      <c r="AJ115" s="10">
        <f>IF($H115&lt;'Criterios de Restricción'!$E$39,0,AC115)</f>
        <v>7.2610966057441262</v>
      </c>
    </row>
    <row r="116" spans="1:36" ht="21" x14ac:dyDescent="0.25">
      <c r="A116" s="117" t="s">
        <v>1028</v>
      </c>
      <c r="B116" s="117" t="s">
        <v>28</v>
      </c>
      <c r="C116" s="117" t="s">
        <v>144</v>
      </c>
      <c r="D116" s="117" t="s">
        <v>118</v>
      </c>
      <c r="E116" s="118">
        <v>28709</v>
      </c>
      <c r="F116" s="117">
        <v>37</v>
      </c>
      <c r="G116" s="117">
        <v>16</v>
      </c>
      <c r="H116" s="117">
        <v>965</v>
      </c>
      <c r="I116" s="117">
        <v>247</v>
      </c>
      <c r="J116" s="117">
        <v>160</v>
      </c>
      <c r="K116" s="117">
        <v>4</v>
      </c>
      <c r="L116" s="2">
        <v>23</v>
      </c>
      <c r="M116" s="117">
        <v>88</v>
      </c>
      <c r="N116" s="2">
        <v>6</v>
      </c>
      <c r="O116" s="2">
        <v>2</v>
      </c>
      <c r="P116" s="2">
        <v>3</v>
      </c>
      <c r="Q116" s="2">
        <v>1</v>
      </c>
      <c r="R116" s="2">
        <v>25</v>
      </c>
      <c r="S116" s="2">
        <v>13</v>
      </c>
      <c r="T116" s="2">
        <v>22</v>
      </c>
      <c r="U116" s="117">
        <v>12</v>
      </c>
      <c r="V116" s="117">
        <v>98</v>
      </c>
      <c r="W116" s="117">
        <v>68</v>
      </c>
      <c r="AC116" s="29">
        <f>('Controles Generales'!$D$18*(I116*(90/H116))+'Controles Generales'!$E$18*(J116*(90/H116))+'Controles Generales'!$F$18*(K116*(90/H116))+'Controles Generales'!$H$18*(M116*(90/H116))+'Controles Generales'!$P$18*(U116*(90/H116))+'Controles Generales'!$Q$18*(V116*(90/H116))+'Controles Generales'!$R$18*(W116*(90/H116)))/100</f>
        <v>8.1746113989637319</v>
      </c>
      <c r="AJ116" s="10">
        <f>IF($H116&lt;'Criterios de Restricción'!$E$39,0,AC116)</f>
        <v>8.1746113989637319</v>
      </c>
    </row>
    <row r="117" spans="1:36" ht="21" x14ac:dyDescent="0.25">
      <c r="A117" s="117" t="s">
        <v>216</v>
      </c>
      <c r="B117" s="117" t="s">
        <v>28</v>
      </c>
      <c r="C117" s="117" t="s">
        <v>130</v>
      </c>
      <c r="D117" s="117" t="s">
        <v>118</v>
      </c>
      <c r="E117" s="118">
        <v>33775</v>
      </c>
      <c r="F117" s="117">
        <v>23</v>
      </c>
      <c r="G117" s="117">
        <v>22</v>
      </c>
      <c r="H117" s="117">
        <v>1553</v>
      </c>
      <c r="I117" s="117">
        <v>242</v>
      </c>
      <c r="J117" s="117">
        <v>472</v>
      </c>
      <c r="K117" s="117">
        <v>40</v>
      </c>
      <c r="L117" s="2">
        <v>8</v>
      </c>
      <c r="M117" s="117">
        <v>80</v>
      </c>
      <c r="N117" s="2">
        <v>2</v>
      </c>
      <c r="O117" s="2">
        <v>1</v>
      </c>
      <c r="P117" s="2">
        <v>3</v>
      </c>
      <c r="Q117" s="2">
        <v>0</v>
      </c>
      <c r="R117" s="2">
        <v>0</v>
      </c>
      <c r="S117" s="2">
        <v>1</v>
      </c>
      <c r="T117" s="2">
        <v>3</v>
      </c>
      <c r="U117" s="117">
        <v>8</v>
      </c>
      <c r="V117" s="117">
        <v>82</v>
      </c>
      <c r="W117" s="117">
        <v>50</v>
      </c>
      <c r="AC117" s="29">
        <f>('Controles Generales'!$D$18*(I117*(90/H117))+'Controles Generales'!$E$18*(J117*(90/H117))+'Controles Generales'!$F$18*(K117*(90/H117))+'Controles Generales'!$H$18*(M117*(90/H117))+'Controles Generales'!$P$18*(U117*(90/H117))+'Controles Generales'!$Q$18*(V117*(90/H117))+'Controles Generales'!$R$18*(W117*(90/H117)))/100</f>
        <v>6.9571796522858982</v>
      </c>
      <c r="AJ117" s="10">
        <f>IF($H117&lt;'Criterios de Restricción'!$E$39,0,AC117)</f>
        <v>6.9571796522858982</v>
      </c>
    </row>
    <row r="118" spans="1:36" ht="31.5" x14ac:dyDescent="0.25">
      <c r="A118" s="117" t="s">
        <v>1029</v>
      </c>
      <c r="B118" s="117" t="s">
        <v>28</v>
      </c>
      <c r="C118" s="117" t="s">
        <v>160</v>
      </c>
      <c r="D118" s="117" t="s">
        <v>118</v>
      </c>
      <c r="E118" s="118">
        <v>35075</v>
      </c>
      <c r="F118" s="117">
        <v>19</v>
      </c>
      <c r="G118" s="117">
        <v>3</v>
      </c>
      <c r="H118" s="117">
        <v>19</v>
      </c>
      <c r="I118" s="117">
        <v>0</v>
      </c>
      <c r="J118" s="117">
        <v>5</v>
      </c>
      <c r="K118" s="117">
        <v>0</v>
      </c>
      <c r="L118" s="2">
        <v>4</v>
      </c>
      <c r="M118" s="117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117">
        <v>0</v>
      </c>
      <c r="V118" s="117">
        <v>0</v>
      </c>
      <c r="W118" s="117">
        <v>0</v>
      </c>
      <c r="X118" s="26" t="s">
        <v>42</v>
      </c>
      <c r="Y118" s="26">
        <v>5.8779804875736525</v>
      </c>
      <c r="Z118" s="26">
        <v>6.5650226421887616</v>
      </c>
      <c r="AA118" s="26">
        <v>6.7162337471156777</v>
      </c>
      <c r="AB118" s="26">
        <v>5.386177208885127</v>
      </c>
      <c r="AC118" s="29">
        <f>('Controles Generales'!$D$18*(I118*(90/H118))+'Controles Generales'!$E$18*(J118*(90/H118))+'Controles Generales'!$F$18*(K118*(90/H118))+'Controles Generales'!$H$18*(M118*(90/H118))+'Controles Generales'!$P$18*(U118*(90/H118))+'Controles Generales'!$Q$18*(V118*(90/H118))+'Controles Generales'!$R$18*(W118*(90/H118)))/100</f>
        <v>3.7894736842105261</v>
      </c>
      <c r="AD118" s="26"/>
      <c r="AE118" s="26"/>
      <c r="AF118" s="26"/>
      <c r="AG118" s="26"/>
      <c r="AH118" s="26"/>
      <c r="AI118" s="26"/>
      <c r="AJ118" s="10">
        <f>IF($H118&lt;'Criterios de Restricción'!$E$39,0,AC118)</f>
        <v>0</v>
      </c>
    </row>
    <row r="119" spans="1:36" ht="21" x14ac:dyDescent="0.25">
      <c r="A119" s="117" t="s">
        <v>1030</v>
      </c>
      <c r="B119" s="117" t="s">
        <v>28</v>
      </c>
      <c r="C119" s="117" t="s">
        <v>142</v>
      </c>
      <c r="D119" s="117" t="s">
        <v>118</v>
      </c>
      <c r="E119" s="118">
        <v>31057</v>
      </c>
      <c r="F119" s="117">
        <v>30</v>
      </c>
      <c r="G119" s="117">
        <v>21</v>
      </c>
      <c r="H119" s="117">
        <v>1724</v>
      </c>
      <c r="I119" s="117">
        <v>413</v>
      </c>
      <c r="J119" s="117">
        <v>552</v>
      </c>
      <c r="K119" s="117">
        <v>25</v>
      </c>
      <c r="L119" s="2">
        <v>2</v>
      </c>
      <c r="M119" s="117">
        <v>103</v>
      </c>
      <c r="N119" s="2">
        <v>0</v>
      </c>
      <c r="O119" s="2">
        <v>0</v>
      </c>
      <c r="P119" s="2">
        <v>0</v>
      </c>
      <c r="Q119" s="2">
        <v>0</v>
      </c>
      <c r="R119" s="2">
        <v>3</v>
      </c>
      <c r="S119" s="2">
        <v>0</v>
      </c>
      <c r="T119" s="2">
        <v>0</v>
      </c>
      <c r="U119" s="117">
        <v>7</v>
      </c>
      <c r="V119" s="117">
        <v>103</v>
      </c>
      <c r="W119" s="117">
        <v>90</v>
      </c>
      <c r="AC119" s="29">
        <f>('Controles Generales'!$D$18*(I119*(90/H119))+'Controles Generales'!$E$18*(J119*(90/H119))+'Controles Generales'!$F$18*(K119*(90/H119))+'Controles Generales'!$H$18*(M119*(90/H119))+'Controles Generales'!$P$18*(U119*(90/H119))+'Controles Generales'!$Q$18*(V119*(90/H119))+'Controles Generales'!$R$18*(W119*(90/H119)))/100</f>
        <v>8.1046983758700684</v>
      </c>
      <c r="AJ119" s="10">
        <f>IF($H119&lt;'Criterios de Restricción'!$E$39,0,AC119)</f>
        <v>8.1046983758700684</v>
      </c>
    </row>
    <row r="120" spans="1:36" ht="21" x14ac:dyDescent="0.25">
      <c r="A120" s="117" t="s">
        <v>182</v>
      </c>
      <c r="B120" s="117" t="s">
        <v>28</v>
      </c>
      <c r="C120" s="117" t="s">
        <v>138</v>
      </c>
      <c r="D120" s="117" t="s">
        <v>118</v>
      </c>
      <c r="E120" s="118">
        <v>33849</v>
      </c>
      <c r="F120" s="117">
        <v>23</v>
      </c>
      <c r="G120" s="117">
        <v>17</v>
      </c>
      <c r="H120" s="117">
        <v>921</v>
      </c>
      <c r="I120" s="117">
        <v>60</v>
      </c>
      <c r="J120" s="117">
        <v>132</v>
      </c>
      <c r="K120" s="117">
        <v>51</v>
      </c>
      <c r="L120" s="2">
        <v>14</v>
      </c>
      <c r="M120" s="117">
        <v>46</v>
      </c>
      <c r="N120" s="2">
        <v>4</v>
      </c>
      <c r="O120" s="2">
        <v>3</v>
      </c>
      <c r="P120" s="2">
        <v>3</v>
      </c>
      <c r="Q120" s="2">
        <v>1</v>
      </c>
      <c r="R120" s="2">
        <v>10</v>
      </c>
      <c r="S120" s="2">
        <v>6</v>
      </c>
      <c r="T120" s="2">
        <v>20</v>
      </c>
      <c r="U120" s="117">
        <v>2</v>
      </c>
      <c r="V120" s="117">
        <v>30</v>
      </c>
      <c r="W120" s="117">
        <v>26</v>
      </c>
      <c r="X120" s="26" t="s">
        <v>42</v>
      </c>
      <c r="Y120" s="26">
        <v>12.111844785907799</v>
      </c>
      <c r="Z120" s="26">
        <v>11.606439045631939</v>
      </c>
      <c r="AA120" s="26">
        <v>12.434844608955585</v>
      </c>
      <c r="AB120" s="26">
        <v>11.870041507219273</v>
      </c>
      <c r="AC120" s="29">
        <f>('Controles Generales'!$D$18*(I120*(90/H120))+'Controles Generales'!$E$18*(J120*(90/H120))+'Controles Generales'!$F$18*(K120*(90/H120))+'Controles Generales'!$H$18*(M120*(90/H120))+'Controles Generales'!$P$18*(U120*(90/H120))+'Controles Generales'!$Q$18*(V120*(90/H120))+'Controles Generales'!$R$18*(W120*(90/H120)))/100</f>
        <v>4.9763843648208468</v>
      </c>
      <c r="AD120" s="26"/>
      <c r="AE120" s="26"/>
      <c r="AF120" s="26"/>
      <c r="AG120" s="26"/>
      <c r="AH120" s="26"/>
      <c r="AI120" s="26"/>
      <c r="AJ120" s="10">
        <f>IF($H120&lt;'Criterios de Restricción'!$E$39,0,AC120)</f>
        <v>4.9763843648208468</v>
      </c>
    </row>
    <row r="121" spans="1:36" ht="21" x14ac:dyDescent="0.25">
      <c r="A121" s="117" t="s">
        <v>501</v>
      </c>
      <c r="B121" s="117" t="s">
        <v>28</v>
      </c>
      <c r="C121" s="117" t="s">
        <v>168</v>
      </c>
      <c r="D121" s="117" t="s">
        <v>118</v>
      </c>
      <c r="E121" s="118">
        <v>33796</v>
      </c>
      <c r="F121" s="117">
        <v>23</v>
      </c>
      <c r="G121" s="117">
        <v>16</v>
      </c>
      <c r="H121" s="117">
        <v>1009</v>
      </c>
      <c r="I121" s="117">
        <v>129</v>
      </c>
      <c r="J121" s="117">
        <v>165</v>
      </c>
      <c r="K121" s="117">
        <v>14</v>
      </c>
      <c r="L121" s="2">
        <v>5</v>
      </c>
      <c r="M121" s="117">
        <v>88</v>
      </c>
      <c r="N121" s="2">
        <v>2</v>
      </c>
      <c r="O121" s="2">
        <v>0</v>
      </c>
      <c r="P121" s="2">
        <v>2</v>
      </c>
      <c r="Q121" s="2">
        <v>1</v>
      </c>
      <c r="R121" s="2">
        <v>8</v>
      </c>
      <c r="S121" s="2">
        <v>2</v>
      </c>
      <c r="T121" s="2">
        <v>5</v>
      </c>
      <c r="U121" s="117">
        <v>1</v>
      </c>
      <c r="V121" s="117">
        <v>80</v>
      </c>
      <c r="W121" s="117">
        <v>58</v>
      </c>
      <c r="X121" s="26" t="s">
        <v>42</v>
      </c>
      <c r="Y121" s="26">
        <v>33.802061096928917</v>
      </c>
      <c r="Z121" s="26">
        <v>35.729479744808302</v>
      </c>
      <c r="AA121" s="26">
        <v>37.61479707378394</v>
      </c>
      <c r="AB121" s="26">
        <v>33.193454539551873</v>
      </c>
      <c r="AC121" s="29">
        <f>('Controles Generales'!$D$18*(I121*(90/H121))+'Controles Generales'!$E$18*(J121*(90/H121))+'Controles Generales'!$F$18*(K121*(90/H121))+'Controles Generales'!$H$18*(M121*(90/H121))+'Controles Generales'!$P$18*(U121*(90/H121))+'Controles Generales'!$Q$18*(V121*(90/H121))+'Controles Generales'!$R$18*(W121*(90/H121)))/100</f>
        <v>6.6719524281466782</v>
      </c>
      <c r="AD121" s="26"/>
      <c r="AE121" s="26"/>
      <c r="AF121" s="26"/>
      <c r="AG121" s="26"/>
      <c r="AH121" s="26"/>
      <c r="AI121" s="26"/>
      <c r="AJ121" s="10">
        <f>IF($H121&lt;'Criterios de Restricción'!$E$39,0,AC121)</f>
        <v>6.6719524281466782</v>
      </c>
    </row>
    <row r="122" spans="1:36" ht="21" x14ac:dyDescent="0.25">
      <c r="A122" s="117" t="s">
        <v>1031</v>
      </c>
      <c r="B122" s="117" t="s">
        <v>28</v>
      </c>
      <c r="C122" s="117" t="s">
        <v>157</v>
      </c>
      <c r="D122" s="117" t="s">
        <v>118</v>
      </c>
      <c r="E122" s="118">
        <v>29253</v>
      </c>
      <c r="F122" s="117">
        <v>35</v>
      </c>
      <c r="G122" s="117">
        <v>27</v>
      </c>
      <c r="H122" s="117">
        <v>2327</v>
      </c>
      <c r="I122" s="117">
        <v>582</v>
      </c>
      <c r="J122" s="117">
        <v>412</v>
      </c>
      <c r="K122" s="117">
        <v>9</v>
      </c>
      <c r="L122" s="2">
        <v>34</v>
      </c>
      <c r="M122" s="117">
        <v>314</v>
      </c>
      <c r="N122" s="2">
        <v>1</v>
      </c>
      <c r="O122" s="2">
        <v>0</v>
      </c>
      <c r="P122" s="2">
        <v>9</v>
      </c>
      <c r="Q122" s="2">
        <v>1</v>
      </c>
      <c r="R122" s="2">
        <v>9</v>
      </c>
      <c r="S122" s="2">
        <v>6</v>
      </c>
      <c r="T122" s="2">
        <v>28</v>
      </c>
      <c r="U122" s="117">
        <v>38</v>
      </c>
      <c r="V122" s="117">
        <v>214</v>
      </c>
      <c r="W122" s="117">
        <v>197</v>
      </c>
      <c r="AC122" s="29">
        <f>('Controles Generales'!$D$18*(I122*(90/H122))+'Controles Generales'!$E$18*(J122*(90/H122))+'Controles Generales'!$F$18*(K122*(90/H122))+'Controles Generales'!$H$18*(M122*(90/H122))+'Controles Generales'!$P$18*(U122*(90/H122))+'Controles Generales'!$Q$18*(V122*(90/H122))+'Controles Generales'!$R$18*(W122*(90/H122)))/100</f>
        <v>9.4360764933390637</v>
      </c>
      <c r="AJ122" s="10">
        <f>IF($H122&lt;'Criterios de Restricción'!$E$39,0,AC122)</f>
        <v>9.4360764933390637</v>
      </c>
    </row>
    <row r="123" spans="1:36" ht="21" x14ac:dyDescent="0.25">
      <c r="A123" s="117" t="s">
        <v>438</v>
      </c>
      <c r="B123" s="117" t="s">
        <v>28</v>
      </c>
      <c r="C123" s="117" t="s">
        <v>160</v>
      </c>
      <c r="D123" s="117" t="s">
        <v>118</v>
      </c>
      <c r="E123" s="118">
        <v>33162</v>
      </c>
      <c r="F123" s="117">
        <v>25</v>
      </c>
      <c r="G123" s="117">
        <v>26</v>
      </c>
      <c r="H123" s="117">
        <v>2213</v>
      </c>
      <c r="I123" s="117">
        <v>453</v>
      </c>
      <c r="J123" s="117">
        <v>449</v>
      </c>
      <c r="K123" s="117">
        <v>18</v>
      </c>
      <c r="L123" s="2">
        <v>11</v>
      </c>
      <c r="M123" s="117">
        <v>279</v>
      </c>
      <c r="N123" s="2">
        <v>8</v>
      </c>
      <c r="O123" s="2">
        <v>0</v>
      </c>
      <c r="P123" s="2">
        <v>3</v>
      </c>
      <c r="Q123" s="2">
        <v>2</v>
      </c>
      <c r="R123" s="2">
        <v>9</v>
      </c>
      <c r="S123" s="2">
        <v>7</v>
      </c>
      <c r="T123" s="2">
        <v>14</v>
      </c>
      <c r="U123" s="117">
        <v>19</v>
      </c>
      <c r="V123" s="117">
        <v>194</v>
      </c>
      <c r="W123" s="117">
        <v>253</v>
      </c>
      <c r="AC123" s="29">
        <f>('Controles Generales'!$D$18*(I123*(90/H123))+'Controles Generales'!$E$18*(J123*(90/H123))+'Controles Generales'!$F$18*(K123*(90/H123))+'Controles Generales'!$H$18*(M123*(90/H123))+'Controles Generales'!$P$18*(U123*(90/H123))+'Controles Generales'!$Q$18*(V123*(90/H123))+'Controles Generales'!$R$18*(W123*(90/H123)))/100</f>
        <v>9.2907817442385916</v>
      </c>
      <c r="AJ123" s="10">
        <f>IF($H123&lt;'Criterios de Restricción'!$E$39,0,AC123)</f>
        <v>9.2907817442385916</v>
      </c>
    </row>
    <row r="124" spans="1:36" ht="31.5" x14ac:dyDescent="0.25">
      <c r="A124" s="117" t="s">
        <v>1034</v>
      </c>
      <c r="B124" s="117" t="s">
        <v>28</v>
      </c>
      <c r="C124" s="117" t="s">
        <v>605</v>
      </c>
      <c r="D124" s="117" t="s">
        <v>118</v>
      </c>
      <c r="E124" s="118">
        <v>35525</v>
      </c>
      <c r="F124" s="117">
        <v>18</v>
      </c>
      <c r="G124" s="117">
        <v>1</v>
      </c>
      <c r="H124" s="117">
        <v>34</v>
      </c>
      <c r="I124" s="117">
        <v>1</v>
      </c>
      <c r="J124" s="117">
        <v>2</v>
      </c>
      <c r="K124" s="117">
        <v>1</v>
      </c>
      <c r="L124" s="2">
        <v>9</v>
      </c>
      <c r="M124" s="117">
        <v>0</v>
      </c>
      <c r="N124" s="2">
        <v>1</v>
      </c>
      <c r="O124" s="2">
        <v>0</v>
      </c>
      <c r="P124" s="2">
        <v>1</v>
      </c>
      <c r="Q124" s="2">
        <v>0</v>
      </c>
      <c r="R124" s="2">
        <v>7</v>
      </c>
      <c r="S124" s="2">
        <v>6</v>
      </c>
      <c r="T124" s="2">
        <v>20</v>
      </c>
      <c r="U124" s="117">
        <v>0</v>
      </c>
      <c r="V124" s="117">
        <v>0</v>
      </c>
      <c r="W124" s="117">
        <v>0</v>
      </c>
      <c r="AC124" s="29">
        <f>('Controles Generales'!$D$18*(I124*(90/H124))+'Controles Generales'!$E$18*(J124*(90/H124))+'Controles Generales'!$F$18*(K124*(90/H124))+'Controles Generales'!$H$18*(M124*(90/H124))+'Controles Generales'!$P$18*(U124*(90/H124))+'Controles Generales'!$Q$18*(V124*(90/H124))+'Controles Generales'!$R$18*(W124*(90/H124)))/100</f>
        <v>1.3897058823529411</v>
      </c>
      <c r="AJ124" s="10">
        <f>IF($H124&lt;'Criterios de Restricción'!$E$39,0,AC124)</f>
        <v>0</v>
      </c>
    </row>
    <row r="125" spans="1:36" ht="21" x14ac:dyDescent="0.25">
      <c r="A125" s="117" t="s">
        <v>1035</v>
      </c>
      <c r="B125" s="117" t="s">
        <v>28</v>
      </c>
      <c r="C125" s="117" t="s">
        <v>172</v>
      </c>
      <c r="D125" s="117" t="s">
        <v>118</v>
      </c>
      <c r="E125" s="118">
        <v>32438</v>
      </c>
      <c r="F125" s="117">
        <v>27</v>
      </c>
      <c r="G125" s="117">
        <v>15</v>
      </c>
      <c r="H125" s="117">
        <v>794</v>
      </c>
      <c r="I125" s="117">
        <v>95</v>
      </c>
      <c r="J125" s="117">
        <v>157</v>
      </c>
      <c r="K125" s="117">
        <v>31</v>
      </c>
      <c r="L125" s="2">
        <v>2</v>
      </c>
      <c r="M125" s="117">
        <v>41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0</v>
      </c>
      <c r="T125" s="2">
        <v>1</v>
      </c>
      <c r="U125" s="117">
        <v>1</v>
      </c>
      <c r="V125" s="117">
        <v>29</v>
      </c>
      <c r="W125" s="117">
        <v>21</v>
      </c>
      <c r="AC125" s="29">
        <f>('Controles Generales'!$D$18*(I125*(90/H125))+'Controles Generales'!$E$18*(J125*(90/H125))+'Controles Generales'!$F$18*(K125*(90/H125))+'Controles Generales'!$H$18*(M125*(90/H125))+'Controles Generales'!$P$18*(U125*(90/H125))+'Controles Generales'!$Q$18*(V125*(90/H125))+'Controles Generales'!$R$18*(W125*(90/H125)))/100</f>
        <v>5.6958438287153657</v>
      </c>
      <c r="AJ125" s="10">
        <f>IF($H125&lt;'Criterios de Restricción'!$E$39,0,AC125)</f>
        <v>5.6958438287153657</v>
      </c>
    </row>
    <row r="126" spans="1:36" ht="21" x14ac:dyDescent="0.25">
      <c r="A126" s="117" t="s">
        <v>1036</v>
      </c>
      <c r="B126" s="117" t="s">
        <v>28</v>
      </c>
      <c r="C126" s="117" t="s">
        <v>148</v>
      </c>
      <c r="D126" s="117" t="s">
        <v>118</v>
      </c>
      <c r="E126" s="118">
        <v>33424</v>
      </c>
      <c r="F126" s="117">
        <v>24</v>
      </c>
      <c r="G126" s="117">
        <v>12</v>
      </c>
      <c r="H126" s="117">
        <v>332</v>
      </c>
      <c r="I126" s="117">
        <v>56</v>
      </c>
      <c r="J126" s="117">
        <v>86</v>
      </c>
      <c r="K126" s="117">
        <v>10</v>
      </c>
      <c r="L126" s="2">
        <v>16</v>
      </c>
      <c r="M126" s="117">
        <v>20</v>
      </c>
      <c r="N126" s="2">
        <v>1</v>
      </c>
      <c r="O126" s="2">
        <v>3</v>
      </c>
      <c r="P126" s="2">
        <v>9</v>
      </c>
      <c r="Q126" s="2">
        <v>1</v>
      </c>
      <c r="R126" s="2">
        <v>9</v>
      </c>
      <c r="S126" s="2">
        <v>13</v>
      </c>
      <c r="T126" s="2">
        <v>5</v>
      </c>
      <c r="U126" s="117">
        <v>0</v>
      </c>
      <c r="V126" s="117">
        <v>24</v>
      </c>
      <c r="W126" s="117">
        <v>23</v>
      </c>
      <c r="AC126" s="29">
        <f>('Controles Generales'!$D$18*(I126*(90/H126))+'Controles Generales'!$E$18*(J126*(90/H126))+'Controles Generales'!$F$18*(K126*(90/H126))+'Controles Generales'!$H$18*(M126*(90/H126))+'Controles Generales'!$P$18*(U126*(90/H126))+'Controles Generales'!$Q$18*(V126*(90/H126))+'Controles Generales'!$R$18*(W126*(90/H126)))/100</f>
        <v>7.5225903614457845</v>
      </c>
      <c r="AJ126" s="10">
        <f>IF($H126&lt;'Criterios de Restricción'!$E$39,0,AC126)</f>
        <v>0</v>
      </c>
    </row>
    <row r="127" spans="1:36" ht="21" x14ac:dyDescent="0.25">
      <c r="A127" s="117" t="s">
        <v>482</v>
      </c>
      <c r="B127" s="117" t="s">
        <v>28</v>
      </c>
      <c r="C127" s="117" t="s">
        <v>157</v>
      </c>
      <c r="D127" s="117" t="s">
        <v>118</v>
      </c>
      <c r="E127" s="118">
        <v>33713</v>
      </c>
      <c r="F127" s="117">
        <v>23</v>
      </c>
      <c r="G127" s="117">
        <v>14</v>
      </c>
      <c r="H127" s="117">
        <v>607</v>
      </c>
      <c r="I127" s="117">
        <v>101</v>
      </c>
      <c r="J127" s="117">
        <v>132</v>
      </c>
      <c r="K127" s="117">
        <v>20</v>
      </c>
      <c r="L127" s="2">
        <v>4</v>
      </c>
      <c r="M127" s="117">
        <v>43</v>
      </c>
      <c r="N127" s="2">
        <v>6</v>
      </c>
      <c r="O127" s="2">
        <v>0</v>
      </c>
      <c r="P127" s="2">
        <v>2</v>
      </c>
      <c r="Q127" s="2">
        <v>0</v>
      </c>
      <c r="R127" s="2">
        <v>11</v>
      </c>
      <c r="S127" s="2">
        <v>1</v>
      </c>
      <c r="T127" s="2">
        <v>9</v>
      </c>
      <c r="U127" s="117">
        <v>2</v>
      </c>
      <c r="V127" s="117">
        <v>36</v>
      </c>
      <c r="W127" s="117">
        <v>19</v>
      </c>
      <c r="X127" s="26" t="s">
        <v>42</v>
      </c>
      <c r="Y127" s="26">
        <v>0.65659497473261519</v>
      </c>
      <c r="Z127" s="26">
        <v>0.64391651625244906</v>
      </c>
      <c r="AA127" s="26">
        <v>0.57363354468459304</v>
      </c>
      <c r="AB127" s="26">
        <v>0.65659497473261519</v>
      </c>
      <c r="AC127" s="29">
        <f>('Controles Generales'!$D$18*(I127*(90/H127))+'Controles Generales'!$E$18*(J127*(90/H127))+'Controles Generales'!$F$18*(K127*(90/H127))+'Controles Generales'!$H$18*(M127*(90/H127))+'Controles Generales'!$P$18*(U127*(90/H127))+'Controles Generales'!$Q$18*(V127*(90/H127))+'Controles Generales'!$R$18*(W127*(90/H127)))/100</f>
        <v>6.9983525535420075</v>
      </c>
      <c r="AD127" s="26"/>
      <c r="AE127" s="26"/>
      <c r="AF127" s="26"/>
      <c r="AG127" s="26"/>
      <c r="AH127" s="26"/>
      <c r="AI127" s="26"/>
      <c r="AJ127" s="10">
        <f>IF($H127&lt;'Criterios de Restricción'!$E$39,0,AC127)</f>
        <v>0</v>
      </c>
    </row>
    <row r="128" spans="1:36" ht="21" x14ac:dyDescent="0.25">
      <c r="A128" s="117" t="s">
        <v>481</v>
      </c>
      <c r="B128" s="117" t="s">
        <v>28</v>
      </c>
      <c r="C128" s="117" t="s">
        <v>155</v>
      </c>
      <c r="D128" s="117" t="s">
        <v>118</v>
      </c>
      <c r="E128" s="118">
        <v>31937</v>
      </c>
      <c r="F128" s="117">
        <v>28</v>
      </c>
      <c r="G128" s="117">
        <v>20</v>
      </c>
      <c r="H128" s="117">
        <v>1549</v>
      </c>
      <c r="I128" s="117">
        <v>321</v>
      </c>
      <c r="J128" s="117">
        <v>387</v>
      </c>
      <c r="K128" s="117">
        <v>18</v>
      </c>
      <c r="L128" s="2">
        <v>3</v>
      </c>
      <c r="M128" s="117">
        <v>173</v>
      </c>
      <c r="N128" s="2">
        <v>0</v>
      </c>
      <c r="O128" s="2">
        <v>0</v>
      </c>
      <c r="P128" s="2">
        <v>3</v>
      </c>
      <c r="Q128" s="2">
        <v>0</v>
      </c>
      <c r="R128" s="2">
        <v>2</v>
      </c>
      <c r="S128" s="2">
        <v>1</v>
      </c>
      <c r="T128" s="2">
        <v>3</v>
      </c>
      <c r="U128" s="117">
        <v>12</v>
      </c>
      <c r="V128" s="117">
        <v>107</v>
      </c>
      <c r="W128" s="117">
        <v>140</v>
      </c>
      <c r="X128" s="26" t="s">
        <v>42</v>
      </c>
      <c r="Y128" s="26">
        <v>13.390679843938958</v>
      </c>
      <c r="Z128" s="26">
        <v>8.965408236107546</v>
      </c>
      <c r="AA128" s="26">
        <v>11.946721636226194</v>
      </c>
      <c r="AB128" s="26">
        <v>13.312810991479942</v>
      </c>
      <c r="AC128" s="29">
        <f>('Controles Generales'!$D$18*(I128*(90/H128))+'Controles Generales'!$E$18*(J128*(90/H128))+'Controles Generales'!$F$18*(K128*(90/H128))+'Controles Generales'!$H$18*(M128*(90/H128))+'Controles Generales'!$P$18*(U128*(90/H128))+'Controles Generales'!$Q$18*(V128*(90/H128))+'Controles Generales'!$R$18*(W128*(90/H128)))/100</f>
        <v>8.989832149774049</v>
      </c>
      <c r="AD128" s="26"/>
      <c r="AE128" s="26"/>
      <c r="AF128" s="26"/>
      <c r="AG128" s="26"/>
      <c r="AH128" s="26"/>
      <c r="AI128" s="26"/>
      <c r="AJ128" s="10">
        <f>IF($H128&lt;'Criterios de Restricción'!$E$39,0,AC128)</f>
        <v>8.989832149774049</v>
      </c>
    </row>
    <row r="129" spans="1:36" ht="21" x14ac:dyDescent="0.25">
      <c r="A129" s="117" t="s">
        <v>1038</v>
      </c>
      <c r="B129" s="117" t="s">
        <v>28</v>
      </c>
      <c r="C129" s="117" t="s">
        <v>585</v>
      </c>
      <c r="D129" s="117" t="s">
        <v>118</v>
      </c>
      <c r="E129" s="118">
        <v>33710</v>
      </c>
      <c r="F129" s="117">
        <v>23</v>
      </c>
      <c r="G129" s="117">
        <v>8</v>
      </c>
      <c r="H129" s="117">
        <v>353</v>
      </c>
      <c r="I129" s="117">
        <v>35</v>
      </c>
      <c r="J129" s="117">
        <v>45</v>
      </c>
      <c r="K129" s="117">
        <v>3</v>
      </c>
      <c r="L129" s="2">
        <v>3</v>
      </c>
      <c r="M129" s="117">
        <v>15</v>
      </c>
      <c r="N129" s="2">
        <v>0</v>
      </c>
      <c r="O129" s="2">
        <v>0</v>
      </c>
      <c r="P129" s="2">
        <v>2</v>
      </c>
      <c r="Q129" s="2">
        <v>0</v>
      </c>
      <c r="R129" s="2">
        <v>0</v>
      </c>
      <c r="S129" s="2">
        <v>1</v>
      </c>
      <c r="T129" s="2">
        <v>2</v>
      </c>
      <c r="U129" s="117">
        <v>2</v>
      </c>
      <c r="V129" s="117">
        <v>21</v>
      </c>
      <c r="W129" s="117">
        <v>11</v>
      </c>
      <c r="AC129" s="29">
        <f>('Controles Generales'!$D$18*(I129*(90/H129))+'Controles Generales'!$E$18*(J129*(90/H129))+'Controles Generales'!$F$18*(K129*(90/H129))+'Controles Generales'!$H$18*(M129*(90/H129))+'Controles Generales'!$P$18*(U129*(90/H129))+'Controles Generales'!$Q$18*(V129*(90/H129))+'Controles Generales'!$R$18*(W129*(90/H129)))/100</f>
        <v>4.3342776203966009</v>
      </c>
      <c r="AJ129" s="10">
        <f>IF($H129&lt;'Criterios de Restricción'!$E$39,0,AC129)</f>
        <v>0</v>
      </c>
    </row>
    <row r="130" spans="1:36" ht="21" x14ac:dyDescent="0.25">
      <c r="A130" s="117" t="s">
        <v>487</v>
      </c>
      <c r="B130" s="117" t="s">
        <v>28</v>
      </c>
      <c r="C130" s="117" t="s">
        <v>158</v>
      </c>
      <c r="D130" s="117" t="s">
        <v>118</v>
      </c>
      <c r="E130" s="118">
        <v>32197</v>
      </c>
      <c r="F130" s="117">
        <v>27</v>
      </c>
      <c r="G130" s="117">
        <v>22</v>
      </c>
      <c r="H130" s="117">
        <v>1781</v>
      </c>
      <c r="I130" s="117">
        <v>429</v>
      </c>
      <c r="J130" s="117">
        <v>499</v>
      </c>
      <c r="K130" s="117">
        <v>39</v>
      </c>
      <c r="L130" s="2">
        <v>9</v>
      </c>
      <c r="M130" s="117">
        <v>155</v>
      </c>
      <c r="N130" s="2">
        <v>1</v>
      </c>
      <c r="O130" s="2">
        <v>0</v>
      </c>
      <c r="P130" s="2">
        <v>1</v>
      </c>
      <c r="Q130" s="2">
        <v>0</v>
      </c>
      <c r="R130" s="2">
        <v>4</v>
      </c>
      <c r="S130" s="2">
        <v>1</v>
      </c>
      <c r="T130" s="2">
        <v>2</v>
      </c>
      <c r="U130" s="117">
        <v>6</v>
      </c>
      <c r="V130" s="117">
        <v>57</v>
      </c>
      <c r="W130" s="117">
        <v>47</v>
      </c>
      <c r="X130" s="26" t="s">
        <v>42</v>
      </c>
      <c r="Y130" s="26">
        <v>38.262889094956456</v>
      </c>
      <c r="Z130" s="26">
        <v>45.933225895903746</v>
      </c>
      <c r="AA130" s="26">
        <v>45.931567873699713</v>
      </c>
      <c r="AB130" s="26">
        <v>37.771085816267934</v>
      </c>
      <c r="AC130" s="29">
        <f>('Controles Generales'!$D$18*(I130*(90/H130))+'Controles Generales'!$E$18*(J130*(90/H130))+'Controles Generales'!$F$18*(K130*(90/H130))+'Controles Generales'!$H$18*(M130*(90/H130))+'Controles Generales'!$P$18*(U130*(90/H130))+'Controles Generales'!$Q$18*(V130*(90/H130))+'Controles Generales'!$R$18*(W130*(90/H130)))/100</f>
        <v>8.0954519932622127</v>
      </c>
      <c r="AD130" s="26"/>
      <c r="AE130" s="26"/>
      <c r="AF130" s="26"/>
      <c r="AG130" s="26"/>
      <c r="AH130" s="26"/>
      <c r="AI130" s="26"/>
      <c r="AJ130" s="10">
        <f>IF($H130&lt;'Criterios de Restricción'!$E$39,0,AC130)</f>
        <v>8.0954519932622127</v>
      </c>
    </row>
    <row r="131" spans="1:36" ht="21" x14ac:dyDescent="0.25">
      <c r="A131" s="117" t="s">
        <v>1040</v>
      </c>
      <c r="B131" s="117" t="s">
        <v>28</v>
      </c>
      <c r="C131" s="117" t="s">
        <v>138</v>
      </c>
      <c r="D131" s="117" t="s">
        <v>118</v>
      </c>
      <c r="E131" s="118">
        <v>34079</v>
      </c>
      <c r="F131" s="117">
        <v>22</v>
      </c>
      <c r="G131" s="117">
        <v>3</v>
      </c>
      <c r="H131" s="117">
        <v>54</v>
      </c>
      <c r="I131" s="117">
        <v>6</v>
      </c>
      <c r="J131" s="117">
        <v>5</v>
      </c>
      <c r="K131" s="117">
        <v>3</v>
      </c>
      <c r="L131" s="2">
        <v>0</v>
      </c>
      <c r="M131" s="117">
        <v>2</v>
      </c>
      <c r="N131" s="2">
        <v>1</v>
      </c>
      <c r="O131" s="2">
        <v>0</v>
      </c>
      <c r="P131" s="2">
        <v>0</v>
      </c>
      <c r="Q131" s="2">
        <v>0</v>
      </c>
      <c r="R131" s="2">
        <v>4</v>
      </c>
      <c r="S131" s="2">
        <v>1</v>
      </c>
      <c r="T131" s="2">
        <v>5</v>
      </c>
      <c r="U131" s="117">
        <v>0</v>
      </c>
      <c r="V131" s="117">
        <v>4</v>
      </c>
      <c r="W131" s="117">
        <v>3</v>
      </c>
      <c r="AC131" s="29">
        <f>('Controles Generales'!$D$18*(I131*(90/H131))+'Controles Generales'!$E$18*(J131*(90/H131))+'Controles Generales'!$F$18*(K131*(90/H131))+'Controles Generales'!$H$18*(M131*(90/H131))+'Controles Generales'!$P$18*(U131*(90/H131))+'Controles Generales'!$Q$18*(V131*(90/H131))+'Controles Generales'!$R$18*(W131*(90/H131)))/100</f>
        <v>5.2916666666666679</v>
      </c>
      <c r="AJ131" s="10">
        <f>IF($H131&lt;'Criterios de Restricción'!$E$39,0,AC131)</f>
        <v>0</v>
      </c>
    </row>
    <row r="132" spans="1:36" ht="31.5" x14ac:dyDescent="0.25">
      <c r="A132" s="117" t="s">
        <v>1041</v>
      </c>
      <c r="B132" s="117" t="s">
        <v>28</v>
      </c>
      <c r="C132" s="117" t="s">
        <v>141</v>
      </c>
      <c r="D132" s="117" t="s">
        <v>118</v>
      </c>
      <c r="E132" s="118">
        <v>33257</v>
      </c>
      <c r="F132" s="117">
        <v>24</v>
      </c>
      <c r="G132" s="117">
        <v>1</v>
      </c>
      <c r="H132" s="117">
        <v>19</v>
      </c>
      <c r="I132" s="117">
        <v>2</v>
      </c>
      <c r="J132" s="117">
        <v>6</v>
      </c>
      <c r="K132" s="117">
        <v>1</v>
      </c>
      <c r="L132" s="2">
        <v>1</v>
      </c>
      <c r="M132" s="117">
        <v>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117">
        <v>0</v>
      </c>
      <c r="V132" s="117">
        <v>1</v>
      </c>
      <c r="W132" s="117">
        <v>4</v>
      </c>
      <c r="AC132" s="29">
        <f>('Controles Generales'!$D$18*(I132*(90/H132))+'Controles Generales'!$E$18*(J132*(90/H132))+'Controles Generales'!$F$18*(K132*(90/H132))+'Controles Generales'!$H$18*(M132*(90/H132))+'Controles Generales'!$P$18*(U132*(90/H132))+'Controles Generales'!$Q$18*(V132*(90/H132))+'Controles Generales'!$R$18*(W132*(90/H132)))/100</f>
        <v>8.7631578947368425</v>
      </c>
      <c r="AJ132" s="10">
        <f>IF($H132&lt;'Criterios de Restricción'!$E$39,0,AC132)</f>
        <v>0</v>
      </c>
    </row>
    <row r="133" spans="1:36" ht="21" x14ac:dyDescent="0.25">
      <c r="A133" s="117" t="s">
        <v>1043</v>
      </c>
      <c r="B133" s="117" t="s">
        <v>28</v>
      </c>
      <c r="C133" s="117" t="s">
        <v>605</v>
      </c>
      <c r="D133" s="117" t="s">
        <v>118</v>
      </c>
      <c r="E133" s="118">
        <v>30385</v>
      </c>
      <c r="F133" s="117">
        <v>32</v>
      </c>
      <c r="G133" s="117">
        <v>17</v>
      </c>
      <c r="H133" s="117">
        <v>1300</v>
      </c>
      <c r="I133" s="117">
        <v>236</v>
      </c>
      <c r="J133" s="117">
        <v>194</v>
      </c>
      <c r="K133" s="117">
        <v>16</v>
      </c>
      <c r="L133" s="2">
        <v>1</v>
      </c>
      <c r="M133" s="117">
        <v>126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0</v>
      </c>
      <c r="T133" s="2">
        <v>2</v>
      </c>
      <c r="U133" s="117">
        <v>16</v>
      </c>
      <c r="V133" s="117">
        <v>93</v>
      </c>
      <c r="W133" s="117">
        <v>76</v>
      </c>
      <c r="X133" s="26" t="s">
        <v>42</v>
      </c>
      <c r="Y133" s="26">
        <v>33.325392016466054</v>
      </c>
      <c r="Z133" s="26">
        <v>25.725993245815413</v>
      </c>
      <c r="AA133" s="26">
        <v>29.855542278312559</v>
      </c>
      <c r="AB133" s="26">
        <v>30.585637918105405</v>
      </c>
      <c r="AC133" s="29">
        <f>('Controles Generales'!$D$18*(I133*(90/H133))+'Controles Generales'!$E$18*(J133*(90/H133))+'Controles Generales'!$F$18*(K133*(90/H133))+'Controles Generales'!$H$18*(M133*(90/H133))+'Controles Generales'!$P$18*(U133*(90/H133))+'Controles Generales'!$Q$18*(V133*(90/H133))+'Controles Generales'!$R$18*(W133*(90/H133)))/100</f>
        <v>7.2294230769230774</v>
      </c>
      <c r="AD133" s="26"/>
      <c r="AE133" s="26"/>
      <c r="AF133" s="26"/>
      <c r="AG133" s="26"/>
      <c r="AH133" s="26"/>
      <c r="AI133" s="26"/>
      <c r="AJ133" s="10">
        <f>IF($H133&lt;'Criterios de Restricción'!$E$39,0,AC133)</f>
        <v>7.2294230769230774</v>
      </c>
    </row>
    <row r="134" spans="1:36" ht="21" x14ac:dyDescent="0.25">
      <c r="A134" s="117" t="s">
        <v>1044</v>
      </c>
      <c r="B134" s="117" t="s">
        <v>28</v>
      </c>
      <c r="C134" s="117" t="s">
        <v>165</v>
      </c>
      <c r="D134" s="117" t="s">
        <v>118</v>
      </c>
      <c r="E134" s="118">
        <v>31481</v>
      </c>
      <c r="F134" s="117">
        <v>29</v>
      </c>
      <c r="G134" s="117">
        <v>15</v>
      </c>
      <c r="H134" s="117">
        <v>923</v>
      </c>
      <c r="I134" s="117">
        <v>134</v>
      </c>
      <c r="J134" s="117">
        <v>140</v>
      </c>
      <c r="K134" s="117">
        <v>12</v>
      </c>
      <c r="L134" s="2">
        <v>7</v>
      </c>
      <c r="M134" s="117">
        <v>64</v>
      </c>
      <c r="N134" s="2">
        <v>4</v>
      </c>
      <c r="O134" s="2">
        <v>1</v>
      </c>
      <c r="P134" s="2">
        <v>2</v>
      </c>
      <c r="Q134" s="2">
        <v>1</v>
      </c>
      <c r="R134" s="2">
        <v>3</v>
      </c>
      <c r="S134" s="2">
        <v>0</v>
      </c>
      <c r="T134" s="2">
        <v>6</v>
      </c>
      <c r="U134" s="117">
        <v>9</v>
      </c>
      <c r="V134" s="117">
        <v>81</v>
      </c>
      <c r="W134" s="117">
        <v>88</v>
      </c>
      <c r="AC134" s="29">
        <f>('Controles Generales'!$D$18*(I134*(90/H134))+'Controles Generales'!$E$18*(J134*(90/H134))+'Controles Generales'!$F$18*(K134*(90/H134))+'Controles Generales'!$H$18*(M134*(90/H134))+'Controles Generales'!$P$18*(U134*(90/H134))+'Controles Generales'!$Q$18*(V134*(90/H134))+'Controles Generales'!$R$18*(W134*(90/H134)))/100</f>
        <v>6.6963705308775729</v>
      </c>
      <c r="AJ134" s="10">
        <f>IF($H134&lt;'Criterios de Restricción'!$E$39,0,AC134)</f>
        <v>6.6963705308775729</v>
      </c>
    </row>
    <row r="135" spans="1:36" ht="21" x14ac:dyDescent="0.25">
      <c r="A135" s="117" t="s">
        <v>483</v>
      </c>
      <c r="B135" s="117" t="s">
        <v>28</v>
      </c>
      <c r="C135" s="117" t="s">
        <v>157</v>
      </c>
      <c r="D135" s="117" t="s">
        <v>133</v>
      </c>
      <c r="E135" s="118">
        <v>30962</v>
      </c>
      <c r="F135" s="117">
        <v>31</v>
      </c>
      <c r="G135" s="117">
        <v>19</v>
      </c>
      <c r="H135" s="117">
        <v>1441</v>
      </c>
      <c r="I135" s="117">
        <v>371</v>
      </c>
      <c r="J135" s="117">
        <v>416</v>
      </c>
      <c r="K135" s="117">
        <v>17</v>
      </c>
      <c r="L135" s="2">
        <v>8</v>
      </c>
      <c r="M135" s="117">
        <v>118</v>
      </c>
      <c r="N135" s="2">
        <v>0</v>
      </c>
      <c r="O135" s="2">
        <v>0</v>
      </c>
      <c r="P135" s="2">
        <v>2</v>
      </c>
      <c r="Q135" s="2">
        <v>0</v>
      </c>
      <c r="R135" s="2">
        <v>0</v>
      </c>
      <c r="S135" s="2">
        <v>0</v>
      </c>
      <c r="T135" s="2">
        <v>1</v>
      </c>
      <c r="U135" s="117">
        <v>6</v>
      </c>
      <c r="V135" s="117">
        <v>70</v>
      </c>
      <c r="W135" s="117">
        <v>48</v>
      </c>
      <c r="AC135" s="29">
        <f>('Controles Generales'!$D$18*(I135*(90/H135))+'Controles Generales'!$E$18*(J135*(90/H135))+'Controles Generales'!$F$18*(K135*(90/H135))+'Controles Generales'!$H$18*(M135*(90/H135))+'Controles Generales'!$P$18*(U135*(90/H135))+'Controles Generales'!$Q$18*(V135*(90/H135))+'Controles Generales'!$R$18*(W135*(90/H135)))/100</f>
        <v>8.2302220680083273</v>
      </c>
      <c r="AJ135" s="10">
        <f>IF($H135&lt;'Criterios de Restricción'!$E$39,0,AC135)</f>
        <v>8.2302220680083273</v>
      </c>
    </row>
    <row r="136" spans="1:36" ht="21" x14ac:dyDescent="0.25">
      <c r="A136" s="117" t="s">
        <v>1045</v>
      </c>
      <c r="B136" s="117" t="s">
        <v>28</v>
      </c>
      <c r="C136" s="117" t="s">
        <v>143</v>
      </c>
      <c r="D136" s="117" t="s">
        <v>118</v>
      </c>
      <c r="E136" s="118">
        <v>30856</v>
      </c>
      <c r="F136" s="117">
        <v>31</v>
      </c>
      <c r="G136" s="117">
        <v>23</v>
      </c>
      <c r="H136" s="117">
        <v>1934</v>
      </c>
      <c r="I136" s="117">
        <v>399</v>
      </c>
      <c r="J136" s="117">
        <v>573</v>
      </c>
      <c r="K136" s="117">
        <v>26</v>
      </c>
      <c r="L136" s="2">
        <v>3</v>
      </c>
      <c r="M136" s="117">
        <v>131</v>
      </c>
      <c r="N136" s="2">
        <v>2</v>
      </c>
      <c r="O136" s="2">
        <v>2</v>
      </c>
      <c r="P136" s="2">
        <v>1</v>
      </c>
      <c r="Q136" s="2">
        <v>0</v>
      </c>
      <c r="R136" s="2">
        <v>7</v>
      </c>
      <c r="S136" s="2">
        <v>0</v>
      </c>
      <c r="T136" s="2">
        <v>5</v>
      </c>
      <c r="U136" s="117">
        <v>13</v>
      </c>
      <c r="V136" s="117">
        <v>80</v>
      </c>
      <c r="W136" s="117">
        <v>71</v>
      </c>
      <c r="AC136" s="29">
        <f>('Controles Generales'!$D$18*(I136*(90/H136))+'Controles Generales'!$E$18*(J136*(90/H136))+'Controles Generales'!$F$18*(K136*(90/H136))+'Controles Generales'!$H$18*(M136*(90/H136))+'Controles Generales'!$P$18*(U136*(90/H136))+'Controles Generales'!$Q$18*(V136*(90/H136))+'Controles Generales'!$R$18*(W136*(90/H136)))/100</f>
        <v>7.4503619441571871</v>
      </c>
      <c r="AJ136" s="10">
        <f>IF($H136&lt;'Criterios de Restricción'!$E$39,0,AC136)</f>
        <v>7.4503619441571871</v>
      </c>
    </row>
    <row r="137" spans="1:36" ht="31.5" x14ac:dyDescent="0.25">
      <c r="A137" s="117" t="s">
        <v>1046</v>
      </c>
      <c r="B137" s="117" t="s">
        <v>28</v>
      </c>
      <c r="C137" s="117" t="s">
        <v>144</v>
      </c>
      <c r="D137" s="117" t="s">
        <v>118</v>
      </c>
      <c r="E137" s="118">
        <v>32247</v>
      </c>
      <c r="F137" s="117">
        <v>27</v>
      </c>
      <c r="G137" s="117">
        <v>19</v>
      </c>
      <c r="H137" s="117">
        <v>1201</v>
      </c>
      <c r="I137" s="117">
        <v>172</v>
      </c>
      <c r="J137" s="117">
        <v>205</v>
      </c>
      <c r="K137" s="117">
        <v>27</v>
      </c>
      <c r="L137" s="2">
        <v>12</v>
      </c>
      <c r="M137" s="117">
        <v>75</v>
      </c>
      <c r="N137" s="2">
        <v>0</v>
      </c>
      <c r="O137" s="2">
        <v>0</v>
      </c>
      <c r="P137" s="2">
        <v>0</v>
      </c>
      <c r="Q137" s="2">
        <v>0</v>
      </c>
      <c r="R137" s="2">
        <v>2</v>
      </c>
      <c r="S137" s="2">
        <v>1</v>
      </c>
      <c r="T137" s="2">
        <v>7</v>
      </c>
      <c r="U137" s="117">
        <v>3</v>
      </c>
      <c r="V137" s="117">
        <v>65</v>
      </c>
      <c r="W137" s="117">
        <v>66</v>
      </c>
      <c r="X137" s="26" t="s">
        <v>42</v>
      </c>
      <c r="Y137" s="26">
        <v>6.1544640854586712</v>
      </c>
      <c r="Z137" s="26">
        <v>7.27607518393022</v>
      </c>
      <c r="AA137" s="26">
        <v>7.3230690820227187</v>
      </c>
      <c r="AB137" s="26">
        <v>6.1544640854586712</v>
      </c>
      <c r="AC137" s="29">
        <f>('Controles Generales'!$D$18*(I137*(90/H137))+'Controles Generales'!$E$18*(J137*(90/H137))+'Controles Generales'!$F$18*(K137*(90/H137))+'Controles Generales'!$H$18*(M137*(90/H137))+'Controles Generales'!$P$18*(U137*(90/H137))+'Controles Generales'!$Q$18*(V137*(90/H137))+'Controles Generales'!$R$18*(W137*(90/H137)))/100</f>
        <v>6.0811823480432983</v>
      </c>
      <c r="AD137" s="26"/>
      <c r="AE137" s="26"/>
      <c r="AF137" s="26"/>
      <c r="AG137" s="26"/>
      <c r="AH137" s="26"/>
      <c r="AI137" s="26"/>
      <c r="AJ137" s="10">
        <f>IF($H137&lt;'Criterios de Restricción'!$E$39,0,AC137)</f>
        <v>6.0811823480432983</v>
      </c>
    </row>
    <row r="138" spans="1:36" ht="21" x14ac:dyDescent="0.25">
      <c r="A138" s="117" t="s">
        <v>1047</v>
      </c>
      <c r="B138" s="117" t="s">
        <v>28</v>
      </c>
      <c r="C138" s="117" t="s">
        <v>168</v>
      </c>
      <c r="D138" s="117" t="s">
        <v>118</v>
      </c>
      <c r="E138" s="118">
        <v>32445</v>
      </c>
      <c r="F138" s="117">
        <v>27</v>
      </c>
      <c r="G138" s="117">
        <v>11</v>
      </c>
      <c r="H138" s="117">
        <v>679</v>
      </c>
      <c r="I138" s="117">
        <v>113</v>
      </c>
      <c r="J138" s="117">
        <v>141</v>
      </c>
      <c r="K138" s="117">
        <v>3</v>
      </c>
      <c r="L138" s="2">
        <v>6</v>
      </c>
      <c r="M138" s="117">
        <v>43</v>
      </c>
      <c r="N138" s="2">
        <v>1</v>
      </c>
      <c r="O138" s="2">
        <v>0</v>
      </c>
      <c r="P138" s="2">
        <v>2</v>
      </c>
      <c r="Q138" s="2">
        <v>1</v>
      </c>
      <c r="R138" s="2">
        <v>12</v>
      </c>
      <c r="S138" s="2">
        <v>5</v>
      </c>
      <c r="T138" s="2">
        <v>5</v>
      </c>
      <c r="U138" s="117">
        <v>3</v>
      </c>
      <c r="V138" s="117">
        <v>41</v>
      </c>
      <c r="W138" s="117">
        <v>32</v>
      </c>
      <c r="AC138" s="29">
        <f>('Controles Generales'!$D$18*(I138*(90/H138))+'Controles Generales'!$E$18*(J138*(90/H138))+'Controles Generales'!$F$18*(K138*(90/H138))+'Controles Generales'!$H$18*(M138*(90/H138))+'Controles Generales'!$P$18*(U138*(90/H138))+'Controles Generales'!$Q$18*(V138*(90/H138))+'Controles Generales'!$R$18*(W138*(90/H138)))/100</f>
        <v>6.2893961708394697</v>
      </c>
      <c r="AJ138" s="10">
        <f>IF($H138&lt;'Criterios de Restricción'!$E$39,0,AC138)</f>
        <v>6.2893961708394697</v>
      </c>
    </row>
    <row r="139" spans="1:36" ht="21" x14ac:dyDescent="0.25">
      <c r="A139" s="117" t="s">
        <v>474</v>
      </c>
      <c r="B139" s="117" t="s">
        <v>28</v>
      </c>
      <c r="C139" s="117" t="s">
        <v>154</v>
      </c>
      <c r="D139" s="117" t="s">
        <v>118</v>
      </c>
      <c r="E139" s="118">
        <v>36073</v>
      </c>
      <c r="F139" s="117">
        <v>17</v>
      </c>
      <c r="G139" s="117">
        <v>1</v>
      </c>
      <c r="H139" s="117">
        <v>45</v>
      </c>
      <c r="I139" s="117">
        <v>8</v>
      </c>
      <c r="J139" s="117">
        <v>11</v>
      </c>
      <c r="K139" s="117">
        <v>0</v>
      </c>
      <c r="L139" s="2">
        <v>7</v>
      </c>
      <c r="M139" s="117">
        <v>0</v>
      </c>
      <c r="N139" s="2">
        <v>4</v>
      </c>
      <c r="O139" s="2">
        <v>1</v>
      </c>
      <c r="P139" s="2">
        <v>0</v>
      </c>
      <c r="Q139" s="2">
        <v>0</v>
      </c>
      <c r="R139" s="2">
        <v>5</v>
      </c>
      <c r="S139" s="2">
        <v>0</v>
      </c>
      <c r="T139" s="2">
        <v>6</v>
      </c>
      <c r="U139" s="117">
        <v>0</v>
      </c>
      <c r="V139" s="117">
        <v>3</v>
      </c>
      <c r="W139" s="117">
        <v>2</v>
      </c>
      <c r="AC139" s="29">
        <f>('Controles Generales'!$D$18*(I139*(90/H139))+'Controles Generales'!$E$18*(J139*(90/H139))+'Controles Generales'!$F$18*(K139*(90/H139))+'Controles Generales'!$H$18*(M139*(90/H139))+'Controles Generales'!$P$18*(U139*(90/H139))+'Controles Generales'!$Q$18*(V139*(90/H139))+'Controles Generales'!$R$18*(W139*(90/H139)))/100</f>
        <v>4.95</v>
      </c>
      <c r="AJ139" s="10">
        <f>IF($H139&lt;'Criterios de Restricción'!$E$39,0,AC139)</f>
        <v>0</v>
      </c>
    </row>
    <row r="140" spans="1:36" ht="21" x14ac:dyDescent="0.25">
      <c r="A140" s="117" t="s">
        <v>496</v>
      </c>
      <c r="B140" s="117" t="s">
        <v>28</v>
      </c>
      <c r="C140" s="117" t="s">
        <v>129</v>
      </c>
      <c r="D140" s="117" t="s">
        <v>118</v>
      </c>
      <c r="E140" s="118">
        <v>33396</v>
      </c>
      <c r="F140" s="117">
        <v>24</v>
      </c>
      <c r="G140" s="117">
        <v>28</v>
      </c>
      <c r="H140" s="117">
        <v>1663</v>
      </c>
      <c r="I140" s="117">
        <v>208</v>
      </c>
      <c r="J140" s="117">
        <v>348</v>
      </c>
      <c r="K140" s="117">
        <v>27</v>
      </c>
      <c r="L140" s="2">
        <v>18</v>
      </c>
      <c r="M140" s="117">
        <v>96</v>
      </c>
      <c r="N140" s="2">
        <v>9</v>
      </c>
      <c r="O140" s="2">
        <v>0</v>
      </c>
      <c r="P140" s="2">
        <v>18</v>
      </c>
      <c r="Q140" s="2">
        <v>3</v>
      </c>
      <c r="R140" s="2">
        <v>23</v>
      </c>
      <c r="S140" s="2">
        <v>2</v>
      </c>
      <c r="T140" s="2">
        <v>34</v>
      </c>
      <c r="U140" s="117">
        <v>8</v>
      </c>
      <c r="V140" s="117">
        <v>90</v>
      </c>
      <c r="W140" s="117">
        <v>86</v>
      </c>
      <c r="X140" s="26" t="s">
        <v>42</v>
      </c>
      <c r="Y140" s="26">
        <v>18.174570626487583</v>
      </c>
      <c r="Z140" s="26">
        <v>20.594332334048875</v>
      </c>
      <c r="AA140" s="26">
        <v>23.048824741244697</v>
      </c>
      <c r="AB140" s="26">
        <v>17.971701774028567</v>
      </c>
      <c r="AC140" s="29">
        <f>('Controles Generales'!$D$18*(I140*(90/H140))+'Controles Generales'!$E$18*(J140*(90/H140))+'Controles Generales'!$F$18*(K140*(90/H140))+'Controles Generales'!$H$18*(M140*(90/H140))+'Controles Generales'!$P$18*(U140*(90/H140))+'Controles Generales'!$Q$18*(V140*(90/H140))+'Controles Generales'!$R$18*(W140*(90/H140)))/100</f>
        <v>5.9923331328923632</v>
      </c>
      <c r="AD140" s="26"/>
      <c r="AE140" s="26"/>
      <c r="AF140" s="26"/>
      <c r="AG140" s="26"/>
      <c r="AH140" s="26"/>
      <c r="AI140" s="26"/>
      <c r="AJ140" s="10">
        <f>IF($H140&lt;'Criterios de Restricción'!$E$39,0,AC140)</f>
        <v>5.9923331328923632</v>
      </c>
    </row>
    <row r="141" spans="1:36" ht="21" x14ac:dyDescent="0.25">
      <c r="A141" s="117" t="s">
        <v>490</v>
      </c>
      <c r="B141" s="117" t="s">
        <v>28</v>
      </c>
      <c r="C141" s="117" t="s">
        <v>160</v>
      </c>
      <c r="D141" s="117" t="s">
        <v>118</v>
      </c>
      <c r="E141" s="118">
        <v>34347</v>
      </c>
      <c r="F141" s="117">
        <v>21</v>
      </c>
      <c r="G141" s="117">
        <v>4</v>
      </c>
      <c r="H141" s="117">
        <v>128</v>
      </c>
      <c r="I141" s="117">
        <v>15</v>
      </c>
      <c r="J141" s="117">
        <v>13</v>
      </c>
      <c r="K141" s="117">
        <v>2</v>
      </c>
      <c r="L141" s="2">
        <v>13</v>
      </c>
      <c r="M141" s="117">
        <v>6</v>
      </c>
      <c r="N141" s="2">
        <v>5</v>
      </c>
      <c r="O141" s="2">
        <v>1</v>
      </c>
      <c r="P141" s="2">
        <v>3</v>
      </c>
      <c r="Q141" s="2">
        <v>2</v>
      </c>
      <c r="R141" s="2">
        <v>12</v>
      </c>
      <c r="S141" s="2">
        <v>1</v>
      </c>
      <c r="T141" s="2">
        <v>12</v>
      </c>
      <c r="U141" s="117">
        <v>1</v>
      </c>
      <c r="V141" s="117">
        <v>6</v>
      </c>
      <c r="W141" s="117">
        <v>8</v>
      </c>
      <c r="X141" s="26" t="s">
        <v>42</v>
      </c>
      <c r="Y141" s="26">
        <v>35.433814891887252</v>
      </c>
      <c r="Z141" s="26">
        <v>35.162107498524868</v>
      </c>
      <c r="AA141" s="26">
        <v>39.552074514585271</v>
      </c>
      <c r="AB141" s="26">
        <v>35.35594603942824</v>
      </c>
      <c r="AC141" s="29">
        <f>('Controles Generales'!$D$18*(I141*(90/H141))+'Controles Generales'!$E$18*(J141*(90/H141))+'Controles Generales'!$F$18*(K141*(90/H141))+'Controles Generales'!$H$18*(M141*(90/H141))+'Controles Generales'!$P$18*(U141*(90/H141))+'Controles Generales'!$Q$18*(V141*(90/H141))+'Controles Generales'!$R$18*(W141*(90/H141)))/100</f>
        <v>4.67578125</v>
      </c>
      <c r="AD141" s="26"/>
      <c r="AE141" s="26"/>
      <c r="AF141" s="26"/>
      <c r="AG141" s="26"/>
      <c r="AH141" s="26"/>
      <c r="AI141" s="26"/>
      <c r="AJ141" s="10">
        <f>IF($H141&lt;'Criterios de Restricción'!$E$39,0,AC141)</f>
        <v>0</v>
      </c>
    </row>
    <row r="142" spans="1:36" ht="21" x14ac:dyDescent="0.25">
      <c r="A142" s="117" t="s">
        <v>252</v>
      </c>
      <c r="B142" s="117" t="s">
        <v>28</v>
      </c>
      <c r="C142" s="117" t="s">
        <v>143</v>
      </c>
      <c r="D142" s="117" t="s">
        <v>118</v>
      </c>
      <c r="E142" s="118">
        <v>33240</v>
      </c>
      <c r="F142" s="117">
        <v>24</v>
      </c>
      <c r="G142" s="117">
        <v>17</v>
      </c>
      <c r="H142" s="117">
        <v>1007</v>
      </c>
      <c r="I142" s="117">
        <v>131</v>
      </c>
      <c r="J142" s="117">
        <v>151</v>
      </c>
      <c r="K142" s="117">
        <v>12</v>
      </c>
      <c r="L142" s="2">
        <v>5</v>
      </c>
      <c r="M142" s="117">
        <v>65</v>
      </c>
      <c r="N142" s="2">
        <v>1</v>
      </c>
      <c r="O142" s="2">
        <v>0</v>
      </c>
      <c r="P142" s="2">
        <v>1</v>
      </c>
      <c r="Q142" s="2">
        <v>0</v>
      </c>
      <c r="R142" s="2">
        <v>1</v>
      </c>
      <c r="S142" s="2">
        <v>0</v>
      </c>
      <c r="T142" s="2">
        <v>2</v>
      </c>
      <c r="U142" s="117">
        <v>5</v>
      </c>
      <c r="V142" s="117">
        <v>86</v>
      </c>
      <c r="W142" s="117">
        <v>33</v>
      </c>
      <c r="X142" s="26" t="s">
        <v>42</v>
      </c>
      <c r="Y142" s="26">
        <v>19.97106664369911</v>
      </c>
      <c r="Z142" s="26">
        <v>19.644966071716912</v>
      </c>
      <c r="AA142" s="26">
        <v>19.609969013940784</v>
      </c>
      <c r="AB142" s="26">
        <v>19.768197791240095</v>
      </c>
      <c r="AC142" s="29">
        <f>('Controles Generales'!$D$18*(I142*(90/H142))+'Controles Generales'!$E$18*(J142*(90/H142))+'Controles Generales'!$F$18*(K142*(90/H142))+'Controles Generales'!$H$18*(M142*(90/H142))+'Controles Generales'!$P$18*(U142*(90/H142))+'Controles Generales'!$Q$18*(V142*(90/H142))+'Controles Generales'!$R$18*(W142*(90/H142)))/100</f>
        <v>5.7825223435948363</v>
      </c>
      <c r="AD142" s="26"/>
      <c r="AE142" s="26"/>
      <c r="AF142" s="26"/>
      <c r="AG142" s="26"/>
      <c r="AH142" s="26"/>
      <c r="AI142" s="26"/>
      <c r="AJ142" s="10">
        <f>IF($H142&lt;'Criterios de Restricción'!$E$39,0,AC142)</f>
        <v>5.7825223435948363</v>
      </c>
    </row>
    <row r="143" spans="1:36" ht="21" x14ac:dyDescent="0.25">
      <c r="A143" s="117" t="s">
        <v>488</v>
      </c>
      <c r="B143" s="117" t="s">
        <v>28</v>
      </c>
      <c r="C143" s="117" t="s">
        <v>158</v>
      </c>
      <c r="D143" s="117" t="s">
        <v>118</v>
      </c>
      <c r="E143" s="118">
        <v>33965</v>
      </c>
      <c r="F143" s="117">
        <v>22</v>
      </c>
      <c r="G143" s="117">
        <v>21</v>
      </c>
      <c r="H143" s="117">
        <v>1669</v>
      </c>
      <c r="I143" s="117">
        <v>265</v>
      </c>
      <c r="J143" s="117">
        <v>214</v>
      </c>
      <c r="K143" s="117">
        <v>7</v>
      </c>
      <c r="L143" s="2">
        <v>0</v>
      </c>
      <c r="M143" s="117">
        <v>152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117">
        <v>12</v>
      </c>
      <c r="V143" s="117">
        <v>109</v>
      </c>
      <c r="W143" s="117">
        <v>75</v>
      </c>
      <c r="AC143" s="29">
        <f>('Controles Generales'!$D$18*(I143*(90/H143))+'Controles Generales'!$E$18*(J143*(90/H143))+'Controles Generales'!$F$18*(K143*(90/H143))+'Controles Generales'!$H$18*(M143*(90/H143))+'Controles Generales'!$P$18*(U143*(90/H143))+'Controles Generales'!$Q$18*(V143*(90/H143))+'Controles Generales'!$R$18*(W143*(90/H143)))/100</f>
        <v>6.2983822648292396</v>
      </c>
      <c r="AJ143" s="10">
        <f>IF($H143&lt;'Criterios de Restricción'!$E$39,0,AC143)</f>
        <v>6.2983822648292396</v>
      </c>
    </row>
    <row r="144" spans="1:36" ht="21" x14ac:dyDescent="0.25">
      <c r="A144" s="117" t="s">
        <v>455</v>
      </c>
      <c r="B144" s="117" t="s">
        <v>28</v>
      </c>
      <c r="C144" s="117" t="s">
        <v>168</v>
      </c>
      <c r="D144" s="117" t="s">
        <v>118</v>
      </c>
      <c r="E144" s="118">
        <v>30088</v>
      </c>
      <c r="F144" s="117">
        <v>33</v>
      </c>
      <c r="G144" s="117">
        <v>11</v>
      </c>
      <c r="H144" s="117">
        <v>659</v>
      </c>
      <c r="I144" s="117">
        <v>70</v>
      </c>
      <c r="J144" s="117">
        <v>75</v>
      </c>
      <c r="K144" s="117">
        <v>9</v>
      </c>
      <c r="L144" s="2">
        <v>19</v>
      </c>
      <c r="M144" s="117">
        <v>37</v>
      </c>
      <c r="N144" s="2">
        <v>12</v>
      </c>
      <c r="O144" s="2">
        <v>0</v>
      </c>
      <c r="P144" s="2">
        <v>6</v>
      </c>
      <c r="Q144" s="2">
        <v>3</v>
      </c>
      <c r="R144" s="2">
        <v>14</v>
      </c>
      <c r="S144" s="2">
        <v>4</v>
      </c>
      <c r="T144" s="2">
        <v>14</v>
      </c>
      <c r="U144" s="117">
        <v>4</v>
      </c>
      <c r="V144" s="117">
        <v>51</v>
      </c>
      <c r="W144" s="117">
        <v>33</v>
      </c>
      <c r="X144" s="26" t="s">
        <v>42</v>
      </c>
      <c r="Y144" s="26">
        <v>30.99271709449005</v>
      </c>
      <c r="Z144" s="26">
        <v>22.001572797106384</v>
      </c>
      <c r="AA144" s="26">
        <v>31.427992249683449</v>
      </c>
      <c r="AB144" s="26">
        <v>30.939438405965458</v>
      </c>
      <c r="AC144" s="29">
        <f>('Controles Generales'!$D$18*(I144*(90/H144))+'Controles Generales'!$E$18*(J144*(90/H144))+'Controles Generales'!$F$18*(K144*(90/H144))+'Controles Generales'!$H$18*(M144*(90/H144))+'Controles Generales'!$P$18*(U144*(90/H144))+'Controles Generales'!$Q$18*(V144*(90/H144))+'Controles Generales'!$R$18*(W144*(90/H144)))/100</f>
        <v>5.1213960546282236</v>
      </c>
      <c r="AD144" s="26"/>
      <c r="AE144" s="26"/>
      <c r="AF144" s="26"/>
      <c r="AG144" s="26"/>
      <c r="AH144" s="26"/>
      <c r="AI144" s="26"/>
      <c r="AJ144" s="10">
        <f>IF($H144&lt;'Criterios de Restricción'!$E$39,0,AC144)</f>
        <v>5.1213960546282236</v>
      </c>
    </row>
    <row r="145" spans="1:36" ht="21" x14ac:dyDescent="0.25">
      <c r="A145" s="117" t="s">
        <v>497</v>
      </c>
      <c r="B145" s="117" t="s">
        <v>28</v>
      </c>
      <c r="C145" s="117" t="s">
        <v>165</v>
      </c>
      <c r="D145" s="117" t="s">
        <v>118</v>
      </c>
      <c r="E145" s="118">
        <v>32568</v>
      </c>
      <c r="F145" s="117">
        <v>26</v>
      </c>
      <c r="G145" s="117">
        <v>3</v>
      </c>
      <c r="H145" s="117">
        <v>65</v>
      </c>
      <c r="I145" s="117">
        <v>5</v>
      </c>
      <c r="J145" s="117">
        <v>4</v>
      </c>
      <c r="K145" s="117">
        <v>0</v>
      </c>
      <c r="L145" s="2">
        <v>1</v>
      </c>
      <c r="M145" s="117">
        <v>9</v>
      </c>
      <c r="N145" s="2">
        <v>0</v>
      </c>
      <c r="O145" s="2">
        <v>0</v>
      </c>
      <c r="P145" s="2">
        <v>1</v>
      </c>
      <c r="Q145" s="2">
        <v>1</v>
      </c>
      <c r="R145" s="2">
        <v>4</v>
      </c>
      <c r="S145" s="2">
        <v>0</v>
      </c>
      <c r="T145" s="2">
        <v>0</v>
      </c>
      <c r="U145" s="117">
        <v>1</v>
      </c>
      <c r="V145" s="117">
        <v>4</v>
      </c>
      <c r="W145" s="117">
        <v>0</v>
      </c>
      <c r="X145" s="26" t="s">
        <v>42</v>
      </c>
      <c r="Y145" s="26">
        <v>3.4356505175452736</v>
      </c>
      <c r="Z145" s="26">
        <v>3.4671933343110508</v>
      </c>
      <c r="AA145" s="26">
        <v>4.7563512065293905</v>
      </c>
      <c r="AB145" s="26">
        <v>3.4356505175452736</v>
      </c>
      <c r="AC145" s="29">
        <f>('Controles Generales'!$D$18*(I145*(90/H145))+'Controles Generales'!$E$18*(J145*(90/H145))+'Controles Generales'!$F$18*(K145*(90/H145))+'Controles Generales'!$H$18*(M145*(90/H145))+'Controles Generales'!$P$18*(U145*(90/H145))+'Controles Generales'!$Q$18*(V145*(90/H145))+'Controles Generales'!$R$18*(W145*(90/H145)))/100</f>
        <v>5.7461538461538453</v>
      </c>
      <c r="AD145" s="26"/>
      <c r="AE145" s="26"/>
      <c r="AF145" s="26"/>
      <c r="AG145" s="26"/>
      <c r="AH145" s="26"/>
      <c r="AI145" s="26"/>
      <c r="AJ145" s="10">
        <f>IF($H145&lt;'Criterios de Restricción'!$E$39,0,AC145)</f>
        <v>0</v>
      </c>
    </row>
    <row r="146" spans="1:36" ht="31.5" x14ac:dyDescent="0.25">
      <c r="A146" s="117" t="s">
        <v>491</v>
      </c>
      <c r="B146" s="117" t="s">
        <v>28</v>
      </c>
      <c r="C146" s="117" t="s">
        <v>148</v>
      </c>
      <c r="D146" s="117" t="s">
        <v>118</v>
      </c>
      <c r="E146" s="118">
        <v>34150</v>
      </c>
      <c r="F146" s="117">
        <v>22</v>
      </c>
      <c r="G146" s="117">
        <v>14</v>
      </c>
      <c r="H146" s="117">
        <v>954</v>
      </c>
      <c r="I146" s="117">
        <v>123</v>
      </c>
      <c r="J146" s="117">
        <v>160</v>
      </c>
      <c r="K146" s="117">
        <v>13</v>
      </c>
      <c r="L146" s="2">
        <v>16</v>
      </c>
      <c r="M146" s="117">
        <v>59</v>
      </c>
      <c r="N146" s="2">
        <v>4</v>
      </c>
      <c r="O146" s="2">
        <v>0</v>
      </c>
      <c r="P146" s="2">
        <v>5</v>
      </c>
      <c r="Q146" s="2">
        <v>1</v>
      </c>
      <c r="R146" s="2">
        <v>14</v>
      </c>
      <c r="S146" s="2">
        <v>9</v>
      </c>
      <c r="T146" s="2">
        <v>14</v>
      </c>
      <c r="U146" s="117">
        <v>6</v>
      </c>
      <c r="V146" s="117">
        <v>72</v>
      </c>
      <c r="W146" s="117">
        <v>73</v>
      </c>
      <c r="X146" s="26" t="s">
        <v>42</v>
      </c>
      <c r="Y146" s="26">
        <v>12.719204878618914</v>
      </c>
      <c r="Z146" s="26">
        <v>8.3517150098907571</v>
      </c>
      <c r="AA146" s="26">
        <v>10.208565401900472</v>
      </c>
      <c r="AB146" s="26">
        <v>12.485598321241861</v>
      </c>
      <c r="AC146" s="29">
        <f>('Controles Generales'!$D$18*(I146*(90/H146))+'Controles Generales'!$E$18*(J146*(90/H146))+'Controles Generales'!$F$18*(K146*(90/H146))+'Controles Generales'!$H$18*(M146*(90/H146))+'Controles Generales'!$P$18*(U146*(90/H146))+'Controles Generales'!$Q$18*(V146*(90/H146))+'Controles Generales'!$R$18*(W146*(90/H146)))/100</f>
        <v>6.1816037735849072</v>
      </c>
      <c r="AD146" s="26"/>
      <c r="AE146" s="26"/>
      <c r="AF146" s="26"/>
      <c r="AG146" s="26"/>
      <c r="AH146" s="26"/>
      <c r="AI146" s="26"/>
      <c r="AJ146" s="10">
        <f>IF($H146&lt;'Criterios de Restricción'!$E$39,0,AC146)</f>
        <v>6.1816037735849072</v>
      </c>
    </row>
    <row r="147" spans="1:36" ht="31.5" x14ac:dyDescent="0.25">
      <c r="A147" s="117" t="s">
        <v>1049</v>
      </c>
      <c r="B147" s="117" t="s">
        <v>28</v>
      </c>
      <c r="C147" s="117" t="s">
        <v>148</v>
      </c>
      <c r="D147" s="117" t="s">
        <v>118</v>
      </c>
      <c r="E147" s="118">
        <v>33468</v>
      </c>
      <c r="F147" s="117">
        <v>24</v>
      </c>
      <c r="G147" s="117">
        <v>16</v>
      </c>
      <c r="H147" s="117">
        <v>431</v>
      </c>
      <c r="I147" s="117">
        <v>35</v>
      </c>
      <c r="J147" s="117">
        <v>70</v>
      </c>
      <c r="K147" s="117">
        <v>5</v>
      </c>
      <c r="L147" s="2">
        <v>1</v>
      </c>
      <c r="M147" s="117">
        <v>15</v>
      </c>
      <c r="N147" s="2">
        <v>1</v>
      </c>
      <c r="O147" s="2">
        <v>0</v>
      </c>
      <c r="P147" s="2">
        <v>0</v>
      </c>
      <c r="Q147" s="2">
        <v>0</v>
      </c>
      <c r="R147" s="2">
        <v>1</v>
      </c>
      <c r="S147" s="2">
        <v>1</v>
      </c>
      <c r="T147" s="2">
        <v>1</v>
      </c>
      <c r="U147" s="117">
        <v>0</v>
      </c>
      <c r="V147" s="117">
        <v>19</v>
      </c>
      <c r="W147" s="117">
        <v>23</v>
      </c>
      <c r="X147" s="26" t="s">
        <v>42</v>
      </c>
      <c r="Y147" s="26">
        <v>40.787058570161271</v>
      </c>
      <c r="Z147" s="26">
        <v>50.650047158186268</v>
      </c>
      <c r="AA147" s="26">
        <v>51.049943993355818</v>
      </c>
      <c r="AB147" s="26">
        <v>40.912058570161271</v>
      </c>
      <c r="AC147" s="29">
        <f>('Controles Generales'!$D$18*(I147*(90/H147))+'Controles Generales'!$E$18*(J147*(90/H147))+'Controles Generales'!$F$18*(K147*(90/H147))+'Controles Generales'!$H$18*(M147*(90/H147))+'Controles Generales'!$P$18*(U147*(90/H147))+'Controles Generales'!$Q$18*(V147*(90/H147))+'Controles Generales'!$R$18*(W147*(90/H147)))/100</f>
        <v>4.3433874709976799</v>
      </c>
      <c r="AD147" s="26"/>
      <c r="AE147" s="26"/>
      <c r="AF147" s="26"/>
      <c r="AG147" s="26"/>
      <c r="AH147" s="26"/>
      <c r="AI147" s="26"/>
      <c r="AJ147" s="10">
        <f>IF($H147&lt;'Criterios de Restricción'!$E$39,0,AC147)</f>
        <v>0</v>
      </c>
    </row>
    <row r="148" spans="1:36" ht="21" x14ac:dyDescent="0.25">
      <c r="A148" s="117" t="s">
        <v>430</v>
      </c>
      <c r="B148" s="117" t="s">
        <v>28</v>
      </c>
      <c r="C148" s="117" t="s">
        <v>130</v>
      </c>
      <c r="D148" s="117" t="s">
        <v>118</v>
      </c>
      <c r="E148" s="118">
        <v>31269</v>
      </c>
      <c r="F148" s="117">
        <v>30</v>
      </c>
      <c r="G148" s="117">
        <v>17</v>
      </c>
      <c r="H148" s="117">
        <v>1248</v>
      </c>
      <c r="I148" s="117">
        <v>223</v>
      </c>
      <c r="J148" s="117">
        <v>426</v>
      </c>
      <c r="K148" s="117">
        <v>43</v>
      </c>
      <c r="L148" s="2">
        <v>19</v>
      </c>
      <c r="M148" s="117">
        <v>69</v>
      </c>
      <c r="N148" s="2">
        <v>0</v>
      </c>
      <c r="O148" s="2">
        <v>0</v>
      </c>
      <c r="P148" s="2">
        <v>9</v>
      </c>
      <c r="Q148" s="2">
        <v>0</v>
      </c>
      <c r="R148" s="2">
        <v>7</v>
      </c>
      <c r="S148" s="2">
        <v>3</v>
      </c>
      <c r="T148" s="2">
        <v>13</v>
      </c>
      <c r="U148" s="117">
        <v>5</v>
      </c>
      <c r="V148" s="117">
        <v>57</v>
      </c>
      <c r="W148" s="117">
        <v>36</v>
      </c>
      <c r="AC148" s="29">
        <f>('Controles Generales'!$D$18*(I148*(90/H148))+'Controles Generales'!$E$18*(J148*(90/H148))+'Controles Generales'!$F$18*(K148*(90/H148))+'Controles Generales'!$H$18*(M148*(90/H148))+'Controles Generales'!$P$18*(U148*(90/H148))+'Controles Generales'!$Q$18*(V148*(90/H148))+'Controles Generales'!$R$18*(W148*(90/H148)))/100</f>
        <v>7.6622596153846159</v>
      </c>
      <c r="AJ148" s="10">
        <f>IF($H148&lt;'Criterios de Restricción'!$E$39,0,AC148)</f>
        <v>7.6622596153846159</v>
      </c>
    </row>
    <row r="149" spans="1:36" ht="21" x14ac:dyDescent="0.25">
      <c r="A149" s="117" t="s">
        <v>1051</v>
      </c>
      <c r="B149" s="117" t="s">
        <v>28</v>
      </c>
      <c r="C149" s="117" t="s">
        <v>154</v>
      </c>
      <c r="D149" s="117" t="s">
        <v>118</v>
      </c>
      <c r="E149" s="118">
        <v>30699</v>
      </c>
      <c r="F149" s="117">
        <v>31</v>
      </c>
      <c r="G149" s="117">
        <v>17</v>
      </c>
      <c r="H149" s="117">
        <v>842</v>
      </c>
      <c r="I149" s="117">
        <v>104</v>
      </c>
      <c r="J149" s="117">
        <v>250</v>
      </c>
      <c r="K149" s="117">
        <v>18</v>
      </c>
      <c r="L149" s="2">
        <v>2</v>
      </c>
      <c r="M149" s="117">
        <v>29</v>
      </c>
      <c r="N149" s="2">
        <v>1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117">
        <v>0</v>
      </c>
      <c r="V149" s="117">
        <v>16</v>
      </c>
      <c r="W149" s="117">
        <v>20</v>
      </c>
      <c r="AC149" s="29">
        <f>('Controles Generales'!$D$18*(I149*(90/H149))+'Controles Generales'!$E$18*(J149*(90/H149))+'Controles Generales'!$F$18*(K149*(90/H149))+'Controles Generales'!$H$18*(M149*(90/H149))+'Controles Generales'!$P$18*(U149*(90/H149))+'Controles Generales'!$Q$18*(V149*(90/H149))+'Controles Generales'!$R$18*(W149*(90/H149)))/100</f>
        <v>5.5742280285035646</v>
      </c>
      <c r="AJ149" s="10">
        <f>IF($H149&lt;'Criterios de Restricción'!$E$39,0,AC149)</f>
        <v>5.5742280285035646</v>
      </c>
    </row>
    <row r="150" spans="1:36" ht="21" x14ac:dyDescent="0.25">
      <c r="A150" s="117" t="s">
        <v>433</v>
      </c>
      <c r="B150" s="117" t="s">
        <v>28</v>
      </c>
      <c r="C150" s="117" t="s">
        <v>132</v>
      </c>
      <c r="D150" s="117" t="s">
        <v>118</v>
      </c>
      <c r="E150" s="118">
        <v>33485</v>
      </c>
      <c r="F150" s="117">
        <v>24</v>
      </c>
      <c r="G150" s="117">
        <v>25</v>
      </c>
      <c r="H150" s="117">
        <v>1783</v>
      </c>
      <c r="I150" s="117">
        <v>329</v>
      </c>
      <c r="J150" s="117">
        <v>361</v>
      </c>
      <c r="K150" s="117">
        <v>37</v>
      </c>
      <c r="L150" s="2">
        <v>22</v>
      </c>
      <c r="M150" s="117">
        <v>136</v>
      </c>
      <c r="N150" s="2">
        <v>2</v>
      </c>
      <c r="O150" s="2">
        <v>0</v>
      </c>
      <c r="P150" s="2">
        <v>13</v>
      </c>
      <c r="Q150" s="2">
        <v>4</v>
      </c>
      <c r="R150" s="2">
        <v>5</v>
      </c>
      <c r="S150" s="2">
        <v>8</v>
      </c>
      <c r="T150" s="2">
        <v>15</v>
      </c>
      <c r="U150" s="117">
        <v>4</v>
      </c>
      <c r="V150" s="117">
        <v>106</v>
      </c>
      <c r="W150" s="117">
        <v>82</v>
      </c>
      <c r="AC150" s="29">
        <f>('Controles Generales'!$D$18*(I150*(90/H150))+'Controles Generales'!$E$18*(J150*(90/H150))+'Controles Generales'!$F$18*(K150*(90/H150))+'Controles Generales'!$H$18*(M150*(90/H150))+'Controles Generales'!$P$18*(U150*(90/H150))+'Controles Generales'!$Q$18*(V150*(90/H150))+'Controles Generales'!$R$18*(W150*(90/H150)))/100</f>
        <v>7.0553841839596201</v>
      </c>
      <c r="AJ150" s="10">
        <f>IF($H150&lt;'Criterios de Restricción'!$E$39,0,AC150)</f>
        <v>7.0553841839596201</v>
      </c>
    </row>
    <row r="151" spans="1:36" ht="21" x14ac:dyDescent="0.25">
      <c r="A151" s="117" t="s">
        <v>192</v>
      </c>
      <c r="B151" s="117" t="s">
        <v>28</v>
      </c>
      <c r="C151" s="117" t="s">
        <v>130</v>
      </c>
      <c r="D151" s="117" t="s">
        <v>118</v>
      </c>
      <c r="E151" s="118">
        <v>35096</v>
      </c>
      <c r="F151" s="117">
        <v>19</v>
      </c>
      <c r="G151" s="117">
        <v>1</v>
      </c>
      <c r="H151" s="117">
        <v>6</v>
      </c>
      <c r="I151" s="117">
        <v>1</v>
      </c>
      <c r="J151" s="117">
        <v>0</v>
      </c>
      <c r="K151" s="117">
        <v>0</v>
      </c>
      <c r="L151" s="2">
        <v>2</v>
      </c>
      <c r="M151" s="117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117">
        <v>0</v>
      </c>
      <c r="V151" s="117">
        <v>0</v>
      </c>
      <c r="W151" s="117">
        <v>0</v>
      </c>
      <c r="AC151" s="29">
        <f>('Controles Generales'!$D$18*(I151*(90/H151))+'Controles Generales'!$E$18*(J151*(90/H151))+'Controles Generales'!$F$18*(K151*(90/H151))+'Controles Generales'!$H$18*(M151*(90/H151))+'Controles Generales'!$P$18*(U151*(90/H151))+'Controles Generales'!$Q$18*(V151*(90/H151))+'Controles Generales'!$R$18*(W151*(90/H151)))/100</f>
        <v>6</v>
      </c>
      <c r="AJ151" s="10">
        <f>IF($H151&lt;'Criterios de Restricción'!$E$39,0,AC151)</f>
        <v>0</v>
      </c>
    </row>
    <row r="152" spans="1:36" ht="21" x14ac:dyDescent="0.25">
      <c r="A152" s="117" t="s">
        <v>475</v>
      </c>
      <c r="B152" s="117" t="s">
        <v>28</v>
      </c>
      <c r="C152" s="117" t="s">
        <v>154</v>
      </c>
      <c r="D152" s="117" t="s">
        <v>118</v>
      </c>
      <c r="E152" s="118">
        <v>29980</v>
      </c>
      <c r="F152" s="117">
        <v>33</v>
      </c>
      <c r="G152" s="117">
        <v>17</v>
      </c>
      <c r="H152" s="117">
        <v>1211</v>
      </c>
      <c r="I152" s="117">
        <v>365</v>
      </c>
      <c r="J152" s="117">
        <v>361</v>
      </c>
      <c r="K152" s="117">
        <v>21</v>
      </c>
      <c r="L152" s="2">
        <v>2</v>
      </c>
      <c r="M152" s="117">
        <v>164</v>
      </c>
      <c r="N152" s="2">
        <v>0</v>
      </c>
      <c r="O152" s="2">
        <v>0</v>
      </c>
      <c r="P152" s="2">
        <v>0</v>
      </c>
      <c r="Q152" s="2">
        <v>0</v>
      </c>
      <c r="R152" s="2">
        <v>2</v>
      </c>
      <c r="S152" s="2">
        <v>0</v>
      </c>
      <c r="T152" s="2">
        <v>0</v>
      </c>
      <c r="U152" s="117">
        <v>10</v>
      </c>
      <c r="V152" s="117">
        <v>90</v>
      </c>
      <c r="W152" s="117">
        <v>83</v>
      </c>
      <c r="X152" s="26" t="s">
        <v>42</v>
      </c>
      <c r="Y152" s="26">
        <v>26.980969390440329</v>
      </c>
      <c r="Z152" s="26">
        <v>29.043987371228823</v>
      </c>
      <c r="AA152" s="26">
        <v>32.827282195806553</v>
      </c>
      <c r="AB152" s="26">
        <v>25.630559554374756</v>
      </c>
      <c r="AC152" s="29">
        <f>('Controles Generales'!$D$18*(I152*(90/H152))+'Controles Generales'!$E$18*(J152*(90/H152))+'Controles Generales'!$F$18*(K152*(90/H152))+'Controles Generales'!$H$18*(M152*(90/H152))+'Controles Generales'!$P$18*(U152*(90/H152))+'Controles Generales'!$Q$18*(V152*(90/H152))+'Controles Generales'!$R$18*(W152*(90/H152)))/100</f>
        <v>10.893270024772914</v>
      </c>
      <c r="AD152" s="26"/>
      <c r="AE152" s="26"/>
      <c r="AF152" s="26"/>
      <c r="AG152" s="26"/>
      <c r="AH152" s="26"/>
      <c r="AI152" s="26"/>
      <c r="AJ152" s="10">
        <f>IF($H152&lt;'Criterios de Restricción'!$E$39,0,AC152)</f>
        <v>10.893270024772914</v>
      </c>
    </row>
    <row r="153" spans="1:36" ht="21" x14ac:dyDescent="0.25">
      <c r="A153" s="117" t="s">
        <v>1053</v>
      </c>
      <c r="B153" s="117" t="s">
        <v>28</v>
      </c>
      <c r="C153" s="117" t="s">
        <v>138</v>
      </c>
      <c r="D153" s="117" t="s">
        <v>169</v>
      </c>
      <c r="E153" s="118">
        <v>29279</v>
      </c>
      <c r="F153" s="117">
        <v>35</v>
      </c>
      <c r="G153" s="117">
        <v>8</v>
      </c>
      <c r="H153" s="117">
        <v>346</v>
      </c>
      <c r="I153" s="117">
        <v>40</v>
      </c>
      <c r="J153" s="117">
        <v>30</v>
      </c>
      <c r="K153" s="117">
        <v>0</v>
      </c>
      <c r="L153" s="2">
        <v>14</v>
      </c>
      <c r="M153" s="117">
        <v>29</v>
      </c>
      <c r="N153" s="2">
        <v>3</v>
      </c>
      <c r="O153" s="2">
        <v>2</v>
      </c>
      <c r="P153" s="2">
        <v>1</v>
      </c>
      <c r="Q153" s="2">
        <v>0</v>
      </c>
      <c r="R153" s="2">
        <v>12</v>
      </c>
      <c r="S153" s="2">
        <v>6</v>
      </c>
      <c r="T153" s="2">
        <v>13</v>
      </c>
      <c r="U153" s="117">
        <v>7</v>
      </c>
      <c r="V153" s="117">
        <v>33</v>
      </c>
      <c r="W153" s="117">
        <v>27</v>
      </c>
      <c r="AC153" s="29">
        <f>('Controles Generales'!$D$18*(I153*(90/H153))+'Controles Generales'!$E$18*(J153*(90/H153))+'Controles Generales'!$F$18*(K153*(90/H153))+'Controles Generales'!$H$18*(M153*(90/H153))+'Controles Generales'!$P$18*(U153*(90/H153))+'Controles Generales'!$Q$18*(V153*(90/H153))+'Controles Generales'!$R$18*(W153*(90/H153)))/100</f>
        <v>5.9501445086705189</v>
      </c>
      <c r="AJ153" s="10">
        <f>IF($H153&lt;'Criterios de Restricción'!$E$39,0,AC153)</f>
        <v>0</v>
      </c>
    </row>
    <row r="154" spans="1:36" ht="31.5" x14ac:dyDescent="0.25">
      <c r="A154" s="117" t="s">
        <v>457</v>
      </c>
      <c r="B154" s="117" t="s">
        <v>28</v>
      </c>
      <c r="C154" s="117" t="s">
        <v>129</v>
      </c>
      <c r="D154" s="117" t="s">
        <v>118</v>
      </c>
      <c r="E154" s="118">
        <v>31660</v>
      </c>
      <c r="F154" s="117">
        <v>29</v>
      </c>
      <c r="G154" s="117">
        <v>25</v>
      </c>
      <c r="H154" s="117">
        <v>1733</v>
      </c>
      <c r="I154" s="117">
        <v>343</v>
      </c>
      <c r="J154" s="117">
        <v>367</v>
      </c>
      <c r="K154" s="117">
        <v>24</v>
      </c>
      <c r="L154" s="2">
        <v>24</v>
      </c>
      <c r="M154" s="117">
        <v>171</v>
      </c>
      <c r="N154" s="2">
        <v>1</v>
      </c>
      <c r="O154" s="2">
        <v>0</v>
      </c>
      <c r="P154" s="2">
        <v>4</v>
      </c>
      <c r="Q154" s="2">
        <v>2</v>
      </c>
      <c r="R154" s="2">
        <v>6</v>
      </c>
      <c r="S154" s="2">
        <v>1</v>
      </c>
      <c r="T154" s="2">
        <v>6</v>
      </c>
      <c r="U154" s="117">
        <v>16</v>
      </c>
      <c r="V154" s="117">
        <v>117</v>
      </c>
      <c r="W154" s="117">
        <v>94</v>
      </c>
      <c r="X154" s="26" t="s">
        <v>42</v>
      </c>
      <c r="Y154" s="26">
        <v>26.958357798787286</v>
      </c>
      <c r="Z154" s="26">
        <v>23.071989172357785</v>
      </c>
      <c r="AA154" s="26">
        <v>28.901575847923194</v>
      </c>
      <c r="AB154" s="26">
        <v>27.04442337255778</v>
      </c>
      <c r="AC154" s="29">
        <f>('Controles Generales'!$D$18*(I154*(90/H154))+'Controles Generales'!$E$18*(J154*(90/H154))+'Controles Generales'!$F$18*(K154*(90/H154))+'Controles Generales'!$H$18*(M154*(90/H154))+'Controles Generales'!$P$18*(U154*(90/H154))+'Controles Generales'!$Q$18*(V154*(90/H154))+'Controles Generales'!$R$18*(W154*(90/H154)))/100</f>
        <v>7.9210905943450651</v>
      </c>
      <c r="AD154" s="26"/>
      <c r="AE154" s="26"/>
      <c r="AF154" s="26"/>
      <c r="AG154" s="26"/>
      <c r="AH154" s="26"/>
      <c r="AI154" s="26"/>
      <c r="AJ154" s="10">
        <f>IF($H154&lt;'Criterios de Restricción'!$E$39,0,AC154)</f>
        <v>7.9210905943450651</v>
      </c>
    </row>
    <row r="155" spans="1:36" ht="21" x14ac:dyDescent="0.25">
      <c r="A155" s="117" t="s">
        <v>458</v>
      </c>
      <c r="B155" s="117" t="s">
        <v>28</v>
      </c>
      <c r="C155" s="117" t="s">
        <v>157</v>
      </c>
      <c r="D155" s="117" t="s">
        <v>118</v>
      </c>
      <c r="E155" s="118">
        <v>34091</v>
      </c>
      <c r="F155" s="117">
        <v>22</v>
      </c>
      <c r="G155" s="117">
        <v>6</v>
      </c>
      <c r="H155" s="117">
        <v>461</v>
      </c>
      <c r="I155" s="117">
        <v>120</v>
      </c>
      <c r="J155" s="117">
        <v>118</v>
      </c>
      <c r="K155" s="117">
        <v>12</v>
      </c>
      <c r="L155" s="2">
        <v>11</v>
      </c>
      <c r="M155" s="117">
        <v>42</v>
      </c>
      <c r="N155" s="2">
        <v>0</v>
      </c>
      <c r="O155" s="2">
        <v>2</v>
      </c>
      <c r="P155" s="2">
        <v>3</v>
      </c>
      <c r="Q155" s="2">
        <v>0</v>
      </c>
      <c r="R155" s="2">
        <v>7</v>
      </c>
      <c r="S155" s="2">
        <v>1</v>
      </c>
      <c r="T155" s="2">
        <v>12</v>
      </c>
      <c r="U155" s="117">
        <v>2</v>
      </c>
      <c r="V155" s="117">
        <v>23</v>
      </c>
      <c r="W155" s="117">
        <v>16</v>
      </c>
      <c r="X155" s="26" t="s">
        <v>42</v>
      </c>
      <c r="Y155" s="26">
        <v>4.9678807793770536</v>
      </c>
      <c r="Z155" s="26">
        <v>6.7707208200234392</v>
      </c>
      <c r="AA155" s="26">
        <v>7.3291892757127028</v>
      </c>
      <c r="AB155" s="26">
        <v>4.9678807793770536</v>
      </c>
      <c r="AC155" s="29">
        <f>('Controles Generales'!$D$18*(I155*(90/H155))+'Controles Generales'!$E$18*(J155*(90/H155))+'Controles Generales'!$F$18*(K155*(90/H155))+'Controles Generales'!$H$18*(M155*(90/H155))+'Controles Generales'!$P$18*(U155*(90/H155))+'Controles Generales'!$Q$18*(V155*(90/H155))+'Controles Generales'!$R$18*(W155*(90/H155)))/100</f>
        <v>8.5265726681127987</v>
      </c>
      <c r="AD155" s="26"/>
      <c r="AE155" s="26"/>
      <c r="AF155" s="26"/>
      <c r="AG155" s="26"/>
      <c r="AH155" s="26"/>
      <c r="AI155" s="26"/>
      <c r="AJ155" s="10">
        <f>IF($H155&lt;'Criterios de Restricción'!$E$39,0,AC155)</f>
        <v>0</v>
      </c>
    </row>
    <row r="156" spans="1:36" ht="21" x14ac:dyDescent="0.25">
      <c r="A156" s="117" t="s">
        <v>426</v>
      </c>
      <c r="B156" s="117" t="s">
        <v>28</v>
      </c>
      <c r="C156" s="117" t="s">
        <v>128</v>
      </c>
      <c r="D156" s="117" t="s">
        <v>118</v>
      </c>
      <c r="E156" s="118">
        <v>34823</v>
      </c>
      <c r="F156" s="117">
        <v>20</v>
      </c>
      <c r="G156" s="117">
        <v>4</v>
      </c>
      <c r="H156" s="117">
        <v>94</v>
      </c>
      <c r="I156" s="117">
        <v>33</v>
      </c>
      <c r="J156" s="117">
        <v>28</v>
      </c>
      <c r="K156" s="117">
        <v>3</v>
      </c>
      <c r="L156" s="2">
        <v>1</v>
      </c>
      <c r="M156" s="117">
        <v>10</v>
      </c>
      <c r="N156" s="2">
        <v>1</v>
      </c>
      <c r="O156" s="2">
        <v>0</v>
      </c>
      <c r="P156" s="2">
        <v>0</v>
      </c>
      <c r="Q156" s="2">
        <v>0</v>
      </c>
      <c r="R156" s="2">
        <v>3</v>
      </c>
      <c r="S156" s="2">
        <v>0</v>
      </c>
      <c r="T156" s="2">
        <v>2</v>
      </c>
      <c r="U156" s="117">
        <v>1</v>
      </c>
      <c r="V156" s="117">
        <v>7</v>
      </c>
      <c r="W156" s="117">
        <v>2</v>
      </c>
      <c r="AC156" s="29">
        <f>('Controles Generales'!$D$18*(I156*(90/H156))+'Controles Generales'!$E$18*(J156*(90/H156))+'Controles Generales'!$F$18*(K156*(90/H156))+'Controles Generales'!$H$18*(M156*(90/H156))+'Controles Generales'!$P$18*(U156*(90/H156))+'Controles Generales'!$Q$18*(V156*(90/H156))+'Controles Generales'!$R$18*(W156*(90/H156)))/100</f>
        <v>10.436170212765958</v>
      </c>
      <c r="AJ156" s="10">
        <f>IF($H156&lt;'Criterios de Restricción'!$E$39,0,AC156)</f>
        <v>0</v>
      </c>
    </row>
    <row r="157" spans="1:36" ht="21" x14ac:dyDescent="0.25">
      <c r="A157" s="117" t="s">
        <v>439</v>
      </c>
      <c r="B157" s="117" t="s">
        <v>28</v>
      </c>
      <c r="C157" s="117" t="s">
        <v>138</v>
      </c>
      <c r="D157" s="117" t="s">
        <v>118</v>
      </c>
      <c r="E157" s="118">
        <v>31905</v>
      </c>
      <c r="F157" s="117">
        <v>28</v>
      </c>
      <c r="G157" s="117">
        <v>9</v>
      </c>
      <c r="H157" s="117">
        <v>634</v>
      </c>
      <c r="I157" s="117">
        <v>104</v>
      </c>
      <c r="J157" s="117">
        <v>136</v>
      </c>
      <c r="K157" s="117">
        <v>9</v>
      </c>
      <c r="L157" s="2">
        <v>6</v>
      </c>
      <c r="M157" s="117">
        <v>69</v>
      </c>
      <c r="N157" s="2">
        <v>1</v>
      </c>
      <c r="O157" s="2">
        <v>0</v>
      </c>
      <c r="P157" s="2">
        <v>4</v>
      </c>
      <c r="Q157" s="2">
        <v>2</v>
      </c>
      <c r="R157" s="2">
        <v>3</v>
      </c>
      <c r="S157" s="2">
        <v>3</v>
      </c>
      <c r="T157" s="2">
        <v>7</v>
      </c>
      <c r="U157" s="117">
        <v>7</v>
      </c>
      <c r="V157" s="117">
        <v>53</v>
      </c>
      <c r="W157" s="117">
        <v>45</v>
      </c>
      <c r="AC157" s="29">
        <f>('Controles Generales'!$D$18*(I157*(90/H157))+'Controles Generales'!$E$18*(J157*(90/H157))+'Controles Generales'!$F$18*(K157*(90/H157))+'Controles Generales'!$H$18*(M157*(90/H157))+'Controles Generales'!$P$18*(U157*(90/H157))+'Controles Generales'!$Q$18*(V157*(90/H157))+'Controles Generales'!$R$18*(W157*(90/H157)))/100</f>
        <v>8.2618296529968447</v>
      </c>
      <c r="AJ157" s="10">
        <f>IF($H157&lt;'Criterios de Restricción'!$E$39,0,AC157)</f>
        <v>8.2618296529968447</v>
      </c>
    </row>
    <row r="158" spans="1:36" ht="21" x14ac:dyDescent="0.25">
      <c r="A158" s="117" t="s">
        <v>1056</v>
      </c>
      <c r="B158" s="117" t="s">
        <v>28</v>
      </c>
      <c r="C158" s="117" t="s">
        <v>172</v>
      </c>
      <c r="D158" s="117" t="s">
        <v>118</v>
      </c>
      <c r="E158" s="118">
        <v>33830</v>
      </c>
      <c r="F158" s="117">
        <v>23</v>
      </c>
      <c r="G158" s="117">
        <v>17</v>
      </c>
      <c r="H158" s="117">
        <v>627</v>
      </c>
      <c r="I158" s="117">
        <v>84</v>
      </c>
      <c r="J158" s="117">
        <v>147</v>
      </c>
      <c r="K158" s="117">
        <v>23</v>
      </c>
      <c r="L158" s="2">
        <v>0</v>
      </c>
      <c r="M158" s="117">
        <v>36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1</v>
      </c>
      <c r="U158" s="117">
        <v>1</v>
      </c>
      <c r="V158" s="117">
        <v>23</v>
      </c>
      <c r="W158" s="117">
        <v>9</v>
      </c>
      <c r="AC158" s="29">
        <f>('Controles Generales'!$D$18*(I158*(90/H158))+'Controles Generales'!$E$18*(J158*(90/H158))+'Controles Generales'!$F$18*(K158*(90/H158))+'Controles Generales'!$H$18*(M158*(90/H158))+'Controles Generales'!$P$18*(U158*(90/H158))+'Controles Generales'!$Q$18*(V158*(90/H158))+'Controles Generales'!$R$18*(W158*(90/H158)))/100</f>
        <v>6.1578947368421053</v>
      </c>
      <c r="AJ158" s="10">
        <f>IF($H158&lt;'Criterios de Restricción'!$E$39,0,AC158)</f>
        <v>0</v>
      </c>
    </row>
    <row r="159" spans="1:36" ht="21" x14ac:dyDescent="0.25">
      <c r="A159" s="117" t="s">
        <v>459</v>
      </c>
      <c r="B159" s="117" t="s">
        <v>28</v>
      </c>
      <c r="C159" s="117" t="s">
        <v>144</v>
      </c>
      <c r="D159" s="117" t="s">
        <v>118</v>
      </c>
      <c r="E159" s="118">
        <v>35117</v>
      </c>
      <c r="F159" s="117">
        <v>19</v>
      </c>
      <c r="G159" s="117">
        <v>1</v>
      </c>
      <c r="H159" s="117">
        <v>2</v>
      </c>
      <c r="I159" s="117">
        <v>1</v>
      </c>
      <c r="J159" s="117">
        <v>0</v>
      </c>
      <c r="K159" s="117">
        <v>0</v>
      </c>
      <c r="L159" s="2">
        <v>27</v>
      </c>
      <c r="M159" s="117">
        <v>0</v>
      </c>
      <c r="N159" s="2">
        <v>0</v>
      </c>
      <c r="O159" s="2">
        <v>1</v>
      </c>
      <c r="P159" s="2">
        <v>8</v>
      </c>
      <c r="Q159" s="2">
        <v>1</v>
      </c>
      <c r="R159" s="2">
        <v>1</v>
      </c>
      <c r="S159" s="2">
        <v>2</v>
      </c>
      <c r="T159" s="2">
        <v>7</v>
      </c>
      <c r="U159" s="117">
        <v>0</v>
      </c>
      <c r="V159" s="117">
        <v>0</v>
      </c>
      <c r="W159" s="117">
        <v>0</v>
      </c>
      <c r="AC159" s="29">
        <f>('Controles Generales'!$D$18*(I159*(90/H159))+'Controles Generales'!$E$18*(J159*(90/H159))+'Controles Generales'!$F$18*(K159*(90/H159))+'Controles Generales'!$H$18*(M159*(90/H159))+'Controles Generales'!$P$18*(U159*(90/H159))+'Controles Generales'!$Q$18*(V159*(90/H159))+'Controles Generales'!$R$18*(W159*(90/H159)))/100</f>
        <v>4.5</v>
      </c>
      <c r="AJ159" s="10">
        <f>IF($H159&lt;'Criterios de Restricción'!$E$39,0,AC159)</f>
        <v>0</v>
      </c>
    </row>
    <row r="160" spans="1:36" ht="21" x14ac:dyDescent="0.25">
      <c r="A160" s="117" t="s">
        <v>1057</v>
      </c>
      <c r="B160" s="117" t="s">
        <v>28</v>
      </c>
      <c r="C160" s="117" t="s">
        <v>190</v>
      </c>
      <c r="D160" s="117" t="s">
        <v>169</v>
      </c>
      <c r="E160" s="118">
        <v>33704</v>
      </c>
      <c r="F160" s="117">
        <v>23</v>
      </c>
      <c r="G160" s="117">
        <v>16</v>
      </c>
      <c r="H160" s="117">
        <v>1362</v>
      </c>
      <c r="I160" s="117">
        <v>220</v>
      </c>
      <c r="J160" s="117">
        <v>264</v>
      </c>
      <c r="K160" s="117">
        <v>20</v>
      </c>
      <c r="L160" s="2">
        <v>0</v>
      </c>
      <c r="M160" s="117">
        <v>145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117">
        <v>15</v>
      </c>
      <c r="V160" s="117">
        <v>124</v>
      </c>
      <c r="W160" s="117">
        <v>72</v>
      </c>
      <c r="AC160" s="29">
        <f>('Controles Generales'!$D$18*(I160*(90/H160))+'Controles Generales'!$E$18*(J160*(90/H160))+'Controles Generales'!$F$18*(K160*(90/H160))+'Controles Generales'!$H$18*(M160*(90/H160))+'Controles Generales'!$P$18*(U160*(90/H160))+'Controles Generales'!$Q$18*(V160*(90/H160))+'Controles Generales'!$R$18*(W160*(90/H160)))/100</f>
        <v>7.9196035242290748</v>
      </c>
      <c r="AJ160" s="10">
        <f>IF($H160&lt;'Criterios de Restricción'!$E$39,0,AC160)</f>
        <v>7.9196035242290748</v>
      </c>
    </row>
    <row r="161" spans="1:36" ht="21" x14ac:dyDescent="0.25">
      <c r="A161" s="117" t="s">
        <v>507</v>
      </c>
      <c r="B161" s="117" t="s">
        <v>28</v>
      </c>
      <c r="C161" s="117" t="s">
        <v>117</v>
      </c>
      <c r="D161" s="117" t="s">
        <v>118</v>
      </c>
      <c r="E161" s="118">
        <v>32825</v>
      </c>
      <c r="F161" s="117">
        <v>26</v>
      </c>
      <c r="G161" s="117">
        <v>15</v>
      </c>
      <c r="H161" s="117">
        <v>765</v>
      </c>
      <c r="I161" s="117">
        <v>130</v>
      </c>
      <c r="J161" s="117">
        <v>198</v>
      </c>
      <c r="K161" s="117">
        <v>14</v>
      </c>
      <c r="L161" s="2">
        <v>5</v>
      </c>
      <c r="M161" s="117">
        <v>42</v>
      </c>
      <c r="N161" s="2">
        <v>0</v>
      </c>
      <c r="O161" s="2">
        <v>0</v>
      </c>
      <c r="P161" s="2">
        <v>0</v>
      </c>
      <c r="Q161" s="2">
        <v>0</v>
      </c>
      <c r="R161" s="2">
        <v>1</v>
      </c>
      <c r="S161" s="2">
        <v>1</v>
      </c>
      <c r="T161" s="2">
        <v>1</v>
      </c>
      <c r="U161" s="117">
        <v>0</v>
      </c>
      <c r="V161" s="117">
        <v>23</v>
      </c>
      <c r="W161" s="117">
        <v>40</v>
      </c>
      <c r="AC161" s="29">
        <f>('Controles Generales'!$D$18*(I161*(90/H161))+'Controles Generales'!$E$18*(J161*(90/H161))+'Controles Generales'!$F$18*(K161*(90/H161))+'Controles Generales'!$H$18*(M161*(90/H161))+'Controles Generales'!$P$18*(U161*(90/H161))+'Controles Generales'!$Q$18*(V161*(90/H161))+'Controles Generales'!$R$18*(W161*(90/H161)))/100</f>
        <v>6.5205882352941194</v>
      </c>
      <c r="AJ161" s="10">
        <f>IF($H161&lt;'Criterios de Restricción'!$E$39,0,AC161)</f>
        <v>6.5205882352941194</v>
      </c>
    </row>
    <row r="162" spans="1:36" ht="31.5" x14ac:dyDescent="0.25">
      <c r="A162" s="117" t="s">
        <v>1058</v>
      </c>
      <c r="B162" s="117" t="s">
        <v>28</v>
      </c>
      <c r="C162" s="117" t="s">
        <v>141</v>
      </c>
      <c r="D162" s="117" t="s">
        <v>118</v>
      </c>
      <c r="E162" s="118">
        <v>34134</v>
      </c>
      <c r="F162" s="117">
        <v>22</v>
      </c>
      <c r="G162" s="117">
        <v>1</v>
      </c>
      <c r="H162" s="117">
        <v>68</v>
      </c>
      <c r="I162" s="117">
        <v>11</v>
      </c>
      <c r="J162" s="117">
        <v>9</v>
      </c>
      <c r="K162" s="117">
        <v>1</v>
      </c>
      <c r="L162" s="2">
        <v>14</v>
      </c>
      <c r="M162" s="117">
        <v>2</v>
      </c>
      <c r="N162" s="2">
        <v>7</v>
      </c>
      <c r="O162" s="2">
        <v>1</v>
      </c>
      <c r="P162" s="2">
        <v>3</v>
      </c>
      <c r="Q162" s="2">
        <v>1</v>
      </c>
      <c r="R162" s="2">
        <v>2</v>
      </c>
      <c r="S162" s="2">
        <v>40</v>
      </c>
      <c r="T162" s="2">
        <v>6</v>
      </c>
      <c r="U162" s="117">
        <v>0</v>
      </c>
      <c r="V162" s="117">
        <v>1</v>
      </c>
      <c r="W162" s="117">
        <v>1</v>
      </c>
      <c r="AC162" s="29">
        <f>('Controles Generales'!$D$18*(I162*(90/H162))+'Controles Generales'!$E$18*(J162*(90/H162))+'Controles Generales'!$F$18*(K162*(90/H162))+'Controles Generales'!$H$18*(M162*(90/H162))+'Controles Generales'!$P$18*(U162*(90/H162))+'Controles Generales'!$Q$18*(V162*(90/H162))+'Controles Generales'!$R$18*(W162*(90/H162)))/100</f>
        <v>4.0367647058823533</v>
      </c>
      <c r="AJ162" s="10">
        <f>IF($H162&lt;'Criterios de Restricción'!$E$39,0,AC162)</f>
        <v>0</v>
      </c>
    </row>
    <row r="163" spans="1:36" ht="31.5" x14ac:dyDescent="0.25">
      <c r="A163" s="117" t="s">
        <v>1059</v>
      </c>
      <c r="B163" s="117" t="s">
        <v>28</v>
      </c>
      <c r="C163" s="117" t="s">
        <v>124</v>
      </c>
      <c r="D163" s="117" t="s">
        <v>118</v>
      </c>
      <c r="E163" s="118">
        <v>32878</v>
      </c>
      <c r="F163" s="117">
        <v>25</v>
      </c>
      <c r="G163" s="117">
        <v>14</v>
      </c>
      <c r="H163" s="117">
        <v>671</v>
      </c>
      <c r="I163" s="117">
        <v>75</v>
      </c>
      <c r="J163" s="117">
        <v>115</v>
      </c>
      <c r="K163" s="117">
        <v>13</v>
      </c>
      <c r="L163" s="2">
        <v>26</v>
      </c>
      <c r="M163" s="117">
        <v>43</v>
      </c>
      <c r="N163" s="2">
        <v>0</v>
      </c>
      <c r="O163" s="2">
        <v>0</v>
      </c>
      <c r="P163" s="2">
        <v>2</v>
      </c>
      <c r="Q163" s="2">
        <v>0</v>
      </c>
      <c r="R163" s="2">
        <v>6</v>
      </c>
      <c r="S163" s="2">
        <v>7</v>
      </c>
      <c r="T163" s="2">
        <v>9</v>
      </c>
      <c r="U163" s="117">
        <v>3</v>
      </c>
      <c r="V163" s="117">
        <v>39</v>
      </c>
      <c r="W163" s="117">
        <v>45</v>
      </c>
      <c r="X163" s="26" t="s">
        <v>42</v>
      </c>
      <c r="Y163" s="26">
        <v>29.458215209854025</v>
      </c>
      <c r="Z163" s="26">
        <v>20.829445844260949</v>
      </c>
      <c r="AA163" s="26">
        <v>27.389171651669798</v>
      </c>
      <c r="AB163" s="26">
        <v>29.669280783624519</v>
      </c>
      <c r="AC163" s="29">
        <f>('Controles Generales'!$D$18*(I163*(90/H163))+'Controles Generales'!$E$18*(J163*(90/H163))+'Controles Generales'!$F$18*(K163*(90/H163))+'Controles Generales'!$H$18*(M163*(90/H163))+'Controles Generales'!$P$18*(U163*(90/H163))+'Controles Generales'!$Q$18*(V163*(90/H163))+'Controles Generales'!$R$18*(W163*(90/H163)))/100</f>
        <v>5.9485842026825644</v>
      </c>
      <c r="AD163" s="26"/>
      <c r="AE163" s="26"/>
      <c r="AF163" s="26"/>
      <c r="AG163" s="26"/>
      <c r="AH163" s="26"/>
      <c r="AI163" s="26"/>
      <c r="AJ163" s="10">
        <f>IF($H163&lt;'Criterios de Restricción'!$E$39,0,AC163)</f>
        <v>5.9485842026825644</v>
      </c>
    </row>
    <row r="164" spans="1:36" ht="21" x14ac:dyDescent="0.25">
      <c r="A164" s="117" t="s">
        <v>1060</v>
      </c>
      <c r="B164" s="117" t="s">
        <v>28</v>
      </c>
      <c r="C164" s="117" t="s">
        <v>142</v>
      </c>
      <c r="D164" s="117" t="s">
        <v>169</v>
      </c>
      <c r="E164" s="118">
        <v>32846</v>
      </c>
      <c r="F164" s="117">
        <v>25</v>
      </c>
      <c r="G164" s="117">
        <v>10</v>
      </c>
      <c r="H164" s="117">
        <v>812</v>
      </c>
      <c r="I164" s="117">
        <v>221</v>
      </c>
      <c r="J164" s="117">
        <v>253</v>
      </c>
      <c r="K164" s="117">
        <v>8</v>
      </c>
      <c r="L164" s="2">
        <v>11</v>
      </c>
      <c r="M164" s="117">
        <v>59</v>
      </c>
      <c r="N164" s="2">
        <v>1</v>
      </c>
      <c r="O164" s="2">
        <v>0</v>
      </c>
      <c r="P164" s="2">
        <v>1</v>
      </c>
      <c r="Q164" s="2">
        <v>0</v>
      </c>
      <c r="R164" s="2">
        <v>5</v>
      </c>
      <c r="S164" s="2">
        <v>2</v>
      </c>
      <c r="T164" s="2">
        <v>7</v>
      </c>
      <c r="U164" s="117">
        <v>5</v>
      </c>
      <c r="V164" s="117">
        <v>69</v>
      </c>
      <c r="W164" s="117">
        <v>35</v>
      </c>
      <c r="X164" s="26" t="s">
        <v>42</v>
      </c>
      <c r="Y164" s="26">
        <v>4.9164608256411757</v>
      </c>
      <c r="Z164" s="26">
        <v>4.4038539512239598</v>
      </c>
      <c r="AA164" s="26">
        <v>6.4094856563772318</v>
      </c>
      <c r="AB164" s="26">
        <v>4.7525263994116678</v>
      </c>
      <c r="AC164" s="29">
        <f>('Controles Generales'!$D$18*(I164*(90/H164))+'Controles Generales'!$E$18*(J164*(90/H164))+'Controles Generales'!$F$18*(K164*(90/H164))+'Controles Generales'!$H$18*(M164*(90/H164))+'Controles Generales'!$P$18*(U164*(90/H164))+'Controles Generales'!$Q$18*(V164*(90/H164))+'Controles Generales'!$R$18*(W164*(90/H164)))/100</f>
        <v>8.7866379310344822</v>
      </c>
      <c r="AD164" s="26"/>
      <c r="AE164" s="26"/>
      <c r="AF164" s="26"/>
      <c r="AG164" s="26"/>
      <c r="AH164" s="26"/>
      <c r="AI164" s="26"/>
      <c r="AJ164" s="10">
        <f>IF($H164&lt;'Criterios de Restricción'!$E$39,0,AC164)</f>
        <v>8.7866379310344822</v>
      </c>
    </row>
    <row r="165" spans="1:36" ht="21" x14ac:dyDescent="0.25">
      <c r="A165" s="117" t="s">
        <v>1061</v>
      </c>
      <c r="B165" s="117" t="s">
        <v>28</v>
      </c>
      <c r="C165" s="117" t="s">
        <v>154</v>
      </c>
      <c r="D165" s="117" t="s">
        <v>118</v>
      </c>
      <c r="E165" s="118">
        <v>34436</v>
      </c>
      <c r="F165" s="117">
        <v>21</v>
      </c>
      <c r="G165" s="117">
        <v>9</v>
      </c>
      <c r="H165" s="117">
        <v>664</v>
      </c>
      <c r="I165" s="117">
        <v>242</v>
      </c>
      <c r="J165" s="117">
        <v>225</v>
      </c>
      <c r="K165" s="117">
        <v>9</v>
      </c>
      <c r="L165" s="2">
        <v>8</v>
      </c>
      <c r="M165" s="117">
        <v>66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2</v>
      </c>
      <c r="U165" s="117">
        <v>4</v>
      </c>
      <c r="V165" s="117">
        <v>60</v>
      </c>
      <c r="W165" s="117">
        <v>62</v>
      </c>
      <c r="AC165" s="29">
        <f>('Controles Generales'!$D$18*(I165*(90/H165))+'Controles Generales'!$E$18*(J165*(90/H165))+'Controles Generales'!$F$18*(K165*(90/H165))+'Controles Generales'!$H$18*(M165*(90/H165))+'Controles Generales'!$P$18*(U165*(90/H165))+'Controles Generales'!$Q$18*(V165*(90/H165))+'Controles Generales'!$R$18*(W165*(90/H165)))/100</f>
        <v>11.172063253012048</v>
      </c>
      <c r="AJ165" s="10">
        <f>IF($H165&lt;'Criterios de Restricción'!$E$39,0,AC165)</f>
        <v>11.172063253012048</v>
      </c>
    </row>
    <row r="166" spans="1:36" ht="21" x14ac:dyDescent="0.25">
      <c r="A166" s="117" t="s">
        <v>1062</v>
      </c>
      <c r="B166" s="117" t="s">
        <v>28</v>
      </c>
      <c r="C166" s="117" t="s">
        <v>585</v>
      </c>
      <c r="D166" s="117" t="s">
        <v>118</v>
      </c>
      <c r="E166" s="118">
        <v>35142</v>
      </c>
      <c r="F166" s="117">
        <v>19</v>
      </c>
      <c r="G166" s="117">
        <v>1</v>
      </c>
      <c r="H166" s="117">
        <v>3</v>
      </c>
      <c r="I166" s="117">
        <v>0</v>
      </c>
      <c r="J166" s="117">
        <v>1</v>
      </c>
      <c r="K166" s="117">
        <v>0</v>
      </c>
      <c r="L166" s="2">
        <v>0</v>
      </c>
      <c r="M166" s="117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117">
        <v>0</v>
      </c>
      <c r="V166" s="117">
        <v>0</v>
      </c>
      <c r="W166" s="117">
        <v>0</v>
      </c>
      <c r="AC166" s="29">
        <f>('Controles Generales'!$D$18*(I166*(90/H166))+'Controles Generales'!$E$18*(J166*(90/H166))+'Controles Generales'!$F$18*(K166*(90/H166))+'Controles Generales'!$H$18*(M166*(90/H166))+'Controles Generales'!$P$18*(U166*(90/H166))+'Controles Generales'!$Q$18*(V166*(90/H166))+'Controles Generales'!$R$18*(W166*(90/H166)))/100</f>
        <v>3</v>
      </c>
      <c r="AJ166" s="10">
        <f>IF($H166&lt;'Criterios de Restricción'!$E$39,0,AC166)</f>
        <v>0</v>
      </c>
    </row>
    <row r="167" spans="1:36" ht="21" x14ac:dyDescent="0.25">
      <c r="A167" s="117" t="s">
        <v>183</v>
      </c>
      <c r="B167" s="117" t="s">
        <v>28</v>
      </c>
      <c r="C167" s="117" t="s">
        <v>128</v>
      </c>
      <c r="D167" s="117" t="s">
        <v>118</v>
      </c>
      <c r="E167" s="118">
        <v>35160</v>
      </c>
      <c r="F167" s="117">
        <v>19</v>
      </c>
      <c r="G167" s="117">
        <v>1</v>
      </c>
      <c r="H167" s="117">
        <v>14</v>
      </c>
      <c r="I167" s="117">
        <v>0</v>
      </c>
      <c r="J167" s="117">
        <v>2</v>
      </c>
      <c r="K167" s="117">
        <v>0</v>
      </c>
      <c r="L167" s="2">
        <v>3</v>
      </c>
      <c r="M167" s="117">
        <v>0</v>
      </c>
      <c r="N167" s="2">
        <v>2</v>
      </c>
      <c r="O167" s="2">
        <v>1</v>
      </c>
      <c r="P167" s="2">
        <v>0</v>
      </c>
      <c r="Q167" s="2">
        <v>0</v>
      </c>
      <c r="R167" s="2">
        <v>1</v>
      </c>
      <c r="S167" s="2">
        <v>0</v>
      </c>
      <c r="T167" s="2">
        <v>6</v>
      </c>
      <c r="U167" s="117">
        <v>1</v>
      </c>
      <c r="V167" s="117">
        <v>2</v>
      </c>
      <c r="W167" s="117">
        <v>1</v>
      </c>
      <c r="AC167" s="29">
        <f>('Controles Generales'!$D$18*(I167*(90/H167))+'Controles Generales'!$E$18*(J167*(90/H167))+'Controles Generales'!$F$18*(K167*(90/H167))+'Controles Generales'!$H$18*(M167*(90/H167))+'Controles Generales'!$P$18*(U167*(90/H167))+'Controles Generales'!$Q$18*(V167*(90/H167))+'Controles Generales'!$R$18*(W167*(90/H167)))/100</f>
        <v>3.8571428571428572</v>
      </c>
      <c r="AJ167" s="10">
        <f>IF($H167&lt;'Criterios de Restricción'!$E$39,0,AC167)</f>
        <v>0</v>
      </c>
    </row>
    <row r="168" spans="1:36" ht="21" x14ac:dyDescent="0.25">
      <c r="A168" s="117" t="s">
        <v>477</v>
      </c>
      <c r="B168" s="117" t="s">
        <v>28</v>
      </c>
      <c r="C168" s="117" t="s">
        <v>154</v>
      </c>
      <c r="D168" s="117" t="s">
        <v>118</v>
      </c>
      <c r="E168" s="118">
        <v>31428</v>
      </c>
      <c r="F168" s="117">
        <v>29</v>
      </c>
      <c r="G168" s="117">
        <v>13</v>
      </c>
      <c r="H168" s="117">
        <v>1006</v>
      </c>
      <c r="I168" s="117">
        <v>128</v>
      </c>
      <c r="J168" s="117">
        <v>265</v>
      </c>
      <c r="K168" s="117">
        <v>20</v>
      </c>
      <c r="L168" s="2">
        <v>15</v>
      </c>
      <c r="M168" s="117">
        <v>76</v>
      </c>
      <c r="N168" s="2">
        <v>1</v>
      </c>
      <c r="O168" s="2">
        <v>0</v>
      </c>
      <c r="P168" s="2">
        <v>2</v>
      </c>
      <c r="Q168" s="2">
        <v>0</v>
      </c>
      <c r="R168" s="2">
        <v>4</v>
      </c>
      <c r="S168" s="2">
        <v>2</v>
      </c>
      <c r="T168" s="2">
        <v>1</v>
      </c>
      <c r="U168" s="117">
        <v>5</v>
      </c>
      <c r="V168" s="117">
        <v>74</v>
      </c>
      <c r="W168" s="117">
        <v>51</v>
      </c>
      <c r="AC168" s="29">
        <f>('Controles Generales'!$D$18*(I168*(90/H168))+'Controles Generales'!$E$18*(J168*(90/H168))+'Controles Generales'!$F$18*(K168*(90/H168))+'Controles Generales'!$H$18*(M168*(90/H168))+'Controles Generales'!$P$18*(U168*(90/H168))+'Controles Generales'!$Q$18*(V168*(90/H168))+'Controles Generales'!$R$18*(W168*(90/H168)))/100</f>
        <v>7.2644135188866814</v>
      </c>
      <c r="AJ168" s="10">
        <f>IF($H168&lt;'Criterios de Restricción'!$E$39,0,AC168)</f>
        <v>7.2644135188866814</v>
      </c>
    </row>
    <row r="169" spans="1:36" ht="21" x14ac:dyDescent="0.25">
      <c r="A169" s="117" t="s">
        <v>1063</v>
      </c>
      <c r="B169" s="117" t="s">
        <v>28</v>
      </c>
      <c r="C169" s="117" t="s">
        <v>605</v>
      </c>
      <c r="D169" s="117" t="s">
        <v>118</v>
      </c>
      <c r="E169" s="118">
        <v>29336</v>
      </c>
      <c r="F169" s="117">
        <v>35</v>
      </c>
      <c r="G169" s="117">
        <v>14</v>
      </c>
      <c r="H169" s="117">
        <v>873</v>
      </c>
      <c r="I169" s="117">
        <v>125</v>
      </c>
      <c r="J169" s="117">
        <v>157</v>
      </c>
      <c r="K169" s="117">
        <v>7</v>
      </c>
      <c r="L169" s="2">
        <v>0</v>
      </c>
      <c r="M169" s="117">
        <v>69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117">
        <v>2</v>
      </c>
      <c r="V169" s="117">
        <v>55</v>
      </c>
      <c r="W169" s="117">
        <v>50</v>
      </c>
      <c r="X169" s="26" t="s">
        <v>42</v>
      </c>
      <c r="Y169" s="26">
        <v>31.065450881484999</v>
      </c>
      <c r="Z169" s="26">
        <v>30.055314025650322</v>
      </c>
      <c r="AA169" s="26">
        <v>39.353965019319141</v>
      </c>
      <c r="AB169" s="26">
        <v>30.620778750337458</v>
      </c>
      <c r="AC169" s="29">
        <f>('Controles Generales'!$D$18*(I169*(90/H169))+'Controles Generales'!$E$18*(J169*(90/H169))+'Controles Generales'!$F$18*(K169*(90/H169))+'Controles Generales'!$H$18*(M169*(90/H169))+'Controles Generales'!$P$18*(U169*(90/H169))+'Controles Generales'!$Q$18*(V169*(90/H169))+'Controles Generales'!$R$18*(W169*(90/H169)))/100</f>
        <v>6.4381443298969065</v>
      </c>
      <c r="AD169" s="26"/>
      <c r="AE169" s="26"/>
      <c r="AF169" s="26"/>
      <c r="AG169" s="26"/>
      <c r="AH169" s="26"/>
      <c r="AI169" s="26"/>
      <c r="AJ169" s="10">
        <f>IF($H169&lt;'Criterios de Restricción'!$E$39,0,AC169)</f>
        <v>6.4381443298969065</v>
      </c>
    </row>
    <row r="170" spans="1:36" ht="21" x14ac:dyDescent="0.25">
      <c r="A170" s="117" t="s">
        <v>1064</v>
      </c>
      <c r="B170" s="117" t="s">
        <v>28</v>
      </c>
      <c r="C170" s="117" t="s">
        <v>175</v>
      </c>
      <c r="D170" s="117" t="s">
        <v>118</v>
      </c>
      <c r="E170" s="118">
        <v>34442</v>
      </c>
      <c r="F170" s="117">
        <v>21</v>
      </c>
      <c r="G170" s="117">
        <v>19</v>
      </c>
      <c r="H170" s="117">
        <v>1234</v>
      </c>
      <c r="I170" s="117">
        <v>207</v>
      </c>
      <c r="J170" s="117">
        <v>323</v>
      </c>
      <c r="K170" s="117">
        <v>33</v>
      </c>
      <c r="L170" s="2">
        <v>6</v>
      </c>
      <c r="M170" s="117">
        <v>62</v>
      </c>
      <c r="N170" s="2">
        <v>10</v>
      </c>
      <c r="O170" s="2">
        <v>1</v>
      </c>
      <c r="P170" s="2">
        <v>0</v>
      </c>
      <c r="Q170" s="2">
        <v>0</v>
      </c>
      <c r="R170" s="2">
        <v>3</v>
      </c>
      <c r="S170" s="2">
        <v>1</v>
      </c>
      <c r="T170" s="2">
        <v>14</v>
      </c>
      <c r="U170" s="117">
        <v>4</v>
      </c>
      <c r="V170" s="117">
        <v>58</v>
      </c>
      <c r="W170" s="117">
        <v>38</v>
      </c>
      <c r="AC170" s="29">
        <f>('Controles Generales'!$D$18*(I170*(90/H170))+'Controles Generales'!$E$18*(J170*(90/H170))+'Controles Generales'!$F$18*(K170*(90/H170))+'Controles Generales'!$H$18*(M170*(90/H170))+'Controles Generales'!$P$18*(U170*(90/H170))+'Controles Generales'!$Q$18*(V170*(90/H170))+'Controles Generales'!$R$18*(W170*(90/H170)))/100</f>
        <v>6.5840761750405195</v>
      </c>
      <c r="AJ170" s="10">
        <f>IF($H170&lt;'Criterios de Restricción'!$E$39,0,AC170)</f>
        <v>6.5840761750405195</v>
      </c>
    </row>
    <row r="171" spans="1:36" ht="21" x14ac:dyDescent="0.25">
      <c r="A171" s="117" t="s">
        <v>440</v>
      </c>
      <c r="B171" s="117" t="s">
        <v>28</v>
      </c>
      <c r="C171" s="117" t="s">
        <v>148</v>
      </c>
      <c r="D171" s="117" t="s">
        <v>118</v>
      </c>
      <c r="E171" s="118">
        <v>28607</v>
      </c>
      <c r="F171" s="117">
        <v>37</v>
      </c>
      <c r="G171" s="117">
        <v>27</v>
      </c>
      <c r="H171" s="117">
        <v>2141</v>
      </c>
      <c r="I171" s="117">
        <v>402</v>
      </c>
      <c r="J171" s="117">
        <v>463</v>
      </c>
      <c r="K171" s="117">
        <v>31</v>
      </c>
      <c r="L171" s="2">
        <v>7</v>
      </c>
      <c r="M171" s="117">
        <v>167</v>
      </c>
      <c r="N171" s="2">
        <v>3</v>
      </c>
      <c r="O171" s="2">
        <v>0</v>
      </c>
      <c r="P171" s="2">
        <v>2</v>
      </c>
      <c r="Q171" s="2">
        <v>0</v>
      </c>
      <c r="R171" s="2">
        <v>5</v>
      </c>
      <c r="S171" s="2">
        <v>1</v>
      </c>
      <c r="T171" s="2">
        <v>4</v>
      </c>
      <c r="U171" s="117">
        <v>10</v>
      </c>
      <c r="V171" s="117">
        <v>140</v>
      </c>
      <c r="W171" s="117">
        <v>110</v>
      </c>
      <c r="AC171" s="29">
        <f>('Controles Generales'!$D$18*(I171*(90/H171))+'Controles Generales'!$E$18*(J171*(90/H171))+'Controles Generales'!$F$18*(K171*(90/H171))+'Controles Generales'!$H$18*(M171*(90/H171))+'Controles Generales'!$P$18*(U171*(90/H171))+'Controles Generales'!$Q$18*(V171*(90/H171))+'Controles Generales'!$R$18*(W171*(90/H171)))/100</f>
        <v>7.2544371788883701</v>
      </c>
      <c r="AJ171" s="10">
        <f>IF($H171&lt;'Criterios de Restricción'!$E$39,0,AC171)</f>
        <v>7.2544371788883701</v>
      </c>
    </row>
    <row r="172" spans="1:36" ht="21" x14ac:dyDescent="0.25">
      <c r="A172" s="117" t="s">
        <v>478</v>
      </c>
      <c r="B172" s="117" t="s">
        <v>28</v>
      </c>
      <c r="C172" s="117" t="s">
        <v>128</v>
      </c>
      <c r="D172" s="117" t="s">
        <v>118</v>
      </c>
      <c r="E172" s="118">
        <v>34274</v>
      </c>
      <c r="F172" s="117">
        <v>22</v>
      </c>
      <c r="G172" s="117">
        <v>10</v>
      </c>
      <c r="H172" s="117">
        <v>793</v>
      </c>
      <c r="I172" s="117">
        <v>126</v>
      </c>
      <c r="J172" s="117">
        <v>132</v>
      </c>
      <c r="K172" s="117">
        <v>12</v>
      </c>
      <c r="L172" s="2">
        <v>0</v>
      </c>
      <c r="M172" s="117">
        <v>73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117">
        <v>7</v>
      </c>
      <c r="V172" s="117">
        <v>85</v>
      </c>
      <c r="W172" s="117">
        <v>37</v>
      </c>
      <c r="X172" s="26" t="s">
        <v>42</v>
      </c>
      <c r="Y172" s="26">
        <v>5.4764140022537617</v>
      </c>
      <c r="Z172" s="26">
        <v>5.1313925917266268</v>
      </c>
      <c r="AA172" s="26">
        <v>5.5906374136808719</v>
      </c>
      <c r="AB172" s="26">
        <v>5.148545149794745</v>
      </c>
      <c r="AC172" s="29">
        <f>('Controles Generales'!$D$18*(I172*(90/H172))+'Controles Generales'!$E$18*(J172*(90/H172))+'Controles Generales'!$F$18*(K172*(90/H172))+'Controles Generales'!$H$18*(M172*(90/H172))+'Controles Generales'!$P$18*(U172*(90/H172))+'Controles Generales'!$Q$18*(V172*(90/H172))+'Controles Generales'!$R$18*(W172*(90/H172)))/100</f>
        <v>7.3855611601513225</v>
      </c>
      <c r="AD172" s="26"/>
      <c r="AE172" s="26"/>
      <c r="AF172" s="26"/>
      <c r="AG172" s="26"/>
      <c r="AH172" s="26"/>
      <c r="AI172" s="26"/>
      <c r="AJ172" s="10">
        <f>IF($H172&lt;'Criterios de Restricción'!$E$39,0,AC172)</f>
        <v>7.3855611601513225</v>
      </c>
    </row>
    <row r="173" spans="1:36" ht="21" x14ac:dyDescent="0.25">
      <c r="A173" s="117" t="s">
        <v>1065</v>
      </c>
      <c r="B173" s="117" t="s">
        <v>28</v>
      </c>
      <c r="C173" s="117" t="s">
        <v>157</v>
      </c>
      <c r="D173" s="117" t="s">
        <v>118</v>
      </c>
      <c r="E173" s="118">
        <v>34200</v>
      </c>
      <c r="F173" s="117">
        <v>22</v>
      </c>
      <c r="G173" s="117">
        <v>16</v>
      </c>
      <c r="H173" s="117">
        <v>1233</v>
      </c>
      <c r="I173" s="117">
        <v>144</v>
      </c>
      <c r="J173" s="117">
        <v>317</v>
      </c>
      <c r="K173" s="117">
        <v>72</v>
      </c>
      <c r="L173" s="2">
        <v>9</v>
      </c>
      <c r="M173" s="117">
        <v>41</v>
      </c>
      <c r="N173" s="2">
        <v>0</v>
      </c>
      <c r="O173" s="2">
        <v>1</v>
      </c>
      <c r="P173" s="2">
        <v>0</v>
      </c>
      <c r="Q173" s="2">
        <v>0</v>
      </c>
      <c r="R173" s="2">
        <v>1</v>
      </c>
      <c r="S173" s="2">
        <v>1</v>
      </c>
      <c r="T173" s="2">
        <v>3</v>
      </c>
      <c r="U173" s="117">
        <v>7</v>
      </c>
      <c r="V173" s="117">
        <v>27</v>
      </c>
      <c r="W173" s="117">
        <v>31</v>
      </c>
      <c r="X173" s="26" t="s">
        <v>42</v>
      </c>
      <c r="Y173" s="26">
        <v>32.058764328572153</v>
      </c>
      <c r="Z173" s="26">
        <v>25.93966911523653</v>
      </c>
      <c r="AA173" s="26">
        <v>35.283335832135876</v>
      </c>
      <c r="AB173" s="26">
        <v>30.388682361359042</v>
      </c>
      <c r="AC173" s="29">
        <f>('Controles Generales'!$D$18*(I173*(90/H173))+'Controles Generales'!$E$18*(J173*(90/H173))+'Controles Generales'!$F$18*(K173*(90/H173))+'Controles Generales'!$H$18*(M173*(90/H173))+'Controles Generales'!$P$18*(U173*(90/H173))+'Controles Generales'!$Q$18*(V173*(90/H173))+'Controles Generales'!$R$18*(W173*(90/H173)))/100</f>
        <v>5.9434306569343063</v>
      </c>
      <c r="AD173" s="26"/>
      <c r="AE173" s="26"/>
      <c r="AF173" s="26"/>
      <c r="AG173" s="26"/>
      <c r="AH173" s="26"/>
      <c r="AI173" s="26"/>
      <c r="AJ173" s="10">
        <f>IF($H173&lt;'Criterios de Restricción'!$E$39,0,AC173)</f>
        <v>5.9434306569343063</v>
      </c>
    </row>
    <row r="174" spans="1:36" ht="21" x14ac:dyDescent="0.25">
      <c r="A174" s="117" t="s">
        <v>498</v>
      </c>
      <c r="B174" s="117" t="s">
        <v>28</v>
      </c>
      <c r="C174" s="117" t="s">
        <v>172</v>
      </c>
      <c r="D174" s="117" t="s">
        <v>118</v>
      </c>
      <c r="E174" s="118">
        <v>31999</v>
      </c>
      <c r="F174" s="117">
        <v>28</v>
      </c>
      <c r="G174" s="117">
        <v>15</v>
      </c>
      <c r="H174" s="117">
        <v>1057</v>
      </c>
      <c r="I174" s="117">
        <v>129</v>
      </c>
      <c r="J174" s="117">
        <v>202</v>
      </c>
      <c r="K174" s="117">
        <v>7</v>
      </c>
      <c r="L174" s="2">
        <v>7</v>
      </c>
      <c r="M174" s="117">
        <v>80</v>
      </c>
      <c r="N174" s="2">
        <v>0</v>
      </c>
      <c r="O174" s="2">
        <v>0</v>
      </c>
      <c r="P174" s="2">
        <v>1</v>
      </c>
      <c r="Q174" s="2">
        <v>0</v>
      </c>
      <c r="R174" s="2">
        <v>4</v>
      </c>
      <c r="S174" s="2">
        <v>0</v>
      </c>
      <c r="T174" s="2">
        <v>6</v>
      </c>
      <c r="U174" s="117">
        <v>5</v>
      </c>
      <c r="V174" s="117">
        <v>61</v>
      </c>
      <c r="W174" s="117">
        <v>65</v>
      </c>
      <c r="AC174" s="29">
        <f>('Controles Generales'!$D$18*(I174*(90/H174))+'Controles Generales'!$E$18*(J174*(90/H174))+'Controles Generales'!$F$18*(K174*(90/H174))+'Controles Generales'!$H$18*(M174*(90/H174))+'Controles Generales'!$P$18*(U174*(90/H174))+'Controles Generales'!$Q$18*(V174*(90/H174))+'Controles Generales'!$R$18*(W174*(90/H174)))/100</f>
        <v>6.2199621570482497</v>
      </c>
      <c r="AJ174" s="10">
        <f>IF($H174&lt;'Criterios de Restricción'!$E$39,0,AC174)</f>
        <v>6.2199621570482497</v>
      </c>
    </row>
    <row r="175" spans="1:36" ht="31.5" x14ac:dyDescent="0.25">
      <c r="A175" s="117" t="s">
        <v>1068</v>
      </c>
      <c r="B175" s="117" t="s">
        <v>28</v>
      </c>
      <c r="C175" s="117" t="s">
        <v>117</v>
      </c>
      <c r="D175" s="117" t="s">
        <v>118</v>
      </c>
      <c r="E175" s="118">
        <v>30846</v>
      </c>
      <c r="F175" s="117">
        <v>31</v>
      </c>
      <c r="G175" s="117">
        <v>20</v>
      </c>
      <c r="H175" s="117">
        <v>934</v>
      </c>
      <c r="I175" s="117">
        <v>113</v>
      </c>
      <c r="J175" s="117">
        <v>213</v>
      </c>
      <c r="K175" s="117">
        <v>23</v>
      </c>
      <c r="L175" s="2">
        <v>15</v>
      </c>
      <c r="M175" s="117">
        <v>46</v>
      </c>
      <c r="N175" s="2">
        <v>0</v>
      </c>
      <c r="O175" s="2">
        <v>1</v>
      </c>
      <c r="P175" s="2">
        <v>2</v>
      </c>
      <c r="Q175" s="2">
        <v>0</v>
      </c>
      <c r="R175" s="2">
        <v>5</v>
      </c>
      <c r="S175" s="2">
        <v>29</v>
      </c>
      <c r="T175" s="2">
        <v>17</v>
      </c>
      <c r="U175" s="117">
        <v>5</v>
      </c>
      <c r="V175" s="117">
        <v>56</v>
      </c>
      <c r="W175" s="117">
        <v>60</v>
      </c>
      <c r="X175" s="26" t="s">
        <v>42</v>
      </c>
      <c r="Y175" s="26">
        <v>37.753606756182769</v>
      </c>
      <c r="Z175" s="26">
        <v>42.276186535006836</v>
      </c>
      <c r="AA175" s="26">
        <v>49.210721050837336</v>
      </c>
      <c r="AB175" s="26">
        <v>37.71467232995326</v>
      </c>
      <c r="AC175" s="29">
        <f>('Controles Generales'!$D$18*(I175*(90/H175))+'Controles Generales'!$E$18*(J175*(90/H175))+'Controles Generales'!$F$18*(K175*(90/H175))+'Controles Generales'!$H$18*(M175*(90/H175))+'Controles Generales'!$P$18*(U175*(90/H175))+'Controles Generales'!$Q$18*(V175*(90/H175))+'Controles Generales'!$R$18*(W175*(90/H175)))/100</f>
        <v>6.2465203426124196</v>
      </c>
      <c r="AD175" s="26"/>
      <c r="AE175" s="26"/>
      <c r="AF175" s="26"/>
      <c r="AG175" s="26"/>
      <c r="AH175" s="26"/>
      <c r="AI175" s="26"/>
      <c r="AJ175" s="10">
        <f>IF($H175&lt;'Criterios de Restricción'!$E$39,0,AC175)</f>
        <v>6.2465203426124196</v>
      </c>
    </row>
    <row r="176" spans="1:36" ht="21" x14ac:dyDescent="0.25">
      <c r="A176" s="117" t="s">
        <v>1069</v>
      </c>
      <c r="B176" s="117" t="s">
        <v>28</v>
      </c>
      <c r="C176" s="117" t="s">
        <v>124</v>
      </c>
      <c r="D176" s="117" t="s">
        <v>118</v>
      </c>
      <c r="E176" s="118">
        <v>31595</v>
      </c>
      <c r="F176" s="117">
        <v>29</v>
      </c>
      <c r="G176" s="117">
        <v>25</v>
      </c>
      <c r="H176" s="117">
        <v>2056</v>
      </c>
      <c r="I176" s="117">
        <v>206</v>
      </c>
      <c r="J176" s="117">
        <v>321</v>
      </c>
      <c r="K176" s="117">
        <v>36</v>
      </c>
      <c r="L176" s="2">
        <v>5</v>
      </c>
      <c r="M176" s="117">
        <v>110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v>1</v>
      </c>
      <c r="T176" s="2">
        <v>2</v>
      </c>
      <c r="U176" s="117">
        <v>4</v>
      </c>
      <c r="V176" s="117">
        <v>85</v>
      </c>
      <c r="W176" s="117">
        <v>75</v>
      </c>
      <c r="AC176" s="29">
        <f>('Controles Generales'!$D$18*(I176*(90/H176))+'Controles Generales'!$E$18*(J176*(90/H176))+'Controles Generales'!$F$18*(K176*(90/H176))+'Controles Generales'!$H$18*(M176*(90/H176))+'Controles Generales'!$P$18*(U176*(90/H176))+'Controles Generales'!$Q$18*(V176*(90/H176))+'Controles Generales'!$R$18*(W176*(90/H176)))/100</f>
        <v>4.9081955252918288</v>
      </c>
      <c r="AJ176" s="10">
        <f>IF($H176&lt;'Criterios de Restricción'!$E$39,0,AC176)</f>
        <v>4.9081955252918288</v>
      </c>
    </row>
    <row r="177" spans="1:36" ht="21" x14ac:dyDescent="0.25">
      <c r="A177" s="117" t="s">
        <v>441</v>
      </c>
      <c r="B177" s="117" t="s">
        <v>28</v>
      </c>
      <c r="C177" s="117" t="s">
        <v>138</v>
      </c>
      <c r="D177" s="117" t="s">
        <v>118</v>
      </c>
      <c r="E177" s="118">
        <v>35682</v>
      </c>
      <c r="F177" s="117">
        <v>18</v>
      </c>
      <c r="G177" s="117">
        <v>1</v>
      </c>
      <c r="H177" s="117">
        <v>7</v>
      </c>
      <c r="I177" s="117">
        <v>1</v>
      </c>
      <c r="J177" s="117">
        <v>2</v>
      </c>
      <c r="K177" s="117">
        <v>0</v>
      </c>
      <c r="L177" s="2">
        <v>0</v>
      </c>
      <c r="M177" s="117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117">
        <v>0</v>
      </c>
      <c r="V177" s="117">
        <v>1</v>
      </c>
      <c r="W177" s="117">
        <v>0</v>
      </c>
      <c r="AC177" s="29">
        <f>('Controles Generales'!$D$18*(I177*(90/H177))+'Controles Generales'!$E$18*(J177*(90/H177))+'Controles Generales'!$F$18*(K177*(90/H177))+'Controles Generales'!$H$18*(M177*(90/H177))+'Controles Generales'!$P$18*(U177*(90/H177))+'Controles Generales'!$Q$18*(V177*(90/H177))+'Controles Generales'!$R$18*(W177*(90/H177)))/100</f>
        <v>9.321428571428573</v>
      </c>
      <c r="AJ177" s="10">
        <f>IF($H177&lt;'Criterios de Restricción'!$E$39,0,AC177)</f>
        <v>0</v>
      </c>
    </row>
    <row r="178" spans="1:36" ht="21" x14ac:dyDescent="0.25">
      <c r="A178" s="117" t="s">
        <v>509</v>
      </c>
      <c r="B178" s="117" t="s">
        <v>28</v>
      </c>
      <c r="C178" s="117" t="s">
        <v>175</v>
      </c>
      <c r="D178" s="117" t="s">
        <v>118</v>
      </c>
      <c r="E178" s="118">
        <v>29612</v>
      </c>
      <c r="F178" s="117">
        <v>34</v>
      </c>
      <c r="G178" s="117">
        <v>18</v>
      </c>
      <c r="H178" s="117">
        <v>1442</v>
      </c>
      <c r="I178" s="117">
        <v>289</v>
      </c>
      <c r="J178" s="117">
        <v>366</v>
      </c>
      <c r="K178" s="117">
        <v>26</v>
      </c>
      <c r="L178" s="2">
        <v>4</v>
      </c>
      <c r="M178" s="117">
        <v>132</v>
      </c>
      <c r="N178" s="2">
        <v>0</v>
      </c>
      <c r="O178" s="2">
        <v>0</v>
      </c>
      <c r="P178" s="2">
        <v>1</v>
      </c>
      <c r="Q178" s="2">
        <v>0</v>
      </c>
      <c r="R178" s="2">
        <v>5</v>
      </c>
      <c r="S178" s="2">
        <v>5</v>
      </c>
      <c r="T178" s="2">
        <v>11</v>
      </c>
      <c r="U178" s="117">
        <v>19</v>
      </c>
      <c r="V178" s="117">
        <v>107</v>
      </c>
      <c r="W178" s="117">
        <v>100</v>
      </c>
      <c r="X178" s="26" t="s">
        <v>42</v>
      </c>
      <c r="Y178" s="26">
        <v>0.397696547601671</v>
      </c>
      <c r="Z178" s="26">
        <v>0.57654718779007208</v>
      </c>
      <c r="AA178" s="26">
        <v>0.56376450873604578</v>
      </c>
      <c r="AB178" s="26">
        <v>0.52269654760167095</v>
      </c>
      <c r="AC178" s="29">
        <f>('Controles Generales'!$D$18*(I178*(90/H178))+'Controles Generales'!$E$18*(J178*(90/H178))+'Controles Generales'!$F$18*(K178*(90/H178))+'Controles Generales'!$H$18*(M178*(90/H178))+'Controles Generales'!$P$18*(U178*(90/H178))+'Controles Generales'!$Q$18*(V178*(90/H178))+'Controles Generales'!$R$18*(W178*(90/H178)))/100</f>
        <v>8.4429611650485441</v>
      </c>
      <c r="AD178" s="26"/>
      <c r="AE178" s="26"/>
      <c r="AF178" s="26"/>
      <c r="AG178" s="26"/>
      <c r="AH178" s="26"/>
      <c r="AI178" s="26"/>
      <c r="AJ178" s="10">
        <f>IF($H178&lt;'Criterios de Restricción'!$E$39,0,AC178)</f>
        <v>8.4429611650485441</v>
      </c>
    </row>
    <row r="179" spans="1:36" ht="21" x14ac:dyDescent="0.25">
      <c r="A179" s="117" t="s">
        <v>492</v>
      </c>
      <c r="B179" s="117" t="s">
        <v>28</v>
      </c>
      <c r="C179" s="117" t="s">
        <v>160</v>
      </c>
      <c r="D179" s="117" t="s">
        <v>118</v>
      </c>
      <c r="E179" s="118">
        <v>34036</v>
      </c>
      <c r="F179" s="117">
        <v>22</v>
      </c>
      <c r="G179" s="117">
        <v>16</v>
      </c>
      <c r="H179" s="117">
        <v>985</v>
      </c>
      <c r="I179" s="117">
        <v>122</v>
      </c>
      <c r="J179" s="117">
        <v>147</v>
      </c>
      <c r="K179" s="117">
        <v>8</v>
      </c>
      <c r="L179" s="2">
        <v>6</v>
      </c>
      <c r="M179" s="117">
        <v>71</v>
      </c>
      <c r="N179" s="2">
        <v>11</v>
      </c>
      <c r="O179" s="2">
        <v>1</v>
      </c>
      <c r="P179" s="2">
        <v>5</v>
      </c>
      <c r="Q179" s="2">
        <v>3</v>
      </c>
      <c r="R179" s="2">
        <v>21</v>
      </c>
      <c r="S179" s="2">
        <v>4</v>
      </c>
      <c r="T179" s="2">
        <v>16</v>
      </c>
      <c r="U179" s="117">
        <v>7</v>
      </c>
      <c r="V179" s="117">
        <v>74</v>
      </c>
      <c r="W179" s="117">
        <v>32</v>
      </c>
      <c r="X179" s="26" t="s">
        <v>42</v>
      </c>
      <c r="Y179" s="26">
        <v>36.399485221806202</v>
      </c>
      <c r="Z179" s="26">
        <v>37.349999614604705</v>
      </c>
      <c r="AA179" s="26">
        <v>44.247183006951701</v>
      </c>
      <c r="AB179" s="26">
        <v>35.743747516888163</v>
      </c>
      <c r="AC179" s="29">
        <f>('Controles Generales'!$D$18*(I179*(90/H179))+'Controles Generales'!$E$18*(J179*(90/H179))+'Controles Generales'!$F$18*(K179*(90/H179))+'Controles Generales'!$H$18*(M179*(90/H179))+'Controles Generales'!$P$18*(U179*(90/H179))+'Controles Generales'!$Q$18*(V179*(90/H179))+'Controles Generales'!$R$18*(W179*(90/H179)))/100</f>
        <v>5.738071065989848</v>
      </c>
      <c r="AD179" s="26"/>
      <c r="AE179" s="26"/>
      <c r="AF179" s="26"/>
      <c r="AG179" s="26"/>
      <c r="AH179" s="26"/>
      <c r="AI179" s="26"/>
      <c r="AJ179" s="10">
        <f>IF($H179&lt;'Criterios de Restricción'!$E$39,0,AC179)</f>
        <v>5.738071065989848</v>
      </c>
    </row>
    <row r="180" spans="1:36" ht="21" x14ac:dyDescent="0.25">
      <c r="A180" s="117" t="s">
        <v>1072</v>
      </c>
      <c r="B180" s="117" t="s">
        <v>28</v>
      </c>
      <c r="C180" s="117" t="s">
        <v>585</v>
      </c>
      <c r="D180" s="117" t="s">
        <v>118</v>
      </c>
      <c r="E180" s="118">
        <v>35013</v>
      </c>
      <c r="F180" s="117">
        <v>20</v>
      </c>
      <c r="G180" s="117">
        <v>1</v>
      </c>
      <c r="H180" s="117">
        <v>29</v>
      </c>
      <c r="I180" s="117">
        <v>6</v>
      </c>
      <c r="J180" s="117">
        <v>7</v>
      </c>
      <c r="K180" s="117">
        <v>0</v>
      </c>
      <c r="L180" s="2">
        <v>6</v>
      </c>
      <c r="M180" s="117">
        <v>4</v>
      </c>
      <c r="N180" s="2">
        <v>0</v>
      </c>
      <c r="O180" s="2">
        <v>0</v>
      </c>
      <c r="P180" s="2">
        <v>4</v>
      </c>
      <c r="Q180" s="2">
        <v>1</v>
      </c>
      <c r="R180" s="2">
        <v>5</v>
      </c>
      <c r="S180" s="2">
        <v>1</v>
      </c>
      <c r="T180" s="2">
        <v>2</v>
      </c>
      <c r="U180" s="117">
        <v>0</v>
      </c>
      <c r="V180" s="117">
        <v>2</v>
      </c>
      <c r="W180" s="117">
        <v>1</v>
      </c>
      <c r="X180" s="26" t="s">
        <v>42</v>
      </c>
      <c r="Y180" s="26">
        <v>2.0668706688630785</v>
      </c>
      <c r="Z180" s="26">
        <v>4.1428195697161003</v>
      </c>
      <c r="AA180" s="26">
        <v>3.6896154060043465</v>
      </c>
      <c r="AB180" s="26">
        <v>2.4418706688630785</v>
      </c>
      <c r="AC180" s="29">
        <f>('Controles Generales'!$D$18*(I180*(90/H180))+'Controles Generales'!$E$18*(J180*(90/H180))+'Controles Generales'!$F$18*(K180*(90/H180))+'Controles Generales'!$H$18*(M180*(90/H180))+'Controles Generales'!$P$18*(U180*(90/H180))+'Controles Generales'!$Q$18*(V180*(90/H180))+'Controles Generales'!$R$18*(W180*(90/H180)))/100</f>
        <v>8.8448275862068968</v>
      </c>
      <c r="AD180" s="26"/>
      <c r="AE180" s="26"/>
      <c r="AF180" s="26"/>
      <c r="AG180" s="26"/>
      <c r="AH180" s="26"/>
      <c r="AI180" s="26"/>
      <c r="AJ180" s="10">
        <f>IF($H180&lt;'Criterios de Restricción'!$E$39,0,AC180)</f>
        <v>0</v>
      </c>
    </row>
    <row r="181" spans="1:36" ht="21" x14ac:dyDescent="0.25">
      <c r="A181" s="117" t="s">
        <v>1073</v>
      </c>
      <c r="B181" s="117" t="s">
        <v>28</v>
      </c>
      <c r="C181" s="117" t="s">
        <v>605</v>
      </c>
      <c r="D181" s="117" t="s">
        <v>118</v>
      </c>
      <c r="E181" s="118">
        <v>34384</v>
      </c>
      <c r="F181" s="117">
        <v>21</v>
      </c>
      <c r="G181" s="117">
        <v>28</v>
      </c>
      <c r="H181" s="117">
        <v>2345</v>
      </c>
      <c r="I181" s="117">
        <v>413</v>
      </c>
      <c r="J181" s="117">
        <v>401</v>
      </c>
      <c r="K181" s="117">
        <v>64</v>
      </c>
      <c r="L181" s="2">
        <v>11</v>
      </c>
      <c r="M181" s="117">
        <v>205</v>
      </c>
      <c r="N181" s="2">
        <v>0</v>
      </c>
      <c r="O181" s="2">
        <v>0</v>
      </c>
      <c r="P181" s="2">
        <v>2</v>
      </c>
      <c r="Q181" s="2">
        <v>0</v>
      </c>
      <c r="R181" s="2">
        <v>1</v>
      </c>
      <c r="S181" s="2">
        <v>0</v>
      </c>
      <c r="T181" s="2">
        <v>1</v>
      </c>
      <c r="U181" s="117">
        <v>25</v>
      </c>
      <c r="V181" s="117">
        <v>171</v>
      </c>
      <c r="W181" s="117">
        <v>110</v>
      </c>
      <c r="AC181" s="29">
        <f>('Controles Generales'!$D$18*(I181*(90/H181))+'Controles Generales'!$E$18*(J181*(90/H181))+'Controles Generales'!$F$18*(K181*(90/H181))+'Controles Generales'!$H$18*(M181*(90/H181))+'Controles Generales'!$P$18*(U181*(90/H181))+'Controles Generales'!$Q$18*(V181*(90/H181))+'Controles Generales'!$R$18*(W181*(90/H181)))/100</f>
        <v>7.3276119402985076</v>
      </c>
      <c r="AJ181" s="10">
        <f>IF($H181&lt;'Criterios de Restricción'!$E$39,0,AC181)</f>
        <v>7.3276119402985076</v>
      </c>
    </row>
    <row r="182" spans="1:36" ht="21" x14ac:dyDescent="0.25">
      <c r="A182" s="117" t="s">
        <v>1074</v>
      </c>
      <c r="B182" s="117" t="s">
        <v>28</v>
      </c>
      <c r="C182" s="117" t="s">
        <v>146</v>
      </c>
      <c r="D182" s="117" t="s">
        <v>118</v>
      </c>
      <c r="E182" s="118">
        <v>34336</v>
      </c>
      <c r="F182" s="117">
        <v>21</v>
      </c>
      <c r="G182" s="117">
        <v>1</v>
      </c>
      <c r="H182" s="117">
        <v>10</v>
      </c>
      <c r="I182" s="117">
        <v>2</v>
      </c>
      <c r="J182" s="117">
        <v>2</v>
      </c>
      <c r="K182" s="117">
        <v>1</v>
      </c>
      <c r="L182" s="2">
        <v>0</v>
      </c>
      <c r="M182" s="117">
        <v>1</v>
      </c>
      <c r="N182" s="2">
        <v>0</v>
      </c>
      <c r="O182" s="2">
        <v>0</v>
      </c>
      <c r="P182" s="2">
        <v>0</v>
      </c>
      <c r="Q182" s="2">
        <v>0</v>
      </c>
      <c r="R182" s="2">
        <v>3</v>
      </c>
      <c r="S182" s="2">
        <v>0</v>
      </c>
      <c r="T182" s="2">
        <v>1</v>
      </c>
      <c r="U182" s="117">
        <v>0</v>
      </c>
      <c r="V182" s="117">
        <v>2</v>
      </c>
      <c r="W182" s="117">
        <v>1</v>
      </c>
      <c r="AC182" s="29">
        <f>('Controles Generales'!$D$18*(I182*(90/H182))+'Controles Generales'!$E$18*(J182*(90/H182))+'Controles Generales'!$F$18*(K182*(90/H182))+'Controles Generales'!$H$18*(M182*(90/H182))+'Controles Generales'!$P$18*(U182*(90/H182))+'Controles Generales'!$Q$18*(V182*(90/H182))+'Controles Generales'!$R$18*(W182*(90/H182)))/100</f>
        <v>11.475</v>
      </c>
      <c r="AJ182" s="10">
        <f>IF($H182&lt;'Criterios de Restricción'!$E$39,0,AC182)</f>
        <v>0</v>
      </c>
    </row>
    <row r="183" spans="1:36" ht="21" x14ac:dyDescent="0.25">
      <c r="A183" s="117" t="s">
        <v>1075</v>
      </c>
      <c r="B183" s="117" t="s">
        <v>28</v>
      </c>
      <c r="C183" s="117" t="s">
        <v>598</v>
      </c>
      <c r="D183" s="117" t="s">
        <v>118</v>
      </c>
      <c r="E183" s="118">
        <v>34998</v>
      </c>
      <c r="F183" s="117">
        <v>20</v>
      </c>
      <c r="G183" s="117">
        <v>16</v>
      </c>
      <c r="H183" s="117">
        <v>1125</v>
      </c>
      <c r="I183" s="117">
        <v>172</v>
      </c>
      <c r="J183" s="117">
        <v>202</v>
      </c>
      <c r="K183" s="117">
        <v>29</v>
      </c>
      <c r="L183" s="2">
        <v>23</v>
      </c>
      <c r="M183" s="117">
        <v>107</v>
      </c>
      <c r="N183" s="2">
        <v>3</v>
      </c>
      <c r="O183" s="2">
        <v>0</v>
      </c>
      <c r="P183" s="2">
        <v>4</v>
      </c>
      <c r="Q183" s="2">
        <v>1</v>
      </c>
      <c r="R183" s="2">
        <v>13</v>
      </c>
      <c r="S183" s="2">
        <v>8</v>
      </c>
      <c r="T183" s="2">
        <v>11</v>
      </c>
      <c r="U183" s="117">
        <v>6</v>
      </c>
      <c r="V183" s="117">
        <v>83</v>
      </c>
      <c r="W183" s="117">
        <v>45</v>
      </c>
      <c r="AC183" s="29">
        <f>('Controles Generales'!$D$18*(I183*(90/H183))+'Controles Generales'!$E$18*(J183*(90/H183))+'Controles Generales'!$F$18*(K183*(90/H183))+'Controles Generales'!$H$18*(M183*(90/H183))+'Controles Generales'!$P$18*(U183*(90/H183))+'Controles Generales'!$Q$18*(V183*(90/H183))+'Controles Generales'!$R$18*(W183*(90/H183)))/100</f>
        <v>7.2960000000000003</v>
      </c>
      <c r="AJ183" s="10">
        <f>IF($H183&lt;'Criterios de Restricción'!$E$39,0,AC183)</f>
        <v>7.2960000000000003</v>
      </c>
    </row>
    <row r="184" spans="1:36" ht="21" x14ac:dyDescent="0.25">
      <c r="A184" s="117" t="s">
        <v>1076</v>
      </c>
      <c r="B184" s="117" t="s">
        <v>28</v>
      </c>
      <c r="C184" s="117" t="s">
        <v>142</v>
      </c>
      <c r="D184" s="117" t="s">
        <v>169</v>
      </c>
      <c r="E184" s="118">
        <v>30235</v>
      </c>
      <c r="F184" s="117">
        <v>33</v>
      </c>
      <c r="G184" s="117">
        <v>10</v>
      </c>
      <c r="H184" s="117">
        <v>900</v>
      </c>
      <c r="I184" s="117">
        <v>214</v>
      </c>
      <c r="J184" s="117">
        <v>99</v>
      </c>
      <c r="K184" s="117">
        <v>2</v>
      </c>
      <c r="L184" s="2">
        <v>2</v>
      </c>
      <c r="M184" s="117">
        <v>115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117">
        <v>20</v>
      </c>
      <c r="V184" s="117">
        <v>91</v>
      </c>
      <c r="W184" s="117">
        <v>67</v>
      </c>
      <c r="AC184" s="29">
        <f>('Controles Generales'!$D$18*(I184*(90/H184))+'Controles Generales'!$E$18*(J184*(90/H184))+'Controles Generales'!$F$18*(K184*(90/H184))+'Controles Generales'!$H$18*(M184*(90/H184))+'Controles Generales'!$P$18*(U184*(90/H184))+'Controles Generales'!$Q$18*(V184*(90/H184))+'Controles Generales'!$R$18*(W184*(90/H184)))/100</f>
        <v>8.5325000000000006</v>
      </c>
      <c r="AJ184" s="10">
        <f>IF($H184&lt;'Criterios de Restricción'!$E$39,0,AC184)</f>
        <v>8.5325000000000006</v>
      </c>
    </row>
    <row r="185" spans="1:36" ht="21" x14ac:dyDescent="0.25">
      <c r="A185" s="117" t="s">
        <v>1077</v>
      </c>
      <c r="B185" s="117" t="s">
        <v>28</v>
      </c>
      <c r="C185" s="117" t="s">
        <v>146</v>
      </c>
      <c r="D185" s="117" t="s">
        <v>118</v>
      </c>
      <c r="E185" s="118">
        <v>33253</v>
      </c>
      <c r="F185" s="117">
        <v>24</v>
      </c>
      <c r="G185" s="117">
        <v>3</v>
      </c>
      <c r="H185" s="117">
        <v>132</v>
      </c>
      <c r="I185" s="117">
        <v>19</v>
      </c>
      <c r="J185" s="117">
        <v>12</v>
      </c>
      <c r="K185" s="117">
        <v>0</v>
      </c>
      <c r="L185" s="2">
        <v>0</v>
      </c>
      <c r="M185" s="117">
        <v>4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117">
        <v>1</v>
      </c>
      <c r="V185" s="117">
        <v>11</v>
      </c>
      <c r="W185" s="117">
        <v>5</v>
      </c>
      <c r="X185" s="26" t="s">
        <v>42</v>
      </c>
      <c r="Y185" s="26">
        <v>32.999636649506485</v>
      </c>
      <c r="Z185" s="26">
        <v>31.769280538048378</v>
      </c>
      <c r="AA185" s="26">
        <v>33.14575349349748</v>
      </c>
      <c r="AB185" s="26">
        <v>30.954554682293374</v>
      </c>
      <c r="AC185" s="29">
        <f>('Controles Generales'!$D$18*(I185*(90/H185))+'Controles Generales'!$E$18*(J185*(90/H185))+'Controles Generales'!$F$18*(K185*(90/H185))+'Controles Generales'!$H$18*(M185*(90/H185))+'Controles Generales'!$P$18*(U185*(90/H185))+'Controles Generales'!$Q$18*(V185*(90/H185))+'Controles Generales'!$R$18*(W185*(90/H185)))/100</f>
        <v>4.2443181818181817</v>
      </c>
      <c r="AD185" s="26"/>
      <c r="AE185" s="26"/>
      <c r="AF185" s="26"/>
      <c r="AG185" s="26"/>
      <c r="AH185" s="26"/>
      <c r="AI185" s="26"/>
      <c r="AJ185" s="10">
        <f>IF($H185&lt;'Criterios de Restricción'!$E$39,0,AC185)</f>
        <v>0</v>
      </c>
    </row>
    <row r="186" spans="1:36" ht="21" x14ac:dyDescent="0.25">
      <c r="A186" s="117" t="s">
        <v>470</v>
      </c>
      <c r="B186" s="117" t="s">
        <v>28</v>
      </c>
      <c r="C186" s="117" t="s">
        <v>152</v>
      </c>
      <c r="D186" s="117" t="s">
        <v>118</v>
      </c>
      <c r="E186" s="118">
        <v>32157</v>
      </c>
      <c r="F186" s="117">
        <v>27</v>
      </c>
      <c r="G186" s="117">
        <v>13</v>
      </c>
      <c r="H186" s="117">
        <v>843</v>
      </c>
      <c r="I186" s="117">
        <v>248</v>
      </c>
      <c r="J186" s="117">
        <v>130</v>
      </c>
      <c r="K186" s="117">
        <v>6</v>
      </c>
      <c r="L186" s="2">
        <v>20</v>
      </c>
      <c r="M186" s="117">
        <v>64</v>
      </c>
      <c r="N186" s="2">
        <v>16</v>
      </c>
      <c r="O186" s="2">
        <v>2</v>
      </c>
      <c r="P186" s="2">
        <v>4</v>
      </c>
      <c r="Q186" s="2">
        <v>0</v>
      </c>
      <c r="R186" s="2">
        <v>22</v>
      </c>
      <c r="S186" s="2">
        <v>2</v>
      </c>
      <c r="T186" s="2">
        <v>22</v>
      </c>
      <c r="U186" s="117">
        <v>8</v>
      </c>
      <c r="V186" s="117">
        <v>51</v>
      </c>
      <c r="W186" s="117">
        <v>31</v>
      </c>
      <c r="AC186" s="29">
        <f>('Controles Generales'!$D$18*(I186*(90/H186))+'Controles Generales'!$E$18*(J186*(90/H186))+'Controles Generales'!$F$18*(K186*(90/H186))+'Controles Generales'!$H$18*(M186*(90/H186))+'Controles Generales'!$P$18*(U186*(90/H186))+'Controles Generales'!$Q$18*(V186*(90/H186))+'Controles Generales'!$R$18*(W186*(90/H186)))/100</f>
        <v>7.2838078291814954</v>
      </c>
      <c r="AJ186" s="10">
        <f>IF($H186&lt;'Criterios de Restricción'!$E$39,0,AC186)</f>
        <v>7.2838078291814954</v>
      </c>
    </row>
    <row r="187" spans="1:36" ht="21" x14ac:dyDescent="0.25">
      <c r="A187" s="117" t="s">
        <v>1078</v>
      </c>
      <c r="B187" s="117" t="s">
        <v>28</v>
      </c>
      <c r="C187" s="117" t="s">
        <v>144</v>
      </c>
      <c r="D187" s="117" t="s">
        <v>118</v>
      </c>
      <c r="E187" s="118">
        <v>32548</v>
      </c>
      <c r="F187" s="117">
        <v>26</v>
      </c>
      <c r="G187" s="117">
        <v>24</v>
      </c>
      <c r="H187" s="117">
        <v>1571</v>
      </c>
      <c r="I187" s="117">
        <v>429</v>
      </c>
      <c r="J187" s="117">
        <v>394</v>
      </c>
      <c r="K187" s="117">
        <v>10</v>
      </c>
      <c r="M187" s="117">
        <v>151</v>
      </c>
      <c r="U187" s="117">
        <v>12</v>
      </c>
      <c r="V187" s="117">
        <v>139</v>
      </c>
      <c r="W187" s="117">
        <v>103</v>
      </c>
      <c r="AC187" s="29">
        <f>('Controles Generales'!$D$18*(I187*(90/H187))+'Controles Generales'!$E$18*(J187*(90/H187))+'Controles Generales'!$F$18*(K187*(90/H187))+'Controles Generales'!$H$18*(M187*(90/H187))+'Controles Generales'!$P$18*(U187*(90/H187))+'Controles Generales'!$Q$18*(V187*(90/H187))+'Controles Generales'!$R$18*(W187*(90/H187)))/100</f>
        <v>9.0587205601527696</v>
      </c>
      <c r="AJ187" s="10">
        <f>IF($H187&lt;'Criterios de Restricción'!$E$39,0,AC187)</f>
        <v>9.0587205601527696</v>
      </c>
    </row>
    <row r="188" spans="1:36" ht="21" x14ac:dyDescent="0.25">
      <c r="A188" s="117" t="s">
        <v>1079</v>
      </c>
      <c r="B188" s="117" t="s">
        <v>28</v>
      </c>
      <c r="C188" s="117" t="s">
        <v>141</v>
      </c>
      <c r="D188" s="117" t="s">
        <v>118</v>
      </c>
      <c r="E188" s="118">
        <v>30445</v>
      </c>
      <c r="F188" s="117">
        <v>32</v>
      </c>
      <c r="G188" s="117">
        <v>23</v>
      </c>
      <c r="H188" s="117">
        <v>2027</v>
      </c>
      <c r="I188" s="117">
        <v>473</v>
      </c>
      <c r="J188" s="117">
        <v>330</v>
      </c>
      <c r="K188" s="117">
        <v>17</v>
      </c>
      <c r="M188" s="117">
        <v>209</v>
      </c>
      <c r="U188" s="117">
        <v>24</v>
      </c>
      <c r="V188" s="117">
        <v>169</v>
      </c>
      <c r="W188" s="117">
        <v>152</v>
      </c>
      <c r="AC188" s="29">
        <f>('Controles Generales'!$D$18*(I188*(90/H188))+'Controles Generales'!$E$18*(J188*(90/H188))+'Controles Generales'!$F$18*(K188*(90/H188))+'Controles Generales'!$H$18*(M188*(90/H188))+'Controles Generales'!$P$18*(U188*(90/H188))+'Controles Generales'!$Q$18*(V188*(90/H188))+'Controles Generales'!$R$18*(W188*(90/H188)))/100</f>
        <v>8.1852491366551536</v>
      </c>
      <c r="AJ188" s="10">
        <f>IF($H188&lt;'Criterios de Restricción'!$E$39,0,AC188)</f>
        <v>8.1852491366551536</v>
      </c>
    </row>
    <row r="189" spans="1:36" ht="21" x14ac:dyDescent="0.25">
      <c r="A189" s="117" t="s">
        <v>450</v>
      </c>
      <c r="B189" s="117" t="s">
        <v>28</v>
      </c>
      <c r="C189" s="117" t="s">
        <v>142</v>
      </c>
      <c r="D189" s="117" t="s">
        <v>118</v>
      </c>
      <c r="E189" s="118">
        <v>34901</v>
      </c>
      <c r="F189" s="117">
        <v>20</v>
      </c>
      <c r="G189" s="117">
        <v>12</v>
      </c>
      <c r="H189" s="117">
        <v>730</v>
      </c>
      <c r="I189" s="117">
        <v>163</v>
      </c>
      <c r="J189" s="117">
        <v>157</v>
      </c>
      <c r="K189" s="117">
        <v>7</v>
      </c>
      <c r="M189" s="117">
        <v>66</v>
      </c>
      <c r="U189" s="117">
        <v>9</v>
      </c>
      <c r="V189" s="117">
        <v>51</v>
      </c>
      <c r="W189" s="117">
        <v>50</v>
      </c>
      <c r="AC189" s="29">
        <f>('Controles Generales'!$D$18*(I189*(90/H189))+'Controles Generales'!$E$18*(J189*(90/H189))+'Controles Generales'!$F$18*(K189*(90/H189))+'Controles Generales'!$H$18*(M189*(90/H189))+'Controles Generales'!$P$18*(U189*(90/H189))+'Controles Generales'!$Q$18*(V189*(90/H189))+'Controles Generales'!$R$18*(W189*(90/H189)))/100</f>
        <v>8.0383561643835613</v>
      </c>
      <c r="AJ189" s="10">
        <f>IF($H189&lt;'Criterios de Restricción'!$E$39,0,AC189)</f>
        <v>8.0383561643835613</v>
      </c>
    </row>
    <row r="190" spans="1:36" ht="21" x14ac:dyDescent="0.25">
      <c r="A190" s="117" t="s">
        <v>1080</v>
      </c>
      <c r="B190" s="117" t="s">
        <v>28</v>
      </c>
      <c r="C190" s="117" t="s">
        <v>598</v>
      </c>
      <c r="D190" s="117" t="s">
        <v>118</v>
      </c>
      <c r="E190" s="118">
        <v>34016</v>
      </c>
      <c r="F190" s="117">
        <v>22</v>
      </c>
      <c r="G190" s="117">
        <v>4</v>
      </c>
      <c r="H190" s="117">
        <v>73</v>
      </c>
      <c r="I190" s="117">
        <v>18</v>
      </c>
      <c r="J190" s="117">
        <v>13</v>
      </c>
      <c r="K190" s="117">
        <v>1</v>
      </c>
      <c r="M190" s="117">
        <v>9</v>
      </c>
      <c r="U190" s="117">
        <v>0</v>
      </c>
      <c r="V190" s="117">
        <v>6</v>
      </c>
      <c r="W190" s="117">
        <v>5</v>
      </c>
      <c r="AC190" s="29">
        <f>('Controles Generales'!$D$18*(I190*(90/H190))+'Controles Generales'!$E$18*(J190*(90/H190))+'Controles Generales'!$F$18*(K190*(90/H190))+'Controles Generales'!$H$18*(M190*(90/H190))+'Controles Generales'!$P$18*(U190*(90/H190))+'Controles Generales'!$Q$18*(V190*(90/H190))+'Controles Generales'!$R$18*(W190*(90/H190)))/100</f>
        <v>8.9691780821917817</v>
      </c>
      <c r="AJ190" s="10">
        <f>IF($H190&lt;'Criterios de Restricción'!$E$39,0,AC190)</f>
        <v>0</v>
      </c>
    </row>
    <row r="191" spans="1:36" ht="21" x14ac:dyDescent="0.25">
      <c r="A191" s="117" t="s">
        <v>1081</v>
      </c>
      <c r="B191" s="117" t="s">
        <v>28</v>
      </c>
      <c r="C191" s="117" t="s">
        <v>190</v>
      </c>
      <c r="D191" s="117" t="s">
        <v>118</v>
      </c>
      <c r="E191" s="118">
        <v>29082</v>
      </c>
      <c r="F191" s="117">
        <v>36</v>
      </c>
      <c r="G191" s="117">
        <v>4</v>
      </c>
      <c r="H191" s="117">
        <v>340</v>
      </c>
      <c r="I191" s="117">
        <v>43</v>
      </c>
      <c r="J191" s="117">
        <v>42</v>
      </c>
      <c r="K191" s="117">
        <v>3</v>
      </c>
      <c r="M191" s="117">
        <v>39</v>
      </c>
      <c r="U191" s="117">
        <v>5</v>
      </c>
      <c r="V191" s="117">
        <v>26</v>
      </c>
      <c r="W191" s="117">
        <v>16</v>
      </c>
      <c r="AC191" s="29">
        <f>('Controles Generales'!$D$18*(I191*(90/H191))+'Controles Generales'!$E$18*(J191*(90/H191))+'Controles Generales'!$F$18*(K191*(90/H191))+'Controles Generales'!$H$18*(M191*(90/H191))+'Controles Generales'!$P$18*(U191*(90/H191))+'Controles Generales'!$Q$18*(V191*(90/H191))+'Controles Generales'!$R$18*(W191*(90/H191)))/100</f>
        <v>6.8757352941176473</v>
      </c>
      <c r="AJ191" s="10">
        <f>IF($H191&lt;'Criterios de Restricción'!$E$39,0,AC191)</f>
        <v>0</v>
      </c>
    </row>
    <row r="192" spans="1:36" ht="21" x14ac:dyDescent="0.25">
      <c r="A192" s="117" t="s">
        <v>421</v>
      </c>
      <c r="B192" s="117" t="s">
        <v>28</v>
      </c>
      <c r="C192" s="117" t="s">
        <v>121</v>
      </c>
      <c r="D192" s="117" t="s">
        <v>118</v>
      </c>
      <c r="E192" s="118">
        <v>34915</v>
      </c>
      <c r="F192" s="117">
        <v>20</v>
      </c>
      <c r="G192" s="117">
        <v>1</v>
      </c>
      <c r="H192" s="117">
        <v>90</v>
      </c>
      <c r="I192" s="117">
        <v>4</v>
      </c>
      <c r="J192" s="117">
        <v>6</v>
      </c>
      <c r="K192" s="117">
        <v>0</v>
      </c>
      <c r="M192" s="117">
        <v>8</v>
      </c>
      <c r="U192" s="117">
        <v>1</v>
      </c>
      <c r="V192" s="117">
        <v>10</v>
      </c>
      <c r="W192" s="117">
        <v>4</v>
      </c>
      <c r="AC192" s="29">
        <f>('Controles Generales'!$D$18*(I192*(90/H192))+'Controles Generales'!$E$18*(J192*(90/H192))+'Controles Generales'!$F$18*(K192*(90/H192))+'Controles Generales'!$H$18*(M192*(90/H192))+'Controles Generales'!$P$18*(U192*(90/H192))+'Controles Generales'!$Q$18*(V192*(90/H192))+'Controles Generales'!$R$18*(W192*(90/H192)))/100</f>
        <v>5.0999999999999996</v>
      </c>
      <c r="AJ192" s="10">
        <f>IF($H192&lt;'Criterios de Restricción'!$E$39,0,AC192)</f>
        <v>0</v>
      </c>
    </row>
    <row r="193" spans="1:36" ht="21" x14ac:dyDescent="0.25">
      <c r="A193" s="117" t="s">
        <v>1082</v>
      </c>
      <c r="B193" s="117" t="s">
        <v>28</v>
      </c>
      <c r="C193" s="117" t="s">
        <v>585</v>
      </c>
      <c r="D193" s="117" t="s">
        <v>118</v>
      </c>
      <c r="E193" s="118">
        <v>29207</v>
      </c>
      <c r="F193" s="117">
        <v>35</v>
      </c>
      <c r="G193" s="117">
        <v>4</v>
      </c>
      <c r="H193" s="117">
        <v>275</v>
      </c>
      <c r="I193" s="117">
        <v>48</v>
      </c>
      <c r="J193" s="117">
        <v>46</v>
      </c>
      <c r="K193" s="117">
        <v>7</v>
      </c>
      <c r="M193" s="117">
        <v>16</v>
      </c>
      <c r="U193" s="117">
        <v>1</v>
      </c>
      <c r="V193" s="117">
        <v>15</v>
      </c>
      <c r="W193" s="117">
        <v>7</v>
      </c>
      <c r="AC193" s="29">
        <f>('Controles Generales'!$D$18*(I193*(90/H193))+'Controles Generales'!$E$18*(J193*(90/H193))+'Controles Generales'!$F$18*(K193*(90/H193))+'Controles Generales'!$H$18*(M193*(90/H193))+'Controles Generales'!$P$18*(U193*(90/H193))+'Controles Generales'!$Q$18*(V193*(90/H193))+'Controles Generales'!$R$18*(W193*(90/H193)))/100</f>
        <v>6.0218181818181815</v>
      </c>
      <c r="AJ193" s="10">
        <f>IF($H193&lt;'Criterios de Restricción'!$E$39,0,AC193)</f>
        <v>0</v>
      </c>
    </row>
    <row r="194" spans="1:36" ht="21" x14ac:dyDescent="0.25">
      <c r="A194" s="117" t="s">
        <v>188</v>
      </c>
      <c r="B194" s="117" t="s">
        <v>28</v>
      </c>
      <c r="C194" s="117" t="s">
        <v>139</v>
      </c>
      <c r="D194" s="117" t="s">
        <v>118</v>
      </c>
      <c r="E194" s="118">
        <v>33569</v>
      </c>
      <c r="F194" s="117">
        <v>23</v>
      </c>
      <c r="G194" s="117">
        <v>29</v>
      </c>
      <c r="H194" s="117">
        <v>2466</v>
      </c>
      <c r="I194" s="117">
        <v>332</v>
      </c>
      <c r="J194" s="117">
        <v>551</v>
      </c>
      <c r="K194" s="117">
        <v>104</v>
      </c>
      <c r="M194" s="117">
        <v>125</v>
      </c>
      <c r="U194" s="117">
        <v>4</v>
      </c>
      <c r="V194" s="117">
        <v>102</v>
      </c>
      <c r="W194" s="117">
        <v>64</v>
      </c>
      <c r="AC194" s="29">
        <f>('Controles Generales'!$D$18*(I194*(90/H194))+'Controles Generales'!$E$18*(J194*(90/H194))+'Controles Generales'!$F$18*(K194*(90/H194))+'Controles Generales'!$H$18*(M194*(90/H194))+'Controles Generales'!$P$18*(U194*(90/H194))+'Controles Generales'!$Q$18*(V194*(90/H194))+'Controles Generales'!$R$18*(W194*(90/H194)))/100</f>
        <v>6.1514598540145986</v>
      </c>
      <c r="AJ194" s="10">
        <f>IF($H194&lt;'Criterios de Restricción'!$E$39,0,AC194)</f>
        <v>6.1514598540145986</v>
      </c>
    </row>
  </sheetData>
  <autoFilter ref="A1:AJ80" xr:uid="{00000000-0009-0000-0000-000018000000}">
    <sortState xmlns:xlrd2="http://schemas.microsoft.com/office/spreadsheetml/2017/richdata2" ref="A2:AJ186">
      <sortCondition ref="A1:A80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</sheetPr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435"/>
  <sheetViews>
    <sheetView topLeftCell="J419" workbookViewId="0">
      <selection activeCell="AJ2" sqref="AJ2:AJ435"/>
    </sheetView>
  </sheetViews>
  <sheetFormatPr baseColWidth="10" defaultRowHeight="15" x14ac:dyDescent="0.25"/>
  <cols>
    <col min="4" max="5" width="11.42578125" customWidth="1"/>
    <col min="14" max="14" width="11.42578125" hidden="1" customWidth="1"/>
    <col min="17" max="19" width="11.42578125" hidden="1" customWidth="1"/>
    <col min="21" max="21" width="11.42578125" hidden="1" customWidth="1"/>
    <col min="23" max="30" width="11.42578125" hidden="1" customWidth="1"/>
    <col min="31" max="31" width="11.42578125" style="22"/>
    <col min="32" max="35" width="11.42578125" hidden="1" customWidth="1"/>
    <col min="36" max="36" width="11.42578125" style="20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69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0</v>
      </c>
      <c r="O1" s="1" t="s">
        <v>92</v>
      </c>
      <c r="P1" s="1" t="s">
        <v>93</v>
      </c>
      <c r="Q1" s="1" t="s">
        <v>18</v>
      </c>
      <c r="R1" s="1" t="s">
        <v>19</v>
      </c>
      <c r="S1" s="1" t="s">
        <v>20</v>
      </c>
      <c r="T1" s="1" t="s">
        <v>94</v>
      </c>
      <c r="U1" s="1" t="s">
        <v>3</v>
      </c>
      <c r="V1" s="1" t="s">
        <v>95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2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19" t="s">
        <v>43</v>
      </c>
    </row>
    <row r="2" spans="1:36" ht="21" x14ac:dyDescent="0.25">
      <c r="A2" s="117" t="s">
        <v>938</v>
      </c>
      <c r="B2" s="117" t="s">
        <v>27</v>
      </c>
      <c r="C2" s="117" t="s">
        <v>128</v>
      </c>
      <c r="D2" s="117" t="s">
        <v>118</v>
      </c>
      <c r="E2" s="118">
        <v>31216</v>
      </c>
      <c r="F2" s="117">
        <v>30</v>
      </c>
      <c r="G2" s="117">
        <v>7</v>
      </c>
      <c r="H2" s="117">
        <v>128</v>
      </c>
      <c r="I2" s="117">
        <v>36</v>
      </c>
      <c r="J2" s="117">
        <v>60</v>
      </c>
      <c r="K2" s="117">
        <v>2</v>
      </c>
      <c r="L2" s="117">
        <v>1</v>
      </c>
      <c r="M2" s="117">
        <v>9</v>
      </c>
      <c r="N2" s="2">
        <v>1</v>
      </c>
      <c r="O2" s="117">
        <v>0</v>
      </c>
      <c r="P2" s="117">
        <v>0</v>
      </c>
      <c r="Q2" s="2">
        <v>1</v>
      </c>
      <c r="R2" s="2">
        <v>5</v>
      </c>
      <c r="S2" s="2">
        <v>2</v>
      </c>
      <c r="T2" s="117">
        <v>2</v>
      </c>
      <c r="U2" s="2">
        <v>11</v>
      </c>
      <c r="V2" s="117">
        <v>7</v>
      </c>
      <c r="W2" s="2">
        <v>57</v>
      </c>
      <c r="X2" s="2"/>
      <c r="Y2" s="2"/>
      <c r="Z2" s="2"/>
      <c r="AA2" s="2"/>
      <c r="AB2" s="2"/>
      <c r="AC2" s="2"/>
      <c r="AD2" s="2"/>
      <c r="AE2" s="71">
        <f>('Controles Generales'!$D$19*(I2*(90/$H2))+'Controles Generales'!$E$19*(J2*(90/$H2))+'Controles Generales'!$F$19*(K2*(90/$H2))+'Controles Generales'!$G$19*(L2*(90/$H2))+'Controles Generales'!$H$19*(M2*(90/$H2))+'Controles Generales'!$J$19*(O2*(90/$H2))+'Controles Generales'!$K$19*(P2*(90/$H2))+'Controles Generales'!$O$19*(T2*(90/$H2))+'Controles Generales'!$Q$19*(V2*(90/$H2)))/100</f>
        <v>9.4851562499999993</v>
      </c>
      <c r="AF2" s="2"/>
      <c r="AG2" s="2"/>
      <c r="AH2" s="2"/>
      <c r="AI2" s="2"/>
      <c r="AJ2" s="10">
        <f>IF($H2&lt;'Criterios de Restricción'!$E$43,0,AE2)</f>
        <v>0</v>
      </c>
    </row>
    <row r="3" spans="1:36" ht="21" x14ac:dyDescent="0.25">
      <c r="A3" s="117" t="s">
        <v>503</v>
      </c>
      <c r="B3" s="117" t="s">
        <v>28</v>
      </c>
      <c r="C3" s="117" t="s">
        <v>152</v>
      </c>
      <c r="D3" s="117" t="s">
        <v>118</v>
      </c>
      <c r="E3" s="118">
        <v>32335</v>
      </c>
      <c r="F3" s="117">
        <v>27</v>
      </c>
      <c r="G3" s="117">
        <v>10</v>
      </c>
      <c r="H3" s="117">
        <v>699</v>
      </c>
      <c r="I3" s="117">
        <v>182</v>
      </c>
      <c r="J3" s="117">
        <v>138</v>
      </c>
      <c r="K3" s="117">
        <v>12</v>
      </c>
      <c r="L3" s="117">
        <v>18</v>
      </c>
      <c r="M3" s="117">
        <v>53</v>
      </c>
      <c r="N3" s="2">
        <v>11</v>
      </c>
      <c r="O3" s="117">
        <v>0</v>
      </c>
      <c r="P3" s="117">
        <v>0</v>
      </c>
      <c r="Q3" s="2">
        <v>2</v>
      </c>
      <c r="R3" s="2">
        <v>0</v>
      </c>
      <c r="S3" s="2">
        <v>5</v>
      </c>
      <c r="T3" s="117">
        <v>3</v>
      </c>
      <c r="U3" s="2">
        <v>1</v>
      </c>
      <c r="V3" s="117">
        <v>69</v>
      </c>
      <c r="W3" s="2">
        <v>14</v>
      </c>
      <c r="X3" s="2"/>
      <c r="Y3" s="2"/>
      <c r="Z3" s="2"/>
      <c r="AA3" s="2"/>
      <c r="AB3" s="2"/>
      <c r="AC3" s="2"/>
      <c r="AD3" s="2"/>
      <c r="AE3" s="71">
        <f>('Controles Generales'!$D$19*(I3*(90/$H3))+'Controles Generales'!$E$19*(J3*(90/$H3))+'Controles Generales'!$F$19*(K3*(90/$H3))+'Controles Generales'!$G$19*(L3*(90/$H3))+'Controles Generales'!$H$19*(M3*(90/$H3))+'Controles Generales'!$J$19*(O3*(90/$H3))+'Controles Generales'!$K$19*(P3*(90/$H3))+'Controles Generales'!$O$19*(T3*(90/$H3))+'Controles Generales'!$Q$19*(V3*(90/$H3)))/100</f>
        <v>6.7866952789699564</v>
      </c>
      <c r="AF3" s="2"/>
      <c r="AG3" s="2"/>
      <c r="AH3" s="2"/>
      <c r="AI3" s="2"/>
      <c r="AJ3" s="10">
        <f>IF($H3&lt;'Criterios de Restricción'!$E$43,0,AE3)</f>
        <v>6.7866952789699564</v>
      </c>
    </row>
    <row r="4" spans="1:36" ht="21" x14ac:dyDescent="0.25">
      <c r="A4" s="117" t="s">
        <v>939</v>
      </c>
      <c r="B4" s="117" t="s">
        <v>28</v>
      </c>
      <c r="C4" s="117" t="s">
        <v>190</v>
      </c>
      <c r="D4" s="117" t="s">
        <v>118</v>
      </c>
      <c r="E4" s="118">
        <v>31459</v>
      </c>
      <c r="F4" s="117">
        <v>29</v>
      </c>
      <c r="G4" s="117">
        <v>9</v>
      </c>
      <c r="H4" s="117">
        <v>538</v>
      </c>
      <c r="I4" s="117">
        <v>173</v>
      </c>
      <c r="J4" s="117">
        <v>124</v>
      </c>
      <c r="K4" s="117">
        <v>3</v>
      </c>
      <c r="L4" s="117">
        <v>7</v>
      </c>
      <c r="M4" s="117">
        <v>46</v>
      </c>
      <c r="N4" s="2">
        <v>11</v>
      </c>
      <c r="O4" s="117">
        <v>0</v>
      </c>
      <c r="P4" s="117">
        <v>0</v>
      </c>
      <c r="Q4" s="2">
        <v>2</v>
      </c>
      <c r="R4" s="2">
        <v>19</v>
      </c>
      <c r="S4" s="2">
        <v>5</v>
      </c>
      <c r="T4" s="117">
        <v>3</v>
      </c>
      <c r="U4" s="2">
        <v>12</v>
      </c>
      <c r="V4" s="117">
        <v>35</v>
      </c>
      <c r="W4" s="2">
        <v>117</v>
      </c>
      <c r="X4" s="2" t="s">
        <v>42</v>
      </c>
      <c r="Y4" s="2">
        <v>30.907902833719227</v>
      </c>
      <c r="Z4" s="2">
        <v>27.169228839111966</v>
      </c>
      <c r="AA4" s="2">
        <v>24.94083396706862</v>
      </c>
      <c r="AB4" s="2">
        <v>25.787001194374962</v>
      </c>
      <c r="AC4" s="2">
        <v>27.271010587126931</v>
      </c>
      <c r="AD4" s="2">
        <v>29.106135274497248</v>
      </c>
      <c r="AE4" s="71">
        <f>('Controles Generales'!$D$19*(I4*(90/$H4))+'Controles Generales'!$E$19*(J4*(90/$H4))+'Controles Generales'!$F$19*(K4*(90/$H4))+'Controles Generales'!$G$19*(L4*(90/$H4))+'Controles Generales'!$H$19*(M4*(90/$H4))+'Controles Generales'!$J$19*(O4*(90/$H4))+'Controles Generales'!$K$19*(P4*(90/$H4))+'Controles Generales'!$O$19*(T4*(90/$H4))+'Controles Generales'!$Q$19*(V4*(90/$H4)))/100</f>
        <v>7.4157992565055757</v>
      </c>
      <c r="AF4" s="2"/>
      <c r="AG4" s="2"/>
      <c r="AH4" s="2"/>
      <c r="AI4" s="2"/>
      <c r="AJ4" s="10">
        <f>IF($H4&lt;'Criterios de Restricción'!$E$43,0,AE4)</f>
        <v>0</v>
      </c>
    </row>
    <row r="5" spans="1:36" ht="21" x14ac:dyDescent="0.25">
      <c r="A5" s="117" t="s">
        <v>582</v>
      </c>
      <c r="B5" s="117" t="s">
        <v>25</v>
      </c>
      <c r="C5" s="117" t="s">
        <v>143</v>
      </c>
      <c r="D5" s="117" t="s">
        <v>118</v>
      </c>
      <c r="E5" s="118">
        <v>32216</v>
      </c>
      <c r="F5" s="117">
        <v>27</v>
      </c>
      <c r="G5" s="117">
        <v>24</v>
      </c>
      <c r="H5" s="117">
        <v>1842</v>
      </c>
      <c r="I5" s="117">
        <v>92</v>
      </c>
      <c r="J5" s="117">
        <v>280</v>
      </c>
      <c r="K5" s="117">
        <v>89</v>
      </c>
      <c r="L5" s="117">
        <v>7</v>
      </c>
      <c r="M5" s="117">
        <v>48</v>
      </c>
      <c r="N5" s="2">
        <v>18</v>
      </c>
      <c r="O5" s="117">
        <v>5</v>
      </c>
      <c r="P5" s="117">
        <v>2</v>
      </c>
      <c r="Q5" s="2">
        <v>2</v>
      </c>
      <c r="R5" s="2">
        <v>11</v>
      </c>
      <c r="S5" s="2">
        <v>25</v>
      </c>
      <c r="T5" s="117">
        <v>20</v>
      </c>
      <c r="U5" s="2">
        <v>3</v>
      </c>
      <c r="V5" s="117">
        <v>44</v>
      </c>
      <c r="W5" s="2">
        <v>38</v>
      </c>
      <c r="X5" s="2" t="s">
        <v>42</v>
      </c>
      <c r="Y5" s="2">
        <v>50.603283610082784</v>
      </c>
      <c r="Z5" s="2">
        <v>42.141589581556303</v>
      </c>
      <c r="AA5" s="2">
        <v>54.620338237556545</v>
      </c>
      <c r="AB5" s="2">
        <v>50.689349183853274</v>
      </c>
      <c r="AC5" s="2">
        <v>53.221404703304643</v>
      </c>
      <c r="AD5" s="2">
        <v>35.132695151982411</v>
      </c>
      <c r="AE5" s="71">
        <f>('Controles Generales'!$D$19*(I5*(90/$H5))+'Controles Generales'!$E$19*(J5*(90/$H5))+'Controles Generales'!$F$19*(K5*(90/$H5))+'Controles Generales'!$G$19*(L5*(90/$H5))+'Controles Generales'!$H$19*(M5*(90/$H5))+'Controles Generales'!$J$19*(O5*(90/$H5))+'Controles Generales'!$K$19*(P5*(90/$H5))+'Controles Generales'!$O$19*(T5*(90/$H5))+'Controles Generales'!$Q$19*(V5*(90/$H5)))/100</f>
        <v>3.5574918566775238</v>
      </c>
      <c r="AF5" s="2"/>
      <c r="AG5" s="2"/>
      <c r="AH5" s="2"/>
      <c r="AI5" s="2"/>
      <c r="AJ5" s="10">
        <f>IF($H5&lt;'Criterios de Restricción'!$E$43,0,AE5)</f>
        <v>3.5574918566775238</v>
      </c>
    </row>
    <row r="6" spans="1:36" ht="21" x14ac:dyDescent="0.25">
      <c r="A6" s="117" t="s">
        <v>940</v>
      </c>
      <c r="B6" s="117" t="s">
        <v>27</v>
      </c>
      <c r="C6" s="117" t="s">
        <v>135</v>
      </c>
      <c r="D6" s="117" t="s">
        <v>118</v>
      </c>
      <c r="E6" s="118">
        <v>34485</v>
      </c>
      <c r="F6" s="117">
        <v>21</v>
      </c>
      <c r="G6" s="117">
        <v>24</v>
      </c>
      <c r="H6" s="117">
        <v>993</v>
      </c>
      <c r="I6" s="117">
        <v>109</v>
      </c>
      <c r="J6" s="117">
        <v>336</v>
      </c>
      <c r="K6" s="117">
        <v>46</v>
      </c>
      <c r="L6" s="117">
        <v>17</v>
      </c>
      <c r="M6" s="117">
        <v>48</v>
      </c>
      <c r="N6" s="2">
        <v>19</v>
      </c>
      <c r="O6" s="117">
        <v>1</v>
      </c>
      <c r="P6" s="117">
        <v>5</v>
      </c>
      <c r="Q6" s="2">
        <v>6</v>
      </c>
      <c r="R6" s="2">
        <v>11</v>
      </c>
      <c r="S6" s="2">
        <v>35</v>
      </c>
      <c r="T6" s="117">
        <v>21</v>
      </c>
      <c r="U6" s="2">
        <v>3</v>
      </c>
      <c r="V6" s="117">
        <v>30</v>
      </c>
      <c r="W6" s="2">
        <v>35</v>
      </c>
      <c r="X6" s="2"/>
      <c r="Y6" s="2"/>
      <c r="Z6" s="2"/>
      <c r="AA6" s="2"/>
      <c r="AB6" s="2"/>
      <c r="AC6" s="2"/>
      <c r="AD6" s="2"/>
      <c r="AE6" s="71">
        <f>('Controles Generales'!$D$19*(I6*(90/$H6))+'Controles Generales'!$E$19*(J6*(90/$H6))+'Controles Generales'!$F$19*(K6*(90/$H6))+'Controles Generales'!$G$19*(L6*(90/$H6))+'Controles Generales'!$H$19*(M6*(90/$H6))+'Controles Generales'!$J$19*(O6*(90/$H6))+'Controles Generales'!$K$19*(P6*(90/$H6))+'Controles Generales'!$O$19*(T6*(90/$H6))+'Controles Generales'!$Q$19*(V6*(90/$H6)))/100</f>
        <v>6.7912386706948631</v>
      </c>
      <c r="AF6" s="2"/>
      <c r="AG6" s="2"/>
      <c r="AH6" s="2"/>
      <c r="AI6" s="2"/>
      <c r="AJ6" s="10">
        <f>IF($H6&lt;'Criterios de Restricción'!$E$43,0,AE6)</f>
        <v>6.7912386706948631</v>
      </c>
    </row>
    <row r="7" spans="1:36" ht="21" x14ac:dyDescent="0.25">
      <c r="A7" s="117" t="s">
        <v>151</v>
      </c>
      <c r="B7" s="117" t="s">
        <v>24</v>
      </c>
      <c r="C7" s="117" t="s">
        <v>152</v>
      </c>
      <c r="D7" s="117" t="s">
        <v>118</v>
      </c>
      <c r="E7" s="118">
        <v>33539</v>
      </c>
      <c r="F7" s="117">
        <v>24</v>
      </c>
      <c r="G7" s="117">
        <v>24</v>
      </c>
      <c r="H7" s="117">
        <v>1557</v>
      </c>
      <c r="I7" s="117">
        <v>185</v>
      </c>
      <c r="J7" s="117">
        <v>310</v>
      </c>
      <c r="K7" s="117">
        <v>56</v>
      </c>
      <c r="L7" s="117">
        <v>42</v>
      </c>
      <c r="M7" s="117">
        <v>89</v>
      </c>
      <c r="N7" s="2">
        <v>11</v>
      </c>
      <c r="O7" s="117">
        <v>3</v>
      </c>
      <c r="P7" s="117">
        <v>4</v>
      </c>
      <c r="Q7" s="2">
        <v>13</v>
      </c>
      <c r="R7" s="2">
        <v>7</v>
      </c>
      <c r="S7" s="2">
        <v>71</v>
      </c>
      <c r="T7" s="117">
        <v>28</v>
      </c>
      <c r="U7" s="2">
        <v>13</v>
      </c>
      <c r="V7" s="117">
        <v>79</v>
      </c>
      <c r="W7" s="2">
        <v>69</v>
      </c>
      <c r="X7" s="2"/>
      <c r="Y7" s="2"/>
      <c r="Z7" s="2"/>
      <c r="AA7" s="2"/>
      <c r="AB7" s="2"/>
      <c r="AC7" s="2"/>
      <c r="AD7" s="2"/>
      <c r="AE7" s="71">
        <f>('Controles Generales'!$D$19*(I7*(90/$H7))+'Controles Generales'!$E$19*(J7*(90/$H7))+'Controles Generales'!$F$19*(K7*(90/$H7))+'Controles Generales'!$G$19*(L7*(90/$H7))+'Controles Generales'!$H$19*(M7*(90/$H7))+'Controles Generales'!$J$19*(O7*(90/$H7))+'Controles Generales'!$K$19*(P7*(90/$H7))+'Controles Generales'!$O$19*(T7*(90/$H7))+'Controles Generales'!$Q$19*(V7*(90/$H7)))/100</f>
        <v>5.5144508670520249</v>
      </c>
      <c r="AF7" s="2"/>
      <c r="AG7" s="2"/>
      <c r="AH7" s="2"/>
      <c r="AI7" s="2"/>
      <c r="AJ7" s="10">
        <f>IF($H7&lt;'Criterios de Restricción'!$E$43,0,AE7)</f>
        <v>5.5144508670520249</v>
      </c>
    </row>
    <row r="8" spans="1:36" ht="21" x14ac:dyDescent="0.25">
      <c r="A8" s="117" t="s">
        <v>941</v>
      </c>
      <c r="B8" s="117" t="s">
        <v>27</v>
      </c>
      <c r="C8" s="117" t="s">
        <v>155</v>
      </c>
      <c r="D8" s="117" t="s">
        <v>118</v>
      </c>
      <c r="E8" s="118">
        <v>33667</v>
      </c>
      <c r="F8" s="117">
        <v>23</v>
      </c>
      <c r="G8" s="117">
        <v>14</v>
      </c>
      <c r="H8" s="117">
        <v>738</v>
      </c>
      <c r="I8" s="117">
        <v>11</v>
      </c>
      <c r="J8" s="117">
        <v>91</v>
      </c>
      <c r="K8" s="117">
        <v>34</v>
      </c>
      <c r="L8" s="117">
        <v>3</v>
      </c>
      <c r="M8" s="117">
        <v>8</v>
      </c>
      <c r="N8" s="2">
        <v>0</v>
      </c>
      <c r="O8" s="117">
        <v>4</v>
      </c>
      <c r="P8" s="117">
        <v>4</v>
      </c>
      <c r="Q8" s="2">
        <v>0</v>
      </c>
      <c r="R8" s="2">
        <v>0</v>
      </c>
      <c r="S8" s="2">
        <v>0</v>
      </c>
      <c r="T8" s="117">
        <v>21</v>
      </c>
      <c r="U8" s="2">
        <v>0</v>
      </c>
      <c r="V8" s="117">
        <v>8</v>
      </c>
      <c r="W8" s="2">
        <v>1</v>
      </c>
      <c r="X8" s="2" t="s">
        <v>42</v>
      </c>
      <c r="Y8" s="2">
        <v>12.496707912200538</v>
      </c>
      <c r="Z8" s="2">
        <v>13.159395950188232</v>
      </c>
      <c r="AA8" s="2">
        <v>12.861860189148166</v>
      </c>
      <c r="AB8" s="2">
        <v>12.427035781052998</v>
      </c>
      <c r="AC8" s="2">
        <v>15.286165746708413</v>
      </c>
      <c r="AD8" s="2">
        <v>19.059339870706502</v>
      </c>
      <c r="AE8" s="71">
        <f>('Controles Generales'!$D$19*(I8*(90/$H8))+'Controles Generales'!$E$19*(J8*(90/$H8))+'Controles Generales'!$F$19*(K8*(90/$H8))+'Controles Generales'!$G$19*(L8*(90/$H8))+'Controles Generales'!$H$19*(M8*(90/$H8))+'Controles Generales'!$J$19*(O8*(90/$H8))+'Controles Generales'!$K$19*(P8*(90/$H8))+'Controles Generales'!$O$19*(T8*(90/$H8))+'Controles Generales'!$Q$19*(V8*(90/$H8)))/100</f>
        <v>2.7634146341463417</v>
      </c>
      <c r="AF8" s="2"/>
      <c r="AG8" s="2"/>
      <c r="AH8" s="2"/>
      <c r="AI8" s="2"/>
      <c r="AJ8" s="10">
        <f>IF($H8&lt;'Criterios de Restricción'!$E$43,0,AE8)</f>
        <v>2.7634146341463417</v>
      </c>
    </row>
    <row r="9" spans="1:36" ht="21" x14ac:dyDescent="0.25">
      <c r="A9" s="117" t="s">
        <v>349</v>
      </c>
      <c r="B9" s="117" t="s">
        <v>24</v>
      </c>
      <c r="C9" s="117" t="s">
        <v>172</v>
      </c>
      <c r="D9" s="117" t="s">
        <v>118</v>
      </c>
      <c r="E9" s="118">
        <v>32913</v>
      </c>
      <c r="F9" s="117">
        <v>25</v>
      </c>
      <c r="G9" s="117">
        <v>9</v>
      </c>
      <c r="H9" s="117">
        <v>389</v>
      </c>
      <c r="I9" s="117">
        <v>26</v>
      </c>
      <c r="J9" s="117">
        <v>48</v>
      </c>
      <c r="K9" s="117">
        <v>4</v>
      </c>
      <c r="L9" s="117">
        <v>10</v>
      </c>
      <c r="M9" s="117">
        <v>26</v>
      </c>
      <c r="N9" s="2">
        <v>0</v>
      </c>
      <c r="O9" s="117">
        <v>0</v>
      </c>
      <c r="P9" s="117">
        <v>2</v>
      </c>
      <c r="Q9" s="2">
        <v>0</v>
      </c>
      <c r="R9" s="2">
        <v>0</v>
      </c>
      <c r="S9" s="2">
        <v>3</v>
      </c>
      <c r="T9" s="117">
        <v>2</v>
      </c>
      <c r="U9" s="2">
        <v>9</v>
      </c>
      <c r="V9" s="117">
        <v>15</v>
      </c>
      <c r="W9" s="2">
        <v>29</v>
      </c>
      <c r="X9" s="2"/>
      <c r="Y9" s="2"/>
      <c r="Z9" s="2"/>
      <c r="AA9" s="2"/>
      <c r="AB9" s="2"/>
      <c r="AC9" s="2"/>
      <c r="AD9" s="2"/>
      <c r="AE9" s="71">
        <f>('Controles Generales'!$D$19*(I9*(90/$H9))+'Controles Generales'!$E$19*(J9*(90/$H9))+'Controles Generales'!$F$19*(K9*(90/$H9))+'Controles Generales'!$G$19*(L9*(90/$H9))+'Controles Generales'!$H$19*(M9*(90/$H9))+'Controles Generales'!$J$19*(O9*(90/$H9))+'Controles Generales'!$K$19*(P9*(90/$H9))+'Controles Generales'!$O$19*(T9*(90/$H9))+'Controles Generales'!$Q$19*(V9*(90/$H9)))/100</f>
        <v>3.8614395886889463</v>
      </c>
      <c r="AF9" s="2"/>
      <c r="AG9" s="2"/>
      <c r="AH9" s="2"/>
      <c r="AI9" s="2"/>
      <c r="AJ9" s="10">
        <f>IF($H9&lt;'Criterios de Restricción'!$E$43,0,AE9)</f>
        <v>0</v>
      </c>
    </row>
    <row r="10" spans="1:36" ht="31.5" x14ac:dyDescent="0.25">
      <c r="A10" s="117" t="s">
        <v>484</v>
      </c>
      <c r="B10" s="117" t="s">
        <v>28</v>
      </c>
      <c r="C10" s="117" t="s">
        <v>585</v>
      </c>
      <c r="D10" s="117" t="s">
        <v>118</v>
      </c>
      <c r="E10" s="118">
        <v>34720</v>
      </c>
      <c r="F10" s="117">
        <v>20</v>
      </c>
      <c r="G10" s="117">
        <v>12</v>
      </c>
      <c r="H10" s="117">
        <v>791</v>
      </c>
      <c r="I10" s="117">
        <v>154</v>
      </c>
      <c r="J10" s="117">
        <v>189</v>
      </c>
      <c r="K10" s="117">
        <v>8</v>
      </c>
      <c r="L10" s="117">
        <v>12</v>
      </c>
      <c r="M10" s="117">
        <v>64</v>
      </c>
      <c r="N10" s="2">
        <v>22</v>
      </c>
      <c r="O10" s="117">
        <v>0</v>
      </c>
      <c r="P10" s="117">
        <v>0</v>
      </c>
      <c r="Q10" s="2">
        <v>0</v>
      </c>
      <c r="R10" s="2">
        <v>0</v>
      </c>
      <c r="S10" s="2">
        <v>9</v>
      </c>
      <c r="T10" s="117">
        <v>3</v>
      </c>
      <c r="U10" s="2">
        <v>22</v>
      </c>
      <c r="V10" s="117">
        <v>45</v>
      </c>
      <c r="W10" s="2">
        <v>69</v>
      </c>
      <c r="X10" s="2"/>
      <c r="Y10" s="2"/>
      <c r="Z10" s="2"/>
      <c r="AA10" s="2"/>
      <c r="AB10" s="2"/>
      <c r="AC10" s="2"/>
      <c r="AD10" s="2"/>
      <c r="AE10" s="71">
        <f>('Controles Generales'!$D$19*(I10*(90/$H10))+'Controles Generales'!$E$19*(J10*(90/$H10))+'Controles Generales'!$F$19*(K10*(90/$H10))+'Controles Generales'!$G$19*(L10*(90/$H10))+'Controles Generales'!$H$19*(M10*(90/$H10))+'Controles Generales'!$J$19*(O10*(90/$H10))+'Controles Generales'!$K$19*(P10*(90/$H10))+'Controles Generales'!$O$19*(T10*(90/$H10))+'Controles Generales'!$Q$19*(V10*(90/$H10)))/100</f>
        <v>6.3523388116308475</v>
      </c>
      <c r="AF10" s="2"/>
      <c r="AG10" s="2"/>
      <c r="AH10" s="2"/>
      <c r="AI10" s="2"/>
      <c r="AJ10" s="10">
        <f>IF($H10&lt;'Criterios de Restricción'!$E$43,0,AE10)</f>
        <v>6.3523388116308475</v>
      </c>
    </row>
    <row r="11" spans="1:36" ht="21" x14ac:dyDescent="0.25">
      <c r="A11" s="117" t="s">
        <v>583</v>
      </c>
      <c r="B11" s="117" t="s">
        <v>25</v>
      </c>
      <c r="C11" s="117" t="s">
        <v>155</v>
      </c>
      <c r="D11" s="117" t="s">
        <v>118</v>
      </c>
      <c r="E11" s="118">
        <v>33668</v>
      </c>
      <c r="F11" s="117">
        <v>23</v>
      </c>
      <c r="G11" s="117">
        <v>22</v>
      </c>
      <c r="H11" s="117">
        <v>1295</v>
      </c>
      <c r="I11" s="117">
        <v>112</v>
      </c>
      <c r="J11" s="117">
        <v>221</v>
      </c>
      <c r="K11" s="117">
        <v>55</v>
      </c>
      <c r="L11" s="117">
        <v>18</v>
      </c>
      <c r="M11" s="117">
        <v>41</v>
      </c>
      <c r="N11" s="2">
        <v>8</v>
      </c>
      <c r="O11" s="117">
        <v>0</v>
      </c>
      <c r="P11" s="117">
        <v>4</v>
      </c>
      <c r="Q11" s="2">
        <v>3</v>
      </c>
      <c r="R11" s="2">
        <v>6</v>
      </c>
      <c r="S11" s="2">
        <v>17</v>
      </c>
      <c r="T11" s="117">
        <v>29</v>
      </c>
      <c r="U11" s="2">
        <v>3</v>
      </c>
      <c r="V11" s="117">
        <v>41</v>
      </c>
      <c r="W11" s="2">
        <v>45</v>
      </c>
      <c r="X11" s="2" t="s">
        <v>42</v>
      </c>
      <c r="Y11" s="2">
        <v>5.501595460277831</v>
      </c>
      <c r="Z11" s="2">
        <v>5.4732435605539624</v>
      </c>
      <c r="AA11" s="2">
        <v>5.633881437047811</v>
      </c>
      <c r="AB11" s="2">
        <v>5.626595460277831</v>
      </c>
      <c r="AC11" s="2">
        <v>5.1161499284361218</v>
      </c>
      <c r="AD11" s="2">
        <v>3.388065491226504</v>
      </c>
      <c r="AE11" s="71">
        <f>('Controles Generales'!$D$19*(I11*(90/$H11))+'Controles Generales'!$E$19*(J11*(90/$H11))+'Controles Generales'!$F$19*(K11*(90/$H11))+'Controles Generales'!$G$19*(L11*(90/$H11))+'Controles Generales'!$H$19*(M11*(90/$H11))+'Controles Generales'!$J$19*(O11*(90/$H11))+'Controles Generales'!$K$19*(P11*(90/$H11))+'Controles Generales'!$O$19*(T11*(90/$H11))+'Controles Generales'!$Q$19*(V11*(90/$H11)))/100</f>
        <v>4.3540540540540551</v>
      </c>
      <c r="AF11" s="2"/>
      <c r="AG11" s="2"/>
      <c r="AH11" s="2"/>
      <c r="AI11" s="2"/>
      <c r="AJ11" s="10">
        <f>IF($H11&lt;'Criterios de Restricción'!$E$43,0,AE11)</f>
        <v>4.3540540540540551</v>
      </c>
    </row>
    <row r="12" spans="1:36" ht="21" x14ac:dyDescent="0.25">
      <c r="A12" s="117" t="s">
        <v>451</v>
      </c>
      <c r="B12" s="117" t="s">
        <v>28</v>
      </c>
      <c r="C12" s="117" t="s">
        <v>143</v>
      </c>
      <c r="D12" s="117" t="s">
        <v>118</v>
      </c>
      <c r="E12" s="118">
        <v>32004</v>
      </c>
      <c r="F12" s="117">
        <v>28</v>
      </c>
      <c r="G12" s="117">
        <v>20</v>
      </c>
      <c r="H12" s="117">
        <v>1147</v>
      </c>
      <c r="I12" s="117">
        <v>136</v>
      </c>
      <c r="J12" s="117">
        <v>191</v>
      </c>
      <c r="K12" s="117">
        <v>11</v>
      </c>
      <c r="L12" s="117">
        <v>16</v>
      </c>
      <c r="M12" s="117">
        <v>75</v>
      </c>
      <c r="N12" s="2">
        <v>6</v>
      </c>
      <c r="O12" s="117">
        <v>5</v>
      </c>
      <c r="P12" s="117">
        <v>2</v>
      </c>
      <c r="Q12" s="2">
        <v>1</v>
      </c>
      <c r="R12" s="2">
        <v>28</v>
      </c>
      <c r="S12" s="2">
        <v>4</v>
      </c>
      <c r="T12" s="117">
        <v>9</v>
      </c>
      <c r="U12" s="2">
        <v>2</v>
      </c>
      <c r="V12" s="117">
        <v>95</v>
      </c>
      <c r="W12" s="2">
        <v>43</v>
      </c>
      <c r="X12" s="2"/>
      <c r="Y12" s="2"/>
      <c r="Z12" s="2"/>
      <c r="AA12" s="2"/>
      <c r="AB12" s="2"/>
      <c r="AC12" s="2"/>
      <c r="AD12" s="2"/>
      <c r="AE12" s="71">
        <f>('Controles Generales'!$D$19*(I12*(90/$H12))+'Controles Generales'!$E$19*(J12*(90/$H12))+'Controles Generales'!$F$19*(K12*(90/$H12))+'Controles Generales'!$G$19*(L12*(90/$H12))+'Controles Generales'!$H$19*(M12*(90/$H12))+'Controles Generales'!$J$19*(O12*(90/$H12))+'Controles Generales'!$K$19*(P12*(90/$H12))+'Controles Generales'!$O$19*(T12*(90/$H12))+'Controles Generales'!$Q$19*(V12*(90/$H12)))/100</f>
        <v>4.7063644289450739</v>
      </c>
      <c r="AF12" s="2"/>
      <c r="AG12" s="2"/>
      <c r="AH12" s="2"/>
      <c r="AI12" s="2"/>
      <c r="AJ12" s="10">
        <f>IF($H12&lt;'Criterios de Restricción'!$E$43,0,AE12)</f>
        <v>4.7063644289450739</v>
      </c>
    </row>
    <row r="13" spans="1:36" ht="21" x14ac:dyDescent="0.25">
      <c r="A13" s="117" t="s">
        <v>942</v>
      </c>
      <c r="B13" s="117" t="s">
        <v>27</v>
      </c>
      <c r="C13" s="117" t="s">
        <v>154</v>
      </c>
      <c r="D13" s="117" t="s">
        <v>118</v>
      </c>
      <c r="E13" s="118">
        <v>29162</v>
      </c>
      <c r="F13" s="117">
        <v>36</v>
      </c>
      <c r="G13" s="117">
        <v>1</v>
      </c>
      <c r="H13" s="117">
        <v>16</v>
      </c>
      <c r="I13" s="117">
        <v>2</v>
      </c>
      <c r="J13" s="117">
        <v>9</v>
      </c>
      <c r="K13" s="117">
        <v>0</v>
      </c>
      <c r="L13" s="117">
        <v>0</v>
      </c>
      <c r="M13" s="117">
        <v>0</v>
      </c>
      <c r="N13" s="2">
        <v>11</v>
      </c>
      <c r="O13" s="117">
        <v>0</v>
      </c>
      <c r="P13" s="117">
        <v>0</v>
      </c>
      <c r="Q13" s="2">
        <v>2</v>
      </c>
      <c r="R13" s="2">
        <v>16</v>
      </c>
      <c r="S13" s="2">
        <v>6</v>
      </c>
      <c r="T13" s="117">
        <v>0</v>
      </c>
      <c r="U13" s="2">
        <v>19</v>
      </c>
      <c r="V13" s="117">
        <v>1</v>
      </c>
      <c r="W13" s="2">
        <v>45</v>
      </c>
      <c r="X13" s="2" t="s">
        <v>42</v>
      </c>
      <c r="Y13" s="2">
        <v>27.842304344459645</v>
      </c>
      <c r="Z13" s="2">
        <v>26.766946943120001</v>
      </c>
      <c r="AA13" s="2">
        <v>30.025464542635305</v>
      </c>
      <c r="AB13" s="2">
        <v>27.639435492000629</v>
      </c>
      <c r="AC13" s="2">
        <v>29.71114937135896</v>
      </c>
      <c r="AD13" s="2">
        <v>17.112209102789908</v>
      </c>
      <c r="AE13" s="71">
        <f>('Controles Generales'!$D$19*(I13*(90/$H13))+'Controles Generales'!$E$19*(J13*(90/$H13))+'Controles Generales'!$F$19*(K13*(90/$H13))+'Controles Generales'!$G$19*(L13*(90/$H13))+'Controles Generales'!$H$19*(M13*(90/$H13))+'Controles Generales'!$J$19*(O13*(90/$H13))+'Controles Generales'!$K$19*(P13*(90/$H13))+'Controles Generales'!$O$19*(T13*(90/$H13))+'Controles Generales'!$Q$19*(V13*(90/$H13)))/100</f>
        <v>7.3687500000000004</v>
      </c>
      <c r="AF13" s="2"/>
      <c r="AG13" s="2"/>
      <c r="AH13" s="2"/>
      <c r="AI13" s="2"/>
      <c r="AJ13" s="10">
        <f>IF($H13&lt;'Criterios de Restricción'!$E$43,0,AE13)</f>
        <v>0</v>
      </c>
    </row>
    <row r="14" spans="1:36" ht="21" x14ac:dyDescent="0.25">
      <c r="A14" s="117" t="s">
        <v>242</v>
      </c>
      <c r="B14" s="117" t="s">
        <v>25</v>
      </c>
      <c r="C14" s="117" t="s">
        <v>129</v>
      </c>
      <c r="D14" s="117" t="s">
        <v>118</v>
      </c>
      <c r="E14" s="118">
        <v>34409</v>
      </c>
      <c r="F14" s="117">
        <v>21</v>
      </c>
      <c r="G14" s="117">
        <v>5</v>
      </c>
      <c r="H14" s="117">
        <v>118</v>
      </c>
      <c r="I14" s="117">
        <v>9</v>
      </c>
      <c r="J14" s="117">
        <v>14</v>
      </c>
      <c r="K14" s="117">
        <v>3</v>
      </c>
      <c r="L14" s="117">
        <v>2</v>
      </c>
      <c r="M14" s="117">
        <v>8</v>
      </c>
      <c r="N14" s="2">
        <v>4</v>
      </c>
      <c r="O14" s="117">
        <v>0</v>
      </c>
      <c r="P14" s="117">
        <v>0</v>
      </c>
      <c r="Q14" s="2">
        <v>0</v>
      </c>
      <c r="R14" s="2">
        <v>2</v>
      </c>
      <c r="S14" s="2">
        <v>9</v>
      </c>
      <c r="T14" s="117">
        <v>0</v>
      </c>
      <c r="U14" s="2">
        <v>0</v>
      </c>
      <c r="V14" s="117">
        <v>7</v>
      </c>
      <c r="W14" s="2">
        <v>16</v>
      </c>
      <c r="X14" s="2"/>
      <c r="Y14" s="2"/>
      <c r="Z14" s="2"/>
      <c r="AA14" s="2"/>
      <c r="AB14" s="2"/>
      <c r="AC14" s="2"/>
      <c r="AD14" s="2"/>
      <c r="AE14" s="71">
        <f>('Controles Generales'!$D$19*(I14*(90/$H14))+'Controles Generales'!$E$19*(J14*(90/$H14))+'Controles Generales'!$F$19*(K14*(90/$H14))+'Controles Generales'!$G$19*(L14*(90/$H14))+'Controles Generales'!$H$19*(M14*(90/$H14))+'Controles Generales'!$J$19*(O14*(90/$H14))+'Controles Generales'!$K$19*(P14*(90/$H14))+'Controles Generales'!$O$19*(T14*(90/$H14))+'Controles Generales'!$Q$19*(V14*(90/$H14)))/100</f>
        <v>4.0042372881355934</v>
      </c>
      <c r="AF14" s="2"/>
      <c r="AG14" s="2"/>
      <c r="AH14" s="2"/>
      <c r="AI14" s="2"/>
      <c r="AJ14" s="10">
        <f>IF($H14&lt;'Criterios de Restricción'!$E$43,0,AE14)</f>
        <v>0</v>
      </c>
    </row>
    <row r="15" spans="1:36" ht="21" x14ac:dyDescent="0.25">
      <c r="A15" s="117" t="s">
        <v>584</v>
      </c>
      <c r="B15" s="117" t="s">
        <v>25</v>
      </c>
      <c r="C15" s="117" t="s">
        <v>585</v>
      </c>
      <c r="D15" s="117" t="s">
        <v>169</v>
      </c>
      <c r="E15" s="118">
        <v>34019</v>
      </c>
      <c r="F15" s="117">
        <v>22</v>
      </c>
      <c r="G15" s="117">
        <v>6</v>
      </c>
      <c r="H15" s="117">
        <v>299</v>
      </c>
      <c r="I15" s="117">
        <v>15</v>
      </c>
      <c r="J15" s="117">
        <v>39</v>
      </c>
      <c r="K15" s="117">
        <v>4</v>
      </c>
      <c r="L15" s="117">
        <v>3</v>
      </c>
      <c r="M15" s="117">
        <v>13</v>
      </c>
      <c r="N15" s="2">
        <v>2</v>
      </c>
      <c r="O15" s="117">
        <v>0</v>
      </c>
      <c r="P15" s="117">
        <v>0</v>
      </c>
      <c r="Q15" s="2">
        <v>0</v>
      </c>
      <c r="R15" s="2">
        <v>31</v>
      </c>
      <c r="S15" s="2">
        <v>6</v>
      </c>
      <c r="T15" s="117">
        <v>2</v>
      </c>
      <c r="U15" s="2">
        <v>3</v>
      </c>
      <c r="V15" s="117">
        <v>5</v>
      </c>
      <c r="W15" s="2">
        <v>21</v>
      </c>
      <c r="X15" s="2"/>
      <c r="Y15" s="2"/>
      <c r="Z15" s="2"/>
      <c r="AA15" s="2"/>
      <c r="AB15" s="2"/>
      <c r="AC15" s="2"/>
      <c r="AD15" s="2"/>
      <c r="AE15" s="71">
        <f>('Controles Generales'!$D$19*(I15*(90/$H15))+'Controles Generales'!$E$19*(J15*(90/$H15))+'Controles Generales'!$F$19*(K15*(90/$H15))+'Controles Generales'!$G$19*(L15*(90/$H15))+'Controles Generales'!$H$19*(M15*(90/$H15))+'Controles Generales'!$J$19*(O15*(90/$H15))+'Controles Generales'!$K$19*(P15*(90/$H15))+'Controles Generales'!$O$19*(T15*(90/$H15))+'Controles Generales'!$Q$19*(V15*(90/$H15)))/100</f>
        <v>3.0973244147157191</v>
      </c>
      <c r="AF15" s="2"/>
      <c r="AG15" s="2"/>
      <c r="AH15" s="2"/>
      <c r="AI15" s="2"/>
      <c r="AJ15" s="10">
        <f>IF($H15&lt;'Criterios de Restricción'!$E$43,0,AE15)</f>
        <v>0</v>
      </c>
    </row>
    <row r="16" spans="1:36" ht="21" x14ac:dyDescent="0.25">
      <c r="A16" s="117" t="s">
        <v>943</v>
      </c>
      <c r="B16" s="117" t="s">
        <v>28</v>
      </c>
      <c r="C16" s="117" t="s">
        <v>605</v>
      </c>
      <c r="D16" s="117" t="s">
        <v>118</v>
      </c>
      <c r="E16" s="118">
        <v>32544</v>
      </c>
      <c r="F16" s="117">
        <v>26</v>
      </c>
      <c r="G16" s="117">
        <v>5</v>
      </c>
      <c r="H16" s="117">
        <v>257</v>
      </c>
      <c r="I16" s="117">
        <v>13</v>
      </c>
      <c r="J16" s="117">
        <v>27</v>
      </c>
      <c r="K16" s="117">
        <v>1</v>
      </c>
      <c r="L16" s="117">
        <v>2</v>
      </c>
      <c r="M16" s="117">
        <v>7</v>
      </c>
      <c r="N16" s="2">
        <v>2</v>
      </c>
      <c r="O16" s="117">
        <v>0</v>
      </c>
      <c r="P16" s="117">
        <v>0</v>
      </c>
      <c r="Q16" s="2">
        <v>0</v>
      </c>
      <c r="R16" s="2">
        <v>4</v>
      </c>
      <c r="S16" s="2">
        <v>8</v>
      </c>
      <c r="T16" s="117">
        <v>1</v>
      </c>
      <c r="U16" s="2">
        <v>7</v>
      </c>
      <c r="V16" s="117">
        <v>6</v>
      </c>
      <c r="W16" s="2">
        <v>40</v>
      </c>
      <c r="X16" s="2" t="s">
        <v>42</v>
      </c>
      <c r="Y16" s="2">
        <v>18.825395466726032</v>
      </c>
      <c r="Z16" s="2">
        <v>14.998292906483853</v>
      </c>
      <c r="AA16" s="2">
        <v>18.576946385852377</v>
      </c>
      <c r="AB16" s="2">
        <v>19.58359218803751</v>
      </c>
      <c r="AC16" s="2">
        <v>23.388429464140373</v>
      </c>
      <c r="AD16" s="2">
        <v>17.727507254817585</v>
      </c>
      <c r="AE16" s="71">
        <f>('Controles Generales'!$D$19*(I16*(90/$H16))+'Controles Generales'!$E$19*(J16*(90/$H16))+'Controles Generales'!$F$19*(K16*(90/$H16))+'Controles Generales'!$G$19*(L16*(90/$H16))+'Controles Generales'!$H$19*(M16*(90/$H16))+'Controles Generales'!$J$19*(O16*(90/$H16))+'Controles Generales'!$K$19*(P16*(90/$H16))+'Controles Generales'!$O$19*(T16*(90/$H16))+'Controles Generales'!$Q$19*(V16*(90/$H16)))/100</f>
        <v>2.3463035019455249</v>
      </c>
      <c r="AF16" s="2"/>
      <c r="AG16" s="2"/>
      <c r="AH16" s="2"/>
      <c r="AI16" s="2"/>
      <c r="AJ16" s="10">
        <f>IF($H16&lt;'Criterios de Restricción'!$E$43,0,AE16)</f>
        <v>0</v>
      </c>
    </row>
    <row r="17" spans="1:36" ht="21" x14ac:dyDescent="0.25">
      <c r="A17" s="117" t="s">
        <v>504</v>
      </c>
      <c r="B17" s="117" t="s">
        <v>28</v>
      </c>
      <c r="C17" s="117" t="s">
        <v>172</v>
      </c>
      <c r="D17" s="117" t="s">
        <v>118</v>
      </c>
      <c r="E17" s="118">
        <v>34971</v>
      </c>
      <c r="F17" s="117">
        <v>20</v>
      </c>
      <c r="G17" s="117">
        <v>1</v>
      </c>
      <c r="H17" s="117">
        <v>32</v>
      </c>
      <c r="I17" s="117">
        <v>2</v>
      </c>
      <c r="J17" s="117">
        <v>1</v>
      </c>
      <c r="K17" s="117">
        <v>0</v>
      </c>
      <c r="L17" s="117">
        <v>0</v>
      </c>
      <c r="M17" s="117">
        <v>3</v>
      </c>
      <c r="N17" s="2">
        <v>0</v>
      </c>
      <c r="O17" s="117">
        <v>0</v>
      </c>
      <c r="P17" s="117">
        <v>0</v>
      </c>
      <c r="Q17" s="2">
        <v>0</v>
      </c>
      <c r="R17" s="2">
        <v>0</v>
      </c>
      <c r="S17" s="2">
        <v>0</v>
      </c>
      <c r="T17" s="117">
        <v>0</v>
      </c>
      <c r="U17" s="2">
        <v>0</v>
      </c>
      <c r="V17" s="117">
        <v>4</v>
      </c>
      <c r="W17" s="2">
        <v>0</v>
      </c>
      <c r="X17" s="2"/>
      <c r="Y17" s="2"/>
      <c r="Z17" s="2"/>
      <c r="AA17" s="2"/>
      <c r="AB17" s="2"/>
      <c r="AC17" s="2"/>
      <c r="AD17" s="2"/>
      <c r="AE17" s="71">
        <f>('Controles Generales'!$D$19*(I17*(90/$H17))+'Controles Generales'!$E$19*(J17*(90/$H17))+'Controles Generales'!$F$19*(K17*(90/$H17))+'Controles Generales'!$G$19*(L17*(90/$H17))+'Controles Generales'!$H$19*(M17*(90/$H17))+'Controles Generales'!$J$19*(O17*(90/$H17))+'Controles Generales'!$K$19*(P17*(90/$H17))+'Controles Generales'!$O$19*(T17*(90/$H17))+'Controles Generales'!$Q$19*(V17*(90/$H17)))/100</f>
        <v>2.9249999999999998</v>
      </c>
      <c r="AF17" s="2"/>
      <c r="AG17" s="2"/>
      <c r="AH17" s="2"/>
      <c r="AI17" s="2"/>
      <c r="AJ17" s="10">
        <f>IF($H17&lt;'Criterios de Restricción'!$E$43,0,AE17)</f>
        <v>0</v>
      </c>
    </row>
    <row r="18" spans="1:36" ht="21" x14ac:dyDescent="0.25">
      <c r="A18" s="117" t="s">
        <v>944</v>
      </c>
      <c r="B18" s="117" t="s">
        <v>28</v>
      </c>
      <c r="C18" s="117" t="s">
        <v>605</v>
      </c>
      <c r="D18" s="117" t="s">
        <v>118</v>
      </c>
      <c r="E18" s="118">
        <v>35139</v>
      </c>
      <c r="F18" s="117">
        <v>19</v>
      </c>
      <c r="G18" s="117">
        <v>1</v>
      </c>
      <c r="H18" s="117">
        <v>81</v>
      </c>
      <c r="I18" s="117">
        <v>12</v>
      </c>
      <c r="J18" s="117">
        <v>17</v>
      </c>
      <c r="K18" s="117">
        <v>0</v>
      </c>
      <c r="L18" s="117">
        <v>0</v>
      </c>
      <c r="M18" s="117">
        <v>14</v>
      </c>
      <c r="N18" s="2">
        <v>0</v>
      </c>
      <c r="O18" s="117">
        <v>0</v>
      </c>
      <c r="P18" s="117">
        <v>0</v>
      </c>
      <c r="Q18" s="2">
        <v>1</v>
      </c>
      <c r="R18" s="2">
        <v>2</v>
      </c>
      <c r="S18" s="2">
        <v>1</v>
      </c>
      <c r="T18" s="117">
        <v>0</v>
      </c>
      <c r="U18" s="2">
        <v>1</v>
      </c>
      <c r="V18" s="117">
        <v>1</v>
      </c>
      <c r="W18" s="2">
        <v>19</v>
      </c>
      <c r="X18" s="2" t="s">
        <v>42</v>
      </c>
      <c r="Y18" s="2">
        <v>30.870831513165669</v>
      </c>
      <c r="Z18" s="2">
        <v>18.985286346954805</v>
      </c>
      <c r="AA18" s="2">
        <v>18.550642292876081</v>
      </c>
      <c r="AB18" s="2">
        <v>25.305257742673863</v>
      </c>
      <c r="AC18" s="2">
        <v>28.403777944823791</v>
      </c>
      <c r="AD18" s="2">
        <v>34.86955600800632</v>
      </c>
      <c r="AE18" s="71">
        <f>('Controles Generales'!$D$19*(I18*(90/$H18))+'Controles Generales'!$E$19*(J18*(90/$H18))+'Controles Generales'!$F$19*(K18*(90/$H18))+'Controles Generales'!$G$19*(L18*(90/$H18))+'Controles Generales'!$H$19*(M18*(90/$H18))+'Controles Generales'!$J$19*(O18*(90/$H18))+'Controles Generales'!$K$19*(P18*(90/$H18))+'Controles Generales'!$O$19*(T18*(90/$H18))+'Controles Generales'!$Q$19*(V18*(90/$H18)))/100</f>
        <v>6.7444444444444445</v>
      </c>
      <c r="AF18" s="2"/>
      <c r="AG18" s="2"/>
      <c r="AH18" s="2"/>
      <c r="AI18" s="2"/>
      <c r="AJ18" s="10">
        <f>IF($H18&lt;'Criterios de Restricción'!$E$43,0,AE18)</f>
        <v>0</v>
      </c>
    </row>
    <row r="19" spans="1:36" ht="21" x14ac:dyDescent="0.25">
      <c r="A19" s="117" t="s">
        <v>520</v>
      </c>
      <c r="B19" s="117" t="s">
        <v>28</v>
      </c>
      <c r="C19" s="117" t="s">
        <v>143</v>
      </c>
      <c r="D19" s="117" t="s">
        <v>133</v>
      </c>
      <c r="E19" s="118">
        <v>34375</v>
      </c>
      <c r="F19" s="117">
        <v>21</v>
      </c>
      <c r="G19" s="117">
        <v>7</v>
      </c>
      <c r="H19" s="117">
        <v>471</v>
      </c>
      <c r="I19" s="117">
        <v>38</v>
      </c>
      <c r="J19" s="117">
        <v>104</v>
      </c>
      <c r="K19" s="117">
        <v>11</v>
      </c>
      <c r="L19" s="117">
        <v>4</v>
      </c>
      <c r="M19" s="117">
        <v>16</v>
      </c>
      <c r="N19" s="2">
        <v>0</v>
      </c>
      <c r="O19" s="117">
        <v>0</v>
      </c>
      <c r="P19" s="117">
        <v>1</v>
      </c>
      <c r="Q19" s="2">
        <v>0</v>
      </c>
      <c r="R19" s="2">
        <v>0</v>
      </c>
      <c r="S19" s="2">
        <v>0</v>
      </c>
      <c r="T19" s="117">
        <v>4</v>
      </c>
      <c r="U19" s="2">
        <v>3</v>
      </c>
      <c r="V19" s="117">
        <v>10</v>
      </c>
      <c r="W19" s="2">
        <v>8</v>
      </c>
      <c r="X19" s="2"/>
      <c r="Y19" s="2"/>
      <c r="Z19" s="2"/>
      <c r="AA19" s="2"/>
      <c r="AB19" s="2"/>
      <c r="AC19" s="2"/>
      <c r="AD19" s="2"/>
      <c r="AE19" s="71">
        <f>('Controles Generales'!$D$19*(I19*(90/$H19))+'Controles Generales'!$E$19*(J19*(90/$H19))+'Controles Generales'!$F$19*(K19*(90/$H19))+'Controles Generales'!$G$19*(L19*(90/$H19))+'Controles Generales'!$H$19*(M19*(90/$H19))+'Controles Generales'!$J$19*(O19*(90/$H19))+'Controles Generales'!$K$19*(P19*(90/$H19))+'Controles Generales'!$O$19*(T19*(90/$H19))+'Controles Generales'!$Q$19*(V19*(90/$H19)))/100</f>
        <v>4.360509554140128</v>
      </c>
      <c r="AF19" s="2"/>
      <c r="AG19" s="2"/>
      <c r="AH19" s="2"/>
      <c r="AI19" s="2"/>
      <c r="AJ19" s="10">
        <f>IF($H19&lt;'Criterios de Restricción'!$E$43,0,AE19)</f>
        <v>0</v>
      </c>
    </row>
    <row r="20" spans="1:36" ht="31.5" x14ac:dyDescent="0.25">
      <c r="A20" s="117" t="s">
        <v>232</v>
      </c>
      <c r="B20" s="117" t="s">
        <v>24</v>
      </c>
      <c r="C20" s="117" t="s">
        <v>175</v>
      </c>
      <c r="D20" s="117" t="s">
        <v>118</v>
      </c>
      <c r="E20" s="118">
        <v>35081</v>
      </c>
      <c r="F20" s="117">
        <v>19</v>
      </c>
      <c r="G20" s="117">
        <v>9</v>
      </c>
      <c r="H20" s="117">
        <v>395</v>
      </c>
      <c r="I20" s="117">
        <v>28</v>
      </c>
      <c r="J20" s="117">
        <v>40</v>
      </c>
      <c r="K20" s="117">
        <v>7</v>
      </c>
      <c r="L20" s="117">
        <v>19</v>
      </c>
      <c r="M20" s="117">
        <v>20</v>
      </c>
      <c r="N20" s="2">
        <v>13</v>
      </c>
      <c r="O20" s="117">
        <v>0</v>
      </c>
      <c r="P20" s="117">
        <v>2</v>
      </c>
      <c r="Q20" s="2">
        <v>1</v>
      </c>
      <c r="R20" s="2">
        <v>57</v>
      </c>
      <c r="S20" s="2">
        <v>16</v>
      </c>
      <c r="T20" s="117">
        <v>1</v>
      </c>
      <c r="U20" s="2">
        <v>15</v>
      </c>
      <c r="V20" s="117">
        <v>26</v>
      </c>
      <c r="W20" s="2">
        <v>77</v>
      </c>
      <c r="X20" s="2"/>
      <c r="Y20" s="2"/>
      <c r="Z20" s="2"/>
      <c r="AA20" s="2"/>
      <c r="AB20" s="2"/>
      <c r="AC20" s="2"/>
      <c r="AD20" s="2"/>
      <c r="AE20" s="71">
        <f>('Controles Generales'!$D$19*(I20*(90/$H20))+'Controles Generales'!$E$19*(J20*(90/$H20))+'Controles Generales'!$F$19*(K20*(90/$H20))+'Controles Generales'!$G$19*(L20*(90/$H20))+'Controles Generales'!$H$19*(M20*(90/$H20))+'Controles Generales'!$J$19*(O20*(90/$H20))+'Controles Generales'!$K$19*(P20*(90/$H20))+'Controles Generales'!$O$19*(T20*(90/$H20))+'Controles Generales'!$Q$19*(V20*(90/$H20)))/100</f>
        <v>3.8643037974683541</v>
      </c>
      <c r="AF20" s="2"/>
      <c r="AG20" s="2"/>
      <c r="AH20" s="2"/>
      <c r="AI20" s="2"/>
      <c r="AJ20" s="10">
        <f>IF($H20&lt;'Criterios de Restricción'!$E$43,0,AE20)</f>
        <v>0</v>
      </c>
    </row>
    <row r="21" spans="1:36" ht="31.5" x14ac:dyDescent="0.25">
      <c r="A21" s="117" t="s">
        <v>945</v>
      </c>
      <c r="B21" s="117" t="s">
        <v>27</v>
      </c>
      <c r="C21" s="117" t="s">
        <v>190</v>
      </c>
      <c r="D21" s="117" t="s">
        <v>118</v>
      </c>
      <c r="E21" s="118">
        <v>33666</v>
      </c>
      <c r="F21" s="117">
        <v>23</v>
      </c>
      <c r="G21" s="117">
        <v>16</v>
      </c>
      <c r="H21" s="117">
        <v>671</v>
      </c>
      <c r="I21" s="117">
        <v>88</v>
      </c>
      <c r="J21" s="117">
        <v>200</v>
      </c>
      <c r="K21" s="117">
        <v>16</v>
      </c>
      <c r="L21" s="117">
        <v>6</v>
      </c>
      <c r="M21" s="117">
        <v>16</v>
      </c>
      <c r="N21" s="2">
        <v>0</v>
      </c>
      <c r="O21" s="117">
        <v>2</v>
      </c>
      <c r="P21" s="117">
        <v>2</v>
      </c>
      <c r="Q21" s="2">
        <v>0</v>
      </c>
      <c r="R21" s="2">
        <v>0</v>
      </c>
      <c r="S21" s="2">
        <v>0</v>
      </c>
      <c r="T21" s="117">
        <v>20</v>
      </c>
      <c r="U21" s="2">
        <v>5</v>
      </c>
      <c r="V21" s="117">
        <v>20</v>
      </c>
      <c r="W21" s="2">
        <v>14</v>
      </c>
      <c r="X21" s="2" t="s">
        <v>42</v>
      </c>
      <c r="Y21" s="2">
        <v>3.4584231495218525</v>
      </c>
      <c r="Z21" s="2">
        <v>2.752276053377491</v>
      </c>
      <c r="AA21" s="2">
        <v>2.7239175040274803</v>
      </c>
      <c r="AB21" s="2">
        <v>3.3805542970628357</v>
      </c>
      <c r="AC21" s="2">
        <v>2.3867581097533392</v>
      </c>
      <c r="AD21" s="2">
        <v>5.9495102091184151</v>
      </c>
      <c r="AE21" s="71">
        <f>('Controles Generales'!$D$19*(I21*(90/$H21))+'Controles Generales'!$E$19*(J21*(90/$H21))+'Controles Generales'!$F$19*(K21*(90/$H21))+'Controles Generales'!$G$19*(L21*(90/$H21))+'Controles Generales'!$H$19*(M21*(90/$H21))+'Controles Generales'!$J$19*(O21*(90/$H21))+'Controles Generales'!$K$19*(P21*(90/$H21))+'Controles Generales'!$O$19*(T21*(90/$H21))+'Controles Generales'!$Q$19*(V21*(90/$H21)))/100</f>
        <v>5.6736214605067063</v>
      </c>
      <c r="AF21" s="2"/>
      <c r="AG21" s="2"/>
      <c r="AH21" s="2"/>
      <c r="AI21" s="2"/>
      <c r="AJ21" s="10">
        <f>IF($H21&lt;'Criterios de Restricción'!$E$43,0,AE21)</f>
        <v>5.6736214605067063</v>
      </c>
    </row>
    <row r="22" spans="1:36" ht="21" x14ac:dyDescent="0.25">
      <c r="A22" s="117" t="s">
        <v>206</v>
      </c>
      <c r="B22" s="117" t="s">
        <v>27</v>
      </c>
      <c r="C22" s="117" t="s">
        <v>146</v>
      </c>
      <c r="D22" s="117" t="s">
        <v>118</v>
      </c>
      <c r="E22" s="118">
        <v>32150</v>
      </c>
      <c r="F22" s="117">
        <v>27</v>
      </c>
      <c r="G22" s="117">
        <v>26</v>
      </c>
      <c r="H22" s="117">
        <v>1968</v>
      </c>
      <c r="I22" s="117">
        <v>87</v>
      </c>
      <c r="J22" s="117">
        <v>244</v>
      </c>
      <c r="K22" s="117">
        <v>80</v>
      </c>
      <c r="L22" s="117">
        <v>5</v>
      </c>
      <c r="M22" s="117">
        <v>45</v>
      </c>
      <c r="N22" s="2">
        <v>4</v>
      </c>
      <c r="O22" s="117">
        <v>1</v>
      </c>
      <c r="P22" s="117">
        <v>5</v>
      </c>
      <c r="Q22" s="2">
        <v>2</v>
      </c>
      <c r="R22" s="2">
        <v>8</v>
      </c>
      <c r="S22" s="2">
        <v>9</v>
      </c>
      <c r="T22" s="117">
        <v>35</v>
      </c>
      <c r="U22" s="2">
        <v>0</v>
      </c>
      <c r="V22" s="117">
        <v>34</v>
      </c>
      <c r="W22" s="2">
        <v>0</v>
      </c>
      <c r="X22" s="2"/>
      <c r="Y22" s="2"/>
      <c r="Z22" s="2"/>
      <c r="AA22" s="2"/>
      <c r="AB22" s="2"/>
      <c r="AC22" s="2"/>
      <c r="AD22" s="2"/>
      <c r="AE22" s="71">
        <f>('Controles Generales'!$D$19*(I22*(90/$H22))+'Controles Generales'!$E$19*(J22*(90/$H22))+'Controles Generales'!$F$19*(K22*(90/$H22))+'Controles Generales'!$G$19*(L22*(90/$H22))+'Controles Generales'!$H$19*(M22*(90/$H22))+'Controles Generales'!$J$19*(O22*(90/$H22))+'Controles Generales'!$K$19*(P22*(90/$H22))+'Controles Generales'!$O$19*(T22*(90/$H22))+'Controles Generales'!$Q$19*(V22*(90/$H22)))/100</f>
        <v>3.0425304878048784</v>
      </c>
      <c r="AF22" s="2"/>
      <c r="AG22" s="2"/>
      <c r="AH22" s="2"/>
      <c r="AI22" s="2"/>
      <c r="AJ22" s="10">
        <f>IF($H22&lt;'Criterios de Restricción'!$E$43,0,AE22)</f>
        <v>3.0425304878048784</v>
      </c>
    </row>
    <row r="23" spans="1:36" ht="21" x14ac:dyDescent="0.25">
      <c r="A23" s="117" t="s">
        <v>586</v>
      </c>
      <c r="B23" s="117" t="s">
        <v>25</v>
      </c>
      <c r="C23" s="117" t="s">
        <v>138</v>
      </c>
      <c r="D23" s="117" t="s">
        <v>118</v>
      </c>
      <c r="E23" s="118">
        <v>35603</v>
      </c>
      <c r="F23" s="117">
        <v>18</v>
      </c>
      <c r="G23" s="117">
        <v>1</v>
      </c>
      <c r="H23" s="117">
        <v>6</v>
      </c>
      <c r="I23" s="117">
        <v>0</v>
      </c>
      <c r="J23" s="117">
        <v>2</v>
      </c>
      <c r="K23" s="117">
        <v>0</v>
      </c>
      <c r="L23" s="117">
        <v>1</v>
      </c>
      <c r="M23" s="117">
        <v>0</v>
      </c>
      <c r="N23" s="2">
        <v>9</v>
      </c>
      <c r="O23" s="117">
        <v>0</v>
      </c>
      <c r="P23" s="117">
        <v>0</v>
      </c>
      <c r="Q23" s="2">
        <v>2</v>
      </c>
      <c r="R23" s="2">
        <v>37</v>
      </c>
      <c r="S23" s="2">
        <v>29</v>
      </c>
      <c r="T23" s="117">
        <v>0</v>
      </c>
      <c r="U23" s="2">
        <v>4</v>
      </c>
      <c r="V23" s="117">
        <v>2</v>
      </c>
      <c r="W23" s="2">
        <v>24</v>
      </c>
      <c r="X23" s="2" t="s">
        <v>42</v>
      </c>
      <c r="Y23" s="2">
        <v>1.6759048983906668</v>
      </c>
      <c r="Z23" s="2">
        <v>0.99128660098773946</v>
      </c>
      <c r="AA23" s="2">
        <v>1.2489968128013669</v>
      </c>
      <c r="AB23" s="2">
        <v>2.4259048983906668</v>
      </c>
      <c r="AC23" s="2">
        <v>1.6259225831094903</v>
      </c>
      <c r="AD23" s="2">
        <v>2.3895930919175701</v>
      </c>
      <c r="AE23" s="71">
        <f>('Controles Generales'!$D$19*(I23*(90/$H23))+'Controles Generales'!$E$19*(J23*(90/$H23))+'Controles Generales'!$F$19*(K23*(90/$H23))+'Controles Generales'!$G$19*(L23*(90/$H23))+'Controles Generales'!$H$19*(M23*(90/$H23))+'Controles Generales'!$J$19*(O23*(90/$H23))+'Controles Generales'!$K$19*(P23*(90/$H23))+'Controles Generales'!$O$19*(T23*(90/$H23))+'Controles Generales'!$Q$19*(V23*(90/$H23)))/100</f>
        <v>6.9</v>
      </c>
      <c r="AF23" s="2"/>
      <c r="AG23" s="2"/>
      <c r="AH23" s="2"/>
      <c r="AI23" s="2"/>
      <c r="AJ23" s="10">
        <f>IF($H23&lt;'Criterios de Restricción'!$E$43,0,AE23)</f>
        <v>0</v>
      </c>
    </row>
    <row r="24" spans="1:36" ht="21" x14ac:dyDescent="0.25">
      <c r="A24" s="117" t="s">
        <v>249</v>
      </c>
      <c r="B24" s="117" t="s">
        <v>25</v>
      </c>
      <c r="C24" s="117" t="s">
        <v>139</v>
      </c>
      <c r="D24" s="117" t="s">
        <v>118</v>
      </c>
      <c r="E24" s="118">
        <v>34469</v>
      </c>
      <c r="F24" s="117">
        <v>21</v>
      </c>
      <c r="G24" s="117">
        <v>15</v>
      </c>
      <c r="H24" s="117">
        <v>1081</v>
      </c>
      <c r="I24" s="117">
        <v>93</v>
      </c>
      <c r="J24" s="117">
        <v>144</v>
      </c>
      <c r="K24" s="117">
        <v>50</v>
      </c>
      <c r="L24" s="117">
        <v>10</v>
      </c>
      <c r="M24" s="117">
        <v>33</v>
      </c>
      <c r="N24" s="2">
        <v>0</v>
      </c>
      <c r="O24" s="117">
        <v>2</v>
      </c>
      <c r="P24" s="117">
        <v>8</v>
      </c>
      <c r="Q24" s="2">
        <v>0</v>
      </c>
      <c r="R24" s="2">
        <v>0</v>
      </c>
      <c r="S24" s="2">
        <v>0</v>
      </c>
      <c r="T24" s="117">
        <v>19</v>
      </c>
      <c r="U24" s="2">
        <v>1</v>
      </c>
      <c r="V24" s="117">
        <v>53</v>
      </c>
      <c r="W24" s="2">
        <v>12</v>
      </c>
      <c r="X24" s="2"/>
      <c r="Y24" s="2"/>
      <c r="Z24" s="2"/>
      <c r="AA24" s="2"/>
      <c r="AB24" s="2"/>
      <c r="AC24" s="2"/>
      <c r="AD24" s="2"/>
      <c r="AE24" s="71">
        <f>('Controles Generales'!$D$19*(I24*(90/$H24))+'Controles Generales'!$E$19*(J24*(90/$H24))+'Controles Generales'!$F$19*(K24*(90/$H24))+'Controles Generales'!$G$19*(L24*(90/$H24))+'Controles Generales'!$H$19*(M24*(90/$H24))+'Controles Generales'!$J$19*(O24*(90/$H24))+'Controles Generales'!$K$19*(P24*(90/$H24))+'Controles Generales'!$O$19*(T24*(90/$H24))+'Controles Generales'!$Q$19*(V24*(90/$H24)))/100</f>
        <v>3.975485661424607</v>
      </c>
      <c r="AF24" s="2"/>
      <c r="AG24" s="2"/>
      <c r="AH24" s="2"/>
      <c r="AI24" s="2"/>
      <c r="AJ24" s="10">
        <f>IF($H24&lt;'Criterios de Restricción'!$E$43,0,AE24)</f>
        <v>3.975485661424607</v>
      </c>
    </row>
    <row r="25" spans="1:36" ht="21" x14ac:dyDescent="0.25">
      <c r="A25" s="117" t="s">
        <v>587</v>
      </c>
      <c r="B25" s="117" t="s">
        <v>25</v>
      </c>
      <c r="C25" s="117" t="s">
        <v>158</v>
      </c>
      <c r="D25" s="117" t="s">
        <v>118</v>
      </c>
      <c r="E25" s="118">
        <v>32898</v>
      </c>
      <c r="F25" s="117">
        <v>25</v>
      </c>
      <c r="G25" s="117">
        <v>18</v>
      </c>
      <c r="H25" s="117">
        <v>790</v>
      </c>
      <c r="I25" s="117">
        <v>35</v>
      </c>
      <c r="J25" s="117">
        <v>214</v>
      </c>
      <c r="K25" s="117">
        <v>70</v>
      </c>
      <c r="L25" s="117">
        <v>5</v>
      </c>
      <c r="M25" s="117">
        <v>21</v>
      </c>
      <c r="N25" s="2">
        <v>3</v>
      </c>
      <c r="O25" s="117">
        <v>2</v>
      </c>
      <c r="P25" s="117">
        <v>5</v>
      </c>
      <c r="Q25" s="2">
        <v>1</v>
      </c>
      <c r="R25" s="2">
        <v>6</v>
      </c>
      <c r="S25" s="2">
        <v>5</v>
      </c>
      <c r="T25" s="117">
        <v>19</v>
      </c>
      <c r="U25" s="2">
        <v>3</v>
      </c>
      <c r="V25" s="117">
        <v>15</v>
      </c>
      <c r="W25" s="2">
        <v>12</v>
      </c>
      <c r="X25" s="2" t="s">
        <v>42</v>
      </c>
      <c r="Y25" s="2">
        <v>19.83701724118195</v>
      </c>
      <c r="Z25" s="2">
        <v>10.351882074385198</v>
      </c>
      <c r="AA25" s="2">
        <v>11.54874886559063</v>
      </c>
      <c r="AB25" s="2">
        <v>18.097263142821294</v>
      </c>
      <c r="AC25" s="2">
        <v>17.008186705767351</v>
      </c>
      <c r="AD25" s="2">
        <v>27.499454713219016</v>
      </c>
      <c r="AE25" s="71">
        <f>('Controles Generales'!$D$19*(I25*(90/$H25))+'Controles Generales'!$E$19*(J25*(90/$H25))+'Controles Generales'!$F$19*(K25*(90/$H25))+'Controles Generales'!$G$19*(L25*(90/$H25))+'Controles Generales'!$H$19*(M25*(90/$H25))+'Controles Generales'!$J$19*(O25*(90/$H25))+'Controles Generales'!$K$19*(P25*(90/$H25))+'Controles Generales'!$O$19*(T25*(90/$H25))+'Controles Generales'!$Q$19*(V25*(90/$H25)))/100</f>
        <v>5.617594936708862</v>
      </c>
      <c r="AF25" s="2"/>
      <c r="AG25" s="2"/>
      <c r="AH25" s="2"/>
      <c r="AI25" s="2"/>
      <c r="AJ25" s="10">
        <f>IF($H25&lt;'Criterios de Restricción'!$E$43,0,AE25)</f>
        <v>5.617594936708862</v>
      </c>
    </row>
    <row r="26" spans="1:36" ht="21" x14ac:dyDescent="0.25">
      <c r="A26" s="117" t="s">
        <v>644</v>
      </c>
      <c r="B26" s="117" t="s">
        <v>24</v>
      </c>
      <c r="C26" s="117" t="s">
        <v>165</v>
      </c>
      <c r="D26" s="117" t="s">
        <v>169</v>
      </c>
      <c r="E26" s="118">
        <v>32365</v>
      </c>
      <c r="F26" s="117">
        <v>27</v>
      </c>
      <c r="G26" s="117">
        <v>21</v>
      </c>
      <c r="H26" s="117">
        <v>734</v>
      </c>
      <c r="I26" s="117">
        <v>64</v>
      </c>
      <c r="J26" s="117">
        <v>99</v>
      </c>
      <c r="K26" s="117">
        <v>11</v>
      </c>
      <c r="L26" s="117">
        <v>17</v>
      </c>
      <c r="M26" s="117">
        <v>48</v>
      </c>
      <c r="N26" s="2">
        <v>8</v>
      </c>
      <c r="O26" s="117">
        <v>1</v>
      </c>
      <c r="P26" s="117">
        <v>0</v>
      </c>
      <c r="Q26" s="2">
        <v>0</v>
      </c>
      <c r="R26" s="2">
        <v>2</v>
      </c>
      <c r="S26" s="2">
        <v>7</v>
      </c>
      <c r="T26" s="117">
        <v>9</v>
      </c>
      <c r="U26" s="2">
        <v>1</v>
      </c>
      <c r="V26" s="117">
        <v>63</v>
      </c>
      <c r="W26" s="2">
        <v>15</v>
      </c>
      <c r="X26" s="2"/>
      <c r="Y26" s="2"/>
      <c r="Z26" s="2"/>
      <c r="AA26" s="2"/>
      <c r="AB26" s="2"/>
      <c r="AC26" s="2"/>
      <c r="AD26" s="2"/>
      <c r="AE26" s="71">
        <f>('Controles Generales'!$D$19*(I26*(90/$H26))+'Controles Generales'!$E$19*(J26*(90/$H26))+'Controles Generales'!$F$19*(K26*(90/$H26))+'Controles Generales'!$G$19*(L26*(90/$H26))+'Controles Generales'!$H$19*(M26*(90/$H26))+'Controles Generales'!$J$19*(O26*(90/$H26))+'Controles Generales'!$K$19*(P26*(90/$H26))+'Controles Generales'!$O$19*(T26*(90/$H26))+'Controles Generales'!$Q$19*(V26*(90/$H26)))/100</f>
        <v>4.3185286103542238</v>
      </c>
      <c r="AF26" s="2"/>
      <c r="AG26" s="2"/>
      <c r="AH26" s="2"/>
      <c r="AI26" s="2"/>
      <c r="AJ26" s="10">
        <f>IF($H26&lt;'Criterios de Restricción'!$E$43,0,AE26)</f>
        <v>4.3185286103542238</v>
      </c>
    </row>
    <row r="27" spans="1:36" ht="21" x14ac:dyDescent="0.25">
      <c r="A27" s="117" t="s">
        <v>645</v>
      </c>
      <c r="B27" s="117" t="s">
        <v>24</v>
      </c>
      <c r="C27" s="117" t="s">
        <v>142</v>
      </c>
      <c r="D27" s="117" t="s">
        <v>118</v>
      </c>
      <c r="E27" s="118">
        <v>33443</v>
      </c>
      <c r="F27" s="117">
        <v>24</v>
      </c>
      <c r="G27" s="117">
        <v>14</v>
      </c>
      <c r="H27" s="117">
        <v>465</v>
      </c>
      <c r="I27" s="117">
        <v>85</v>
      </c>
      <c r="J27" s="117">
        <v>122</v>
      </c>
      <c r="K27" s="117">
        <v>14</v>
      </c>
      <c r="L27" s="117">
        <v>7</v>
      </c>
      <c r="M27" s="117">
        <v>15</v>
      </c>
      <c r="N27" s="2">
        <v>4</v>
      </c>
      <c r="O27" s="117">
        <v>0</v>
      </c>
      <c r="P27" s="117">
        <v>2</v>
      </c>
      <c r="Q27" s="2">
        <v>3</v>
      </c>
      <c r="R27" s="2">
        <v>4</v>
      </c>
      <c r="S27" s="2">
        <v>41</v>
      </c>
      <c r="T27" s="117">
        <v>11</v>
      </c>
      <c r="U27" s="2">
        <v>2</v>
      </c>
      <c r="V27" s="117">
        <v>20</v>
      </c>
      <c r="W27" s="2">
        <v>23</v>
      </c>
      <c r="X27" s="2"/>
      <c r="Y27" s="2"/>
      <c r="Z27" s="2"/>
      <c r="AA27" s="2"/>
      <c r="AB27" s="2"/>
      <c r="AC27" s="2"/>
      <c r="AD27" s="2"/>
      <c r="AE27" s="71">
        <f>('Controles Generales'!$D$19*(I27*(90/$H27))+'Controles Generales'!$E$19*(J27*(90/$H27))+'Controles Generales'!$F$19*(K27*(90/$H27))+'Controles Generales'!$G$19*(L27*(90/$H27))+'Controles Generales'!$H$19*(M27*(90/$H27))+'Controles Generales'!$J$19*(O27*(90/$H27))+'Controles Generales'!$K$19*(P27*(90/$H27))+'Controles Generales'!$O$19*(T27*(90/$H27))+'Controles Generales'!$Q$19*(V27*(90/$H27)))/100</f>
        <v>6.0890322580645151</v>
      </c>
      <c r="AF27" s="2"/>
      <c r="AG27" s="2"/>
      <c r="AH27" s="2"/>
      <c r="AI27" s="2"/>
      <c r="AJ27" s="10">
        <f>IF($H27&lt;'Criterios de Restricción'!$E$43,0,AE27)</f>
        <v>0</v>
      </c>
    </row>
    <row r="28" spans="1:36" ht="21" x14ac:dyDescent="0.25">
      <c r="A28" s="117" t="s">
        <v>646</v>
      </c>
      <c r="B28" s="117" t="s">
        <v>24</v>
      </c>
      <c r="C28" s="117" t="s">
        <v>175</v>
      </c>
      <c r="D28" s="117" t="s">
        <v>118</v>
      </c>
      <c r="E28" s="118">
        <v>34790</v>
      </c>
      <c r="F28" s="117">
        <v>20</v>
      </c>
      <c r="G28" s="117">
        <v>1</v>
      </c>
      <c r="H28" s="117">
        <v>18</v>
      </c>
      <c r="I28" s="117">
        <v>1</v>
      </c>
      <c r="J28" s="117">
        <v>4</v>
      </c>
      <c r="K28" s="117">
        <v>1</v>
      </c>
      <c r="L28" s="117">
        <v>0</v>
      </c>
      <c r="M28" s="117">
        <v>1</v>
      </c>
      <c r="N28" s="2">
        <v>7</v>
      </c>
      <c r="O28" s="117">
        <v>0</v>
      </c>
      <c r="P28" s="117">
        <v>0</v>
      </c>
      <c r="Q28" s="2">
        <v>0</v>
      </c>
      <c r="R28" s="2">
        <v>6</v>
      </c>
      <c r="S28" s="2">
        <v>3</v>
      </c>
      <c r="T28" s="117">
        <v>0</v>
      </c>
      <c r="U28" s="2">
        <v>15</v>
      </c>
      <c r="V28" s="117">
        <v>1</v>
      </c>
      <c r="W28" s="2">
        <v>81</v>
      </c>
      <c r="X28" s="2"/>
      <c r="Y28" s="2"/>
      <c r="Z28" s="2"/>
      <c r="AA28" s="2"/>
      <c r="AB28" s="2"/>
      <c r="AC28" s="2"/>
      <c r="AD28" s="2"/>
      <c r="AE28" s="71">
        <f>('Controles Generales'!$D$19*(I28*(90/$H28))+'Controles Generales'!$E$19*(J28*(90/$H28))+'Controles Generales'!$F$19*(K28*(90/$H28))+'Controles Generales'!$G$19*(L28*(90/$H28))+'Controles Generales'!$H$19*(M28*(90/$H28))+'Controles Generales'!$J$19*(O28*(90/$H28))+'Controles Generales'!$K$19*(P28*(90/$H28))+'Controles Generales'!$O$19*(T28*(90/$H28))+'Controles Generales'!$Q$19*(V28*(90/$H28)))/100</f>
        <v>4.95</v>
      </c>
      <c r="AF28" s="2"/>
      <c r="AG28" s="2"/>
      <c r="AH28" s="2"/>
      <c r="AI28" s="2"/>
      <c r="AJ28" s="10">
        <f>IF($H28&lt;'Criterios de Restricción'!$E$43,0,AE28)</f>
        <v>0</v>
      </c>
    </row>
    <row r="29" spans="1:36" ht="21" x14ac:dyDescent="0.25">
      <c r="A29" s="117" t="s">
        <v>946</v>
      </c>
      <c r="B29" s="117" t="s">
        <v>28</v>
      </c>
      <c r="C29" s="117" t="s">
        <v>154</v>
      </c>
      <c r="D29" s="117" t="s">
        <v>118</v>
      </c>
      <c r="E29" s="118">
        <v>35537</v>
      </c>
      <c r="F29" s="117">
        <v>18</v>
      </c>
      <c r="G29" s="117">
        <v>1</v>
      </c>
      <c r="H29" s="117">
        <v>45</v>
      </c>
      <c r="I29" s="117">
        <v>4</v>
      </c>
      <c r="J29" s="117">
        <v>6</v>
      </c>
      <c r="K29" s="117">
        <v>0</v>
      </c>
      <c r="L29" s="117">
        <v>1</v>
      </c>
      <c r="M29" s="117">
        <v>4</v>
      </c>
      <c r="N29" s="2">
        <v>0</v>
      </c>
      <c r="O29" s="117">
        <v>0</v>
      </c>
      <c r="P29" s="117">
        <v>0</v>
      </c>
      <c r="Q29" s="2">
        <v>0</v>
      </c>
      <c r="R29" s="2">
        <v>1</v>
      </c>
      <c r="S29" s="2">
        <v>1</v>
      </c>
      <c r="T29" s="117">
        <v>1</v>
      </c>
      <c r="U29" s="2">
        <v>6</v>
      </c>
      <c r="V29" s="117">
        <v>2</v>
      </c>
      <c r="W29" s="2">
        <v>24</v>
      </c>
      <c r="X29" s="2"/>
      <c r="Y29" s="2"/>
      <c r="Z29" s="2"/>
      <c r="AA29" s="2"/>
      <c r="AB29" s="2"/>
      <c r="AC29" s="2"/>
      <c r="AD29" s="2"/>
      <c r="AE29" s="71">
        <f>('Controles Generales'!$D$19*(I29*(90/$H29))+'Controles Generales'!$E$19*(J29*(90/$H29))+'Controles Generales'!$F$19*(K29*(90/$H29))+'Controles Generales'!$G$19*(L29*(90/$H29))+'Controles Generales'!$H$19*(M29*(90/$H29))+'Controles Generales'!$J$19*(O29*(90/$H29))+'Controles Generales'!$K$19*(P29*(90/$H29))+'Controles Generales'!$O$19*(T29*(90/$H29))+'Controles Generales'!$Q$19*(V29*(90/$H29)))/100</f>
        <v>4.4400000000000004</v>
      </c>
      <c r="AF29" s="2"/>
      <c r="AG29" s="2"/>
      <c r="AH29" s="2"/>
      <c r="AI29" s="2"/>
      <c r="AJ29" s="10">
        <f>IF($H29&lt;'Criterios de Restricción'!$E$43,0,AE29)</f>
        <v>0</v>
      </c>
    </row>
    <row r="30" spans="1:36" ht="21" x14ac:dyDescent="0.25">
      <c r="A30" s="117" t="s">
        <v>494</v>
      </c>
      <c r="B30" s="117" t="s">
        <v>28</v>
      </c>
      <c r="C30" s="117" t="s">
        <v>165</v>
      </c>
      <c r="D30" s="117" t="s">
        <v>118</v>
      </c>
      <c r="E30" s="118">
        <v>33828</v>
      </c>
      <c r="F30" s="117">
        <v>23</v>
      </c>
      <c r="G30" s="117">
        <v>24</v>
      </c>
      <c r="H30" s="117">
        <v>1897</v>
      </c>
      <c r="I30" s="117">
        <v>279</v>
      </c>
      <c r="J30" s="117">
        <v>327</v>
      </c>
      <c r="K30" s="117">
        <v>21</v>
      </c>
      <c r="L30" s="117">
        <v>36</v>
      </c>
      <c r="M30" s="117">
        <v>178</v>
      </c>
      <c r="N30" s="2">
        <v>0</v>
      </c>
      <c r="O30" s="117">
        <v>0</v>
      </c>
      <c r="P30" s="117">
        <v>2</v>
      </c>
      <c r="Q30" s="2">
        <v>0</v>
      </c>
      <c r="R30" s="2">
        <v>0</v>
      </c>
      <c r="S30" s="2">
        <v>0</v>
      </c>
      <c r="T30" s="117">
        <v>30</v>
      </c>
      <c r="U30" s="2">
        <v>2</v>
      </c>
      <c r="V30" s="117">
        <v>170</v>
      </c>
      <c r="W30" s="2">
        <v>7</v>
      </c>
      <c r="X30" s="2"/>
      <c r="Y30" s="2"/>
      <c r="Z30" s="2"/>
      <c r="AA30" s="2"/>
      <c r="AB30" s="2"/>
      <c r="AC30" s="2"/>
      <c r="AD30" s="2"/>
      <c r="AE30" s="71">
        <f>('Controles Generales'!$D$19*(I30*(90/$H30))+'Controles Generales'!$E$19*(J30*(90/$H30))+'Controles Generales'!$F$19*(K30*(90/$H30))+'Controles Generales'!$G$19*(L30*(90/$H30))+'Controles Generales'!$H$19*(M30*(90/$H30))+'Controles Generales'!$J$19*(O30*(90/$H30))+'Controles Generales'!$K$19*(P30*(90/$H30))+'Controles Generales'!$O$19*(T30*(90/$H30))+'Controles Generales'!$Q$19*(V30*(90/$H30)))/100</f>
        <v>5.6922509225092242</v>
      </c>
      <c r="AF30" s="2"/>
      <c r="AG30" s="2"/>
      <c r="AH30" s="2"/>
      <c r="AI30" s="2"/>
      <c r="AJ30" s="10">
        <f>IF($H30&lt;'Criterios de Restricción'!$E$43,0,AE30)</f>
        <v>5.6922509225092242</v>
      </c>
    </row>
    <row r="31" spans="1:36" ht="21" x14ac:dyDescent="0.25">
      <c r="A31" s="117" t="s">
        <v>471</v>
      </c>
      <c r="B31" s="117" t="s">
        <v>28</v>
      </c>
      <c r="C31" s="117" t="s">
        <v>168</v>
      </c>
      <c r="D31" s="117" t="s">
        <v>118</v>
      </c>
      <c r="E31" s="118">
        <v>34107</v>
      </c>
      <c r="F31" s="117">
        <v>22</v>
      </c>
      <c r="G31" s="117">
        <v>23</v>
      </c>
      <c r="H31" s="117">
        <v>2047</v>
      </c>
      <c r="I31" s="117">
        <v>323</v>
      </c>
      <c r="J31" s="117">
        <v>318</v>
      </c>
      <c r="K31" s="117">
        <v>20</v>
      </c>
      <c r="L31" s="117">
        <v>35</v>
      </c>
      <c r="M31" s="117">
        <v>174</v>
      </c>
      <c r="N31" s="2">
        <v>2</v>
      </c>
      <c r="O31" s="117">
        <v>0</v>
      </c>
      <c r="P31" s="117">
        <v>2</v>
      </c>
      <c r="Q31" s="2">
        <v>0</v>
      </c>
      <c r="R31" s="2">
        <v>2</v>
      </c>
      <c r="S31" s="2">
        <v>8</v>
      </c>
      <c r="T31" s="117">
        <v>8</v>
      </c>
      <c r="U31" s="2">
        <v>14</v>
      </c>
      <c r="V31" s="117">
        <v>128</v>
      </c>
      <c r="W31" s="2">
        <v>126</v>
      </c>
      <c r="X31" s="2" t="s">
        <v>42</v>
      </c>
      <c r="Y31" s="2">
        <v>7.1829737308864443</v>
      </c>
      <c r="Z31" s="2">
        <v>2.9356797148893659</v>
      </c>
      <c r="AA31" s="2">
        <v>4.9999093086493192</v>
      </c>
      <c r="AB31" s="2">
        <v>9.0579737308864452</v>
      </c>
      <c r="AC31" s="2">
        <v>10.734939588366842</v>
      </c>
      <c r="AD31" s="2">
        <v>11.218856807329294</v>
      </c>
      <c r="AE31" s="71">
        <f>('Controles Generales'!$D$19*(I31*(90/$H31))+'Controles Generales'!$E$19*(J31*(90/$H31))+'Controles Generales'!$F$19*(K31*(90/$H31))+'Controles Generales'!$G$19*(L31*(90/$H31))+'Controles Generales'!$H$19*(M31*(90/$H31))+'Controles Generales'!$J$19*(O31*(90/$H31))+'Controles Generales'!$K$19*(P31*(90/$H31))+'Controles Generales'!$O$19*(T31*(90/$H31))+'Controles Generales'!$Q$19*(V31*(90/$H31)))/100</f>
        <v>5.238202247191011</v>
      </c>
      <c r="AF31" s="2"/>
      <c r="AG31" s="2"/>
      <c r="AH31" s="2"/>
      <c r="AI31" s="2"/>
      <c r="AJ31" s="10">
        <f>IF($H31&lt;'Criterios de Restricción'!$E$43,0,AE31)</f>
        <v>5.238202247191011</v>
      </c>
    </row>
    <row r="32" spans="1:36" ht="21" x14ac:dyDescent="0.25">
      <c r="A32" s="117" t="s">
        <v>174</v>
      </c>
      <c r="B32" s="117" t="s">
        <v>24</v>
      </c>
      <c r="C32" s="117" t="s">
        <v>175</v>
      </c>
      <c r="D32" s="117" t="s">
        <v>118</v>
      </c>
      <c r="E32" s="118">
        <v>34542</v>
      </c>
      <c r="F32" s="117">
        <v>21</v>
      </c>
      <c r="G32" s="117">
        <v>24</v>
      </c>
      <c r="H32" s="117">
        <v>1552</v>
      </c>
      <c r="I32" s="117">
        <v>152</v>
      </c>
      <c r="J32" s="117">
        <v>361</v>
      </c>
      <c r="K32" s="117">
        <v>36</v>
      </c>
      <c r="L32" s="117">
        <v>16</v>
      </c>
      <c r="M32" s="117">
        <v>51</v>
      </c>
      <c r="N32" s="2">
        <v>5</v>
      </c>
      <c r="O32" s="117">
        <v>4</v>
      </c>
      <c r="P32" s="117">
        <v>5</v>
      </c>
      <c r="Q32" s="2">
        <v>0</v>
      </c>
      <c r="R32" s="2">
        <v>7</v>
      </c>
      <c r="S32" s="2">
        <v>3</v>
      </c>
      <c r="T32" s="117">
        <v>29</v>
      </c>
      <c r="U32" s="2">
        <v>0</v>
      </c>
      <c r="V32" s="117">
        <v>44</v>
      </c>
      <c r="W32" s="2">
        <v>2</v>
      </c>
      <c r="X32" s="2"/>
      <c r="Y32" s="2"/>
      <c r="Z32" s="2"/>
      <c r="AA32" s="2"/>
      <c r="AB32" s="2"/>
      <c r="AC32" s="2"/>
      <c r="AD32" s="2"/>
      <c r="AE32" s="71">
        <f>('Controles Generales'!$D$19*(I32*(90/$H32))+'Controles Generales'!$E$19*(J32*(90/$H32))+'Controles Generales'!$F$19*(K32*(90/$H32))+'Controles Generales'!$G$19*(L32*(90/$H32))+'Controles Generales'!$H$19*(M32*(90/$H32))+'Controles Generales'!$J$19*(O32*(90/$H32))+'Controles Generales'!$K$19*(P32*(90/$H32))+'Controles Generales'!$O$19*(T32*(90/$H32))+'Controles Generales'!$Q$19*(V32*(90/$H32)))/100</f>
        <v>4.7563144329896909</v>
      </c>
      <c r="AF32" s="2"/>
      <c r="AG32" s="2"/>
      <c r="AH32" s="2"/>
      <c r="AI32" s="2"/>
      <c r="AJ32" s="10">
        <f>IF($H32&lt;'Criterios de Restricción'!$E$43,0,AE32)</f>
        <v>4.7563144329896909</v>
      </c>
    </row>
    <row r="33" spans="1:36" ht="21" x14ac:dyDescent="0.25">
      <c r="A33" s="117" t="s">
        <v>947</v>
      </c>
      <c r="B33" s="117" t="s">
        <v>27</v>
      </c>
      <c r="C33" s="117" t="s">
        <v>143</v>
      </c>
      <c r="D33" s="117" t="s">
        <v>118</v>
      </c>
      <c r="E33" s="118">
        <v>35085</v>
      </c>
      <c r="F33" s="117">
        <v>19</v>
      </c>
      <c r="G33" s="117">
        <v>4</v>
      </c>
      <c r="H33" s="117">
        <v>201</v>
      </c>
      <c r="I33" s="117">
        <v>11</v>
      </c>
      <c r="J33" s="117">
        <v>41</v>
      </c>
      <c r="K33" s="117">
        <v>7</v>
      </c>
      <c r="L33" s="117">
        <v>1</v>
      </c>
      <c r="M33" s="117">
        <v>7</v>
      </c>
      <c r="N33" s="2">
        <v>4</v>
      </c>
      <c r="O33" s="117">
        <v>0</v>
      </c>
      <c r="P33" s="117">
        <v>0</v>
      </c>
      <c r="Q33" s="2">
        <v>3</v>
      </c>
      <c r="R33" s="2">
        <v>6</v>
      </c>
      <c r="S33" s="2">
        <v>17</v>
      </c>
      <c r="T33" s="117">
        <v>5</v>
      </c>
      <c r="U33" s="2">
        <v>27</v>
      </c>
      <c r="V33" s="117">
        <v>1</v>
      </c>
      <c r="W33" s="2">
        <v>157</v>
      </c>
      <c r="X33" s="2"/>
      <c r="Y33" s="2"/>
      <c r="Z33" s="2"/>
      <c r="AA33" s="2"/>
      <c r="AB33" s="2"/>
      <c r="AC33" s="2"/>
      <c r="AD33" s="2"/>
      <c r="AE33" s="71">
        <f>('Controles Generales'!$D$19*(I33*(90/$H33))+'Controles Generales'!$E$19*(J33*(90/$H33))+'Controles Generales'!$F$19*(K33*(90/$H33))+'Controles Generales'!$G$19*(L33*(90/$H33))+'Controles Generales'!$H$19*(M33*(90/$H33))+'Controles Generales'!$J$19*(O33*(90/$H33))+'Controles Generales'!$K$19*(P33*(90/$H33))+'Controles Generales'!$O$19*(T33*(90/$H33))+'Controles Generales'!$Q$19*(V33*(90/$H33)))/100</f>
        <v>4.1507462686567163</v>
      </c>
      <c r="AF33" s="2"/>
      <c r="AG33" s="2"/>
      <c r="AH33" s="2"/>
      <c r="AI33" s="2"/>
      <c r="AJ33" s="10">
        <f>IF($H33&lt;'Criterios de Restricción'!$E$43,0,AE33)</f>
        <v>0</v>
      </c>
    </row>
    <row r="34" spans="1:36" ht="21" x14ac:dyDescent="0.25">
      <c r="A34" s="117" t="s">
        <v>468</v>
      </c>
      <c r="B34" s="117" t="s">
        <v>28</v>
      </c>
      <c r="C34" s="117" t="s">
        <v>152</v>
      </c>
      <c r="D34" s="117" t="s">
        <v>118</v>
      </c>
      <c r="E34" s="118">
        <v>31837</v>
      </c>
      <c r="F34" s="117">
        <v>28</v>
      </c>
      <c r="G34" s="117">
        <v>21</v>
      </c>
      <c r="H34" s="117">
        <v>1784</v>
      </c>
      <c r="I34" s="117">
        <v>469</v>
      </c>
      <c r="J34" s="117">
        <v>418</v>
      </c>
      <c r="K34" s="117">
        <v>24</v>
      </c>
      <c r="L34" s="117">
        <v>46</v>
      </c>
      <c r="M34" s="117">
        <v>138</v>
      </c>
      <c r="N34" s="2">
        <v>16</v>
      </c>
      <c r="O34" s="117">
        <v>0</v>
      </c>
      <c r="P34" s="117">
        <v>8</v>
      </c>
      <c r="Q34" s="2">
        <v>1</v>
      </c>
      <c r="R34" s="2">
        <v>24</v>
      </c>
      <c r="S34" s="2">
        <v>14</v>
      </c>
      <c r="T34" s="117">
        <v>20</v>
      </c>
      <c r="U34" s="2">
        <v>9</v>
      </c>
      <c r="V34" s="117">
        <v>139</v>
      </c>
      <c r="W34" s="2">
        <v>57</v>
      </c>
      <c r="X34" s="2" t="s">
        <v>42</v>
      </c>
      <c r="Y34" s="2">
        <v>8.2185693828619204</v>
      </c>
      <c r="Z34" s="2">
        <v>4.1181221183130283</v>
      </c>
      <c r="AA34" s="2">
        <v>5.4501571460427387</v>
      </c>
      <c r="AB34" s="2">
        <v>7.0710283992553631</v>
      </c>
      <c r="AC34" s="2">
        <v>8.210439307687885</v>
      </c>
      <c r="AD34" s="2">
        <v>9.914591202116231</v>
      </c>
      <c r="AE34" s="71">
        <f>('Controles Generales'!$D$19*(I34*(90/$H34))+'Controles Generales'!$E$19*(J34*(90/$H34))+'Controles Generales'!$F$19*(K34*(90/$H34))+'Controles Generales'!$G$19*(L34*(90/$H34))+'Controles Generales'!$H$19*(M34*(90/$H34))+'Controles Generales'!$J$19*(O34*(90/$H34))+'Controles Generales'!$K$19*(P34*(90/$H34))+'Controles Generales'!$O$19*(T34*(90/$H34))+'Controles Generales'!$Q$19*(V34*(90/$H34)))/100</f>
        <v>7.2095852017937219</v>
      </c>
      <c r="AF34" s="2"/>
      <c r="AG34" s="2"/>
      <c r="AH34" s="2"/>
      <c r="AI34" s="2"/>
      <c r="AJ34" s="10">
        <f>IF($H34&lt;'Criterios de Restricción'!$E$43,0,AE34)</f>
        <v>7.2095852017937219</v>
      </c>
    </row>
    <row r="35" spans="1:36" ht="21" x14ac:dyDescent="0.25">
      <c r="A35" s="117" t="s">
        <v>156</v>
      </c>
      <c r="B35" s="117" t="s">
        <v>27</v>
      </c>
      <c r="C35" s="117" t="s">
        <v>157</v>
      </c>
      <c r="D35" s="117" t="s">
        <v>118</v>
      </c>
      <c r="E35" s="118">
        <v>34371</v>
      </c>
      <c r="F35" s="117">
        <v>21</v>
      </c>
      <c r="G35" s="117">
        <v>4</v>
      </c>
      <c r="H35" s="117">
        <v>65</v>
      </c>
      <c r="I35" s="117">
        <v>7</v>
      </c>
      <c r="J35" s="117">
        <v>12</v>
      </c>
      <c r="K35" s="117">
        <v>1</v>
      </c>
      <c r="L35" s="117">
        <v>2</v>
      </c>
      <c r="M35" s="117">
        <v>2</v>
      </c>
      <c r="N35" s="2">
        <v>8</v>
      </c>
      <c r="O35" s="117">
        <v>0</v>
      </c>
      <c r="P35" s="117">
        <v>1</v>
      </c>
      <c r="Q35" s="2">
        <v>1</v>
      </c>
      <c r="R35" s="2">
        <v>3</v>
      </c>
      <c r="S35" s="2">
        <v>12</v>
      </c>
      <c r="T35" s="117">
        <v>4</v>
      </c>
      <c r="U35" s="2">
        <v>8</v>
      </c>
      <c r="V35" s="117">
        <v>4</v>
      </c>
      <c r="W35" s="2">
        <v>16</v>
      </c>
      <c r="X35" s="2"/>
      <c r="Y35" s="2"/>
      <c r="Z35" s="2"/>
      <c r="AA35" s="2"/>
      <c r="AB35" s="2"/>
      <c r="AC35" s="2"/>
      <c r="AD35" s="2"/>
      <c r="AE35" s="71">
        <f>('Controles Generales'!$D$19*(I35*(90/$H35))+'Controles Generales'!$E$19*(J35*(90/$H35))+'Controles Generales'!$F$19*(K35*(90/$H35))+'Controles Generales'!$G$19*(L35*(90/$H35))+'Controles Generales'!$H$19*(M35*(90/$H35))+'Controles Generales'!$J$19*(O35*(90/$H35))+'Controles Generales'!$K$19*(P35*(90/$H35))+'Controles Generales'!$O$19*(T35*(90/$H35))+'Controles Generales'!$Q$19*(V35*(90/$H35)))/100</f>
        <v>4.9569230769230774</v>
      </c>
      <c r="AF35" s="2"/>
      <c r="AG35" s="2"/>
      <c r="AH35" s="2"/>
      <c r="AI35" s="2"/>
      <c r="AJ35" s="10">
        <f>IF($H35&lt;'Criterios de Restricción'!$E$43,0,AE35)</f>
        <v>0</v>
      </c>
    </row>
    <row r="36" spans="1:36" ht="21" x14ac:dyDescent="0.25">
      <c r="A36" s="117" t="s">
        <v>948</v>
      </c>
      <c r="B36" s="117" t="s">
        <v>28</v>
      </c>
      <c r="C36" s="117" t="s">
        <v>143</v>
      </c>
      <c r="D36" s="117" t="s">
        <v>133</v>
      </c>
      <c r="E36" s="118">
        <v>32143</v>
      </c>
      <c r="F36" s="117">
        <v>27</v>
      </c>
      <c r="G36" s="117">
        <v>28</v>
      </c>
      <c r="H36" s="117">
        <v>2232</v>
      </c>
      <c r="I36" s="117">
        <v>318</v>
      </c>
      <c r="J36" s="117">
        <v>409</v>
      </c>
      <c r="K36" s="117">
        <v>5</v>
      </c>
      <c r="L36" s="117">
        <v>11</v>
      </c>
      <c r="M36" s="117">
        <v>137</v>
      </c>
      <c r="N36" s="2">
        <v>12</v>
      </c>
      <c r="O36" s="117">
        <v>5</v>
      </c>
      <c r="P36" s="117">
        <v>9</v>
      </c>
      <c r="Q36" s="2">
        <v>0</v>
      </c>
      <c r="R36" s="2">
        <v>36</v>
      </c>
      <c r="S36" s="2">
        <v>11</v>
      </c>
      <c r="T36" s="117">
        <v>35</v>
      </c>
      <c r="U36" s="2">
        <v>2</v>
      </c>
      <c r="V36" s="117">
        <v>133</v>
      </c>
      <c r="W36" s="2">
        <v>47</v>
      </c>
      <c r="X36" s="2" t="s">
        <v>42</v>
      </c>
      <c r="Y36" s="2">
        <v>43.926013779563057</v>
      </c>
      <c r="Z36" s="2">
        <v>36.991844161364639</v>
      </c>
      <c r="AA36" s="2">
        <v>48.501422879006725</v>
      </c>
      <c r="AB36" s="2">
        <v>43.645276074645025</v>
      </c>
      <c r="AC36" s="2">
        <v>46.92191594741238</v>
      </c>
      <c r="AD36" s="2">
        <v>30.991814616037509</v>
      </c>
      <c r="AE36" s="71">
        <f>('Controles Generales'!$D$19*(I36*(90/$H36))+'Controles Generales'!$E$19*(J36*(90/$H36))+'Controles Generales'!$F$19*(K36*(90/$H36))+'Controles Generales'!$G$19*(L36*(90/$H36))+'Controles Generales'!$H$19*(M36*(90/$H36))+'Controles Generales'!$J$19*(O36*(90/$H36))+'Controles Generales'!$K$19*(P36*(90/$H36))+'Controles Generales'!$O$19*(T36*(90/$H36))+'Controles Generales'!$Q$19*(V36*(90/$H36)))/100</f>
        <v>4.7895161290322585</v>
      </c>
      <c r="AF36" s="2"/>
      <c r="AG36" s="2"/>
      <c r="AH36" s="2"/>
      <c r="AI36" s="2"/>
      <c r="AJ36" s="10">
        <f>IF($H36&lt;'Criterios de Restricción'!$E$43,0,AE36)</f>
        <v>4.7895161290322585</v>
      </c>
    </row>
    <row r="37" spans="1:36" ht="21" x14ac:dyDescent="0.25">
      <c r="A37" s="117" t="s">
        <v>949</v>
      </c>
      <c r="B37" s="117" t="s">
        <v>28</v>
      </c>
      <c r="C37" s="117" t="s">
        <v>132</v>
      </c>
      <c r="D37" s="117" t="s">
        <v>118</v>
      </c>
      <c r="E37" s="118">
        <v>32496</v>
      </c>
      <c r="F37" s="117">
        <v>26</v>
      </c>
      <c r="G37" s="117">
        <v>23</v>
      </c>
      <c r="H37" s="117">
        <v>1813</v>
      </c>
      <c r="I37" s="117">
        <v>292</v>
      </c>
      <c r="J37" s="117">
        <v>311</v>
      </c>
      <c r="K37" s="117">
        <v>10</v>
      </c>
      <c r="L37" s="117">
        <v>37</v>
      </c>
      <c r="M37" s="117">
        <v>159</v>
      </c>
      <c r="N37" s="2">
        <v>0</v>
      </c>
      <c r="O37" s="117">
        <v>0</v>
      </c>
      <c r="P37" s="117">
        <v>1</v>
      </c>
      <c r="Q37" s="2">
        <v>0</v>
      </c>
      <c r="R37" s="2">
        <v>0</v>
      </c>
      <c r="S37" s="2">
        <v>0</v>
      </c>
      <c r="T37" s="117">
        <v>13</v>
      </c>
      <c r="U37" s="2">
        <v>0</v>
      </c>
      <c r="V37" s="117">
        <v>158</v>
      </c>
      <c r="W37" s="2">
        <v>0</v>
      </c>
      <c r="X37" s="2"/>
      <c r="Y37" s="2"/>
      <c r="Z37" s="2"/>
      <c r="AA37" s="2"/>
      <c r="AB37" s="2"/>
      <c r="AC37" s="2"/>
      <c r="AD37" s="2"/>
      <c r="AE37" s="71">
        <f>('Controles Generales'!$D$19*(I37*(90/$H37))+'Controles Generales'!$E$19*(J37*(90/$H37))+'Controles Generales'!$F$19*(K37*(90/$H37))+'Controles Generales'!$G$19*(L37*(90/$H37))+'Controles Generales'!$H$19*(M37*(90/$H37))+'Controles Generales'!$J$19*(O37*(90/$H37))+'Controles Generales'!$K$19*(P37*(90/$H37))+'Controles Generales'!$O$19*(T37*(90/$H37))+'Controles Generales'!$Q$19*(V37*(90/$H37)))/100</f>
        <v>5.5558742415885272</v>
      </c>
      <c r="AF37" s="2"/>
      <c r="AG37" s="2"/>
      <c r="AH37" s="2"/>
      <c r="AI37" s="2"/>
      <c r="AJ37" s="10">
        <f>IF($H37&lt;'Criterios de Restricción'!$E$43,0,AE37)</f>
        <v>5.5558742415885272</v>
      </c>
    </row>
    <row r="38" spans="1:36" ht="21" x14ac:dyDescent="0.25">
      <c r="A38" s="117" t="s">
        <v>950</v>
      </c>
      <c r="B38" s="117" t="s">
        <v>27</v>
      </c>
      <c r="C38" s="117" t="s">
        <v>157</v>
      </c>
      <c r="D38" s="117" t="s">
        <v>118</v>
      </c>
      <c r="E38" s="118">
        <v>33623</v>
      </c>
      <c r="F38" s="117">
        <v>23</v>
      </c>
      <c r="G38" s="117">
        <v>1</v>
      </c>
      <c r="H38" s="117">
        <v>62</v>
      </c>
      <c r="I38" s="117">
        <v>9</v>
      </c>
      <c r="J38" s="117">
        <v>19</v>
      </c>
      <c r="K38" s="117">
        <v>1</v>
      </c>
      <c r="L38" s="117">
        <v>3</v>
      </c>
      <c r="M38" s="117">
        <v>3</v>
      </c>
      <c r="N38" s="2">
        <v>0</v>
      </c>
      <c r="O38" s="117">
        <v>0</v>
      </c>
      <c r="P38" s="117">
        <v>0</v>
      </c>
      <c r="Q38" s="2">
        <v>0</v>
      </c>
      <c r="R38" s="2">
        <v>0</v>
      </c>
      <c r="S38" s="2">
        <v>0</v>
      </c>
      <c r="T38" s="117">
        <v>3</v>
      </c>
      <c r="U38" s="2">
        <v>0</v>
      </c>
      <c r="V38" s="117">
        <v>5</v>
      </c>
      <c r="W38" s="2">
        <v>1</v>
      </c>
      <c r="X38" s="2" t="s">
        <v>42</v>
      </c>
      <c r="Y38" s="2">
        <v>16.755251648122012</v>
      </c>
      <c r="Z38" s="2">
        <v>12.683024282202943</v>
      </c>
      <c r="AA38" s="2">
        <v>14.709559773613819</v>
      </c>
      <c r="AB38" s="2">
        <v>19.130251648122012</v>
      </c>
      <c r="AC38" s="2">
        <v>14.629238594987784</v>
      </c>
      <c r="AD38" s="2">
        <v>21.412794035156004</v>
      </c>
      <c r="AE38" s="71">
        <f>('Controles Generales'!$D$19*(I38*(90/$H38))+'Controles Generales'!$E$19*(J38*(90/$H38))+'Controles Generales'!$F$19*(K38*(90/$H38))+'Controles Generales'!$G$19*(L38*(90/$H38))+'Controles Generales'!$H$19*(M38*(90/$H38))+'Controles Generales'!$J$19*(O38*(90/$H38))+'Controles Generales'!$K$19*(P38*(90/$H38))+'Controles Generales'!$O$19*(T38*(90/$H38))+'Controles Generales'!$Q$19*(V38*(90/$H38)))/100</f>
        <v>7.0112903225806464</v>
      </c>
      <c r="AF38" s="2"/>
      <c r="AG38" s="2"/>
      <c r="AH38" s="2"/>
      <c r="AI38" s="2"/>
      <c r="AJ38" s="10">
        <f>IF($H38&lt;'Criterios de Restricción'!$E$43,0,AE38)</f>
        <v>0</v>
      </c>
    </row>
    <row r="39" spans="1:36" ht="21" x14ac:dyDescent="0.25">
      <c r="A39" s="117" t="s">
        <v>951</v>
      </c>
      <c r="B39" s="117" t="s">
        <v>27</v>
      </c>
      <c r="C39" s="117" t="s">
        <v>190</v>
      </c>
      <c r="D39" s="117" t="s">
        <v>118</v>
      </c>
      <c r="E39" s="118">
        <v>33206</v>
      </c>
      <c r="F39" s="117">
        <v>24</v>
      </c>
      <c r="G39" s="117">
        <v>15</v>
      </c>
      <c r="H39" s="117">
        <v>460</v>
      </c>
      <c r="I39" s="117">
        <v>29</v>
      </c>
      <c r="J39" s="117">
        <v>89</v>
      </c>
      <c r="K39" s="117">
        <v>16</v>
      </c>
      <c r="L39" s="117">
        <v>2</v>
      </c>
      <c r="M39" s="117">
        <v>9</v>
      </c>
      <c r="N39" s="2">
        <v>11</v>
      </c>
      <c r="O39" s="117">
        <v>0</v>
      </c>
      <c r="P39" s="117">
        <v>1</v>
      </c>
      <c r="Q39" s="2">
        <v>2</v>
      </c>
      <c r="R39" s="2">
        <v>16</v>
      </c>
      <c r="S39" s="2">
        <v>11</v>
      </c>
      <c r="T39" s="117">
        <v>9</v>
      </c>
      <c r="U39" s="2">
        <v>3</v>
      </c>
      <c r="V39" s="117">
        <v>7</v>
      </c>
      <c r="W39" s="2">
        <v>56</v>
      </c>
      <c r="X39" s="2" t="s">
        <v>42</v>
      </c>
      <c r="Y39" s="2">
        <v>19.03217939315682</v>
      </c>
      <c r="Z39" s="2">
        <v>13.968251462365425</v>
      </c>
      <c r="AA39" s="2">
        <v>18.47419523096713</v>
      </c>
      <c r="AB39" s="2">
        <v>18.501441688238788</v>
      </c>
      <c r="AC39" s="2">
        <v>22.406381405562925</v>
      </c>
      <c r="AD39" s="2">
        <v>18.920869857294814</v>
      </c>
      <c r="AE39" s="71">
        <f>('Controles Generales'!$D$19*(I39*(90/$H39))+'Controles Generales'!$E$19*(J39*(90/$H39))+'Controles Generales'!$F$19*(K39*(90/$H39))+'Controles Generales'!$G$19*(L39*(90/$H39))+'Controles Generales'!$H$19*(M39*(90/$H39))+'Controles Generales'!$J$19*(O39*(90/$H39))+'Controles Generales'!$K$19*(P39*(90/$H39))+'Controles Generales'!$O$19*(T39*(90/$H39))+'Controles Generales'!$Q$19*(V39*(90/$H39)))/100</f>
        <v>3.8367391304347827</v>
      </c>
      <c r="AF39" s="2"/>
      <c r="AG39" s="2"/>
      <c r="AH39" s="2"/>
      <c r="AI39" s="2"/>
      <c r="AJ39" s="10">
        <f>IF($H39&lt;'Criterios de Restricción'!$E$43,0,AE39)</f>
        <v>0</v>
      </c>
    </row>
    <row r="40" spans="1:36" ht="21" x14ac:dyDescent="0.25">
      <c r="A40" s="117" t="s">
        <v>181</v>
      </c>
      <c r="B40" s="117" t="s">
        <v>25</v>
      </c>
      <c r="C40" s="117" t="s">
        <v>135</v>
      </c>
      <c r="D40" s="117" t="s">
        <v>118</v>
      </c>
      <c r="E40" s="118">
        <v>34752</v>
      </c>
      <c r="F40" s="117">
        <v>20</v>
      </c>
      <c r="G40" s="117">
        <v>19</v>
      </c>
      <c r="H40" s="117">
        <v>984</v>
      </c>
      <c r="I40" s="117">
        <v>105</v>
      </c>
      <c r="J40" s="117">
        <v>283</v>
      </c>
      <c r="K40" s="117">
        <v>20</v>
      </c>
      <c r="L40" s="117">
        <v>8</v>
      </c>
      <c r="M40" s="117">
        <v>32</v>
      </c>
      <c r="N40" s="2">
        <v>8</v>
      </c>
      <c r="O40" s="117">
        <v>1</v>
      </c>
      <c r="P40" s="117">
        <v>3</v>
      </c>
      <c r="Q40" s="2">
        <v>5</v>
      </c>
      <c r="R40" s="2">
        <v>11</v>
      </c>
      <c r="S40" s="2">
        <v>11</v>
      </c>
      <c r="T40" s="117">
        <v>13</v>
      </c>
      <c r="U40" s="2">
        <v>2</v>
      </c>
      <c r="V40" s="117">
        <v>36</v>
      </c>
      <c r="W40" s="2">
        <v>28</v>
      </c>
      <c r="X40" s="2" t="s">
        <v>42</v>
      </c>
      <c r="Y40" s="2">
        <v>22.92653487196316</v>
      </c>
      <c r="Z40" s="2">
        <v>13.400933865051762</v>
      </c>
      <c r="AA40" s="2">
        <v>15.585900686102955</v>
      </c>
      <c r="AB40" s="2">
        <v>24.278993888356599</v>
      </c>
      <c r="AC40" s="2">
        <v>27.892005127192341</v>
      </c>
      <c r="AD40" s="2">
        <v>37.4775515020252</v>
      </c>
      <c r="AE40" s="71">
        <f>('Controles Generales'!$D$19*(I40*(90/$H40))+'Controles Generales'!$E$19*(J40*(90/$H40))+'Controles Generales'!$F$19*(K40*(90/$H40))+'Controles Generales'!$G$19*(L40*(90/$H40))+'Controles Generales'!$H$19*(M40*(90/$H40))+'Controles Generales'!$J$19*(O40*(90/$H40))+'Controles Generales'!$K$19*(P40*(90/$H40))+'Controles Generales'!$O$19*(T40*(90/$H40))+'Controles Generales'!$Q$19*(V40*(90/$H40)))/100</f>
        <v>5.3222560975609747</v>
      </c>
      <c r="AF40" s="2"/>
      <c r="AG40" s="2"/>
      <c r="AH40" s="2"/>
      <c r="AI40" s="2"/>
      <c r="AJ40" s="10">
        <f>IF($H40&lt;'Criterios de Restricción'!$E$43,0,AE40)</f>
        <v>5.3222560975609747</v>
      </c>
    </row>
    <row r="41" spans="1:36" ht="31.5" x14ac:dyDescent="0.25">
      <c r="A41" s="117" t="s">
        <v>452</v>
      </c>
      <c r="B41" s="117" t="s">
        <v>28</v>
      </c>
      <c r="C41" s="117" t="s">
        <v>155</v>
      </c>
      <c r="D41" s="117" t="s">
        <v>118</v>
      </c>
      <c r="E41" s="118">
        <v>33559</v>
      </c>
      <c r="F41" s="117">
        <v>24</v>
      </c>
      <c r="G41" s="117">
        <v>11</v>
      </c>
      <c r="H41" s="117">
        <v>568</v>
      </c>
      <c r="I41" s="117">
        <v>91</v>
      </c>
      <c r="J41" s="117">
        <v>136</v>
      </c>
      <c r="K41" s="117">
        <v>20</v>
      </c>
      <c r="L41" s="117">
        <v>6</v>
      </c>
      <c r="M41" s="117">
        <v>32</v>
      </c>
      <c r="N41" s="2">
        <v>8</v>
      </c>
      <c r="O41" s="117">
        <v>0</v>
      </c>
      <c r="P41" s="117">
        <v>1</v>
      </c>
      <c r="Q41" s="2">
        <v>3</v>
      </c>
      <c r="R41" s="2">
        <v>13</v>
      </c>
      <c r="S41" s="2">
        <v>35</v>
      </c>
      <c r="T41" s="117">
        <v>14</v>
      </c>
      <c r="U41" s="2">
        <v>2</v>
      </c>
      <c r="V41" s="117">
        <v>17</v>
      </c>
      <c r="W41" s="2">
        <v>22</v>
      </c>
      <c r="X41" s="2" t="s">
        <v>42</v>
      </c>
      <c r="Y41" s="2">
        <v>0.40133348624809728</v>
      </c>
      <c r="Z41" s="2">
        <v>0.59443359455219036</v>
      </c>
      <c r="AA41" s="2">
        <v>0.56766944314382639</v>
      </c>
      <c r="AB41" s="2">
        <v>0.40133348624809728</v>
      </c>
      <c r="AC41" s="2">
        <v>0.68479129188332222</v>
      </c>
      <c r="AD41" s="2">
        <v>0.42031403131972395</v>
      </c>
      <c r="AE41" s="71">
        <f>('Controles Generales'!$D$19*(I41*(90/$H41))+'Controles Generales'!$E$19*(J41*(90/$H41))+'Controles Generales'!$F$19*(K41*(90/$H41))+'Controles Generales'!$G$19*(L41*(90/$H41))+'Controles Generales'!$H$19*(M41*(90/$H41))+'Controles Generales'!$J$19*(O41*(90/$H41))+'Controles Generales'!$K$19*(P41*(90/$H41))+'Controles Generales'!$O$19*(T41*(90/$H41))+'Controles Generales'!$Q$19*(V41*(90/$H41)))/100</f>
        <v>6.0385563380281697</v>
      </c>
      <c r="AF41" s="2"/>
      <c r="AG41" s="2"/>
      <c r="AH41" s="2"/>
      <c r="AI41" s="2"/>
      <c r="AJ41" s="10">
        <f>IF($H41&lt;'Criterios de Restricción'!$E$43,0,AE41)</f>
        <v>0</v>
      </c>
    </row>
    <row r="42" spans="1:36" ht="21" x14ac:dyDescent="0.25">
      <c r="A42" s="117" t="s">
        <v>588</v>
      </c>
      <c r="B42" s="117" t="s">
        <v>25</v>
      </c>
      <c r="C42" s="117" t="s">
        <v>157</v>
      </c>
      <c r="D42" s="117" t="s">
        <v>118</v>
      </c>
      <c r="E42" s="118">
        <v>31064</v>
      </c>
      <c r="F42" s="117">
        <v>30</v>
      </c>
      <c r="G42" s="117">
        <v>22</v>
      </c>
      <c r="H42" s="117">
        <v>872</v>
      </c>
      <c r="I42" s="117">
        <v>139</v>
      </c>
      <c r="J42" s="117">
        <v>223</v>
      </c>
      <c r="K42" s="117">
        <v>21</v>
      </c>
      <c r="L42" s="117">
        <v>19</v>
      </c>
      <c r="M42" s="117">
        <v>56</v>
      </c>
      <c r="N42" s="2">
        <v>1</v>
      </c>
      <c r="O42" s="117">
        <v>1</v>
      </c>
      <c r="P42" s="117">
        <v>5</v>
      </c>
      <c r="Q42" s="2">
        <v>2</v>
      </c>
      <c r="R42" s="2">
        <v>3</v>
      </c>
      <c r="S42" s="2">
        <v>1</v>
      </c>
      <c r="T42" s="117">
        <v>8</v>
      </c>
      <c r="U42" s="2">
        <v>1</v>
      </c>
      <c r="V42" s="117">
        <v>38</v>
      </c>
      <c r="W42" s="2">
        <v>15</v>
      </c>
      <c r="X42" s="2"/>
      <c r="Y42" s="2"/>
      <c r="Z42" s="2"/>
      <c r="AA42" s="2"/>
      <c r="AB42" s="2"/>
      <c r="AC42" s="2"/>
      <c r="AD42" s="2"/>
      <c r="AE42" s="71">
        <f>('Controles Generales'!$D$19*(I42*(90/$H42))+'Controles Generales'!$E$19*(J42*(90/$H42))+'Controles Generales'!$F$19*(K42*(90/$H42))+'Controles Generales'!$G$19*(L42*(90/$H42))+'Controles Generales'!$H$19*(M42*(90/$H42))+'Controles Generales'!$J$19*(O42*(90/$H42))+'Controles Generales'!$K$19*(P42*(90/$H42))+'Controles Generales'!$O$19*(T42*(90/$H42))+'Controles Generales'!$Q$19*(V42*(90/$H42)))/100</f>
        <v>6.2948394495412865</v>
      </c>
      <c r="AF42" s="2"/>
      <c r="AG42" s="2"/>
      <c r="AH42" s="2"/>
      <c r="AI42" s="2"/>
      <c r="AJ42" s="10">
        <f>IF($H42&lt;'Criterios de Restricción'!$E$43,0,AE42)</f>
        <v>6.2948394495412865</v>
      </c>
    </row>
    <row r="43" spans="1:36" ht="21" x14ac:dyDescent="0.25">
      <c r="A43" s="117" t="s">
        <v>431</v>
      </c>
      <c r="B43" s="117" t="s">
        <v>28</v>
      </c>
      <c r="C43" s="117" t="s">
        <v>124</v>
      </c>
      <c r="D43" s="117" t="s">
        <v>118</v>
      </c>
      <c r="E43" s="118">
        <v>28844</v>
      </c>
      <c r="F43" s="117">
        <v>36</v>
      </c>
      <c r="G43" s="117">
        <v>27</v>
      </c>
      <c r="H43" s="117">
        <v>2323</v>
      </c>
      <c r="I43" s="117">
        <v>428</v>
      </c>
      <c r="J43" s="117">
        <v>475</v>
      </c>
      <c r="K43" s="117">
        <v>35</v>
      </c>
      <c r="L43" s="117">
        <v>58</v>
      </c>
      <c r="M43" s="117">
        <v>246</v>
      </c>
      <c r="N43" s="2">
        <v>2</v>
      </c>
      <c r="O43" s="117">
        <v>2</v>
      </c>
      <c r="P43" s="117">
        <v>4</v>
      </c>
      <c r="Q43" s="2">
        <v>3</v>
      </c>
      <c r="R43" s="2">
        <v>4</v>
      </c>
      <c r="S43" s="2">
        <v>1</v>
      </c>
      <c r="T43" s="117">
        <v>23</v>
      </c>
      <c r="U43" s="2">
        <v>21</v>
      </c>
      <c r="V43" s="117">
        <v>170</v>
      </c>
      <c r="W43" s="2">
        <v>64</v>
      </c>
      <c r="X43" s="2" t="s">
        <v>42</v>
      </c>
      <c r="Y43" s="2">
        <v>13.698106513131739</v>
      </c>
      <c r="Z43" s="2">
        <v>9.2296991562044557</v>
      </c>
      <c r="AA43" s="2">
        <v>8.6830198676996009</v>
      </c>
      <c r="AB43" s="2">
        <v>16.948106513131737</v>
      </c>
      <c r="AC43" s="2">
        <v>14.53367659380468</v>
      </c>
      <c r="AD43" s="2">
        <v>14.645722364366783</v>
      </c>
      <c r="AE43" s="71">
        <f>('Controles Generales'!$D$19*(I43*(90/$H43))+'Controles Generales'!$E$19*(J43*(90/$H43))+'Controles Generales'!$F$19*(K43*(90/$H43))+'Controles Generales'!$G$19*(L43*(90/$H43))+'Controles Generales'!$H$19*(M43*(90/$H43))+'Controles Generales'!$J$19*(O43*(90/$H43))+'Controles Generales'!$K$19*(P43*(90/$H43))+'Controles Generales'!$O$19*(T43*(90/$H43))+'Controles Generales'!$Q$19*(V43*(90/$H43)))/100</f>
        <v>6.6630219543693503</v>
      </c>
      <c r="AF43" s="2"/>
      <c r="AG43" s="2"/>
      <c r="AH43" s="2"/>
      <c r="AI43" s="2"/>
      <c r="AJ43" s="10">
        <f>IF($H43&lt;'Criterios de Restricción'!$E$43,0,AE43)</f>
        <v>6.6630219543693503</v>
      </c>
    </row>
    <row r="44" spans="1:36" ht="21" x14ac:dyDescent="0.25">
      <c r="A44" s="117" t="s">
        <v>952</v>
      </c>
      <c r="B44" s="117" t="s">
        <v>28</v>
      </c>
      <c r="C44" s="117" t="s">
        <v>585</v>
      </c>
      <c r="D44" s="117" t="s">
        <v>118</v>
      </c>
      <c r="E44" s="118">
        <v>30748</v>
      </c>
      <c r="F44" s="117">
        <v>31</v>
      </c>
      <c r="G44" s="117">
        <v>5</v>
      </c>
      <c r="H44" s="117">
        <v>248</v>
      </c>
      <c r="I44" s="117">
        <v>35</v>
      </c>
      <c r="J44" s="117">
        <v>28</v>
      </c>
      <c r="K44" s="117">
        <v>1</v>
      </c>
      <c r="L44" s="117">
        <v>4</v>
      </c>
      <c r="M44" s="117">
        <v>22</v>
      </c>
      <c r="N44" s="2">
        <v>0</v>
      </c>
      <c r="O44" s="117">
        <v>0</v>
      </c>
      <c r="P44" s="117">
        <v>0</v>
      </c>
      <c r="Q44" s="2">
        <v>0</v>
      </c>
      <c r="R44" s="2">
        <v>0</v>
      </c>
      <c r="S44" s="2">
        <v>7</v>
      </c>
      <c r="T44" s="117">
        <v>1</v>
      </c>
      <c r="U44" s="2">
        <v>0</v>
      </c>
      <c r="V44" s="117">
        <v>8</v>
      </c>
      <c r="W44" s="2">
        <v>4</v>
      </c>
      <c r="X44" s="2"/>
      <c r="Y44" s="2"/>
      <c r="Z44" s="2"/>
      <c r="AA44" s="2"/>
      <c r="AB44" s="2"/>
      <c r="AC44" s="2"/>
      <c r="AD44" s="2"/>
      <c r="AE44" s="71">
        <f>('Controles Generales'!$D$19*(I44*(90/$H44))+'Controles Generales'!$E$19*(J44*(90/$H44))+'Controles Generales'!$F$19*(K44*(90/$H44))+'Controles Generales'!$G$19*(L44*(90/$H44))+'Controles Generales'!$H$19*(M44*(90/$H44))+'Controles Generales'!$J$19*(O44*(90/$H44))+'Controles Generales'!$K$19*(P44*(90/$H44))+'Controles Generales'!$O$19*(T44*(90/$H44))+'Controles Generales'!$Q$19*(V44*(90/$H44)))/100</f>
        <v>4.4999999999999991</v>
      </c>
      <c r="AF44" s="2"/>
      <c r="AG44" s="2"/>
      <c r="AH44" s="2"/>
      <c r="AI44" s="2"/>
      <c r="AJ44" s="10">
        <f>IF($H44&lt;'Criterios de Restricción'!$E$43,0,AE44)</f>
        <v>0</v>
      </c>
    </row>
    <row r="45" spans="1:36" ht="21" x14ac:dyDescent="0.25">
      <c r="A45" s="117" t="s">
        <v>189</v>
      </c>
      <c r="B45" s="117" t="s">
        <v>27</v>
      </c>
      <c r="C45" s="117" t="s">
        <v>155</v>
      </c>
      <c r="D45" s="117" t="s">
        <v>118</v>
      </c>
      <c r="E45" s="118">
        <v>34078</v>
      </c>
      <c r="F45" s="117">
        <v>22</v>
      </c>
      <c r="G45" s="117">
        <v>1</v>
      </c>
      <c r="H45" s="117">
        <v>17</v>
      </c>
      <c r="I45" s="117">
        <v>3</v>
      </c>
      <c r="J45" s="117">
        <v>6</v>
      </c>
      <c r="K45" s="117">
        <v>1</v>
      </c>
      <c r="L45" s="117">
        <v>1</v>
      </c>
      <c r="M45" s="117">
        <v>1</v>
      </c>
      <c r="N45" s="2">
        <v>3</v>
      </c>
      <c r="O45" s="117">
        <v>0</v>
      </c>
      <c r="P45" s="117">
        <v>1</v>
      </c>
      <c r="Q45" s="2">
        <v>1</v>
      </c>
      <c r="R45" s="2">
        <v>3</v>
      </c>
      <c r="S45" s="2">
        <v>0</v>
      </c>
      <c r="T45" s="117">
        <v>1</v>
      </c>
      <c r="U45" s="2">
        <v>19</v>
      </c>
      <c r="V45" s="117">
        <v>1</v>
      </c>
      <c r="W45" s="2">
        <v>76</v>
      </c>
      <c r="X45" s="2" t="s">
        <v>42</v>
      </c>
      <c r="Y45" s="2">
        <v>12.719204878618914</v>
      </c>
      <c r="Z45" s="2">
        <v>8.3517150098907571</v>
      </c>
      <c r="AA45" s="2">
        <v>10.208565401900472</v>
      </c>
      <c r="AB45" s="2">
        <v>12.485598321241861</v>
      </c>
      <c r="AC45" s="2">
        <v>12.247424212343235</v>
      </c>
      <c r="AD45" s="2">
        <v>13.414148262446894</v>
      </c>
      <c r="AE45" s="71">
        <f>('Controles Generales'!$D$19*(I45*(90/$H45))+'Controles Generales'!$E$19*(J45*(90/$H45))+'Controles Generales'!$F$19*(K45*(90/$H45))+'Controles Generales'!$G$19*(L45*(90/$H45))+'Controles Generales'!$H$19*(M45*(90/$H45))+'Controles Generales'!$J$19*(O45*(90/$H45))+'Controles Generales'!$K$19*(P45*(90/$H45))+'Controles Generales'!$O$19*(T45*(90/$H45))+'Controles Generales'!$Q$19*(V45*(90/$H45)))/100</f>
        <v>9.3705882352941163</v>
      </c>
      <c r="AF45" s="2"/>
      <c r="AG45" s="2"/>
      <c r="AH45" s="2"/>
      <c r="AI45" s="2"/>
      <c r="AJ45" s="10">
        <f>IF($H45&lt;'Criterios de Restricción'!$E$43,0,AE45)</f>
        <v>0</v>
      </c>
    </row>
    <row r="46" spans="1:36" ht="21" x14ac:dyDescent="0.25">
      <c r="A46" s="117" t="s">
        <v>176</v>
      </c>
      <c r="B46" s="117" t="s">
        <v>25</v>
      </c>
      <c r="C46" s="117" t="s">
        <v>139</v>
      </c>
      <c r="D46" s="117" t="s">
        <v>118</v>
      </c>
      <c r="E46" s="118">
        <v>32764</v>
      </c>
      <c r="F46" s="117">
        <v>26</v>
      </c>
      <c r="G46" s="117">
        <v>20</v>
      </c>
      <c r="H46" s="117">
        <v>1113</v>
      </c>
      <c r="I46" s="117">
        <v>113</v>
      </c>
      <c r="J46" s="117">
        <v>155</v>
      </c>
      <c r="K46" s="117">
        <v>43</v>
      </c>
      <c r="L46" s="117">
        <v>8</v>
      </c>
      <c r="M46" s="117">
        <v>40</v>
      </c>
      <c r="N46" s="2">
        <v>0</v>
      </c>
      <c r="O46" s="117">
        <v>0</v>
      </c>
      <c r="P46" s="117">
        <v>3</v>
      </c>
      <c r="Q46" s="2">
        <v>0</v>
      </c>
      <c r="R46" s="2">
        <v>4</v>
      </c>
      <c r="S46" s="2">
        <v>0</v>
      </c>
      <c r="T46" s="117">
        <v>12</v>
      </c>
      <c r="U46" s="2">
        <v>0</v>
      </c>
      <c r="V46" s="117">
        <v>47</v>
      </c>
      <c r="W46" s="2">
        <v>2</v>
      </c>
      <c r="X46" s="2" t="s">
        <v>42</v>
      </c>
      <c r="Y46" s="2">
        <v>13.390679843938958</v>
      </c>
      <c r="Z46" s="2">
        <v>8.965408236107546</v>
      </c>
      <c r="AA46" s="2">
        <v>11.946721636226194</v>
      </c>
      <c r="AB46" s="2">
        <v>13.312810991479942</v>
      </c>
      <c r="AC46" s="2">
        <v>14.792527641555155</v>
      </c>
      <c r="AD46" s="2">
        <v>12.725525375308059</v>
      </c>
      <c r="AE46" s="71">
        <f>('Controles Generales'!$D$19*(I46*(90/$H46))+'Controles Generales'!$E$19*(J46*(90/$H46))+'Controles Generales'!$F$19*(K46*(90/$H46))+'Controles Generales'!$G$19*(L46*(90/$H46))+'Controles Generales'!$H$19*(M46*(90/$H46))+'Controles Generales'!$J$19*(O46*(90/$H46))+'Controles Generales'!$K$19*(P46*(90/$H46))+'Controles Generales'!$O$19*(T46*(90/$H46))+'Controles Generales'!$Q$19*(V46*(90/$H46)))/100</f>
        <v>4.0099730458221021</v>
      </c>
      <c r="AF46" s="2"/>
      <c r="AG46" s="2"/>
      <c r="AH46" s="2"/>
      <c r="AI46" s="2"/>
      <c r="AJ46" s="10">
        <f>IF($H46&lt;'Criterios de Restricción'!$E$43,0,AE46)</f>
        <v>4.0099730458221021</v>
      </c>
    </row>
    <row r="47" spans="1:36" ht="21" x14ac:dyDescent="0.25">
      <c r="A47" s="117" t="s">
        <v>417</v>
      </c>
      <c r="B47" s="117" t="s">
        <v>28</v>
      </c>
      <c r="C47" s="117" t="s">
        <v>142</v>
      </c>
      <c r="D47" s="117" t="s">
        <v>118</v>
      </c>
      <c r="E47" s="118">
        <v>34257</v>
      </c>
      <c r="F47" s="117">
        <v>22</v>
      </c>
      <c r="G47" s="117">
        <v>11</v>
      </c>
      <c r="H47" s="117">
        <v>550</v>
      </c>
      <c r="I47" s="117">
        <v>142</v>
      </c>
      <c r="J47" s="117">
        <v>127</v>
      </c>
      <c r="K47" s="117">
        <v>5</v>
      </c>
      <c r="L47" s="117">
        <v>11</v>
      </c>
      <c r="M47" s="117">
        <v>57</v>
      </c>
      <c r="N47" s="2">
        <v>3</v>
      </c>
      <c r="O47" s="117">
        <v>0</v>
      </c>
      <c r="P47" s="117">
        <v>1</v>
      </c>
      <c r="Q47" s="2">
        <v>0</v>
      </c>
      <c r="R47" s="2">
        <v>2</v>
      </c>
      <c r="S47" s="2">
        <v>24</v>
      </c>
      <c r="T47" s="117">
        <v>5</v>
      </c>
      <c r="U47" s="2">
        <v>0</v>
      </c>
      <c r="V47" s="117">
        <v>55</v>
      </c>
      <c r="W47" s="2">
        <v>10</v>
      </c>
      <c r="X47" s="2" t="s">
        <v>42</v>
      </c>
      <c r="Y47" s="2">
        <v>35.433814891887252</v>
      </c>
      <c r="Z47" s="2">
        <v>35.162107498524868</v>
      </c>
      <c r="AA47" s="2">
        <v>39.552074514585271</v>
      </c>
      <c r="AB47" s="2">
        <v>35.35594603942824</v>
      </c>
      <c r="AC47" s="2">
        <v>39.450369653664609</v>
      </c>
      <c r="AD47" s="2">
        <v>21.832363676313761</v>
      </c>
      <c r="AE47" s="71">
        <f>('Controles Generales'!$D$19*(I47*(90/$H47))+'Controles Generales'!$E$19*(J47*(90/$H47))+'Controles Generales'!$F$19*(K47*(90/$H47))+'Controles Generales'!$G$19*(L47*(90/$H47))+'Controles Generales'!$H$19*(M47*(90/$H47))+'Controles Generales'!$J$19*(O47*(90/$H47))+'Controles Generales'!$K$19*(P47*(90/$H47))+'Controles Generales'!$O$19*(T47*(90/$H47))+'Controles Generales'!$Q$19*(V47*(90/$H47)))/100</f>
        <v>7.4699999999999989</v>
      </c>
      <c r="AF47" s="2"/>
      <c r="AG47" s="2"/>
      <c r="AH47" s="2"/>
      <c r="AI47" s="2"/>
      <c r="AJ47" s="10">
        <f>IF($H47&lt;'Criterios de Restricción'!$E$43,0,AE47)</f>
        <v>0</v>
      </c>
    </row>
    <row r="48" spans="1:36" ht="21" x14ac:dyDescent="0.25">
      <c r="A48" s="117" t="s">
        <v>953</v>
      </c>
      <c r="B48" s="117" t="s">
        <v>28</v>
      </c>
      <c r="C48" s="117" t="s">
        <v>598</v>
      </c>
      <c r="D48" s="117" t="s">
        <v>118</v>
      </c>
      <c r="E48" s="118">
        <v>32572</v>
      </c>
      <c r="F48" s="117">
        <v>26</v>
      </c>
      <c r="G48" s="117">
        <v>6</v>
      </c>
      <c r="H48" s="117">
        <v>349</v>
      </c>
      <c r="I48" s="117">
        <v>75</v>
      </c>
      <c r="J48" s="117">
        <v>84</v>
      </c>
      <c r="K48" s="117">
        <v>6</v>
      </c>
      <c r="L48" s="117">
        <v>8</v>
      </c>
      <c r="M48" s="117">
        <v>23</v>
      </c>
      <c r="N48" s="2">
        <v>0</v>
      </c>
      <c r="O48" s="117">
        <v>0</v>
      </c>
      <c r="P48" s="117">
        <v>0</v>
      </c>
      <c r="Q48" s="2">
        <v>0</v>
      </c>
      <c r="R48" s="2">
        <v>0</v>
      </c>
      <c r="S48" s="2">
        <v>1</v>
      </c>
      <c r="T48" s="117">
        <v>1</v>
      </c>
      <c r="U48" s="2">
        <v>0</v>
      </c>
      <c r="V48" s="117">
        <v>25</v>
      </c>
      <c r="W48" s="2">
        <v>0</v>
      </c>
      <c r="X48" s="2"/>
      <c r="Y48" s="2"/>
      <c r="Z48" s="2"/>
      <c r="AA48" s="2"/>
      <c r="AB48" s="2"/>
      <c r="AC48" s="2"/>
      <c r="AD48" s="2"/>
      <c r="AE48" s="71">
        <f>('Controles Generales'!$D$19*(I48*(90/$H48))+'Controles Generales'!$E$19*(J48*(90/$H48))+'Controles Generales'!$F$19*(K48*(90/$H48))+'Controles Generales'!$G$19*(L48*(90/$H48))+'Controles Generales'!$H$19*(M48*(90/$H48))+'Controles Generales'!$J$19*(O48*(90/$H48))+'Controles Generales'!$K$19*(P48*(90/$H48))+'Controles Generales'!$O$19*(T48*(90/$H48))+'Controles Generales'!$Q$19*(V48*(90/$H48)))/100</f>
        <v>6.5424068767908308</v>
      </c>
      <c r="AF48" s="2"/>
      <c r="AG48" s="2"/>
      <c r="AH48" s="2"/>
      <c r="AI48" s="2"/>
      <c r="AJ48" s="10">
        <f>IF($H48&lt;'Criterios de Restricción'!$E$43,0,AE48)</f>
        <v>0</v>
      </c>
    </row>
    <row r="49" spans="1:36" ht="21" x14ac:dyDescent="0.25">
      <c r="A49" s="117" t="s">
        <v>589</v>
      </c>
      <c r="B49" s="117" t="s">
        <v>25</v>
      </c>
      <c r="C49" s="117" t="s">
        <v>143</v>
      </c>
      <c r="D49" s="117" t="s">
        <v>118</v>
      </c>
      <c r="E49" s="118">
        <v>33983</v>
      </c>
      <c r="F49" s="117">
        <v>22</v>
      </c>
      <c r="G49" s="117">
        <v>23</v>
      </c>
      <c r="H49" s="117">
        <v>1542</v>
      </c>
      <c r="I49" s="117">
        <v>129</v>
      </c>
      <c r="J49" s="117">
        <v>281</v>
      </c>
      <c r="K49" s="117">
        <v>75</v>
      </c>
      <c r="L49" s="117">
        <v>14</v>
      </c>
      <c r="M49" s="117">
        <v>61</v>
      </c>
      <c r="N49" s="2">
        <v>1</v>
      </c>
      <c r="O49" s="117">
        <v>1</v>
      </c>
      <c r="P49" s="117">
        <v>5</v>
      </c>
      <c r="Q49" s="2">
        <v>0</v>
      </c>
      <c r="R49" s="2">
        <v>2</v>
      </c>
      <c r="S49" s="2">
        <v>2</v>
      </c>
      <c r="T49" s="117">
        <v>17</v>
      </c>
      <c r="U49" s="2">
        <v>1</v>
      </c>
      <c r="V49" s="117">
        <v>61</v>
      </c>
      <c r="W49" s="2">
        <v>2</v>
      </c>
      <c r="X49" s="2" t="s">
        <v>42</v>
      </c>
      <c r="Y49" s="2">
        <v>12.456819406662051</v>
      </c>
      <c r="Z49" s="2">
        <v>15.65044367710969</v>
      </c>
      <c r="AA49" s="2">
        <v>16.696949043436174</v>
      </c>
      <c r="AB49" s="2">
        <v>12.581819406662051</v>
      </c>
      <c r="AC49" s="2">
        <v>18.144506037721349</v>
      </c>
      <c r="AD49" s="2">
        <v>6.2347537337933963</v>
      </c>
      <c r="AE49" s="71">
        <f>('Controles Generales'!$D$19*(I49*(90/$H49))+'Controles Generales'!$E$19*(J49*(90/$H49))+'Controles Generales'!$F$19*(K49*(90/$H49))+'Controles Generales'!$G$19*(L49*(90/$H49))+'Controles Generales'!$H$19*(M49*(90/$H49))+'Controles Generales'!$J$19*(O49*(90/$H49))+'Controles Generales'!$K$19*(P49*(90/$H49))+'Controles Generales'!$O$19*(T49*(90/$H49))+'Controles Generales'!$Q$19*(V49*(90/$H49)))/100</f>
        <v>4.5688715953307391</v>
      </c>
      <c r="AF49" s="2"/>
      <c r="AG49" s="2"/>
      <c r="AH49" s="2"/>
      <c r="AI49" s="2"/>
      <c r="AJ49" s="10">
        <f>IF($H49&lt;'Criterios de Restricción'!$E$43,0,AE49)</f>
        <v>4.5688715953307391</v>
      </c>
    </row>
    <row r="50" spans="1:36" ht="31.5" x14ac:dyDescent="0.25">
      <c r="A50" s="117" t="s">
        <v>250</v>
      </c>
      <c r="B50" s="117" t="s">
        <v>28</v>
      </c>
      <c r="C50" s="117" t="s">
        <v>190</v>
      </c>
      <c r="D50" s="117" t="s">
        <v>118</v>
      </c>
      <c r="E50" s="118">
        <v>33251</v>
      </c>
      <c r="F50" s="117">
        <v>24</v>
      </c>
      <c r="G50" s="117">
        <v>26</v>
      </c>
      <c r="H50" s="117">
        <v>2262</v>
      </c>
      <c r="I50" s="117">
        <v>320</v>
      </c>
      <c r="J50" s="117">
        <v>466</v>
      </c>
      <c r="K50" s="117">
        <v>34</v>
      </c>
      <c r="L50" s="117">
        <v>50</v>
      </c>
      <c r="M50" s="117">
        <v>169</v>
      </c>
      <c r="N50" s="2">
        <v>0</v>
      </c>
      <c r="O50" s="117">
        <v>1</v>
      </c>
      <c r="P50" s="117">
        <v>4</v>
      </c>
      <c r="Q50" s="2">
        <v>0</v>
      </c>
      <c r="R50" s="2">
        <v>0</v>
      </c>
      <c r="S50" s="2">
        <v>0</v>
      </c>
      <c r="T50" s="117">
        <v>23</v>
      </c>
      <c r="U50" s="2">
        <v>0</v>
      </c>
      <c r="V50" s="117">
        <v>172</v>
      </c>
      <c r="W50" s="2">
        <v>1</v>
      </c>
      <c r="X50" s="2"/>
      <c r="Y50" s="2"/>
      <c r="Z50" s="2"/>
      <c r="AA50" s="2"/>
      <c r="AB50" s="2"/>
      <c r="AC50" s="2"/>
      <c r="AD50" s="2"/>
      <c r="AE50" s="71">
        <f>('Controles Generales'!$D$19*(I50*(90/$H50))+'Controles Generales'!$E$19*(J50*(90/$H50))+'Controles Generales'!$F$19*(K50*(90/$H50))+'Controles Generales'!$G$19*(L50*(90/$H50))+'Controles Generales'!$H$19*(M50*(90/$H50))+'Controles Generales'!$J$19*(O50*(90/$H50))+'Controles Generales'!$K$19*(P50*(90/$H50))+'Controles Generales'!$O$19*(T50*(90/$H50))+'Controles Generales'!$Q$19*(V50*(90/$H50)))/100</f>
        <v>5.7003978779840851</v>
      </c>
      <c r="AF50" s="2"/>
      <c r="AG50" s="2"/>
      <c r="AH50" s="2"/>
      <c r="AI50" s="2"/>
      <c r="AJ50" s="10">
        <f>IF($H50&lt;'Criterios de Restricción'!$E$43,0,AE50)</f>
        <v>5.7003978779840851</v>
      </c>
    </row>
    <row r="51" spans="1:36" ht="21" x14ac:dyDescent="0.25">
      <c r="A51" s="117" t="s">
        <v>519</v>
      </c>
      <c r="B51" s="117" t="s">
        <v>24</v>
      </c>
      <c r="C51" s="117" t="s">
        <v>142</v>
      </c>
      <c r="D51" s="117" t="s">
        <v>118</v>
      </c>
      <c r="E51" s="118">
        <v>34502</v>
      </c>
      <c r="F51" s="117">
        <v>21</v>
      </c>
      <c r="G51" s="117">
        <v>23</v>
      </c>
      <c r="H51" s="117">
        <v>1528</v>
      </c>
      <c r="I51" s="117">
        <v>142</v>
      </c>
      <c r="J51" s="117">
        <v>375</v>
      </c>
      <c r="K51" s="117">
        <v>88</v>
      </c>
      <c r="L51" s="117">
        <v>20</v>
      </c>
      <c r="M51" s="117">
        <v>59</v>
      </c>
      <c r="N51" s="2">
        <v>0</v>
      </c>
      <c r="O51" s="117">
        <v>6</v>
      </c>
      <c r="P51" s="117">
        <v>9</v>
      </c>
      <c r="Q51" s="2">
        <v>0</v>
      </c>
      <c r="R51" s="2">
        <v>0</v>
      </c>
      <c r="S51" s="2">
        <v>0</v>
      </c>
      <c r="T51" s="117">
        <v>54</v>
      </c>
      <c r="U51" s="2">
        <v>0</v>
      </c>
      <c r="V51" s="117">
        <v>60</v>
      </c>
      <c r="W51" s="2">
        <v>2</v>
      </c>
      <c r="X51" s="2"/>
      <c r="Y51" s="2"/>
      <c r="Z51" s="2"/>
      <c r="AA51" s="2"/>
      <c r="AB51" s="2"/>
      <c r="AC51" s="2"/>
      <c r="AD51" s="2"/>
      <c r="AE51" s="71">
        <f>('Controles Generales'!$D$19*(I51*(90/$H51))+'Controles Generales'!$E$19*(J51*(90/$H51))+'Controles Generales'!$F$19*(K51*(90/$H51))+'Controles Generales'!$G$19*(L51*(90/$H51))+'Controles Generales'!$H$19*(M51*(90/$H51))+'Controles Generales'!$J$19*(O51*(90/$H51))+'Controles Generales'!$K$19*(P51*(90/$H51))+'Controles Generales'!$O$19*(T51*(90/$H51))+'Controles Generales'!$Q$19*(V51*(90/$H51)))/100</f>
        <v>5.7274869109947648</v>
      </c>
      <c r="AF51" s="2"/>
      <c r="AG51" s="2"/>
      <c r="AH51" s="2"/>
      <c r="AI51" s="2"/>
      <c r="AJ51" s="10">
        <f>IF($H51&lt;'Criterios de Restricción'!$E$43,0,AE51)</f>
        <v>5.7274869109947648</v>
      </c>
    </row>
    <row r="52" spans="1:36" ht="21" x14ac:dyDescent="0.25">
      <c r="A52" s="117" t="s">
        <v>954</v>
      </c>
      <c r="B52" s="117" t="s">
        <v>28</v>
      </c>
      <c r="C52" s="117" t="s">
        <v>144</v>
      </c>
      <c r="D52" s="117" t="s">
        <v>118</v>
      </c>
      <c r="E52" s="118">
        <v>31637</v>
      </c>
      <c r="F52" s="117">
        <v>29</v>
      </c>
      <c r="G52" s="117">
        <v>18</v>
      </c>
      <c r="H52" s="117">
        <v>1304</v>
      </c>
      <c r="I52" s="117">
        <v>292</v>
      </c>
      <c r="J52" s="117">
        <v>298</v>
      </c>
      <c r="K52" s="117">
        <v>24</v>
      </c>
      <c r="L52" s="117">
        <v>13</v>
      </c>
      <c r="M52" s="117">
        <v>91</v>
      </c>
      <c r="N52" s="2">
        <v>1</v>
      </c>
      <c r="O52" s="117">
        <v>0</v>
      </c>
      <c r="P52" s="117">
        <v>2</v>
      </c>
      <c r="Q52" s="2">
        <v>1</v>
      </c>
      <c r="R52" s="2">
        <v>8</v>
      </c>
      <c r="S52" s="2">
        <v>1</v>
      </c>
      <c r="T52" s="117">
        <v>11</v>
      </c>
      <c r="U52" s="2">
        <v>13</v>
      </c>
      <c r="V52" s="117">
        <v>65</v>
      </c>
      <c r="W52" s="2">
        <v>63</v>
      </c>
      <c r="X52" s="2" t="s">
        <v>42</v>
      </c>
      <c r="Y52" s="2">
        <v>36.399485221806202</v>
      </c>
      <c r="Z52" s="2">
        <v>37.349999614604705</v>
      </c>
      <c r="AA52" s="2">
        <v>44.247183006951701</v>
      </c>
      <c r="AB52" s="2">
        <v>35.743747516888163</v>
      </c>
      <c r="AC52" s="2">
        <v>40.383829824730682</v>
      </c>
      <c r="AD52" s="2">
        <v>18.810235914505782</v>
      </c>
      <c r="AE52" s="71">
        <f>('Controles Generales'!$D$19*(I52*(90/$H52))+'Controles Generales'!$E$19*(J52*(90/$H52))+'Controles Generales'!$F$19*(K52*(90/$H52))+'Controles Generales'!$G$19*(L52*(90/$H52))+'Controles Generales'!$H$19*(M52*(90/$H52))+'Controles Generales'!$J$19*(O52*(90/$H52))+'Controles Generales'!$K$19*(P52*(90/$H52))+'Controles Generales'!$O$19*(T52*(90/$H52))+'Controles Generales'!$Q$19*(V52*(90/$H52)))/100</f>
        <v>6.3904141104294476</v>
      </c>
      <c r="AF52" s="2"/>
      <c r="AG52" s="2"/>
      <c r="AH52" s="2"/>
      <c r="AI52" s="2"/>
      <c r="AJ52" s="10">
        <f>IF($H52&lt;'Criterios de Restricción'!$E$43,0,AE52)</f>
        <v>6.3904141104294476</v>
      </c>
    </row>
    <row r="53" spans="1:36" ht="21" x14ac:dyDescent="0.25">
      <c r="A53" s="117" t="s">
        <v>464</v>
      </c>
      <c r="B53" s="117" t="s">
        <v>27</v>
      </c>
      <c r="C53" s="117" t="s">
        <v>190</v>
      </c>
      <c r="D53" s="117" t="s">
        <v>118</v>
      </c>
      <c r="E53" s="118">
        <v>32668</v>
      </c>
      <c r="F53" s="117">
        <v>26</v>
      </c>
      <c r="G53" s="117">
        <v>12</v>
      </c>
      <c r="H53" s="117">
        <v>516</v>
      </c>
      <c r="I53" s="117">
        <v>39</v>
      </c>
      <c r="J53" s="117">
        <v>90</v>
      </c>
      <c r="K53" s="117">
        <v>8</v>
      </c>
      <c r="L53" s="117">
        <v>8</v>
      </c>
      <c r="M53" s="117">
        <v>26</v>
      </c>
      <c r="N53" s="2">
        <v>13</v>
      </c>
      <c r="O53" s="117">
        <v>1</v>
      </c>
      <c r="P53" s="117">
        <v>1</v>
      </c>
      <c r="Q53" s="2">
        <v>6</v>
      </c>
      <c r="R53" s="2">
        <v>29</v>
      </c>
      <c r="S53" s="2">
        <v>14</v>
      </c>
      <c r="T53" s="117">
        <v>11</v>
      </c>
      <c r="U53" s="2">
        <v>22</v>
      </c>
      <c r="V53" s="117">
        <v>26</v>
      </c>
      <c r="W53" s="2">
        <v>55</v>
      </c>
      <c r="X53" s="2"/>
      <c r="Y53" s="2"/>
      <c r="Z53" s="2"/>
      <c r="AA53" s="2"/>
      <c r="AB53" s="2"/>
      <c r="AC53" s="2"/>
      <c r="AD53" s="2"/>
      <c r="AE53" s="71">
        <f>('Controles Generales'!$D$19*(I53*(90/$H53))+'Controles Generales'!$E$19*(J53*(90/$H53))+'Controles Generales'!$F$19*(K53*(90/$H53))+'Controles Generales'!$G$19*(L53*(90/$H53))+'Controles Generales'!$H$19*(M53*(90/$H53))+'Controles Generales'!$J$19*(O53*(90/$H53))+'Controles Generales'!$K$19*(P53*(90/$H53))+'Controles Generales'!$O$19*(T53*(90/$H53))+'Controles Generales'!$Q$19*(V53*(90/$H53)))/100</f>
        <v>4.2575581395348827</v>
      </c>
      <c r="AF53" s="2"/>
      <c r="AG53" s="2"/>
      <c r="AH53" s="2"/>
      <c r="AI53" s="2"/>
      <c r="AJ53" s="10">
        <f>IF($H53&lt;'Criterios de Restricción'!$E$43,0,AE53)</f>
        <v>0</v>
      </c>
    </row>
    <row r="54" spans="1:36" ht="21" x14ac:dyDescent="0.25">
      <c r="A54" s="117" t="s">
        <v>590</v>
      </c>
      <c r="B54" s="117" t="s">
        <v>25</v>
      </c>
      <c r="C54" s="117" t="s">
        <v>168</v>
      </c>
      <c r="D54" s="117" t="s">
        <v>118</v>
      </c>
      <c r="E54" s="118">
        <v>33054</v>
      </c>
      <c r="F54" s="117">
        <v>25</v>
      </c>
      <c r="G54" s="117">
        <v>8</v>
      </c>
      <c r="H54" s="117">
        <v>430</v>
      </c>
      <c r="I54" s="117">
        <v>29</v>
      </c>
      <c r="J54" s="117">
        <v>81</v>
      </c>
      <c r="K54" s="117">
        <v>15</v>
      </c>
      <c r="L54" s="117">
        <v>8</v>
      </c>
      <c r="M54" s="117">
        <v>18</v>
      </c>
      <c r="N54" s="2">
        <v>7</v>
      </c>
      <c r="O54" s="117">
        <v>1</v>
      </c>
      <c r="P54" s="117">
        <v>0</v>
      </c>
      <c r="Q54" s="2">
        <v>0</v>
      </c>
      <c r="R54" s="2">
        <v>1</v>
      </c>
      <c r="S54" s="2">
        <v>4</v>
      </c>
      <c r="T54" s="117">
        <v>12</v>
      </c>
      <c r="U54" s="2">
        <v>1</v>
      </c>
      <c r="V54" s="117">
        <v>8</v>
      </c>
      <c r="W54" s="2">
        <v>9</v>
      </c>
      <c r="X54" s="2" t="s">
        <v>42</v>
      </c>
      <c r="Y54" s="2">
        <v>45.084877686055052</v>
      </c>
      <c r="Z54" s="2">
        <v>51.109907067645473</v>
      </c>
      <c r="AA54" s="2">
        <v>53.293450059821097</v>
      </c>
      <c r="AB54" s="2">
        <v>44.429139981137013</v>
      </c>
      <c r="AC54" s="2">
        <v>58.027275738266056</v>
      </c>
      <c r="AD54" s="2">
        <v>27.222919901222486</v>
      </c>
      <c r="AE54" s="71">
        <f>('Controles Generales'!$D$19*(I54*(90/$H54))+'Controles Generales'!$E$19*(J54*(90/$H54))+'Controles Generales'!$F$19*(K54*(90/$H54))+'Controles Generales'!$G$19*(L54*(90/$H54))+'Controles Generales'!$H$19*(M54*(90/$H54))+'Controles Generales'!$J$19*(O54*(90/$H54))+'Controles Generales'!$K$19*(P54*(90/$H54))+'Controles Generales'!$O$19*(T54*(90/$H54))+'Controles Generales'!$Q$19*(V54*(90/$H54)))/100</f>
        <v>4.4853488372093029</v>
      </c>
      <c r="AF54" s="2"/>
      <c r="AG54" s="2"/>
      <c r="AH54" s="2"/>
      <c r="AI54" s="2"/>
      <c r="AJ54" s="10">
        <f>IF($H54&lt;'Criterios de Restricción'!$E$43,0,AE54)</f>
        <v>0</v>
      </c>
    </row>
    <row r="55" spans="1:36" ht="21" x14ac:dyDescent="0.25">
      <c r="A55" s="117" t="s">
        <v>591</v>
      </c>
      <c r="B55" s="117" t="s">
        <v>25</v>
      </c>
      <c r="C55" s="117" t="s">
        <v>128</v>
      </c>
      <c r="D55" s="117" t="s">
        <v>118</v>
      </c>
      <c r="E55" s="118">
        <v>31414</v>
      </c>
      <c r="F55" s="117">
        <v>29</v>
      </c>
      <c r="G55" s="117">
        <v>22</v>
      </c>
      <c r="H55" s="117">
        <v>1626</v>
      </c>
      <c r="I55" s="117">
        <v>124</v>
      </c>
      <c r="J55" s="117">
        <v>262</v>
      </c>
      <c r="K55" s="117">
        <v>77</v>
      </c>
      <c r="L55" s="117">
        <v>17</v>
      </c>
      <c r="M55" s="117">
        <v>67</v>
      </c>
      <c r="N55" s="2">
        <v>21</v>
      </c>
      <c r="O55" s="117">
        <v>3</v>
      </c>
      <c r="P55" s="117">
        <v>8</v>
      </c>
      <c r="Q55" s="2">
        <v>5</v>
      </c>
      <c r="R55" s="2">
        <v>10</v>
      </c>
      <c r="S55" s="2">
        <v>17</v>
      </c>
      <c r="T55" s="117">
        <v>30</v>
      </c>
      <c r="U55" s="2">
        <v>7</v>
      </c>
      <c r="V55" s="117">
        <v>47</v>
      </c>
      <c r="W55" s="2">
        <v>49</v>
      </c>
      <c r="X55" s="2" t="s">
        <v>42</v>
      </c>
      <c r="Y55" s="2">
        <v>0.24396855516400109</v>
      </c>
      <c r="Z55" s="2">
        <v>8.9726213065871502E-2</v>
      </c>
      <c r="AA55" s="2">
        <v>0.35890485226348601</v>
      </c>
      <c r="AB55" s="2">
        <v>0.24396855516400109</v>
      </c>
      <c r="AC55" s="2">
        <v>0.30848468419625913</v>
      </c>
      <c r="AD55" s="2">
        <v>0.41230685822716184</v>
      </c>
      <c r="AE55" s="71">
        <f>('Controles Generales'!$D$19*(I55*(90/$H55))+'Controles Generales'!$E$19*(J55*(90/$H55))+'Controles Generales'!$F$19*(K55*(90/$H55))+'Controles Generales'!$G$19*(L55*(90/$H55))+'Controles Generales'!$H$19*(M55*(90/$H55))+'Controles Generales'!$J$19*(O55*(90/$H55))+'Controles Generales'!$K$19*(P55*(90/$H55))+'Controles Generales'!$O$19*(T55*(90/$H55))+'Controles Generales'!$Q$19*(V55*(90/$H55)))/100</f>
        <v>4.346125461254613</v>
      </c>
      <c r="AF55" s="2"/>
      <c r="AG55" s="2"/>
      <c r="AH55" s="2"/>
      <c r="AI55" s="2"/>
      <c r="AJ55" s="10">
        <f>IF($H55&lt;'Criterios de Restricción'!$E$43,0,AE55)</f>
        <v>4.346125461254613</v>
      </c>
    </row>
    <row r="56" spans="1:36" ht="21" x14ac:dyDescent="0.25">
      <c r="A56" s="117" t="s">
        <v>955</v>
      </c>
      <c r="B56" s="117" t="s">
        <v>28</v>
      </c>
      <c r="C56" s="117" t="s">
        <v>130</v>
      </c>
      <c r="D56" s="117" t="s">
        <v>169</v>
      </c>
      <c r="E56" s="118">
        <v>35586</v>
      </c>
      <c r="F56" s="117">
        <v>18</v>
      </c>
      <c r="G56" s="117">
        <v>18</v>
      </c>
      <c r="H56" s="117">
        <v>924</v>
      </c>
      <c r="I56" s="117">
        <v>196</v>
      </c>
      <c r="J56" s="117">
        <v>293</v>
      </c>
      <c r="K56" s="117">
        <v>25</v>
      </c>
      <c r="L56" s="117">
        <v>23</v>
      </c>
      <c r="M56" s="117">
        <v>70</v>
      </c>
      <c r="N56" s="2">
        <v>5</v>
      </c>
      <c r="O56" s="117">
        <v>0</v>
      </c>
      <c r="P56" s="117">
        <v>2</v>
      </c>
      <c r="Q56" s="2">
        <v>1</v>
      </c>
      <c r="R56" s="2">
        <v>4</v>
      </c>
      <c r="S56" s="2">
        <v>2</v>
      </c>
      <c r="T56" s="117">
        <v>10</v>
      </c>
      <c r="U56" s="2">
        <v>0</v>
      </c>
      <c r="V56" s="117">
        <v>52</v>
      </c>
      <c r="W56" s="2">
        <v>7</v>
      </c>
      <c r="X56" s="2" t="s">
        <v>42</v>
      </c>
      <c r="Y56" s="2">
        <v>18.386400030747986</v>
      </c>
      <c r="Z56" s="2">
        <v>11.282692750111451</v>
      </c>
      <c r="AA56" s="2">
        <v>11.756441918456119</v>
      </c>
      <c r="AB56" s="2">
        <v>14.740908227469298</v>
      </c>
      <c r="AC56" s="2">
        <v>15.025152019008422</v>
      </c>
      <c r="AD56" s="2">
        <v>22.100366076936833</v>
      </c>
      <c r="AE56" s="71">
        <f>('Controles Generales'!$D$19*(I56*(90/$H56))+'Controles Generales'!$E$19*(J56*(90/$H56))+'Controles Generales'!$F$19*(K56*(90/$H56))+'Controles Generales'!$G$19*(L56*(90/$H56))+'Controles Generales'!$H$19*(M56*(90/$H56))+'Controles Generales'!$J$19*(O56*(90/$H56))+'Controles Generales'!$K$19*(P56*(90/$H56))+'Controles Generales'!$O$19*(T56*(90/$H56))+'Controles Generales'!$Q$19*(V56*(90/$H56)))/100</f>
        <v>7.7435064935064943</v>
      </c>
      <c r="AF56" s="2"/>
      <c r="AG56" s="2"/>
      <c r="AH56" s="2"/>
      <c r="AI56" s="2"/>
      <c r="AJ56" s="10">
        <f>IF($H56&lt;'Criterios de Restricción'!$E$43,0,AE56)</f>
        <v>7.7435064935064943</v>
      </c>
    </row>
    <row r="57" spans="1:36" ht="21" x14ac:dyDescent="0.25">
      <c r="A57" s="117" t="s">
        <v>956</v>
      </c>
      <c r="B57" s="117" t="s">
        <v>28</v>
      </c>
      <c r="C57" s="117" t="s">
        <v>146</v>
      </c>
      <c r="D57" s="117" t="s">
        <v>118</v>
      </c>
      <c r="E57" s="118">
        <v>35539</v>
      </c>
      <c r="F57" s="117">
        <v>18</v>
      </c>
      <c r="G57" s="117">
        <v>1</v>
      </c>
      <c r="H57" s="117">
        <v>9</v>
      </c>
      <c r="I57" s="117">
        <v>1</v>
      </c>
      <c r="J57" s="117">
        <v>0</v>
      </c>
      <c r="K57" s="117">
        <v>0</v>
      </c>
      <c r="L57" s="117">
        <v>2</v>
      </c>
      <c r="M57" s="117">
        <v>2</v>
      </c>
      <c r="N57" s="2">
        <v>10</v>
      </c>
      <c r="O57" s="117">
        <v>0</v>
      </c>
      <c r="P57" s="117">
        <v>0</v>
      </c>
      <c r="Q57" s="2">
        <v>3</v>
      </c>
      <c r="R57" s="2">
        <v>4</v>
      </c>
      <c r="S57" s="2">
        <v>6</v>
      </c>
      <c r="T57" s="117">
        <v>0</v>
      </c>
      <c r="U57" s="2">
        <v>18</v>
      </c>
      <c r="V57" s="117">
        <v>3</v>
      </c>
      <c r="W57" s="2">
        <v>61</v>
      </c>
      <c r="X57" s="2" t="s">
        <v>42</v>
      </c>
      <c r="Y57" s="2">
        <v>18.062579644995825</v>
      </c>
      <c r="Z57" s="2">
        <v>12.767005930755682</v>
      </c>
      <c r="AA57" s="2">
        <v>14.156705997337083</v>
      </c>
      <c r="AB57" s="2">
        <v>14.956022267946645</v>
      </c>
      <c r="AC57" s="2">
        <v>18.663293565949779</v>
      </c>
      <c r="AD57" s="2">
        <v>22.285422300482217</v>
      </c>
      <c r="AE57" s="71">
        <f>('Controles Generales'!$D$19*(I57*(90/$H57))+'Controles Generales'!$E$19*(J57*(90/$H57))+'Controles Generales'!$F$19*(K57*(90/$H57))+'Controles Generales'!$G$19*(L57*(90/$H57))+'Controles Generales'!$H$19*(M57*(90/$H57))+'Controles Generales'!$J$19*(O57*(90/$H57))+'Controles Generales'!$K$19*(P57*(90/$H57))+'Controles Generales'!$O$19*(T57*(90/$H57))+'Controles Generales'!$Q$19*(V57*(90/$H57)))/100</f>
        <v>9.1</v>
      </c>
      <c r="AF57" s="2"/>
      <c r="AG57" s="2"/>
      <c r="AH57" s="2"/>
      <c r="AI57" s="2"/>
      <c r="AJ57" s="10">
        <f>IF($H57&lt;'Criterios de Restricción'!$E$43,0,AE57)</f>
        <v>0</v>
      </c>
    </row>
    <row r="58" spans="1:36" ht="21" x14ac:dyDescent="0.25">
      <c r="A58" s="117" t="s">
        <v>461</v>
      </c>
      <c r="B58" s="117" t="s">
        <v>28</v>
      </c>
      <c r="C58" s="117" t="s">
        <v>146</v>
      </c>
      <c r="D58" s="117" t="s">
        <v>118</v>
      </c>
      <c r="E58" s="118">
        <v>31896</v>
      </c>
      <c r="F58" s="117">
        <v>28</v>
      </c>
      <c r="G58" s="117">
        <v>25</v>
      </c>
      <c r="H58" s="117">
        <v>2085</v>
      </c>
      <c r="I58" s="117">
        <v>291</v>
      </c>
      <c r="J58" s="117">
        <v>327</v>
      </c>
      <c r="K58" s="117">
        <v>16</v>
      </c>
      <c r="L58" s="117">
        <v>61</v>
      </c>
      <c r="M58" s="117">
        <v>167</v>
      </c>
      <c r="N58" s="2">
        <v>9</v>
      </c>
      <c r="O58" s="117">
        <v>5</v>
      </c>
      <c r="P58" s="117">
        <v>2</v>
      </c>
      <c r="Q58" s="2">
        <v>2</v>
      </c>
      <c r="R58" s="2">
        <v>13</v>
      </c>
      <c r="S58" s="2">
        <v>12</v>
      </c>
      <c r="T58" s="117">
        <v>21</v>
      </c>
      <c r="U58" s="2">
        <v>7</v>
      </c>
      <c r="V58" s="117">
        <v>167</v>
      </c>
      <c r="W58" s="2">
        <v>52</v>
      </c>
      <c r="X58" s="2" t="s">
        <v>42</v>
      </c>
      <c r="Y58" s="2">
        <v>12.187757096587493</v>
      </c>
      <c r="Z58" s="2">
        <v>3.5841919666085449</v>
      </c>
      <c r="AA58" s="2">
        <v>4.2936098049834337</v>
      </c>
      <c r="AB58" s="2">
        <v>11.673412834292412</v>
      </c>
      <c r="AC58" s="2">
        <v>15.781047462973461</v>
      </c>
      <c r="AD58" s="2">
        <v>19.984383988775971</v>
      </c>
      <c r="AE58" s="71">
        <f>('Controles Generales'!$D$19*(I58*(90/$H58))+'Controles Generales'!$E$19*(J58*(90/$H58))+'Controles Generales'!$F$19*(K58*(90/$H58))+'Controles Generales'!$G$19*(L58*(90/$H58))+'Controles Generales'!$H$19*(M58*(90/$H58))+'Controles Generales'!$J$19*(O58*(90/$H58))+'Controles Generales'!$K$19*(P58*(90/$H58))+'Controles Generales'!$O$19*(T58*(90/$H58))+'Controles Generales'!$Q$19*(V58*(90/$H58)))/100</f>
        <v>5.2411510791366913</v>
      </c>
      <c r="AF58" s="2"/>
      <c r="AG58" s="2"/>
      <c r="AH58" s="2"/>
      <c r="AI58" s="2"/>
      <c r="AJ58" s="10">
        <f>IF($H58&lt;'Criterios de Restricción'!$E$43,0,AE58)</f>
        <v>5.2411510791366913</v>
      </c>
    </row>
    <row r="59" spans="1:36" ht="21" x14ac:dyDescent="0.25">
      <c r="A59" s="117" t="s">
        <v>223</v>
      </c>
      <c r="B59" s="117" t="s">
        <v>25</v>
      </c>
      <c r="C59" s="117" t="s">
        <v>157</v>
      </c>
      <c r="D59" s="117" t="s">
        <v>118</v>
      </c>
      <c r="E59" s="118">
        <v>32217</v>
      </c>
      <c r="F59" s="117">
        <v>27</v>
      </c>
      <c r="G59" s="117">
        <v>29</v>
      </c>
      <c r="H59" s="117">
        <v>2309</v>
      </c>
      <c r="I59" s="117">
        <v>200</v>
      </c>
      <c r="J59" s="117">
        <v>538</v>
      </c>
      <c r="K59" s="117">
        <v>75</v>
      </c>
      <c r="L59" s="117">
        <v>29</v>
      </c>
      <c r="M59" s="117">
        <v>86</v>
      </c>
      <c r="N59" s="2">
        <v>2</v>
      </c>
      <c r="O59" s="117">
        <v>4</v>
      </c>
      <c r="P59" s="117">
        <v>11</v>
      </c>
      <c r="Q59" s="2">
        <v>0</v>
      </c>
      <c r="R59" s="2">
        <v>0</v>
      </c>
      <c r="S59" s="2">
        <v>0</v>
      </c>
      <c r="T59" s="117">
        <v>55</v>
      </c>
      <c r="U59" s="2">
        <v>0</v>
      </c>
      <c r="V59" s="117">
        <v>51</v>
      </c>
      <c r="W59" s="2">
        <v>1</v>
      </c>
      <c r="X59" s="2"/>
      <c r="Y59" s="2"/>
      <c r="Z59" s="2"/>
      <c r="AA59" s="2"/>
      <c r="AB59" s="2"/>
      <c r="AC59" s="2"/>
      <c r="AD59" s="2"/>
      <c r="AE59" s="71">
        <f>('Controles Generales'!$D$19*(I59*(90/$H59))+'Controles Generales'!$E$19*(J59*(90/$H59))+'Controles Generales'!$F$19*(K59*(90/$H59))+'Controles Generales'!$G$19*(L59*(90/$H59))+'Controles Generales'!$H$19*(M59*(90/$H59))+'Controles Generales'!$J$19*(O59*(90/$H59))+'Controles Generales'!$K$19*(P59*(90/$H59))+'Controles Generales'!$O$19*(T59*(90/$H59))+'Controles Generales'!$Q$19*(V59*(90/$H59)))/100</f>
        <v>4.9521437851883938</v>
      </c>
      <c r="AF59" s="2"/>
      <c r="AG59" s="2"/>
      <c r="AH59" s="2"/>
      <c r="AI59" s="2"/>
      <c r="AJ59" s="10">
        <f>IF($H59&lt;'Criterios de Restricción'!$E$43,0,AE59)</f>
        <v>4.9521437851883938</v>
      </c>
    </row>
    <row r="60" spans="1:36" ht="21" x14ac:dyDescent="0.25">
      <c r="A60" s="117" t="s">
        <v>445</v>
      </c>
      <c r="B60" s="117" t="s">
        <v>28</v>
      </c>
      <c r="C60" s="117" t="s">
        <v>158</v>
      </c>
      <c r="D60" s="117" t="s">
        <v>118</v>
      </c>
      <c r="E60" s="118">
        <v>31198</v>
      </c>
      <c r="F60" s="117">
        <v>30</v>
      </c>
      <c r="G60" s="117">
        <v>27</v>
      </c>
      <c r="H60" s="117">
        <v>2339</v>
      </c>
      <c r="I60" s="117">
        <v>358</v>
      </c>
      <c r="J60" s="117">
        <v>475</v>
      </c>
      <c r="K60" s="117">
        <v>38</v>
      </c>
      <c r="L60" s="117">
        <v>26</v>
      </c>
      <c r="M60" s="117">
        <v>151</v>
      </c>
      <c r="N60" s="2">
        <v>8</v>
      </c>
      <c r="O60" s="117">
        <v>2</v>
      </c>
      <c r="P60" s="117">
        <v>10</v>
      </c>
      <c r="Q60" s="2">
        <v>1</v>
      </c>
      <c r="R60" s="2">
        <v>17</v>
      </c>
      <c r="S60" s="2">
        <v>8</v>
      </c>
      <c r="T60" s="117">
        <v>34</v>
      </c>
      <c r="U60" s="2">
        <v>9</v>
      </c>
      <c r="V60" s="117">
        <v>103</v>
      </c>
      <c r="W60" s="2">
        <v>78</v>
      </c>
      <c r="X60" s="2"/>
      <c r="Y60" s="2"/>
      <c r="Z60" s="2"/>
      <c r="AA60" s="2"/>
      <c r="AB60" s="2"/>
      <c r="AC60" s="2"/>
      <c r="AD60" s="2"/>
      <c r="AE60" s="71">
        <f>('Controles Generales'!$D$19*(I60*(90/$H60))+'Controles Generales'!$E$19*(J60*(90/$H60))+'Controles Generales'!$F$19*(K60*(90/$H60))+'Controles Generales'!$G$19*(L60*(90/$H60))+'Controles Generales'!$H$19*(M60*(90/$H60))+'Controles Generales'!$J$19*(O60*(90/$H60))+'Controles Generales'!$K$19*(P60*(90/$H60))+'Controles Generales'!$O$19*(T60*(90/$H60))+'Controles Generales'!$Q$19*(V60*(90/$H60)))/100</f>
        <v>5.4203933304831136</v>
      </c>
      <c r="AF60" s="2"/>
      <c r="AG60" s="2"/>
      <c r="AH60" s="2"/>
      <c r="AI60" s="2"/>
      <c r="AJ60" s="10">
        <f>IF($H60&lt;'Criterios de Restricción'!$E$43,0,AE60)</f>
        <v>5.4203933304831136</v>
      </c>
    </row>
    <row r="61" spans="1:36" ht="31.5" x14ac:dyDescent="0.25">
      <c r="A61" s="117" t="s">
        <v>957</v>
      </c>
      <c r="B61" s="117" t="s">
        <v>28</v>
      </c>
      <c r="C61" s="117" t="s">
        <v>146</v>
      </c>
      <c r="D61" s="117" t="s">
        <v>162</v>
      </c>
      <c r="E61" s="118">
        <v>31069</v>
      </c>
      <c r="F61" s="117">
        <v>30</v>
      </c>
      <c r="G61" s="117">
        <v>6</v>
      </c>
      <c r="H61" s="117">
        <v>456</v>
      </c>
      <c r="I61" s="117">
        <v>81</v>
      </c>
      <c r="J61" s="117">
        <v>63</v>
      </c>
      <c r="K61" s="117">
        <v>9</v>
      </c>
      <c r="L61" s="117">
        <v>6</v>
      </c>
      <c r="M61" s="117">
        <v>31</v>
      </c>
      <c r="N61" s="2">
        <v>29</v>
      </c>
      <c r="O61" s="117">
        <v>0</v>
      </c>
      <c r="P61" s="117">
        <v>0</v>
      </c>
      <c r="Q61" s="2">
        <v>4</v>
      </c>
      <c r="R61" s="2">
        <v>2</v>
      </c>
      <c r="S61" s="2">
        <v>16</v>
      </c>
      <c r="T61" s="117">
        <v>4</v>
      </c>
      <c r="U61" s="2">
        <v>30</v>
      </c>
      <c r="V61" s="117">
        <v>24</v>
      </c>
      <c r="W61" s="2">
        <v>50</v>
      </c>
      <c r="X61" s="2" t="s">
        <v>42</v>
      </c>
      <c r="Y61" s="2">
        <v>21.849738118263534</v>
      </c>
      <c r="Z61" s="2">
        <v>18.289519253656337</v>
      </c>
      <c r="AA61" s="2">
        <v>21.627070845393497</v>
      </c>
      <c r="AB61" s="2">
        <v>21.788262708427467</v>
      </c>
      <c r="AC61" s="2">
        <v>22.102237664096243</v>
      </c>
      <c r="AD61" s="2">
        <v>22.418313860632001</v>
      </c>
      <c r="AE61" s="71">
        <f>('Controles Generales'!$D$19*(I61*(90/$H61))+'Controles Generales'!$E$19*(J61*(90/$H61))+'Controles Generales'!$F$19*(K61*(90/$H61))+'Controles Generales'!$G$19*(L61*(90/$H61))+'Controles Generales'!$H$19*(M61*(90/$H61))+'Controles Generales'!$J$19*(O61*(90/$H61))+'Controles Generales'!$K$19*(P61*(90/$H61))+'Controles Generales'!$O$19*(T61*(90/$H61))+'Controles Generales'!$Q$19*(V61*(90/$H61)))/100</f>
        <v>5.0289473684210524</v>
      </c>
      <c r="AF61" s="2"/>
      <c r="AG61" s="2"/>
      <c r="AH61" s="2"/>
      <c r="AI61" s="2"/>
      <c r="AJ61" s="10">
        <f>IF($H61&lt;'Criterios de Restricción'!$E$43,0,AE61)</f>
        <v>0</v>
      </c>
    </row>
    <row r="62" spans="1:36" ht="21" x14ac:dyDescent="0.25">
      <c r="A62" s="117" t="s">
        <v>427</v>
      </c>
      <c r="B62" s="117" t="s">
        <v>28</v>
      </c>
      <c r="C62" s="117" t="s">
        <v>129</v>
      </c>
      <c r="D62" s="117" t="s">
        <v>118</v>
      </c>
      <c r="E62" s="118">
        <v>31095</v>
      </c>
      <c r="F62" s="117">
        <v>30</v>
      </c>
      <c r="G62" s="117">
        <v>7</v>
      </c>
      <c r="H62" s="117">
        <v>423</v>
      </c>
      <c r="I62" s="117">
        <v>83</v>
      </c>
      <c r="J62" s="117">
        <v>48</v>
      </c>
      <c r="K62" s="117">
        <v>1</v>
      </c>
      <c r="L62" s="117">
        <v>3</v>
      </c>
      <c r="M62" s="117">
        <v>24</v>
      </c>
      <c r="N62" s="2">
        <v>0</v>
      </c>
      <c r="O62" s="117">
        <v>0</v>
      </c>
      <c r="P62" s="117">
        <v>1</v>
      </c>
      <c r="Q62" s="2">
        <v>0</v>
      </c>
      <c r="R62" s="2">
        <v>0</v>
      </c>
      <c r="S62" s="2">
        <v>1</v>
      </c>
      <c r="T62" s="117">
        <v>5</v>
      </c>
      <c r="U62" s="2">
        <v>0</v>
      </c>
      <c r="V62" s="117">
        <v>22</v>
      </c>
      <c r="W62" s="2">
        <v>2</v>
      </c>
      <c r="X62" s="2" t="s">
        <v>42</v>
      </c>
      <c r="Y62" s="2">
        <v>0.24444293846570886</v>
      </c>
      <c r="Z62" s="2">
        <v>0.60171181687972197</v>
      </c>
      <c r="AA62" s="2">
        <v>0.50170005427308273</v>
      </c>
      <c r="AB62" s="2">
        <v>0.36944293846570886</v>
      </c>
      <c r="AC62" s="2">
        <v>0.46117010990096757</v>
      </c>
      <c r="AD62" s="2">
        <v>8.1322851721333703E-2</v>
      </c>
      <c r="AE62" s="71">
        <f>('Controles Generales'!$D$19*(I62*(90/$H62))+'Controles Generales'!$E$19*(J62*(90/$H62))+'Controles Generales'!$F$19*(K62*(90/$H62))+'Controles Generales'!$G$19*(L62*(90/$H62))+'Controles Generales'!$H$19*(M62*(90/$H62))+'Controles Generales'!$J$19*(O62*(90/$H62))+'Controles Generales'!$K$19*(P62*(90/$H62))+'Controles Generales'!$O$19*(T62*(90/$H62))+'Controles Generales'!$Q$19*(V62*(90/$H62)))/100</f>
        <v>4.4000000000000004</v>
      </c>
      <c r="AF62" s="2"/>
      <c r="AG62" s="2"/>
      <c r="AH62" s="2"/>
      <c r="AI62" s="2"/>
      <c r="AJ62" s="10">
        <f>IF($H62&lt;'Criterios de Restricción'!$E$43,0,AE62)</f>
        <v>0</v>
      </c>
    </row>
    <row r="63" spans="1:36" ht="21" x14ac:dyDescent="0.25">
      <c r="A63" s="117" t="s">
        <v>296</v>
      </c>
      <c r="B63" s="117" t="s">
        <v>28</v>
      </c>
      <c r="C63" s="117" t="s">
        <v>139</v>
      </c>
      <c r="D63" s="117" t="s">
        <v>118</v>
      </c>
      <c r="E63" s="118">
        <v>34190</v>
      </c>
      <c r="F63" s="117">
        <v>22</v>
      </c>
      <c r="G63" s="117">
        <v>4</v>
      </c>
      <c r="H63" s="117">
        <v>138</v>
      </c>
      <c r="I63" s="117">
        <v>21</v>
      </c>
      <c r="J63" s="117">
        <v>25</v>
      </c>
      <c r="K63" s="117">
        <v>1</v>
      </c>
      <c r="L63" s="117">
        <v>4</v>
      </c>
      <c r="M63" s="117">
        <v>8</v>
      </c>
      <c r="N63" s="2">
        <v>21</v>
      </c>
      <c r="O63" s="117">
        <v>0</v>
      </c>
      <c r="P63" s="117">
        <v>1</v>
      </c>
      <c r="Q63" s="2">
        <v>0</v>
      </c>
      <c r="R63" s="2">
        <v>6</v>
      </c>
      <c r="S63" s="2">
        <v>11</v>
      </c>
      <c r="T63" s="117">
        <v>1</v>
      </c>
      <c r="U63" s="2">
        <v>15</v>
      </c>
      <c r="V63" s="117">
        <v>10</v>
      </c>
      <c r="W63" s="2">
        <v>98</v>
      </c>
      <c r="X63" s="2"/>
      <c r="Y63" s="2"/>
      <c r="Z63" s="2"/>
      <c r="AA63" s="2"/>
      <c r="AB63" s="2"/>
      <c r="AC63" s="2"/>
      <c r="AD63" s="2"/>
      <c r="AE63" s="71">
        <f>('Controles Generales'!$D$19*(I63*(90/$H63))+'Controles Generales'!$E$19*(J63*(90/$H63))+'Controles Generales'!$F$19*(K63*(90/$H63))+'Controles Generales'!$G$19*(L63*(90/$H63))+'Controles Generales'!$H$19*(M63*(90/$H63))+'Controles Generales'!$J$19*(O63*(90/$H63))+'Controles Generales'!$K$19*(P63*(90/$H63))+'Controles Generales'!$O$19*(T63*(90/$H63))+'Controles Generales'!$Q$19*(V63*(90/$H63)))/100</f>
        <v>5.2173913043478271</v>
      </c>
      <c r="AF63" s="2"/>
      <c r="AG63" s="2"/>
      <c r="AH63" s="2"/>
      <c r="AI63" s="2"/>
      <c r="AJ63" s="10">
        <f>IF($H63&lt;'Criterios de Restricción'!$E$43,0,AE63)</f>
        <v>0</v>
      </c>
    </row>
    <row r="64" spans="1:36" ht="21" x14ac:dyDescent="0.25">
      <c r="A64" s="117" t="s">
        <v>592</v>
      </c>
      <c r="B64" s="117" t="s">
        <v>25</v>
      </c>
      <c r="C64" s="117" t="s">
        <v>146</v>
      </c>
      <c r="D64" s="117" t="s">
        <v>118</v>
      </c>
      <c r="E64" s="118">
        <v>33073</v>
      </c>
      <c r="F64" s="117">
        <v>25</v>
      </c>
      <c r="G64" s="117">
        <v>13</v>
      </c>
      <c r="H64" s="117">
        <v>490</v>
      </c>
      <c r="I64" s="117">
        <v>53</v>
      </c>
      <c r="J64" s="117">
        <v>92</v>
      </c>
      <c r="K64" s="117">
        <v>8</v>
      </c>
      <c r="L64" s="117">
        <v>3</v>
      </c>
      <c r="M64" s="117">
        <v>30</v>
      </c>
      <c r="N64" s="2">
        <v>6</v>
      </c>
      <c r="O64" s="117">
        <v>0</v>
      </c>
      <c r="P64" s="117">
        <v>0</v>
      </c>
      <c r="Q64" s="2">
        <v>5</v>
      </c>
      <c r="R64" s="2">
        <v>8</v>
      </c>
      <c r="S64" s="2">
        <v>20</v>
      </c>
      <c r="T64" s="117">
        <v>4</v>
      </c>
      <c r="U64" s="2">
        <v>2</v>
      </c>
      <c r="V64" s="117">
        <v>9</v>
      </c>
      <c r="W64" s="2">
        <v>22</v>
      </c>
      <c r="X64" s="2"/>
      <c r="Y64" s="2"/>
      <c r="Z64" s="2"/>
      <c r="AA64" s="2"/>
      <c r="AB64" s="2"/>
      <c r="AC64" s="2"/>
      <c r="AD64" s="2"/>
      <c r="AE64" s="71">
        <f>('Controles Generales'!$D$19*(I64*(90/$H64))+'Controles Generales'!$E$19*(J64*(90/$H64))+'Controles Generales'!$F$19*(K64*(90/$H64))+'Controles Generales'!$G$19*(L64*(90/$H64))+'Controles Generales'!$H$19*(M64*(90/$H64))+'Controles Generales'!$J$19*(O64*(90/$H64))+'Controles Generales'!$K$19*(P64*(90/$H64))+'Controles Generales'!$O$19*(T64*(90/$H64))+'Controles Generales'!$Q$19*(V64*(90/$H64)))/100</f>
        <v>4.5642857142857149</v>
      </c>
      <c r="AF64" s="2"/>
      <c r="AG64" s="2"/>
      <c r="AH64" s="2"/>
      <c r="AI64" s="2"/>
      <c r="AJ64" s="10">
        <f>IF($H64&lt;'Criterios de Restricción'!$E$43,0,AE64)</f>
        <v>0</v>
      </c>
    </row>
    <row r="65" spans="1:36" ht="31.5" x14ac:dyDescent="0.25">
      <c r="A65" s="117" t="s">
        <v>647</v>
      </c>
      <c r="B65" s="117" t="s">
        <v>24</v>
      </c>
      <c r="C65" s="117" t="s">
        <v>165</v>
      </c>
      <c r="D65" s="117" t="s">
        <v>118</v>
      </c>
      <c r="E65" s="118">
        <v>32959</v>
      </c>
      <c r="F65" s="117">
        <v>25</v>
      </c>
      <c r="G65" s="117">
        <v>22</v>
      </c>
      <c r="H65" s="117">
        <v>1381</v>
      </c>
      <c r="I65" s="117">
        <v>65</v>
      </c>
      <c r="J65" s="117">
        <v>155</v>
      </c>
      <c r="K65" s="117">
        <v>32</v>
      </c>
      <c r="L65" s="117">
        <v>9</v>
      </c>
      <c r="M65" s="117">
        <v>50</v>
      </c>
      <c r="N65" s="2">
        <v>2</v>
      </c>
      <c r="O65" s="117">
        <v>3</v>
      </c>
      <c r="P65" s="117">
        <v>2</v>
      </c>
      <c r="Q65" s="2">
        <v>0</v>
      </c>
      <c r="R65" s="2">
        <v>18</v>
      </c>
      <c r="S65" s="2">
        <v>2</v>
      </c>
      <c r="T65" s="117">
        <v>25</v>
      </c>
      <c r="U65" s="2">
        <v>6</v>
      </c>
      <c r="V65" s="117">
        <v>37</v>
      </c>
      <c r="W65" s="2">
        <v>76</v>
      </c>
      <c r="X65" s="2" t="s">
        <v>42</v>
      </c>
      <c r="Y65" s="2">
        <v>1.4815753390867936</v>
      </c>
      <c r="Z65" s="2">
        <v>1.1925803366193053</v>
      </c>
      <c r="AA65" s="2">
        <v>1.488526921390114</v>
      </c>
      <c r="AB65" s="2">
        <v>1.4815753390867936</v>
      </c>
      <c r="AC65" s="2">
        <v>1.1830724225173939</v>
      </c>
      <c r="AD65" s="2">
        <v>0.72088791941154606</v>
      </c>
      <c r="AE65" s="71">
        <f>('Controles Generales'!$D$19*(I65*(90/$H65))+'Controles Generales'!$E$19*(J65*(90/$H65))+'Controles Generales'!$F$19*(K65*(90/$H65))+'Controles Generales'!$G$19*(L65*(90/$H65))+'Controles Generales'!$H$19*(M65*(90/$H65))+'Controles Generales'!$J$19*(O65*(90/$H65))+'Controles Generales'!$K$19*(P65*(90/$H65))+'Controles Generales'!$O$19*(T65*(90/$H65))+'Controles Generales'!$Q$19*(V65*(90/$H65)))/100</f>
        <v>2.9782766111513399</v>
      </c>
      <c r="AF65" s="2"/>
      <c r="AG65" s="2"/>
      <c r="AH65" s="2"/>
      <c r="AI65" s="2"/>
      <c r="AJ65" s="10">
        <f>IF($H65&lt;'Criterios de Restricción'!$E$43,0,AE65)</f>
        <v>2.9782766111513399</v>
      </c>
    </row>
    <row r="66" spans="1:36" ht="21" x14ac:dyDescent="0.25">
      <c r="A66" s="117" t="s">
        <v>958</v>
      </c>
      <c r="B66" s="117" t="s">
        <v>28</v>
      </c>
      <c r="C66" s="117" t="s">
        <v>148</v>
      </c>
      <c r="D66" s="117" t="s">
        <v>118</v>
      </c>
      <c r="E66" s="118">
        <v>28921</v>
      </c>
      <c r="F66" s="117">
        <v>36</v>
      </c>
      <c r="G66" s="117">
        <v>20</v>
      </c>
      <c r="H66" s="117">
        <v>1707</v>
      </c>
      <c r="I66" s="117">
        <v>410</v>
      </c>
      <c r="J66" s="117">
        <v>331</v>
      </c>
      <c r="K66" s="117">
        <v>34</v>
      </c>
      <c r="L66" s="117">
        <v>35</v>
      </c>
      <c r="M66" s="117">
        <v>173</v>
      </c>
      <c r="N66" s="2">
        <v>6</v>
      </c>
      <c r="O66" s="117">
        <v>1</v>
      </c>
      <c r="P66" s="117">
        <v>2</v>
      </c>
      <c r="Q66" s="2">
        <v>0</v>
      </c>
      <c r="R66" s="2">
        <v>2</v>
      </c>
      <c r="S66" s="2">
        <v>3</v>
      </c>
      <c r="T66" s="117">
        <v>4</v>
      </c>
      <c r="U66" s="2">
        <v>15</v>
      </c>
      <c r="V66" s="117">
        <v>117</v>
      </c>
      <c r="W66" s="2">
        <v>46</v>
      </c>
      <c r="X66" s="2" t="s">
        <v>42</v>
      </c>
      <c r="Y66" s="2">
        <v>21.213475060657245</v>
      </c>
      <c r="Z66" s="2">
        <v>23.042471081619034</v>
      </c>
      <c r="AA66" s="2">
        <v>21.731883280866004</v>
      </c>
      <c r="AB66" s="2">
        <v>17.037245552460529</v>
      </c>
      <c r="AC66" s="2">
        <v>23.338493209848476</v>
      </c>
      <c r="AD66" s="2">
        <v>24.007409300854633</v>
      </c>
      <c r="AE66" s="71">
        <f>('Controles Generales'!$D$19*(I66*(90/$H66))+'Controles Generales'!$E$19*(J66*(90/$H66))+'Controles Generales'!$F$19*(K66*(90/$H66))+'Controles Generales'!$G$19*(L66*(90/$H66))+'Controles Generales'!$H$19*(M66*(90/$H66))+'Controles Generales'!$J$19*(O66*(90/$H66))+'Controles Generales'!$K$19*(P66*(90/$H66))+'Controles Generales'!$O$19*(T66*(90/$H66))+'Controles Generales'!$Q$19*(V66*(90/$H66)))/100</f>
        <v>6.9121265377855892</v>
      </c>
      <c r="AF66" s="2"/>
      <c r="AG66" s="2"/>
      <c r="AH66" s="2"/>
      <c r="AI66" s="2"/>
      <c r="AJ66" s="10">
        <f>IF($H66&lt;'Criterios de Restricción'!$E$43,0,AE66)</f>
        <v>6.9121265377855892</v>
      </c>
    </row>
    <row r="67" spans="1:36" ht="21" x14ac:dyDescent="0.25">
      <c r="A67" s="117" t="s">
        <v>959</v>
      </c>
      <c r="B67" s="117" t="s">
        <v>27</v>
      </c>
      <c r="C67" s="117" t="s">
        <v>130</v>
      </c>
      <c r="D67" s="117" t="s">
        <v>118</v>
      </c>
      <c r="E67" s="118">
        <v>34247</v>
      </c>
      <c r="F67" s="117">
        <v>22</v>
      </c>
      <c r="G67" s="117">
        <v>1</v>
      </c>
      <c r="H67" s="117">
        <v>90</v>
      </c>
      <c r="I67" s="117">
        <v>34</v>
      </c>
      <c r="J67" s="117">
        <v>10</v>
      </c>
      <c r="K67" s="117">
        <v>0</v>
      </c>
      <c r="L67" s="117">
        <v>6</v>
      </c>
      <c r="M67" s="117">
        <v>8</v>
      </c>
      <c r="N67" s="2">
        <v>0</v>
      </c>
      <c r="O67" s="117">
        <v>0</v>
      </c>
      <c r="P67" s="117">
        <v>0</v>
      </c>
      <c r="Q67" s="2">
        <v>2</v>
      </c>
      <c r="R67" s="2">
        <v>11</v>
      </c>
      <c r="S67" s="2">
        <v>0</v>
      </c>
      <c r="T67" s="117">
        <v>0</v>
      </c>
      <c r="U67" s="2">
        <v>5</v>
      </c>
      <c r="V67" s="117">
        <v>13</v>
      </c>
      <c r="W67" s="2">
        <v>19</v>
      </c>
      <c r="X67" s="2" t="s">
        <v>42</v>
      </c>
      <c r="Y67" s="2">
        <v>4.9011882940660572</v>
      </c>
      <c r="Z67" s="2">
        <v>4.5478862391899826</v>
      </c>
      <c r="AA67" s="2">
        <v>4.8987593773889877</v>
      </c>
      <c r="AB67" s="2">
        <v>4.8622538678365483</v>
      </c>
      <c r="AC67" s="2">
        <v>5.4129670929955545</v>
      </c>
      <c r="AD67" s="2">
        <v>5.8194506175306255</v>
      </c>
      <c r="AE67" s="71">
        <f>('Controles Generales'!$D$19*(I67*(90/$H67))+'Controles Generales'!$E$19*(J67*(90/$H67))+'Controles Generales'!$F$19*(K67*(90/$H67))+'Controles Generales'!$G$19*(L67*(90/$H67))+'Controles Generales'!$H$19*(M67*(90/$H67))+'Controles Generales'!$J$19*(O67*(90/$H67))+'Controles Generales'!$K$19*(P67*(90/$H67))+'Controles Generales'!$O$19*(T67*(90/$H67))+'Controles Generales'!$Q$19*(V67*(90/$H67)))/100</f>
        <v>7.55</v>
      </c>
      <c r="AF67" s="2"/>
      <c r="AG67" s="2"/>
      <c r="AH67" s="2"/>
      <c r="AI67" s="2"/>
      <c r="AJ67" s="10">
        <f>IF($H67&lt;'Criterios de Restricción'!$E$43,0,AE67)</f>
        <v>0</v>
      </c>
    </row>
    <row r="68" spans="1:36" ht="21" x14ac:dyDescent="0.25">
      <c r="A68" s="117" t="s">
        <v>960</v>
      </c>
      <c r="B68" s="117" t="s">
        <v>28</v>
      </c>
      <c r="C68" s="117" t="s">
        <v>142</v>
      </c>
      <c r="D68" s="117" t="s">
        <v>118</v>
      </c>
      <c r="E68" s="118">
        <v>34955</v>
      </c>
      <c r="F68" s="117">
        <v>20</v>
      </c>
      <c r="G68" s="117">
        <v>2</v>
      </c>
      <c r="H68" s="117">
        <v>91</v>
      </c>
      <c r="I68" s="117">
        <v>15</v>
      </c>
      <c r="J68" s="117">
        <v>11</v>
      </c>
      <c r="K68" s="117">
        <v>2</v>
      </c>
      <c r="L68" s="117">
        <v>2</v>
      </c>
      <c r="M68" s="117">
        <v>6</v>
      </c>
      <c r="N68" s="2">
        <v>7</v>
      </c>
      <c r="O68" s="117">
        <v>0</v>
      </c>
      <c r="P68" s="117">
        <v>0</v>
      </c>
      <c r="Q68" s="2">
        <v>0</v>
      </c>
      <c r="R68" s="2">
        <v>0</v>
      </c>
      <c r="S68" s="2">
        <v>22</v>
      </c>
      <c r="T68" s="117">
        <v>0</v>
      </c>
      <c r="U68" s="2">
        <v>1</v>
      </c>
      <c r="V68" s="117">
        <v>4</v>
      </c>
      <c r="W68" s="2">
        <v>18</v>
      </c>
      <c r="X68" s="2" t="s">
        <v>42</v>
      </c>
      <c r="Y68" s="2">
        <v>33.802061096928917</v>
      </c>
      <c r="Z68" s="2">
        <v>35.729479744808302</v>
      </c>
      <c r="AA68" s="2">
        <v>37.61479707378394</v>
      </c>
      <c r="AB68" s="2">
        <v>33.193454539551873</v>
      </c>
      <c r="AC68" s="2">
        <v>39.52070524318934</v>
      </c>
      <c r="AD68" s="2">
        <v>21.809795318886746</v>
      </c>
      <c r="AE68" s="71">
        <f>('Controles Generales'!$D$19*(I68*(90/$H68))+'Controles Generales'!$E$19*(J68*(90/$H68))+'Controles Generales'!$F$19*(K68*(90/$H68))+'Controles Generales'!$G$19*(L68*(90/$H68))+'Controles Generales'!$H$19*(M68*(90/$H68))+'Controles Generales'!$J$19*(O68*(90/$H68))+'Controles Generales'!$K$19*(P68*(90/$H68))+'Controles Generales'!$O$19*(T68*(90/$H68))+'Controles Generales'!$Q$19*(V68*(90/$H68)))/100</f>
        <v>4.767032967032967</v>
      </c>
      <c r="AF68" s="2"/>
      <c r="AG68" s="2"/>
      <c r="AH68" s="2"/>
      <c r="AI68" s="2"/>
      <c r="AJ68" s="10">
        <f>IF($H68&lt;'Criterios de Restricción'!$E$43,0,AE68)</f>
        <v>0</v>
      </c>
    </row>
    <row r="69" spans="1:36" ht="21" x14ac:dyDescent="0.25">
      <c r="A69" s="117" t="s">
        <v>961</v>
      </c>
      <c r="B69" s="117" t="s">
        <v>28</v>
      </c>
      <c r="C69" s="117" t="s">
        <v>605</v>
      </c>
      <c r="D69" s="117" t="s">
        <v>118</v>
      </c>
      <c r="E69" s="118">
        <v>30859</v>
      </c>
      <c r="F69" s="117">
        <v>31</v>
      </c>
      <c r="G69" s="117">
        <v>1</v>
      </c>
      <c r="H69" s="117">
        <v>27</v>
      </c>
      <c r="I69" s="117">
        <v>0</v>
      </c>
      <c r="J69" s="117">
        <v>10</v>
      </c>
      <c r="K69" s="117">
        <v>1</v>
      </c>
      <c r="L69" s="117">
        <v>0</v>
      </c>
      <c r="M69" s="117">
        <v>2</v>
      </c>
      <c r="N69" s="2">
        <v>2</v>
      </c>
      <c r="O69" s="117">
        <v>0</v>
      </c>
      <c r="P69" s="117">
        <v>0</v>
      </c>
      <c r="Q69" s="2">
        <v>2</v>
      </c>
      <c r="R69" s="2">
        <v>8</v>
      </c>
      <c r="S69" s="2">
        <v>12</v>
      </c>
      <c r="T69" s="117">
        <v>3</v>
      </c>
      <c r="U69" s="2">
        <v>1</v>
      </c>
      <c r="V69" s="117">
        <v>0</v>
      </c>
      <c r="W69" s="2">
        <v>20</v>
      </c>
      <c r="X69" s="2"/>
      <c r="Y69" s="2"/>
      <c r="Z69" s="2"/>
      <c r="AA69" s="2"/>
      <c r="AB69" s="2"/>
      <c r="AC69" s="2"/>
      <c r="AD69" s="2"/>
      <c r="AE69" s="71">
        <f>('Controles Generales'!$D$19*(I69*(90/$H69))+'Controles Generales'!$E$19*(J69*(90/$H69))+'Controles Generales'!$F$19*(K69*(90/$H69))+'Controles Generales'!$G$19*(L69*(90/$H69))+'Controles Generales'!$H$19*(M69*(90/$H69))+'Controles Generales'!$J$19*(O69*(90/$H69))+'Controles Generales'!$K$19*(P69*(90/$H69))+'Controles Generales'!$O$19*(T69*(90/$H69))+'Controles Generales'!$Q$19*(V69*(90/$H69)))/100</f>
        <v>6.7333333333333334</v>
      </c>
      <c r="AF69" s="2"/>
      <c r="AG69" s="2"/>
      <c r="AH69" s="2"/>
      <c r="AI69" s="2"/>
      <c r="AJ69" s="10">
        <f>IF($H69&lt;'Criterios de Restricción'!$E$43,0,AE69)</f>
        <v>0</v>
      </c>
    </row>
    <row r="70" spans="1:36" ht="21" x14ac:dyDescent="0.25">
      <c r="A70" s="117" t="s">
        <v>415</v>
      </c>
      <c r="B70" s="117" t="s">
        <v>28</v>
      </c>
      <c r="C70" s="117" t="s">
        <v>138</v>
      </c>
      <c r="D70" s="117" t="s">
        <v>169</v>
      </c>
      <c r="E70" s="118">
        <v>30502</v>
      </c>
      <c r="F70" s="117">
        <v>32</v>
      </c>
      <c r="G70" s="117">
        <v>24</v>
      </c>
      <c r="H70" s="117">
        <v>1771</v>
      </c>
      <c r="I70" s="117">
        <v>276</v>
      </c>
      <c r="J70" s="117">
        <v>253</v>
      </c>
      <c r="K70" s="117">
        <v>11</v>
      </c>
      <c r="L70" s="117">
        <v>35</v>
      </c>
      <c r="M70" s="117">
        <v>133</v>
      </c>
      <c r="N70" s="2">
        <v>0</v>
      </c>
      <c r="O70" s="117">
        <v>0</v>
      </c>
      <c r="P70" s="117">
        <v>5</v>
      </c>
      <c r="Q70" s="2">
        <v>0</v>
      </c>
      <c r="R70" s="2">
        <v>1</v>
      </c>
      <c r="S70" s="2">
        <v>1</v>
      </c>
      <c r="T70" s="117">
        <v>10</v>
      </c>
      <c r="U70" s="2">
        <v>0</v>
      </c>
      <c r="V70" s="117">
        <v>150</v>
      </c>
      <c r="W70" s="2">
        <v>3</v>
      </c>
      <c r="X70" s="2" t="s">
        <v>42</v>
      </c>
      <c r="Y70" s="2">
        <v>4.919120686414149</v>
      </c>
      <c r="Z70" s="2">
        <v>4.9289534550969707</v>
      </c>
      <c r="AA70" s="2">
        <v>5.4461752944800299</v>
      </c>
      <c r="AB70" s="2">
        <v>4.8801862601846411</v>
      </c>
      <c r="AC70" s="2">
        <v>4.159492620723479</v>
      </c>
      <c r="AD70" s="2">
        <v>2.3446460938530524</v>
      </c>
      <c r="AE70" s="71">
        <f>('Controles Generales'!$D$19*(I70*(90/$H70))+'Controles Generales'!$E$19*(J70*(90/$H70))+'Controles Generales'!$F$19*(K70*(90/$H70))+'Controles Generales'!$G$19*(L70*(90/$H70))+'Controles Generales'!$H$19*(M70*(90/$H70))+'Controles Generales'!$J$19*(O70*(90/$H70))+'Controles Generales'!$K$19*(P70*(90/$H70))+'Controles Generales'!$O$19*(T70*(90/$H70))+'Controles Generales'!$Q$19*(V70*(90/$H70)))/100</f>
        <v>4.9771880293619422</v>
      </c>
      <c r="AF70" s="2"/>
      <c r="AG70" s="2"/>
      <c r="AH70" s="2"/>
      <c r="AI70" s="2"/>
      <c r="AJ70" s="10">
        <f>IF($H70&lt;'Criterios de Restricción'!$E$43,0,AE70)</f>
        <v>4.9771880293619422</v>
      </c>
    </row>
    <row r="71" spans="1:36" ht="21" x14ac:dyDescent="0.25">
      <c r="A71" s="117" t="s">
        <v>962</v>
      </c>
      <c r="B71" s="117" t="s">
        <v>28</v>
      </c>
      <c r="C71" s="117" t="s">
        <v>141</v>
      </c>
      <c r="D71" s="117" t="s">
        <v>118</v>
      </c>
      <c r="E71" s="118">
        <v>33092</v>
      </c>
      <c r="F71" s="117">
        <v>25</v>
      </c>
      <c r="G71" s="117">
        <v>9</v>
      </c>
      <c r="H71" s="117">
        <v>528</v>
      </c>
      <c r="I71" s="117">
        <v>94</v>
      </c>
      <c r="J71" s="117">
        <v>86</v>
      </c>
      <c r="K71" s="117">
        <v>1</v>
      </c>
      <c r="L71" s="117">
        <v>13</v>
      </c>
      <c r="M71" s="117">
        <v>54</v>
      </c>
      <c r="N71" s="2">
        <v>10</v>
      </c>
      <c r="O71" s="117">
        <v>0</v>
      </c>
      <c r="P71" s="117">
        <v>0</v>
      </c>
      <c r="Q71" s="2">
        <v>0</v>
      </c>
      <c r="R71" s="2">
        <v>29</v>
      </c>
      <c r="S71" s="2">
        <v>2</v>
      </c>
      <c r="T71" s="117">
        <v>2</v>
      </c>
      <c r="U71" s="2">
        <v>20</v>
      </c>
      <c r="V71" s="117">
        <v>31</v>
      </c>
      <c r="W71" s="2">
        <v>71</v>
      </c>
      <c r="X71" s="2"/>
      <c r="Y71" s="2"/>
      <c r="Z71" s="2"/>
      <c r="AA71" s="2"/>
      <c r="AB71" s="2"/>
      <c r="AC71" s="2"/>
      <c r="AD71" s="2"/>
      <c r="AE71" s="71">
        <f>('Controles Generales'!$D$19*(I71*(90/$H71))+'Controles Generales'!$E$19*(J71*(90/$H71))+'Controles Generales'!$F$19*(K71*(90/$H71))+'Controles Generales'!$G$19*(L71*(90/$H71))+'Controles Generales'!$H$19*(M71*(90/$H71))+'Controles Generales'!$J$19*(O71*(90/$H71))+'Controles Generales'!$K$19*(P71*(90/$H71))+'Controles Generales'!$O$19*(T71*(90/$H71))+'Controles Generales'!$Q$19*(V71*(90/$H71)))/100</f>
        <v>5.7732954545454547</v>
      </c>
      <c r="AF71" s="2"/>
      <c r="AG71" s="2"/>
      <c r="AH71" s="2"/>
      <c r="AI71" s="2"/>
      <c r="AJ71" s="10">
        <f>IF($H71&lt;'Criterios de Restricción'!$E$43,0,AE71)</f>
        <v>0</v>
      </c>
    </row>
    <row r="72" spans="1:36" ht="21" x14ac:dyDescent="0.25">
      <c r="A72" s="117" t="s">
        <v>963</v>
      </c>
      <c r="B72" s="117" t="s">
        <v>27</v>
      </c>
      <c r="C72" s="117" t="s">
        <v>148</v>
      </c>
      <c r="D72" s="117" t="s">
        <v>118</v>
      </c>
      <c r="E72" s="118">
        <v>32252</v>
      </c>
      <c r="F72" s="117">
        <v>27</v>
      </c>
      <c r="G72" s="117">
        <v>12</v>
      </c>
      <c r="H72" s="117">
        <v>798</v>
      </c>
      <c r="I72" s="117">
        <v>81</v>
      </c>
      <c r="J72" s="117">
        <v>122</v>
      </c>
      <c r="K72" s="117">
        <v>17</v>
      </c>
      <c r="L72" s="117">
        <v>10</v>
      </c>
      <c r="M72" s="117">
        <v>21</v>
      </c>
      <c r="N72" s="2">
        <v>0</v>
      </c>
      <c r="O72" s="117">
        <v>1</v>
      </c>
      <c r="P72" s="117">
        <v>0</v>
      </c>
      <c r="Q72" s="2">
        <v>0</v>
      </c>
      <c r="R72" s="2">
        <v>0</v>
      </c>
      <c r="S72" s="2">
        <v>1</v>
      </c>
      <c r="T72" s="117">
        <v>5</v>
      </c>
      <c r="U72" s="2">
        <v>0</v>
      </c>
      <c r="V72" s="117">
        <v>19</v>
      </c>
      <c r="W72" s="2">
        <v>1</v>
      </c>
      <c r="X72" s="2"/>
      <c r="Y72" s="2"/>
      <c r="Z72" s="2"/>
      <c r="AA72" s="2"/>
      <c r="AB72" s="2"/>
      <c r="AC72" s="2"/>
      <c r="AD72" s="2"/>
      <c r="AE72" s="71">
        <f>('Controles Generales'!$D$19*(I72*(90/$H72))+'Controles Generales'!$E$19*(J72*(90/$H72))+'Controles Generales'!$F$19*(K72*(90/$H72))+'Controles Generales'!$G$19*(L72*(90/$H72))+'Controles Generales'!$H$19*(M72*(90/$H72))+'Controles Generales'!$J$19*(O72*(90/$H72))+'Controles Generales'!$K$19*(P72*(90/$H72))+'Controles Generales'!$O$19*(T72*(90/$H72))+'Controles Generales'!$Q$19*(V72*(90/$H72)))/100</f>
        <v>3.6766917293233088</v>
      </c>
      <c r="AF72" s="2"/>
      <c r="AG72" s="2"/>
      <c r="AH72" s="2"/>
      <c r="AI72" s="2"/>
      <c r="AJ72" s="10">
        <f>IF($H72&lt;'Criterios de Restricción'!$E$43,0,AE72)</f>
        <v>3.6766917293233088</v>
      </c>
    </row>
    <row r="73" spans="1:36" ht="21" x14ac:dyDescent="0.25">
      <c r="A73" s="117" t="s">
        <v>489</v>
      </c>
      <c r="B73" s="117" t="s">
        <v>25</v>
      </c>
      <c r="C73" s="117" t="s">
        <v>190</v>
      </c>
      <c r="D73" s="117" t="s">
        <v>118</v>
      </c>
      <c r="E73" s="118">
        <v>31839</v>
      </c>
      <c r="F73" s="117">
        <v>28</v>
      </c>
      <c r="G73" s="117">
        <v>19</v>
      </c>
      <c r="H73" s="117">
        <v>1180</v>
      </c>
      <c r="I73" s="117">
        <v>100</v>
      </c>
      <c r="J73" s="117">
        <v>260</v>
      </c>
      <c r="K73" s="117">
        <v>29</v>
      </c>
      <c r="L73" s="117">
        <v>18</v>
      </c>
      <c r="M73" s="117">
        <v>41</v>
      </c>
      <c r="N73" s="2">
        <v>0</v>
      </c>
      <c r="O73" s="117">
        <v>2</v>
      </c>
      <c r="P73" s="117">
        <v>6</v>
      </c>
      <c r="Q73" s="2">
        <v>0</v>
      </c>
      <c r="R73" s="2">
        <v>3</v>
      </c>
      <c r="S73" s="2">
        <v>1</v>
      </c>
      <c r="T73" s="117">
        <v>16</v>
      </c>
      <c r="U73" s="2">
        <v>11</v>
      </c>
      <c r="V73" s="117">
        <v>45</v>
      </c>
      <c r="W73" s="2">
        <v>42</v>
      </c>
      <c r="X73" s="2" t="s">
        <v>42</v>
      </c>
      <c r="Y73" s="2">
        <v>8.1740744381744896</v>
      </c>
      <c r="Z73" s="2">
        <v>10.7457046835247</v>
      </c>
      <c r="AA73" s="2">
        <v>10.145284371315384</v>
      </c>
      <c r="AB73" s="2">
        <v>8.1351400119449817</v>
      </c>
      <c r="AC73" s="2">
        <v>8.6584020539775945</v>
      </c>
      <c r="AD73" s="2">
        <v>2.7061625336311663</v>
      </c>
      <c r="AE73" s="71">
        <f>('Controles Generales'!$D$19*(I73*(90/$H73))+'Controles Generales'!$E$19*(J73*(90/$H73))+'Controles Generales'!$F$19*(K73*(90/$H73))+'Controles Generales'!$G$19*(L73*(90/$H73))+'Controles Generales'!$H$19*(M73*(90/$H73))+'Controles Generales'!$J$19*(O73*(90/$H73))+'Controles Generales'!$K$19*(P73*(90/$H73))+'Controles Generales'!$O$19*(T73*(90/$H73))+'Controles Generales'!$Q$19*(V73*(90/$H73)))/100</f>
        <v>4.6365254237288136</v>
      </c>
      <c r="AF73" s="2"/>
      <c r="AG73" s="2"/>
      <c r="AH73" s="2"/>
      <c r="AI73" s="2"/>
      <c r="AJ73" s="10">
        <f>IF($H73&lt;'Criterios de Restricción'!$E$43,0,AE73)</f>
        <v>4.6365254237288136</v>
      </c>
    </row>
    <row r="74" spans="1:36" ht="31.5" x14ac:dyDescent="0.25">
      <c r="A74" s="117" t="s">
        <v>964</v>
      </c>
      <c r="B74" s="117" t="s">
        <v>28</v>
      </c>
      <c r="C74" s="117" t="s">
        <v>158</v>
      </c>
      <c r="D74" s="117" t="s">
        <v>118</v>
      </c>
      <c r="E74" s="118">
        <v>29956</v>
      </c>
      <c r="F74" s="117">
        <v>33</v>
      </c>
      <c r="G74" s="117">
        <v>4</v>
      </c>
      <c r="H74" s="117">
        <v>110</v>
      </c>
      <c r="I74" s="117">
        <v>30</v>
      </c>
      <c r="J74" s="117">
        <v>17</v>
      </c>
      <c r="K74" s="117">
        <v>0</v>
      </c>
      <c r="L74" s="117">
        <v>2</v>
      </c>
      <c r="M74" s="117">
        <v>12</v>
      </c>
      <c r="N74" s="2">
        <v>1</v>
      </c>
      <c r="O74" s="117">
        <v>0</v>
      </c>
      <c r="P74" s="117">
        <v>0</v>
      </c>
      <c r="Q74" s="2">
        <v>0</v>
      </c>
      <c r="R74" s="2">
        <v>0</v>
      </c>
      <c r="S74" s="2">
        <v>0</v>
      </c>
      <c r="T74" s="117">
        <v>0</v>
      </c>
      <c r="U74" s="2">
        <v>0</v>
      </c>
      <c r="V74" s="117">
        <v>6</v>
      </c>
      <c r="W74" s="2">
        <v>1</v>
      </c>
      <c r="X74" s="2" t="s">
        <v>42</v>
      </c>
      <c r="Y74" s="2">
        <v>11.886047418663592</v>
      </c>
      <c r="Z74" s="2">
        <v>8.8120019163416767</v>
      </c>
      <c r="AA74" s="2">
        <v>10.187338567425192</v>
      </c>
      <c r="AB74" s="2">
        <v>9.7159654514504794</v>
      </c>
      <c r="AC74" s="2">
        <v>12.491149877819039</v>
      </c>
      <c r="AD74" s="2">
        <v>14.963793503756552</v>
      </c>
      <c r="AE74" s="71">
        <f>('Controles Generales'!$D$19*(I74*(90/$H74))+'Controles Generales'!$E$19*(J74*(90/$H74))+'Controles Generales'!$F$19*(K74*(90/$H74))+'Controles Generales'!$G$19*(L74*(90/$H74))+'Controles Generales'!$H$19*(M74*(90/$H74))+'Controles Generales'!$J$19*(O74*(90/$H74))+'Controles Generales'!$K$19*(P74*(90/$H74))+'Controles Generales'!$O$19*(T74*(90/$H74))+'Controles Generales'!$Q$19*(V74*(90/$H74)))/100</f>
        <v>6.496363636363637</v>
      </c>
      <c r="AF74" s="2"/>
      <c r="AG74" s="2"/>
      <c r="AH74" s="2"/>
      <c r="AI74" s="2"/>
      <c r="AJ74" s="10">
        <f>IF($H74&lt;'Criterios de Restricción'!$E$43,0,AE74)</f>
        <v>0</v>
      </c>
    </row>
    <row r="75" spans="1:36" ht="21" x14ac:dyDescent="0.25">
      <c r="A75" s="117" t="s">
        <v>965</v>
      </c>
      <c r="B75" s="117" t="s">
        <v>28</v>
      </c>
      <c r="C75" s="117" t="s">
        <v>605</v>
      </c>
      <c r="D75" s="117" t="s">
        <v>118</v>
      </c>
      <c r="E75" s="118">
        <v>35130</v>
      </c>
      <c r="F75" s="117">
        <v>19</v>
      </c>
      <c r="G75" s="117">
        <v>9</v>
      </c>
      <c r="H75" s="117">
        <v>363</v>
      </c>
      <c r="I75" s="117">
        <v>37</v>
      </c>
      <c r="J75" s="117">
        <v>47</v>
      </c>
      <c r="K75" s="117">
        <v>7</v>
      </c>
      <c r="L75" s="117">
        <v>8</v>
      </c>
      <c r="M75" s="117">
        <v>13</v>
      </c>
      <c r="N75" s="2">
        <v>0</v>
      </c>
      <c r="O75" s="117">
        <v>0</v>
      </c>
      <c r="P75" s="117">
        <v>0</v>
      </c>
      <c r="Q75" s="2">
        <v>0</v>
      </c>
      <c r="R75" s="2">
        <v>0</v>
      </c>
      <c r="S75" s="2">
        <v>0</v>
      </c>
      <c r="T75" s="117">
        <v>5</v>
      </c>
      <c r="U75" s="2">
        <v>0</v>
      </c>
      <c r="V75" s="117">
        <v>13</v>
      </c>
      <c r="W75" s="2">
        <v>0</v>
      </c>
      <c r="X75" s="2"/>
      <c r="Y75" s="2"/>
      <c r="Z75" s="2"/>
      <c r="AA75" s="2"/>
      <c r="AB75" s="2"/>
      <c r="AC75" s="2"/>
      <c r="AD75" s="2"/>
      <c r="AE75" s="71">
        <f>('Controles Generales'!$D$19*(I75*(90/$H75))+'Controles Generales'!$E$19*(J75*(90/$H75))+'Controles Generales'!$F$19*(K75*(90/$H75))+'Controles Generales'!$G$19*(L75*(90/$H75))+'Controles Generales'!$H$19*(M75*(90/$H75))+'Controles Generales'!$J$19*(O75*(90/$H75))+'Controles Generales'!$K$19*(P75*(90/$H75))+'Controles Generales'!$O$19*(T75*(90/$H75))+'Controles Generales'!$Q$19*(V75*(90/$H75)))/100</f>
        <v>3.7859504132231412</v>
      </c>
      <c r="AF75" s="2"/>
      <c r="AG75" s="2"/>
      <c r="AH75" s="2"/>
      <c r="AI75" s="2"/>
      <c r="AJ75" s="10">
        <f>IF($H75&lt;'Criterios de Restricción'!$E$43,0,AE75)</f>
        <v>0</v>
      </c>
    </row>
    <row r="76" spans="1:36" ht="31.5" x14ac:dyDescent="0.25">
      <c r="A76" s="117" t="s">
        <v>648</v>
      </c>
      <c r="B76" s="117" t="s">
        <v>24</v>
      </c>
      <c r="C76" s="117" t="s">
        <v>172</v>
      </c>
      <c r="D76" s="117" t="s">
        <v>118</v>
      </c>
      <c r="E76" s="118">
        <v>33609</v>
      </c>
      <c r="F76" s="117">
        <v>23</v>
      </c>
      <c r="G76" s="117">
        <v>7</v>
      </c>
      <c r="H76" s="117">
        <v>269</v>
      </c>
      <c r="I76" s="117">
        <v>26</v>
      </c>
      <c r="J76" s="117">
        <v>29</v>
      </c>
      <c r="K76" s="117">
        <v>6</v>
      </c>
      <c r="L76" s="117">
        <v>8</v>
      </c>
      <c r="M76" s="117">
        <v>23</v>
      </c>
      <c r="N76" s="2">
        <v>2</v>
      </c>
      <c r="O76" s="117">
        <v>0</v>
      </c>
      <c r="P76" s="117">
        <v>0</v>
      </c>
      <c r="Q76" s="2">
        <v>0</v>
      </c>
      <c r="R76" s="2">
        <v>5</v>
      </c>
      <c r="S76" s="2">
        <v>1</v>
      </c>
      <c r="T76" s="117">
        <v>1</v>
      </c>
      <c r="U76" s="2">
        <v>21</v>
      </c>
      <c r="V76" s="117">
        <v>17</v>
      </c>
      <c r="W76" s="2">
        <v>80</v>
      </c>
      <c r="X76" s="2" t="s">
        <v>42</v>
      </c>
      <c r="Y76" s="2">
        <v>41.15124730857584</v>
      </c>
      <c r="Z76" s="2">
        <v>30.180786729005732</v>
      </c>
      <c r="AA76" s="2">
        <v>32.239854019942321</v>
      </c>
      <c r="AB76" s="2">
        <v>43.442230915133216</v>
      </c>
      <c r="AC76" s="2">
        <v>42.541592816342593</v>
      </c>
      <c r="AD76" s="2">
        <v>41.00589823999929</v>
      </c>
      <c r="AE76" s="71">
        <f>('Controles Generales'!$D$19*(I76*(90/$H76))+'Controles Generales'!$E$19*(J76*(90/$H76))+'Controles Generales'!$F$19*(K76*(90/$H76))+'Controles Generales'!$G$19*(L76*(90/$H76))+'Controles Generales'!$H$19*(M76*(90/$H76))+'Controles Generales'!$J$19*(O76*(90/$H76))+'Controles Generales'!$K$19*(P76*(90/$H76))+'Controles Generales'!$O$19*(T76*(90/$H76))+'Controles Generales'!$Q$19*(V76*(90/$H76)))/100</f>
        <v>4.5602230483271384</v>
      </c>
      <c r="AF76" s="2"/>
      <c r="AG76" s="2"/>
      <c r="AH76" s="2"/>
      <c r="AI76" s="2"/>
      <c r="AJ76" s="10">
        <f>IF($H76&lt;'Criterios de Restricción'!$E$43,0,AE76)</f>
        <v>0</v>
      </c>
    </row>
    <row r="77" spans="1:36" ht="21" x14ac:dyDescent="0.25">
      <c r="A77" s="117" t="s">
        <v>966</v>
      </c>
      <c r="B77" s="117" t="s">
        <v>28</v>
      </c>
      <c r="C77" s="117" t="s">
        <v>175</v>
      </c>
      <c r="D77" s="117" t="s">
        <v>118</v>
      </c>
      <c r="E77" s="118">
        <v>32031</v>
      </c>
      <c r="F77" s="117">
        <v>28</v>
      </c>
      <c r="G77" s="117">
        <v>7</v>
      </c>
      <c r="H77" s="117">
        <v>429</v>
      </c>
      <c r="I77" s="117">
        <v>49</v>
      </c>
      <c r="J77" s="117">
        <v>131</v>
      </c>
      <c r="K77" s="117">
        <v>12</v>
      </c>
      <c r="L77" s="117">
        <v>4</v>
      </c>
      <c r="M77" s="117">
        <v>23</v>
      </c>
      <c r="N77" s="2">
        <v>7</v>
      </c>
      <c r="O77" s="117">
        <v>1</v>
      </c>
      <c r="P77" s="117">
        <v>4</v>
      </c>
      <c r="Q77" s="2">
        <v>4</v>
      </c>
      <c r="R77" s="2">
        <v>11</v>
      </c>
      <c r="S77" s="2">
        <v>24</v>
      </c>
      <c r="T77" s="117">
        <v>4</v>
      </c>
      <c r="U77" s="2">
        <v>2</v>
      </c>
      <c r="V77" s="117">
        <v>26</v>
      </c>
      <c r="W77" s="2">
        <v>27</v>
      </c>
      <c r="X77" s="2" t="s">
        <v>42</v>
      </c>
      <c r="Y77" s="2">
        <v>38.262889094956456</v>
      </c>
      <c r="Z77" s="2">
        <v>45.933225895903746</v>
      </c>
      <c r="AA77" s="2">
        <v>45.931567873699713</v>
      </c>
      <c r="AB77" s="2">
        <v>37.771085816267934</v>
      </c>
      <c r="AC77" s="2">
        <v>45.624210959217443</v>
      </c>
      <c r="AD77" s="2">
        <v>22.778209179998843</v>
      </c>
      <c r="AE77" s="71">
        <f>('Controles Generales'!$D$19*(I77*(90/$H77))+'Controles Generales'!$E$19*(J77*(90/$H77))+'Controles Generales'!$F$19*(K77*(90/$H77))+'Controles Generales'!$G$19*(L77*(90/$H77))+'Controles Generales'!$H$19*(M77*(90/$H77))+'Controles Generales'!$J$19*(O77*(90/$H77))+'Controles Generales'!$K$19*(P77*(90/$H77))+'Controles Generales'!$O$19*(T77*(90/$H77))+'Controles Generales'!$Q$19*(V77*(90/$H77)))/100</f>
        <v>6.1993006993007009</v>
      </c>
      <c r="AF77" s="2"/>
      <c r="AG77" s="2"/>
      <c r="AH77" s="2"/>
      <c r="AI77" s="2"/>
      <c r="AJ77" s="10">
        <f>IF($H77&lt;'Criterios de Restricción'!$E$43,0,AE77)</f>
        <v>0</v>
      </c>
    </row>
    <row r="78" spans="1:36" ht="21" x14ac:dyDescent="0.25">
      <c r="A78" s="117" t="s">
        <v>967</v>
      </c>
      <c r="B78" s="117" t="s">
        <v>27</v>
      </c>
      <c r="C78" s="117" t="s">
        <v>585</v>
      </c>
      <c r="D78" s="117" t="s">
        <v>118</v>
      </c>
      <c r="E78" s="118">
        <v>34814</v>
      </c>
      <c r="F78" s="117">
        <v>20</v>
      </c>
      <c r="G78" s="117">
        <v>22</v>
      </c>
      <c r="H78" s="117">
        <v>1440</v>
      </c>
      <c r="I78" s="117">
        <v>108</v>
      </c>
      <c r="J78" s="117">
        <v>409</v>
      </c>
      <c r="K78" s="117">
        <v>54</v>
      </c>
      <c r="L78" s="117">
        <v>10</v>
      </c>
      <c r="M78" s="117">
        <v>75</v>
      </c>
      <c r="N78" s="2">
        <v>3</v>
      </c>
      <c r="O78" s="117">
        <v>2</v>
      </c>
      <c r="P78" s="117">
        <v>2</v>
      </c>
      <c r="Q78" s="2">
        <v>0</v>
      </c>
      <c r="R78" s="2">
        <v>0</v>
      </c>
      <c r="S78" s="2">
        <v>0</v>
      </c>
      <c r="T78" s="117">
        <v>17</v>
      </c>
      <c r="U78" s="2">
        <v>3</v>
      </c>
      <c r="V78" s="117">
        <v>31</v>
      </c>
      <c r="W78" s="2">
        <v>21</v>
      </c>
      <c r="X78" s="2"/>
      <c r="Y78" s="2"/>
      <c r="Z78" s="2"/>
      <c r="AA78" s="2"/>
      <c r="AB78" s="2"/>
      <c r="AC78" s="2"/>
      <c r="AD78" s="2"/>
      <c r="AE78" s="71">
        <f>('Controles Generales'!$D$19*(I78*(90/$H78))+'Controles Generales'!$E$19*(J78*(90/$H78))+'Controles Generales'!$F$19*(K78*(90/$H78))+'Controles Generales'!$G$19*(L78*(90/$H78))+'Controles Generales'!$H$19*(M78*(90/$H78))+'Controles Generales'!$J$19*(O78*(90/$H78))+'Controles Generales'!$K$19*(P78*(90/$H78))+'Controles Generales'!$O$19*(T78*(90/$H78))+'Controles Generales'!$Q$19*(V78*(90/$H78)))/100</f>
        <v>5.546875</v>
      </c>
      <c r="AF78" s="2"/>
      <c r="AG78" s="2"/>
      <c r="AH78" s="2"/>
      <c r="AI78" s="2"/>
      <c r="AJ78" s="10">
        <f>IF($H78&lt;'Criterios de Restricción'!$E$43,0,AE78)</f>
        <v>5.546875</v>
      </c>
    </row>
    <row r="79" spans="1:36" ht="21" x14ac:dyDescent="0.25">
      <c r="A79" s="117" t="s">
        <v>593</v>
      </c>
      <c r="B79" s="117" t="s">
        <v>25</v>
      </c>
      <c r="C79" s="117" t="s">
        <v>190</v>
      </c>
      <c r="D79" s="117" t="s">
        <v>118</v>
      </c>
      <c r="E79" s="118">
        <v>32523</v>
      </c>
      <c r="F79" s="117">
        <v>26</v>
      </c>
      <c r="G79" s="117">
        <v>4</v>
      </c>
      <c r="H79" s="117">
        <v>222</v>
      </c>
      <c r="I79" s="117">
        <v>29</v>
      </c>
      <c r="J79" s="117">
        <v>45</v>
      </c>
      <c r="K79" s="117">
        <v>18</v>
      </c>
      <c r="L79" s="117">
        <v>2</v>
      </c>
      <c r="M79" s="117">
        <v>16</v>
      </c>
      <c r="N79" s="2">
        <v>4</v>
      </c>
      <c r="O79" s="117">
        <v>1</v>
      </c>
      <c r="P79" s="117">
        <v>0</v>
      </c>
      <c r="Q79" s="2">
        <v>3</v>
      </c>
      <c r="R79" s="2">
        <v>21</v>
      </c>
      <c r="S79" s="2">
        <v>11</v>
      </c>
      <c r="T79" s="117">
        <v>6</v>
      </c>
      <c r="U79" s="2">
        <v>7</v>
      </c>
      <c r="V79" s="117">
        <v>5</v>
      </c>
      <c r="W79" s="2">
        <v>48</v>
      </c>
      <c r="X79" s="2"/>
      <c r="Y79" s="2"/>
      <c r="Z79" s="2"/>
      <c r="AA79" s="2"/>
      <c r="AB79" s="2"/>
      <c r="AC79" s="2"/>
      <c r="AD79" s="2"/>
      <c r="AE79" s="71">
        <f>('Controles Generales'!$D$19*(I79*(90/$H79))+'Controles Generales'!$E$19*(J79*(90/$H79))+'Controles Generales'!$F$19*(K79*(90/$H79))+'Controles Generales'!$G$19*(L79*(90/$H79))+'Controles Generales'!$H$19*(M79*(90/$H79))+'Controles Generales'!$J$19*(O79*(90/$H79))+'Controles Generales'!$K$19*(P79*(90/$H79))+'Controles Generales'!$O$19*(T79*(90/$H79))+'Controles Generales'!$Q$19*(V79*(90/$H79)))/100</f>
        <v>6.372972972972974</v>
      </c>
      <c r="AF79" s="2"/>
      <c r="AG79" s="2"/>
      <c r="AH79" s="2"/>
      <c r="AI79" s="2"/>
      <c r="AJ79" s="10">
        <f>IF($H79&lt;'Criterios de Restricción'!$E$43,0,AE79)</f>
        <v>0</v>
      </c>
    </row>
    <row r="80" spans="1:36" ht="21" x14ac:dyDescent="0.25">
      <c r="A80" s="117" t="s">
        <v>968</v>
      </c>
      <c r="B80" s="117" t="s">
        <v>27</v>
      </c>
      <c r="C80" s="117" t="s">
        <v>148</v>
      </c>
      <c r="D80" s="117" t="s">
        <v>118</v>
      </c>
      <c r="E80" s="118">
        <v>30838</v>
      </c>
      <c r="F80" s="117">
        <v>31</v>
      </c>
      <c r="G80" s="117">
        <v>10</v>
      </c>
      <c r="H80" s="117">
        <v>511</v>
      </c>
      <c r="I80" s="117">
        <v>66</v>
      </c>
      <c r="J80" s="117">
        <v>99</v>
      </c>
      <c r="K80" s="117">
        <v>8</v>
      </c>
      <c r="L80" s="117">
        <v>2</v>
      </c>
      <c r="M80" s="117">
        <v>23</v>
      </c>
      <c r="N80" s="2">
        <v>0</v>
      </c>
      <c r="O80" s="117">
        <v>0</v>
      </c>
      <c r="P80" s="117">
        <v>0</v>
      </c>
      <c r="Q80" s="2">
        <v>0</v>
      </c>
      <c r="R80" s="2">
        <v>0</v>
      </c>
      <c r="S80" s="2">
        <v>1</v>
      </c>
      <c r="T80" s="117">
        <v>2</v>
      </c>
      <c r="U80" s="2">
        <v>0</v>
      </c>
      <c r="V80" s="117">
        <v>22</v>
      </c>
      <c r="W80" s="2">
        <v>1</v>
      </c>
      <c r="X80" s="2"/>
      <c r="Y80" s="2"/>
      <c r="Z80" s="2"/>
      <c r="AA80" s="2"/>
      <c r="AB80" s="2"/>
      <c r="AC80" s="2"/>
      <c r="AD80" s="2"/>
      <c r="AE80" s="71">
        <f>('Controles Generales'!$D$19*(I80*(90/$H80))+'Controles Generales'!$E$19*(J80*(90/$H80))+'Controles Generales'!$F$19*(K80*(90/$H80))+'Controles Generales'!$G$19*(L80*(90/$H80))+'Controles Generales'!$H$19*(M80*(90/$H80))+'Controles Generales'!$J$19*(O80*(90/$H80))+'Controles Generales'!$K$19*(P80*(90/$H80))+'Controles Generales'!$O$19*(T80*(90/$H80))+'Controles Generales'!$Q$19*(V80*(90/$H80)))/100</f>
        <v>4.5193737769080231</v>
      </c>
      <c r="AF80" s="2"/>
      <c r="AG80" s="2"/>
      <c r="AH80" s="2"/>
      <c r="AI80" s="2"/>
      <c r="AJ80" s="10">
        <f>IF($H80&lt;'Criterios de Restricción'!$E$43,0,AE80)</f>
        <v>0</v>
      </c>
    </row>
    <row r="81" spans="1:36" ht="31.5" x14ac:dyDescent="0.25">
      <c r="A81" s="117" t="s">
        <v>649</v>
      </c>
      <c r="B81" s="117" t="s">
        <v>24</v>
      </c>
      <c r="C81" s="117" t="s">
        <v>160</v>
      </c>
      <c r="D81" s="117" t="s">
        <v>118</v>
      </c>
      <c r="E81" s="118">
        <v>34040</v>
      </c>
      <c r="F81" s="117">
        <v>22</v>
      </c>
      <c r="G81" s="117">
        <v>24</v>
      </c>
      <c r="H81" s="117">
        <v>1383</v>
      </c>
      <c r="I81" s="117">
        <v>58</v>
      </c>
      <c r="J81" s="117">
        <v>206</v>
      </c>
      <c r="K81" s="117">
        <v>38</v>
      </c>
      <c r="L81" s="117">
        <v>13</v>
      </c>
      <c r="M81" s="117">
        <v>41</v>
      </c>
      <c r="N81" s="2">
        <v>15</v>
      </c>
      <c r="O81" s="117">
        <v>0</v>
      </c>
      <c r="P81" s="117">
        <v>4</v>
      </c>
      <c r="Q81" s="2">
        <v>7</v>
      </c>
      <c r="R81" s="2">
        <v>5</v>
      </c>
      <c r="S81" s="2">
        <v>49</v>
      </c>
      <c r="T81" s="117">
        <v>14</v>
      </c>
      <c r="U81" s="2">
        <v>4</v>
      </c>
      <c r="V81" s="117">
        <v>44</v>
      </c>
      <c r="W81" s="2">
        <v>73</v>
      </c>
      <c r="X81" s="2"/>
      <c r="Y81" s="2"/>
      <c r="Z81" s="2"/>
      <c r="AA81" s="2"/>
      <c r="AB81" s="2"/>
      <c r="AC81" s="2"/>
      <c r="AD81" s="2"/>
      <c r="AE81" s="71">
        <f>('Controles Generales'!$D$19*(I81*(90/$H81))+'Controles Generales'!$E$19*(J81*(90/$H81))+'Controles Generales'!$F$19*(K81*(90/$H81))+'Controles Generales'!$G$19*(L81*(90/$H81))+'Controles Generales'!$H$19*(M81*(90/$H81))+'Controles Generales'!$J$19*(O81*(90/$H81))+'Controles Generales'!$K$19*(P81*(90/$H81))+'Controles Generales'!$O$19*(T81*(90/$H81))+'Controles Generales'!$Q$19*(V81*(90/$H81)))/100</f>
        <v>3.2850325379609542</v>
      </c>
      <c r="AF81" s="2"/>
      <c r="AG81" s="2"/>
      <c r="AH81" s="2"/>
      <c r="AI81" s="2"/>
      <c r="AJ81" s="10">
        <f>IF($H81&lt;'Criterios de Restricción'!$E$43,0,AE81)</f>
        <v>3.2850325379609542</v>
      </c>
    </row>
    <row r="82" spans="1:36" ht="31.5" x14ac:dyDescent="0.25">
      <c r="A82" s="117" t="s">
        <v>465</v>
      </c>
      <c r="B82" s="117" t="s">
        <v>28</v>
      </c>
      <c r="C82" s="117" t="s">
        <v>148</v>
      </c>
      <c r="D82" s="117" t="s">
        <v>118</v>
      </c>
      <c r="E82" s="118">
        <v>31911</v>
      </c>
      <c r="F82" s="117">
        <v>28</v>
      </c>
      <c r="G82" s="117">
        <v>23</v>
      </c>
      <c r="H82" s="117">
        <v>1313</v>
      </c>
      <c r="I82" s="117">
        <v>220</v>
      </c>
      <c r="J82" s="117">
        <v>260</v>
      </c>
      <c r="K82" s="117">
        <v>30</v>
      </c>
      <c r="L82" s="117">
        <v>36</v>
      </c>
      <c r="M82" s="117">
        <v>124</v>
      </c>
      <c r="N82" s="2">
        <v>0</v>
      </c>
      <c r="O82" s="117">
        <v>0</v>
      </c>
      <c r="P82" s="117">
        <v>2</v>
      </c>
      <c r="Q82" s="2">
        <v>0</v>
      </c>
      <c r="R82" s="2">
        <v>1</v>
      </c>
      <c r="S82" s="2">
        <v>3</v>
      </c>
      <c r="T82" s="117">
        <v>5</v>
      </c>
      <c r="U82" s="2">
        <v>0</v>
      </c>
      <c r="V82" s="117">
        <v>82</v>
      </c>
      <c r="W82" s="2">
        <v>10</v>
      </c>
      <c r="X82" s="2"/>
      <c r="Y82" s="2"/>
      <c r="Z82" s="2"/>
      <c r="AA82" s="2"/>
      <c r="AB82" s="2"/>
      <c r="AC82" s="2"/>
      <c r="AD82" s="2"/>
      <c r="AE82" s="71">
        <f>('Controles Generales'!$D$19*(I82*(90/$H82))+'Controles Generales'!$E$19*(J82*(90/$H82))+'Controles Generales'!$F$19*(K82*(90/$H82))+'Controles Generales'!$G$19*(L82*(90/$H82))+'Controles Generales'!$H$19*(M82*(90/$H82))+'Controles Generales'!$J$19*(O82*(90/$H82))+'Controles Generales'!$K$19*(P82*(90/$H82))+'Controles Generales'!$O$19*(T82*(90/$H82))+'Controles Generales'!$Q$19*(V82*(90/$H82)))/100</f>
        <v>6.3212490479817207</v>
      </c>
      <c r="AF82" s="2"/>
      <c r="AG82" s="2"/>
      <c r="AH82" s="2"/>
      <c r="AI82" s="2"/>
      <c r="AJ82" s="10">
        <f>IF($H82&lt;'Criterios de Restricción'!$E$43,0,AE82)</f>
        <v>6.3212490479817207</v>
      </c>
    </row>
    <row r="83" spans="1:36" ht="21" x14ac:dyDescent="0.25">
      <c r="A83" s="117" t="s">
        <v>418</v>
      </c>
      <c r="B83" s="117" t="s">
        <v>28</v>
      </c>
      <c r="C83" s="117" t="s">
        <v>128</v>
      </c>
      <c r="D83" s="117" t="s">
        <v>169</v>
      </c>
      <c r="E83" s="118">
        <v>32984</v>
      </c>
      <c r="F83" s="117">
        <v>25</v>
      </c>
      <c r="G83" s="117">
        <v>13</v>
      </c>
      <c r="H83" s="117">
        <v>653</v>
      </c>
      <c r="I83" s="117">
        <v>107</v>
      </c>
      <c r="J83" s="117">
        <v>120</v>
      </c>
      <c r="K83" s="117">
        <v>7</v>
      </c>
      <c r="L83" s="117">
        <v>15</v>
      </c>
      <c r="M83" s="117">
        <v>59</v>
      </c>
      <c r="N83" s="2">
        <v>1</v>
      </c>
      <c r="O83" s="117">
        <v>1</v>
      </c>
      <c r="P83" s="117">
        <v>0</v>
      </c>
      <c r="Q83" s="2">
        <v>0</v>
      </c>
      <c r="R83" s="2">
        <v>4</v>
      </c>
      <c r="S83" s="2">
        <v>2</v>
      </c>
      <c r="T83" s="117">
        <v>4</v>
      </c>
      <c r="U83" s="2">
        <v>14</v>
      </c>
      <c r="V83" s="117">
        <v>43</v>
      </c>
      <c r="W83" s="2">
        <v>42</v>
      </c>
      <c r="X83" s="2"/>
      <c r="Y83" s="2"/>
      <c r="Z83" s="2"/>
      <c r="AA83" s="2"/>
      <c r="AB83" s="2"/>
      <c r="AC83" s="2"/>
      <c r="AD83" s="2"/>
      <c r="AE83" s="71">
        <f>('Controles Generales'!$D$19*(I83*(90/$H83))+'Controles Generales'!$E$19*(J83*(90/$H83))+'Controles Generales'!$F$19*(K83*(90/$H83))+'Controles Generales'!$G$19*(L83*(90/$H83))+'Controles Generales'!$H$19*(M83*(90/$H83))+'Controles Generales'!$J$19*(O83*(90/$H83))+'Controles Generales'!$K$19*(P83*(90/$H83))+'Controles Generales'!$O$19*(T83*(90/$H83))+'Controles Generales'!$Q$19*(V83*(90/$H83)))/100</f>
        <v>5.8162327718223583</v>
      </c>
      <c r="AF83" s="2"/>
      <c r="AG83" s="2"/>
      <c r="AH83" s="2"/>
      <c r="AI83" s="2"/>
      <c r="AJ83" s="10">
        <f>IF($H83&lt;'Criterios de Restricción'!$E$43,0,AE83)</f>
        <v>5.8162327718223583</v>
      </c>
    </row>
    <row r="84" spans="1:36" ht="21" x14ac:dyDescent="0.25">
      <c r="A84" s="117" t="s">
        <v>221</v>
      </c>
      <c r="B84" s="117" t="s">
        <v>25</v>
      </c>
      <c r="C84" s="117" t="s">
        <v>152</v>
      </c>
      <c r="D84" s="117" t="s">
        <v>169</v>
      </c>
      <c r="E84" s="118">
        <v>31510</v>
      </c>
      <c r="F84" s="117">
        <v>29</v>
      </c>
      <c r="G84" s="117">
        <v>25</v>
      </c>
      <c r="H84" s="117">
        <v>1318</v>
      </c>
      <c r="I84" s="117">
        <v>125</v>
      </c>
      <c r="J84" s="117">
        <v>238</v>
      </c>
      <c r="K84" s="117">
        <v>41</v>
      </c>
      <c r="L84" s="117">
        <v>21</v>
      </c>
      <c r="M84" s="117">
        <v>85</v>
      </c>
      <c r="N84" s="2">
        <v>1</v>
      </c>
      <c r="O84" s="117">
        <v>4</v>
      </c>
      <c r="P84" s="117">
        <v>3</v>
      </c>
      <c r="Q84" s="2">
        <v>0</v>
      </c>
      <c r="R84" s="2">
        <v>4</v>
      </c>
      <c r="S84" s="2">
        <v>2</v>
      </c>
      <c r="T84" s="117">
        <v>25</v>
      </c>
      <c r="U84" s="2">
        <v>1</v>
      </c>
      <c r="V84" s="117">
        <v>63</v>
      </c>
      <c r="W84" s="2">
        <v>40</v>
      </c>
      <c r="X84" s="2" t="s">
        <v>42</v>
      </c>
      <c r="Y84" s="2">
        <v>34.835091177593831</v>
      </c>
      <c r="Z84" s="2">
        <v>15.422472346575011</v>
      </c>
      <c r="AA84" s="2">
        <v>17.399338348282498</v>
      </c>
      <c r="AB84" s="2">
        <v>32.87812396447908</v>
      </c>
      <c r="AC84" s="2">
        <v>39.620823143391434</v>
      </c>
      <c r="AD84" s="2">
        <v>50.773253561982095</v>
      </c>
      <c r="AE84" s="71">
        <f>('Controles Generales'!$D$19*(I84*(90/$H84))+'Controles Generales'!$E$19*(J84*(90/$H84))+'Controles Generales'!$F$19*(K84*(90/$H84))+'Controles Generales'!$G$19*(L84*(90/$H84))+'Controles Generales'!$H$19*(M84*(90/$H84))+'Controles Generales'!$J$19*(O84*(90/$H84))+'Controles Generales'!$K$19*(P84*(90/$H84))+'Controles Generales'!$O$19*(T84*(90/$H84))+'Controles Generales'!$Q$19*(V84*(90/$H84)))/100</f>
        <v>4.9923368740515919</v>
      </c>
      <c r="AF84" s="2"/>
      <c r="AG84" s="2"/>
      <c r="AH84" s="2"/>
      <c r="AI84" s="2"/>
      <c r="AJ84" s="10">
        <f>IF($H84&lt;'Criterios de Restricción'!$E$43,0,AE84)</f>
        <v>4.9923368740515919</v>
      </c>
    </row>
    <row r="85" spans="1:36" ht="21" x14ac:dyDescent="0.25">
      <c r="A85" s="117" t="s">
        <v>594</v>
      </c>
      <c r="B85" s="117" t="s">
        <v>25</v>
      </c>
      <c r="C85" s="117" t="s">
        <v>121</v>
      </c>
      <c r="D85" s="117" t="s">
        <v>136</v>
      </c>
      <c r="E85" s="118">
        <v>32681</v>
      </c>
      <c r="F85" s="117">
        <v>26</v>
      </c>
      <c r="G85" s="117">
        <v>17</v>
      </c>
      <c r="H85" s="117">
        <v>970</v>
      </c>
      <c r="I85" s="117">
        <v>87</v>
      </c>
      <c r="J85" s="117">
        <v>137</v>
      </c>
      <c r="K85" s="117">
        <v>7</v>
      </c>
      <c r="L85" s="117">
        <v>8</v>
      </c>
      <c r="M85" s="117">
        <v>47</v>
      </c>
      <c r="N85" s="2">
        <v>22</v>
      </c>
      <c r="O85" s="117">
        <v>1</v>
      </c>
      <c r="P85" s="117">
        <v>3</v>
      </c>
      <c r="Q85" s="2">
        <v>2</v>
      </c>
      <c r="R85" s="2">
        <v>26</v>
      </c>
      <c r="S85" s="2">
        <v>30</v>
      </c>
      <c r="T85" s="117">
        <v>11</v>
      </c>
      <c r="U85" s="2">
        <v>21</v>
      </c>
      <c r="V85" s="117">
        <v>50</v>
      </c>
      <c r="W85" s="2">
        <v>94</v>
      </c>
      <c r="X85" s="2"/>
      <c r="Y85" s="2"/>
      <c r="Z85" s="2"/>
      <c r="AA85" s="2"/>
      <c r="AB85" s="2"/>
      <c r="AC85" s="2"/>
      <c r="AD85" s="2"/>
      <c r="AE85" s="71">
        <f>('Controles Generales'!$D$19*(I85*(90/$H85))+'Controles Generales'!$E$19*(J85*(90/$H85))+'Controles Generales'!$F$19*(K85*(90/$H85))+'Controles Generales'!$G$19*(L85*(90/$H85))+'Controles Generales'!$H$19*(M85*(90/$H85))+'Controles Generales'!$J$19*(O85*(90/$H85))+'Controles Generales'!$K$19*(P85*(90/$H85))+'Controles Generales'!$O$19*(T85*(90/$H85))+'Controles Generales'!$Q$19*(V85*(90/$H85)))/100</f>
        <v>3.6918556701030925</v>
      </c>
      <c r="AF85" s="2"/>
      <c r="AG85" s="2"/>
      <c r="AH85" s="2"/>
      <c r="AI85" s="2"/>
      <c r="AJ85" s="10">
        <f>IF($H85&lt;'Criterios de Restricción'!$E$43,0,AE85)</f>
        <v>3.6918556701030925</v>
      </c>
    </row>
    <row r="86" spans="1:36" ht="21" x14ac:dyDescent="0.25">
      <c r="A86" s="117" t="s">
        <v>595</v>
      </c>
      <c r="B86" s="117" t="s">
        <v>25</v>
      </c>
      <c r="C86" s="117" t="s">
        <v>121</v>
      </c>
      <c r="D86" s="117" t="s">
        <v>118</v>
      </c>
      <c r="E86" s="118">
        <v>30392</v>
      </c>
      <c r="F86" s="117">
        <v>32</v>
      </c>
      <c r="G86" s="117">
        <v>9</v>
      </c>
      <c r="H86" s="117">
        <v>429</v>
      </c>
      <c r="I86" s="117">
        <v>30</v>
      </c>
      <c r="J86" s="117">
        <v>105</v>
      </c>
      <c r="K86" s="117">
        <v>7</v>
      </c>
      <c r="L86" s="117">
        <v>0</v>
      </c>
      <c r="M86" s="117">
        <v>14</v>
      </c>
      <c r="N86" s="2">
        <v>2</v>
      </c>
      <c r="O86" s="117">
        <v>1</v>
      </c>
      <c r="P86" s="117">
        <v>1</v>
      </c>
      <c r="Q86" s="2">
        <v>2</v>
      </c>
      <c r="R86" s="2">
        <v>7</v>
      </c>
      <c r="S86" s="2">
        <v>4</v>
      </c>
      <c r="T86" s="117">
        <v>5</v>
      </c>
      <c r="U86" s="2">
        <v>3</v>
      </c>
      <c r="V86" s="117">
        <v>16</v>
      </c>
      <c r="W86" s="2">
        <v>22</v>
      </c>
      <c r="X86" s="2"/>
      <c r="Y86" s="2"/>
      <c r="Z86" s="2"/>
      <c r="AA86" s="2"/>
      <c r="AB86" s="2"/>
      <c r="AC86" s="2"/>
      <c r="AD86" s="2"/>
      <c r="AE86" s="71">
        <f>('Controles Generales'!$D$19*(I86*(90/$H86))+'Controles Generales'!$E$19*(J86*(90/$H86))+'Controles Generales'!$F$19*(K86*(90/$H86))+'Controles Generales'!$G$19*(L86*(90/$H86))+'Controles Generales'!$H$19*(M86*(90/$H86))+'Controles Generales'!$J$19*(O86*(90/$H86))+'Controles Generales'!$K$19*(P86*(90/$H86))+'Controles Generales'!$O$19*(T86*(90/$H86))+'Controles Generales'!$Q$19*(V86*(90/$H86)))/100</f>
        <v>4.336363636363636</v>
      </c>
      <c r="AF86" s="2"/>
      <c r="AG86" s="2"/>
      <c r="AH86" s="2"/>
      <c r="AI86" s="2"/>
      <c r="AJ86" s="10">
        <f>IF($H86&lt;'Criterios de Restricción'!$E$43,0,AE86)</f>
        <v>0</v>
      </c>
    </row>
    <row r="87" spans="1:36" ht="21" x14ac:dyDescent="0.25">
      <c r="A87" s="117" t="s">
        <v>596</v>
      </c>
      <c r="B87" s="117" t="s">
        <v>25</v>
      </c>
      <c r="C87" s="117" t="s">
        <v>158</v>
      </c>
      <c r="D87" s="117" t="s">
        <v>118</v>
      </c>
      <c r="E87" s="118">
        <v>32014</v>
      </c>
      <c r="F87" s="117">
        <v>28</v>
      </c>
      <c r="G87" s="117">
        <v>13</v>
      </c>
      <c r="H87" s="117">
        <v>689</v>
      </c>
      <c r="I87" s="117">
        <v>100</v>
      </c>
      <c r="J87" s="117">
        <v>184</v>
      </c>
      <c r="K87" s="117">
        <v>5</v>
      </c>
      <c r="L87" s="117">
        <v>6</v>
      </c>
      <c r="M87" s="117">
        <v>39</v>
      </c>
      <c r="N87" s="2">
        <v>2</v>
      </c>
      <c r="O87" s="117">
        <v>0</v>
      </c>
      <c r="P87" s="117">
        <v>1</v>
      </c>
      <c r="Q87" s="2">
        <v>0</v>
      </c>
      <c r="R87" s="2">
        <v>4</v>
      </c>
      <c r="S87" s="2">
        <v>0</v>
      </c>
      <c r="T87" s="117">
        <v>5</v>
      </c>
      <c r="U87" s="2">
        <v>2</v>
      </c>
      <c r="V87" s="117">
        <v>33</v>
      </c>
      <c r="W87" s="2">
        <v>5</v>
      </c>
      <c r="X87" s="2" t="s">
        <v>42</v>
      </c>
      <c r="Y87" s="2">
        <v>3.1968542031095755</v>
      </c>
      <c r="Z87" s="2">
        <v>3.4932292228260557</v>
      </c>
      <c r="AA87" s="2">
        <v>3.8331360406422319</v>
      </c>
      <c r="AB87" s="2">
        <v>3.0329197768800675</v>
      </c>
      <c r="AC87" s="2">
        <v>3.1391526159429111</v>
      </c>
      <c r="AD87" s="2">
        <v>1.5849187568128076</v>
      </c>
      <c r="AE87" s="71">
        <f>('Controles Generales'!$D$19*(I87*(90/$H87))+'Controles Generales'!$E$19*(J87*(90/$H87))+'Controles Generales'!$F$19*(K87*(90/$H87))+'Controles Generales'!$G$19*(L87*(90/$H87))+'Controles Generales'!$H$19*(M87*(90/$H87))+'Controles Generales'!$J$19*(O87*(90/$H87))+'Controles Generales'!$K$19*(P87*(90/$H87))+'Controles Generales'!$O$19*(T87*(90/$H87))+'Controles Generales'!$Q$19*(V87*(90/$H87)))/100</f>
        <v>5.6468795355587806</v>
      </c>
      <c r="AF87" s="2"/>
      <c r="AG87" s="2"/>
      <c r="AH87" s="2"/>
      <c r="AI87" s="2"/>
      <c r="AJ87" s="10">
        <f>IF($H87&lt;'Criterios de Restricción'!$E$43,0,AE87)</f>
        <v>5.6468795355587806</v>
      </c>
    </row>
    <row r="88" spans="1:36" ht="21" x14ac:dyDescent="0.25">
      <c r="A88" s="117" t="s">
        <v>969</v>
      </c>
      <c r="B88" s="117" t="s">
        <v>28</v>
      </c>
      <c r="C88" s="117" t="s">
        <v>117</v>
      </c>
      <c r="D88" s="117" t="s">
        <v>118</v>
      </c>
      <c r="E88" s="118">
        <v>29525</v>
      </c>
      <c r="F88" s="117">
        <v>35</v>
      </c>
      <c r="G88" s="117">
        <v>23</v>
      </c>
      <c r="H88" s="117">
        <v>1295</v>
      </c>
      <c r="I88" s="117">
        <v>124</v>
      </c>
      <c r="J88" s="117">
        <v>224</v>
      </c>
      <c r="K88" s="117">
        <v>34</v>
      </c>
      <c r="L88" s="117">
        <v>19</v>
      </c>
      <c r="M88" s="117">
        <v>80</v>
      </c>
      <c r="N88" s="2">
        <v>1</v>
      </c>
      <c r="O88" s="117">
        <v>1</v>
      </c>
      <c r="P88" s="117">
        <v>4</v>
      </c>
      <c r="Q88" s="2">
        <v>0</v>
      </c>
      <c r="R88" s="2">
        <v>3</v>
      </c>
      <c r="S88" s="2">
        <v>0</v>
      </c>
      <c r="T88" s="117">
        <v>16</v>
      </c>
      <c r="U88" s="2">
        <v>9</v>
      </c>
      <c r="V88" s="117">
        <v>64</v>
      </c>
      <c r="W88" s="2">
        <v>54</v>
      </c>
      <c r="X88" s="2"/>
      <c r="Y88" s="2"/>
      <c r="Z88" s="2"/>
      <c r="AA88" s="2"/>
      <c r="AB88" s="2"/>
      <c r="AC88" s="2"/>
      <c r="AD88" s="2"/>
      <c r="AE88" s="71">
        <f>('Controles Generales'!$D$19*(I88*(90/$H88))+'Controles Generales'!$E$19*(J88*(90/$H88))+'Controles Generales'!$F$19*(K88*(90/$H88))+'Controles Generales'!$G$19*(L88*(90/$H88))+'Controles Generales'!$H$19*(M88*(90/$H88))+'Controles Generales'!$J$19*(O88*(90/$H88))+'Controles Generales'!$K$19*(P88*(90/$H88))+'Controles Generales'!$O$19*(T88*(90/$H88))+'Controles Generales'!$Q$19*(V88*(90/$H88)))/100</f>
        <v>4.7307335907335908</v>
      </c>
      <c r="AF88" s="2"/>
      <c r="AG88" s="2"/>
      <c r="AH88" s="2"/>
      <c r="AI88" s="2"/>
      <c r="AJ88" s="10">
        <f>IF($H88&lt;'Criterios de Restricción'!$E$43,0,AE88)</f>
        <v>4.7307335907335908</v>
      </c>
    </row>
    <row r="89" spans="1:36" ht="21" x14ac:dyDescent="0.25">
      <c r="A89" s="117" t="s">
        <v>970</v>
      </c>
      <c r="B89" s="117" t="s">
        <v>27</v>
      </c>
      <c r="C89" s="117" t="s">
        <v>117</v>
      </c>
      <c r="D89" s="117" t="s">
        <v>118</v>
      </c>
      <c r="E89" s="118">
        <v>29449</v>
      </c>
      <c r="F89" s="117">
        <v>35</v>
      </c>
      <c r="G89" s="117">
        <v>12</v>
      </c>
      <c r="H89" s="117">
        <v>328</v>
      </c>
      <c r="I89" s="117">
        <v>23</v>
      </c>
      <c r="J89" s="117">
        <v>79</v>
      </c>
      <c r="K89" s="117">
        <v>7</v>
      </c>
      <c r="L89" s="117">
        <v>4</v>
      </c>
      <c r="M89" s="117">
        <v>5</v>
      </c>
      <c r="N89" s="2">
        <v>1</v>
      </c>
      <c r="O89" s="117">
        <v>0</v>
      </c>
      <c r="P89" s="117">
        <v>0</v>
      </c>
      <c r="Q89" s="2">
        <v>0</v>
      </c>
      <c r="R89" s="2">
        <v>1</v>
      </c>
      <c r="S89" s="2">
        <v>1</v>
      </c>
      <c r="T89" s="117">
        <v>12</v>
      </c>
      <c r="U89" s="2">
        <v>0</v>
      </c>
      <c r="V89" s="117">
        <v>2</v>
      </c>
      <c r="W89" s="2">
        <v>5</v>
      </c>
      <c r="X89" s="2"/>
      <c r="Y89" s="2"/>
      <c r="Z89" s="2"/>
      <c r="AA89" s="2"/>
      <c r="AB89" s="2"/>
      <c r="AC89" s="2"/>
      <c r="AD89" s="2"/>
      <c r="AE89" s="71">
        <f>('Controles Generales'!$D$19*(I89*(90/$H89))+'Controles Generales'!$E$19*(J89*(90/$H89))+'Controles Generales'!$F$19*(K89*(90/$H89))+'Controles Generales'!$G$19*(L89*(90/$H89))+'Controles Generales'!$H$19*(M89*(90/$H89))+'Controles Generales'!$J$19*(O89*(90/$H89))+'Controles Generales'!$K$19*(P89*(90/$H89))+'Controles Generales'!$O$19*(T89*(90/$H89))+'Controles Generales'!$Q$19*(V89*(90/$H89)))/100</f>
        <v>4.3079268292682924</v>
      </c>
      <c r="AF89" s="2"/>
      <c r="AG89" s="2"/>
      <c r="AH89" s="2"/>
      <c r="AI89" s="2"/>
      <c r="AJ89" s="10">
        <f>IF($H89&lt;'Criterios de Restricción'!$E$43,0,AE89)</f>
        <v>0</v>
      </c>
    </row>
    <row r="90" spans="1:36" ht="21" x14ac:dyDescent="0.25">
      <c r="A90" s="117" t="s">
        <v>597</v>
      </c>
      <c r="B90" s="117" t="s">
        <v>25</v>
      </c>
      <c r="C90" s="117" t="s">
        <v>148</v>
      </c>
      <c r="D90" s="117" t="s">
        <v>118</v>
      </c>
      <c r="E90" s="118">
        <v>33753</v>
      </c>
      <c r="F90" s="117">
        <v>23</v>
      </c>
      <c r="G90" s="117">
        <v>3</v>
      </c>
      <c r="H90" s="117">
        <v>124</v>
      </c>
      <c r="I90" s="117">
        <v>13</v>
      </c>
      <c r="J90" s="117">
        <v>6</v>
      </c>
      <c r="K90" s="117">
        <v>2</v>
      </c>
      <c r="L90" s="117">
        <v>8</v>
      </c>
      <c r="M90" s="117">
        <v>9</v>
      </c>
      <c r="N90" s="2">
        <v>11</v>
      </c>
      <c r="O90" s="117">
        <v>0</v>
      </c>
      <c r="P90" s="117">
        <v>2</v>
      </c>
      <c r="Q90" s="2">
        <v>0</v>
      </c>
      <c r="R90" s="2">
        <v>7</v>
      </c>
      <c r="S90" s="2">
        <v>11</v>
      </c>
      <c r="T90" s="117">
        <v>0</v>
      </c>
      <c r="U90" s="2">
        <v>14</v>
      </c>
      <c r="V90" s="117">
        <v>9</v>
      </c>
      <c r="W90" s="2">
        <v>60</v>
      </c>
      <c r="X90" s="2" t="s">
        <v>42</v>
      </c>
      <c r="Y90" s="2">
        <v>5.4764140022537617</v>
      </c>
      <c r="Z90" s="2">
        <v>5.1313925917266268</v>
      </c>
      <c r="AA90" s="2">
        <v>5.5906374136808719</v>
      </c>
      <c r="AB90" s="2">
        <v>5.148545149794745</v>
      </c>
      <c r="AC90" s="2">
        <v>6.3014644274131948</v>
      </c>
      <c r="AD90" s="2">
        <v>4.5255905852404439</v>
      </c>
      <c r="AE90" s="71">
        <f>('Controles Generales'!$D$19*(I90*(90/$H90))+'Controles Generales'!$E$19*(J90*(90/$H90))+'Controles Generales'!$F$19*(K90*(90/$H90))+'Controles Generales'!$G$19*(L90*(90/$H90))+'Controles Generales'!$H$19*(M90*(90/$H90))+'Controles Generales'!$J$19*(O90*(90/$H90))+'Controles Generales'!$K$19*(P90*(90/$H90))+'Controles Generales'!$O$19*(T90*(90/$H90))+'Controles Generales'!$Q$19*(V90*(90/$H90)))/100</f>
        <v>4.3040322580645158</v>
      </c>
      <c r="AF90" s="2"/>
      <c r="AG90" s="2"/>
      <c r="AH90" s="2"/>
      <c r="AI90" s="2"/>
      <c r="AJ90" s="10">
        <f>IF($H90&lt;'Criterios de Restricción'!$E$43,0,AE90)</f>
        <v>0</v>
      </c>
    </row>
    <row r="91" spans="1:36" ht="21" x14ac:dyDescent="0.25">
      <c r="A91" s="117" t="s">
        <v>147</v>
      </c>
      <c r="B91" s="117" t="s">
        <v>25</v>
      </c>
      <c r="C91" s="117" t="s">
        <v>598</v>
      </c>
      <c r="D91" s="117" t="s">
        <v>118</v>
      </c>
      <c r="E91" s="118">
        <v>32044</v>
      </c>
      <c r="F91" s="117">
        <v>28</v>
      </c>
      <c r="G91" s="117">
        <v>14</v>
      </c>
      <c r="H91" s="117">
        <v>961</v>
      </c>
      <c r="I91" s="117">
        <v>74</v>
      </c>
      <c r="J91" s="117">
        <v>109</v>
      </c>
      <c r="K91" s="117">
        <v>22</v>
      </c>
      <c r="L91" s="117">
        <v>5</v>
      </c>
      <c r="M91" s="117">
        <v>19</v>
      </c>
      <c r="N91" s="2">
        <v>11</v>
      </c>
      <c r="O91" s="117">
        <v>3</v>
      </c>
      <c r="P91" s="117">
        <v>7</v>
      </c>
      <c r="Q91" s="2">
        <v>1</v>
      </c>
      <c r="R91" s="2">
        <v>20</v>
      </c>
      <c r="S91" s="2">
        <v>29</v>
      </c>
      <c r="T91" s="117">
        <v>27</v>
      </c>
      <c r="U91" s="2">
        <v>4</v>
      </c>
      <c r="V91" s="117">
        <v>31</v>
      </c>
      <c r="W91" s="2">
        <v>29</v>
      </c>
      <c r="X91" s="2" t="s">
        <v>42</v>
      </c>
      <c r="Y91" s="2">
        <v>18.141657615022538</v>
      </c>
      <c r="Z91" s="2">
        <v>13.695924375154894</v>
      </c>
      <c r="AA91" s="2">
        <v>15.119129758286459</v>
      </c>
      <c r="AB91" s="2">
        <v>14.168296959284833</v>
      </c>
      <c r="AC91" s="2">
        <v>20.072298816474259</v>
      </c>
      <c r="AD91" s="2">
        <v>23.48295353532054</v>
      </c>
      <c r="AE91" s="71">
        <f>('Controles Generales'!$D$19*(I91*(90/$H91))+'Controles Generales'!$E$19*(J91*(90/$H91))+'Controles Generales'!$F$19*(K91*(90/$H91))+'Controles Generales'!$G$19*(L91*(90/$H91))+'Controles Generales'!$H$19*(M91*(90/$H91))+'Controles Generales'!$J$19*(O91*(90/$H91))+'Controles Generales'!$K$19*(P91*(90/$H91))+'Controles Generales'!$O$19*(T91*(90/$H91))+'Controles Generales'!$Q$19*(V91*(90/$H91)))/100</f>
        <v>3.0830385015608739</v>
      </c>
      <c r="AF91" s="2"/>
      <c r="AG91" s="2"/>
      <c r="AH91" s="2"/>
      <c r="AI91" s="2"/>
      <c r="AJ91" s="10">
        <f>IF($H91&lt;'Criterios de Restricción'!$E$43,0,AE91)</f>
        <v>3.0830385015608739</v>
      </c>
    </row>
    <row r="92" spans="1:36" ht="21" x14ac:dyDescent="0.25">
      <c r="A92" s="117" t="s">
        <v>137</v>
      </c>
      <c r="B92" s="117" t="s">
        <v>27</v>
      </c>
      <c r="C92" s="117" t="s">
        <v>121</v>
      </c>
      <c r="D92" s="117" t="s">
        <v>118</v>
      </c>
      <c r="E92" s="118">
        <v>34266</v>
      </c>
      <c r="F92" s="117">
        <v>22</v>
      </c>
      <c r="G92" s="117">
        <v>23</v>
      </c>
      <c r="H92" s="117">
        <v>1777</v>
      </c>
      <c r="I92" s="117">
        <v>82</v>
      </c>
      <c r="J92" s="117">
        <v>199</v>
      </c>
      <c r="K92" s="117">
        <v>45</v>
      </c>
      <c r="L92" s="117">
        <v>13</v>
      </c>
      <c r="M92" s="117">
        <v>56</v>
      </c>
      <c r="N92" s="2">
        <v>2</v>
      </c>
      <c r="O92" s="117">
        <v>3</v>
      </c>
      <c r="P92" s="117">
        <v>1</v>
      </c>
      <c r="Q92" s="2">
        <v>0</v>
      </c>
      <c r="R92" s="2">
        <v>1</v>
      </c>
      <c r="S92" s="2">
        <v>3</v>
      </c>
      <c r="T92" s="117">
        <v>32</v>
      </c>
      <c r="U92" s="2">
        <v>5</v>
      </c>
      <c r="V92" s="117">
        <v>69</v>
      </c>
      <c r="W92" s="2">
        <v>23</v>
      </c>
      <c r="X92" s="2" t="s">
        <v>42</v>
      </c>
      <c r="Y92" s="2">
        <v>7.518035535067054</v>
      </c>
      <c r="Z92" s="2">
        <v>6.1567982762965867</v>
      </c>
      <c r="AA92" s="2">
        <v>7.2712879444031389</v>
      </c>
      <c r="AB92" s="2">
        <v>8.2680355350670531</v>
      </c>
      <c r="AC92" s="2">
        <v>8.09354489596425</v>
      </c>
      <c r="AD92" s="2">
        <v>5.7175142682559263</v>
      </c>
      <c r="AE92" s="71">
        <f>('Controles Generales'!$D$19*(I92*(90/$H92))+'Controles Generales'!$E$19*(J92*(90/$H92))+'Controles Generales'!$F$19*(K92*(90/$H92))+'Controles Generales'!$G$19*(L92*(90/$H92))+'Controles Generales'!$H$19*(M92*(90/$H92))+'Controles Generales'!$J$19*(O92*(90/$H92))+'Controles Generales'!$K$19*(P92*(90/$H92))+'Controles Generales'!$O$19*(T92*(90/$H92))+'Controles Generales'!$Q$19*(V92*(90/$H92)))/100</f>
        <v>2.9517163759144625</v>
      </c>
      <c r="AF92" s="2"/>
      <c r="AG92" s="2"/>
      <c r="AH92" s="2"/>
      <c r="AI92" s="2"/>
      <c r="AJ92" s="10">
        <f>IF($H92&lt;'Criterios de Restricción'!$E$43,0,AE92)</f>
        <v>2.9517163759144625</v>
      </c>
    </row>
    <row r="93" spans="1:36" ht="21" x14ac:dyDescent="0.25">
      <c r="A93" s="117" t="s">
        <v>599</v>
      </c>
      <c r="B93" s="117" t="s">
        <v>25</v>
      </c>
      <c r="C93" s="117" t="s">
        <v>130</v>
      </c>
      <c r="D93" s="117" t="s">
        <v>118</v>
      </c>
      <c r="E93" s="118">
        <v>33375</v>
      </c>
      <c r="F93" s="117">
        <v>24</v>
      </c>
      <c r="G93" s="117">
        <v>11</v>
      </c>
      <c r="H93" s="117">
        <v>778</v>
      </c>
      <c r="I93" s="117">
        <v>66</v>
      </c>
      <c r="J93" s="117">
        <v>206</v>
      </c>
      <c r="K93" s="117">
        <v>35</v>
      </c>
      <c r="L93" s="117">
        <v>4</v>
      </c>
      <c r="M93" s="117">
        <v>17</v>
      </c>
      <c r="N93" s="2">
        <v>0</v>
      </c>
      <c r="O93" s="117">
        <v>1</v>
      </c>
      <c r="P93" s="117">
        <v>3</v>
      </c>
      <c r="Q93" s="2">
        <v>0</v>
      </c>
      <c r="R93" s="2">
        <v>0</v>
      </c>
      <c r="S93" s="2">
        <v>0</v>
      </c>
      <c r="T93" s="117">
        <v>9</v>
      </c>
      <c r="U93" s="2">
        <v>1</v>
      </c>
      <c r="V93" s="117">
        <v>12</v>
      </c>
      <c r="W93" s="2">
        <v>0</v>
      </c>
      <c r="X93" s="2"/>
      <c r="Y93" s="2"/>
      <c r="Z93" s="2"/>
      <c r="AA93" s="2"/>
      <c r="AB93" s="2"/>
      <c r="AC93" s="2"/>
      <c r="AD93" s="2"/>
      <c r="AE93" s="71">
        <f>('Controles Generales'!$D$19*(I93*(90/$H93))+'Controles Generales'!$E$19*(J93*(90/$H93))+'Controles Generales'!$F$19*(K93*(90/$H93))+'Controles Generales'!$G$19*(L93*(90/$H93))+'Controles Generales'!$H$19*(M93*(90/$H93))+'Controles Generales'!$J$19*(O93*(90/$H93))+'Controles Generales'!$K$19*(P93*(90/$H93))+'Controles Generales'!$O$19*(T93*(90/$H93))+'Controles Generales'!$Q$19*(V93*(90/$H93)))/100</f>
        <v>4.9823907455012852</v>
      </c>
      <c r="AF93" s="2"/>
      <c r="AG93" s="2"/>
      <c r="AH93" s="2"/>
      <c r="AI93" s="2"/>
      <c r="AJ93" s="10">
        <f>IF($H93&lt;'Criterios de Restricción'!$E$43,0,AE93)</f>
        <v>4.9823907455012852</v>
      </c>
    </row>
    <row r="94" spans="1:36" ht="21" x14ac:dyDescent="0.25">
      <c r="A94" s="117" t="s">
        <v>508</v>
      </c>
      <c r="B94" s="117" t="s">
        <v>25</v>
      </c>
      <c r="C94" s="117" t="s">
        <v>175</v>
      </c>
      <c r="D94" s="117" t="s">
        <v>118</v>
      </c>
      <c r="E94" s="118">
        <v>34343</v>
      </c>
      <c r="F94" s="117">
        <v>21</v>
      </c>
      <c r="G94" s="117">
        <v>5</v>
      </c>
      <c r="H94" s="117">
        <v>127</v>
      </c>
      <c r="I94" s="117">
        <v>6</v>
      </c>
      <c r="J94" s="117">
        <v>31</v>
      </c>
      <c r="K94" s="117">
        <v>11</v>
      </c>
      <c r="L94" s="117">
        <v>0</v>
      </c>
      <c r="M94" s="117">
        <v>1</v>
      </c>
      <c r="N94" s="2">
        <v>0</v>
      </c>
      <c r="O94" s="117">
        <v>0</v>
      </c>
      <c r="P94" s="117">
        <v>0</v>
      </c>
      <c r="Q94" s="2">
        <v>1</v>
      </c>
      <c r="R94" s="2">
        <v>4</v>
      </c>
      <c r="S94" s="2">
        <v>2</v>
      </c>
      <c r="T94" s="117">
        <v>2</v>
      </c>
      <c r="U94" s="2">
        <v>8</v>
      </c>
      <c r="V94" s="117">
        <v>4</v>
      </c>
      <c r="W94" s="2">
        <v>48</v>
      </c>
      <c r="X94" s="2"/>
      <c r="Y94" s="2"/>
      <c r="Z94" s="2"/>
      <c r="AA94" s="2"/>
      <c r="AB94" s="2"/>
      <c r="AC94" s="2"/>
      <c r="AD94" s="2"/>
      <c r="AE94" s="71">
        <f>('Controles Generales'!$D$19*(I94*(90/$H94))+'Controles Generales'!$E$19*(J94*(90/$H94))+'Controles Generales'!$F$19*(K94*(90/$H94))+'Controles Generales'!$G$19*(L94*(90/$H94))+'Controles Generales'!$H$19*(M94*(90/$H94))+'Controles Generales'!$J$19*(O94*(90/$H94))+'Controles Generales'!$K$19*(P94*(90/$H94))+'Controles Generales'!$O$19*(T94*(90/$H94))+'Controles Generales'!$Q$19*(V94*(90/$H94)))/100</f>
        <v>4.8047244094488182</v>
      </c>
      <c r="AF94" s="2"/>
      <c r="AG94" s="2"/>
      <c r="AH94" s="2"/>
      <c r="AI94" s="2"/>
      <c r="AJ94" s="10">
        <f>IF($H94&lt;'Criterios de Restricción'!$E$43,0,AE94)</f>
        <v>0</v>
      </c>
    </row>
    <row r="95" spans="1:36" ht="21" x14ac:dyDescent="0.25">
      <c r="A95" s="117" t="s">
        <v>971</v>
      </c>
      <c r="B95" s="117" t="s">
        <v>27</v>
      </c>
      <c r="C95" s="117" t="s">
        <v>154</v>
      </c>
      <c r="D95" s="117" t="s">
        <v>162</v>
      </c>
      <c r="E95" s="118">
        <v>35650</v>
      </c>
      <c r="F95" s="117">
        <v>18</v>
      </c>
      <c r="G95" s="117">
        <v>3</v>
      </c>
      <c r="H95" s="117">
        <v>87</v>
      </c>
      <c r="I95" s="117">
        <v>7</v>
      </c>
      <c r="J95" s="117">
        <v>21</v>
      </c>
      <c r="K95" s="117">
        <v>6</v>
      </c>
      <c r="L95" s="117">
        <v>0</v>
      </c>
      <c r="M95" s="117">
        <v>3</v>
      </c>
      <c r="N95" s="2">
        <v>0</v>
      </c>
      <c r="O95" s="117">
        <v>0</v>
      </c>
      <c r="P95" s="117">
        <v>2</v>
      </c>
      <c r="Q95" s="2">
        <v>0</v>
      </c>
      <c r="R95" s="2">
        <v>0</v>
      </c>
      <c r="S95" s="2">
        <v>0</v>
      </c>
      <c r="T95" s="117">
        <v>0</v>
      </c>
      <c r="U95" s="2">
        <v>0</v>
      </c>
      <c r="V95" s="117">
        <v>0</v>
      </c>
      <c r="W95" s="2">
        <v>3</v>
      </c>
      <c r="X95" s="2"/>
      <c r="Y95" s="2"/>
      <c r="Z95" s="2"/>
      <c r="AA95" s="2"/>
      <c r="AB95" s="2"/>
      <c r="AC95" s="2"/>
      <c r="AD95" s="2"/>
      <c r="AE95" s="71">
        <f>('Controles Generales'!$D$19*(I95*(90/$H95))+'Controles Generales'!$E$19*(J95*(90/$H95))+'Controles Generales'!$F$19*(K95*(90/$H95))+'Controles Generales'!$G$19*(L95*(90/$H95))+'Controles Generales'!$H$19*(M95*(90/$H95))+'Controles Generales'!$J$19*(O95*(90/$H95))+'Controles Generales'!$K$19*(P95*(90/$H95))+'Controles Generales'!$O$19*(T95*(90/$H95))+'Controles Generales'!$Q$19*(V95*(90/$H95)))/100</f>
        <v>5.2758620689655187</v>
      </c>
      <c r="AF95" s="2"/>
      <c r="AG95" s="2"/>
      <c r="AH95" s="2"/>
      <c r="AI95" s="2"/>
      <c r="AJ95" s="10">
        <f>IF($H95&lt;'Criterios de Restricción'!$E$43,0,AE95)</f>
        <v>0</v>
      </c>
    </row>
    <row r="96" spans="1:36" ht="21" x14ac:dyDescent="0.25">
      <c r="A96" s="117" t="s">
        <v>511</v>
      </c>
      <c r="B96" s="117" t="s">
        <v>27</v>
      </c>
      <c r="C96" s="117" t="s">
        <v>130</v>
      </c>
      <c r="D96" s="117" t="s">
        <v>118</v>
      </c>
      <c r="E96" s="118">
        <v>31999</v>
      </c>
      <c r="F96" s="117">
        <v>28</v>
      </c>
      <c r="G96" s="117">
        <v>6</v>
      </c>
      <c r="H96" s="117">
        <v>289</v>
      </c>
      <c r="I96" s="117">
        <v>50</v>
      </c>
      <c r="J96" s="117">
        <v>83</v>
      </c>
      <c r="K96" s="117">
        <v>14</v>
      </c>
      <c r="L96" s="117">
        <v>6</v>
      </c>
      <c r="M96" s="117">
        <v>28</v>
      </c>
      <c r="N96" s="2">
        <v>14</v>
      </c>
      <c r="O96" s="117">
        <v>0</v>
      </c>
      <c r="P96" s="117">
        <v>2</v>
      </c>
      <c r="Q96" s="2">
        <v>3</v>
      </c>
      <c r="R96" s="2">
        <v>3</v>
      </c>
      <c r="S96" s="2">
        <v>11</v>
      </c>
      <c r="T96" s="117">
        <v>4</v>
      </c>
      <c r="U96" s="2">
        <v>8</v>
      </c>
      <c r="V96" s="117">
        <v>18</v>
      </c>
      <c r="W96" s="2">
        <v>52</v>
      </c>
      <c r="X96" s="2" t="s">
        <v>42</v>
      </c>
      <c r="Y96" s="2">
        <v>14.507356300450638</v>
      </c>
      <c r="Z96" s="2">
        <v>9.0950389006928951</v>
      </c>
      <c r="AA96" s="2">
        <v>10.268633158588536</v>
      </c>
      <c r="AB96" s="2">
        <v>13.976618595532605</v>
      </c>
      <c r="AC96" s="2">
        <v>14.270361466423751</v>
      </c>
      <c r="AD96" s="2">
        <v>17.49387517150668</v>
      </c>
      <c r="AE96" s="71">
        <f>('Controles Generales'!$D$19*(I96*(90/$H96))+'Controles Generales'!$E$19*(J96*(90/$H96))+'Controles Generales'!$F$19*(K96*(90/$H96))+'Controles Generales'!$G$19*(L96*(90/$H96))+'Controles Generales'!$H$19*(M96*(90/$H96))+'Controles Generales'!$J$19*(O96*(90/$H96))+'Controles Generales'!$K$19*(P96*(90/$H96))+'Controles Generales'!$O$19*(T96*(90/$H96))+'Controles Generales'!$Q$19*(V96*(90/$H96)))/100</f>
        <v>7.8166089965397934</v>
      </c>
      <c r="AF96" s="2"/>
      <c r="AG96" s="2"/>
      <c r="AH96" s="2"/>
      <c r="AI96" s="2"/>
      <c r="AJ96" s="10">
        <f>IF($H96&lt;'Criterios de Restricción'!$E$43,0,AE96)</f>
        <v>0</v>
      </c>
    </row>
    <row r="97" spans="1:36" ht="21" x14ac:dyDescent="0.25">
      <c r="A97" s="117" t="s">
        <v>422</v>
      </c>
      <c r="B97" s="117" t="s">
        <v>28</v>
      </c>
      <c r="C97" s="117" t="s">
        <v>124</v>
      </c>
      <c r="D97" s="117" t="s">
        <v>118</v>
      </c>
      <c r="E97" s="118">
        <v>35136</v>
      </c>
      <c r="F97" s="117">
        <v>19</v>
      </c>
      <c r="G97" s="117">
        <v>7</v>
      </c>
      <c r="H97" s="117">
        <v>426</v>
      </c>
      <c r="I97" s="117">
        <v>59</v>
      </c>
      <c r="J97" s="117">
        <v>62</v>
      </c>
      <c r="K97" s="117">
        <v>13</v>
      </c>
      <c r="L97" s="117">
        <v>10</v>
      </c>
      <c r="M97" s="117">
        <v>41</v>
      </c>
      <c r="N97" s="2">
        <v>0</v>
      </c>
      <c r="O97" s="117">
        <v>0</v>
      </c>
      <c r="P97" s="117">
        <v>0</v>
      </c>
      <c r="Q97" s="2">
        <v>0</v>
      </c>
      <c r="R97" s="2">
        <v>1</v>
      </c>
      <c r="S97" s="2">
        <v>0</v>
      </c>
      <c r="T97" s="117">
        <v>3</v>
      </c>
      <c r="U97" s="2">
        <v>0</v>
      </c>
      <c r="V97" s="117">
        <v>38</v>
      </c>
      <c r="W97" s="2">
        <v>8</v>
      </c>
      <c r="X97" s="2" t="s">
        <v>42</v>
      </c>
      <c r="Y97" s="2">
        <v>30.091975531431626</v>
      </c>
      <c r="Z97" s="2">
        <v>25.441674413134052</v>
      </c>
      <c r="AA97" s="2">
        <v>29.808577700170282</v>
      </c>
      <c r="AB97" s="2">
        <v>30.085827990448021</v>
      </c>
      <c r="AC97" s="2">
        <v>32.000692528467333</v>
      </c>
      <c r="AD97" s="2">
        <v>34.211859770358949</v>
      </c>
      <c r="AE97" s="71">
        <f>('Controles Generales'!$D$19*(I97*(90/$H97))+'Controles Generales'!$E$19*(J97*(90/$H97))+'Controles Generales'!$F$19*(K97*(90/$H97))+'Controles Generales'!$G$19*(L97*(90/$H97))+'Controles Generales'!$H$19*(M97*(90/$H97))+'Controles Generales'!$J$19*(O97*(90/$H97))+'Controles Generales'!$K$19*(P97*(90/$H97))+'Controles Generales'!$O$19*(T97*(90/$H97))+'Controles Generales'!$Q$19*(V97*(90/$H97)))/100</f>
        <v>5.6746478873239434</v>
      </c>
      <c r="AF97" s="2"/>
      <c r="AG97" s="2"/>
      <c r="AH97" s="2"/>
      <c r="AI97" s="2"/>
      <c r="AJ97" s="10">
        <f>IF($H97&lt;'Criterios de Restricción'!$E$43,0,AE97)</f>
        <v>0</v>
      </c>
    </row>
    <row r="98" spans="1:36" ht="21" x14ac:dyDescent="0.25">
      <c r="A98" s="117" t="s">
        <v>600</v>
      </c>
      <c r="B98" s="117" t="s">
        <v>25</v>
      </c>
      <c r="C98" s="117" t="s">
        <v>152</v>
      </c>
      <c r="D98" s="117" t="s">
        <v>118</v>
      </c>
      <c r="E98" s="118">
        <v>31645</v>
      </c>
      <c r="F98" s="117">
        <v>29</v>
      </c>
      <c r="G98" s="117">
        <v>16</v>
      </c>
      <c r="H98" s="117">
        <v>984</v>
      </c>
      <c r="I98" s="117">
        <v>53</v>
      </c>
      <c r="J98" s="117">
        <v>99</v>
      </c>
      <c r="K98" s="117">
        <v>25</v>
      </c>
      <c r="L98" s="117">
        <v>4</v>
      </c>
      <c r="M98" s="117">
        <v>32</v>
      </c>
      <c r="N98" s="2">
        <v>8</v>
      </c>
      <c r="O98" s="117">
        <v>2</v>
      </c>
      <c r="P98" s="117">
        <v>2</v>
      </c>
      <c r="Q98" s="2">
        <v>0</v>
      </c>
      <c r="R98" s="2">
        <v>14</v>
      </c>
      <c r="S98" s="2">
        <v>25</v>
      </c>
      <c r="T98" s="117">
        <v>12</v>
      </c>
      <c r="U98" s="2">
        <v>14</v>
      </c>
      <c r="V98" s="117">
        <v>24</v>
      </c>
      <c r="W98" s="2">
        <v>75</v>
      </c>
      <c r="X98" s="2"/>
      <c r="Y98" s="2"/>
      <c r="Z98" s="2"/>
      <c r="AA98" s="2"/>
      <c r="AB98" s="2"/>
      <c r="AC98" s="2"/>
      <c r="AD98" s="2"/>
      <c r="AE98" s="71">
        <f>('Controles Generales'!$D$19*(I98*(90/$H98))+'Controles Generales'!$E$19*(J98*(90/$H98))+'Controles Generales'!$F$19*(K98*(90/$H98))+'Controles Generales'!$G$19*(L98*(90/$H98))+'Controles Generales'!$H$19*(M98*(90/$H98))+'Controles Generales'!$J$19*(O98*(90/$H98))+'Controles Generales'!$K$19*(P98*(90/$H98))+'Controles Generales'!$O$19*(T98*(90/$H98))+'Controles Generales'!$Q$19*(V98*(90/$H98)))/100</f>
        <v>2.8042682926829259</v>
      </c>
      <c r="AF98" s="2"/>
      <c r="AG98" s="2"/>
      <c r="AH98" s="2"/>
      <c r="AI98" s="2"/>
      <c r="AJ98" s="10">
        <f>IF($H98&lt;'Criterios de Restricción'!$E$43,0,AE98)</f>
        <v>2.8042682926829259</v>
      </c>
    </row>
    <row r="99" spans="1:36" ht="21" x14ac:dyDescent="0.25">
      <c r="A99" s="117" t="s">
        <v>500</v>
      </c>
      <c r="B99" s="117" t="s">
        <v>25</v>
      </c>
      <c r="C99" s="117" t="s">
        <v>168</v>
      </c>
      <c r="D99" s="117" t="s">
        <v>118</v>
      </c>
      <c r="E99" s="118">
        <v>34625</v>
      </c>
      <c r="F99" s="117">
        <v>21</v>
      </c>
      <c r="G99" s="117">
        <v>6</v>
      </c>
      <c r="H99" s="117">
        <v>314</v>
      </c>
      <c r="I99" s="117">
        <v>28</v>
      </c>
      <c r="J99" s="117">
        <v>63</v>
      </c>
      <c r="K99" s="117">
        <v>21</v>
      </c>
      <c r="L99" s="117">
        <v>5</v>
      </c>
      <c r="M99" s="117">
        <v>17</v>
      </c>
      <c r="N99" s="2">
        <v>5</v>
      </c>
      <c r="O99" s="117">
        <v>0</v>
      </c>
      <c r="P99" s="117">
        <v>3</v>
      </c>
      <c r="Q99" s="2">
        <v>0</v>
      </c>
      <c r="R99" s="2">
        <v>3</v>
      </c>
      <c r="S99" s="2">
        <v>2</v>
      </c>
      <c r="T99" s="117">
        <v>4</v>
      </c>
      <c r="U99" s="2">
        <v>4</v>
      </c>
      <c r="V99" s="117">
        <v>10</v>
      </c>
      <c r="W99" s="2">
        <v>42</v>
      </c>
      <c r="X99" s="2" t="s">
        <v>42</v>
      </c>
      <c r="Y99" s="2">
        <v>36.643549032758052</v>
      </c>
      <c r="Z99" s="2">
        <v>30.926288332286372</v>
      </c>
      <c r="AA99" s="2">
        <v>38.939750738682775</v>
      </c>
      <c r="AB99" s="2">
        <v>36.862811327840021</v>
      </c>
      <c r="AC99" s="2">
        <v>34.24727330112583</v>
      </c>
      <c r="AD99" s="2">
        <v>35.626317445245746</v>
      </c>
      <c r="AE99" s="71">
        <f>('Controles Generales'!$D$19*(I99*(90/$H99))+'Controles Generales'!$E$19*(J99*(90/$H99))+'Controles Generales'!$F$19*(K99*(90/$H99))+'Controles Generales'!$G$19*(L99*(90/$H99))+'Controles Generales'!$H$19*(M99*(90/$H99))+'Controles Generales'!$J$19*(O99*(90/$H99))+'Controles Generales'!$K$19*(P99*(90/$H99))+'Controles Generales'!$O$19*(T99*(90/$H99))+'Controles Generales'!$Q$19*(V99*(90/$H99)))/100</f>
        <v>5.5203821656050955</v>
      </c>
      <c r="AF99" s="2"/>
      <c r="AG99" s="2"/>
      <c r="AH99" s="2"/>
      <c r="AI99" s="2"/>
      <c r="AJ99" s="10">
        <f>IF($H99&lt;'Criterios de Restricción'!$E$43,0,AE99)</f>
        <v>0</v>
      </c>
    </row>
    <row r="100" spans="1:36" ht="31.5" x14ac:dyDescent="0.25">
      <c r="A100" s="117" t="s">
        <v>416</v>
      </c>
      <c r="B100" s="117" t="s">
        <v>28</v>
      </c>
      <c r="C100" s="117" t="s">
        <v>144</v>
      </c>
      <c r="D100" s="117" t="s">
        <v>118</v>
      </c>
      <c r="E100" s="118">
        <v>30704</v>
      </c>
      <c r="F100" s="117">
        <v>31</v>
      </c>
      <c r="G100" s="117">
        <v>28</v>
      </c>
      <c r="H100" s="117">
        <v>1824</v>
      </c>
      <c r="I100" s="117">
        <v>207</v>
      </c>
      <c r="J100" s="117">
        <v>366</v>
      </c>
      <c r="K100" s="117">
        <v>42</v>
      </c>
      <c r="L100" s="117">
        <v>22</v>
      </c>
      <c r="M100" s="117">
        <v>106</v>
      </c>
      <c r="N100" s="2">
        <v>1</v>
      </c>
      <c r="O100" s="117">
        <v>1</v>
      </c>
      <c r="P100" s="117">
        <v>3</v>
      </c>
      <c r="Q100" s="2">
        <v>0</v>
      </c>
      <c r="R100" s="2">
        <v>9</v>
      </c>
      <c r="S100" s="2">
        <v>5</v>
      </c>
      <c r="T100" s="117">
        <v>25</v>
      </c>
      <c r="U100" s="2">
        <v>0</v>
      </c>
      <c r="V100" s="117">
        <v>74</v>
      </c>
      <c r="W100" s="2">
        <v>6</v>
      </c>
      <c r="X100" s="2" t="s">
        <v>42</v>
      </c>
      <c r="Y100" s="2">
        <v>7.8057286006783633</v>
      </c>
      <c r="Z100" s="2">
        <v>6.3920651349493847</v>
      </c>
      <c r="AA100" s="2">
        <v>8.8032893998264026</v>
      </c>
      <c r="AB100" s="2">
        <v>7.5639253219898386</v>
      </c>
      <c r="AC100" s="2">
        <v>9.7184971495929773</v>
      </c>
      <c r="AD100" s="2">
        <v>9.0310550951590542</v>
      </c>
      <c r="AE100" s="71">
        <f>('Controles Generales'!$D$19*(I100*(90/$H100))+'Controles Generales'!$E$19*(J100*(90/$H100))+'Controles Generales'!$F$19*(K100*(90/$H100))+'Controles Generales'!$G$19*(L100*(90/$H100))+'Controles Generales'!$H$19*(M100*(90/$H100))+'Controles Generales'!$J$19*(O100*(90/$H100))+'Controles Generales'!$K$19*(P100*(90/$H100))+'Controles Generales'!$O$19*(T100*(90/$H100))+'Controles Generales'!$Q$19*(V100*(90/$H100)))/100</f>
        <v>5.0057565789473681</v>
      </c>
      <c r="AF100" s="2"/>
      <c r="AG100" s="2"/>
      <c r="AH100" s="2"/>
      <c r="AI100" s="2"/>
      <c r="AJ100" s="10">
        <f>IF($H100&lt;'Criterios de Restricción'!$E$43,0,AE100)</f>
        <v>5.0057565789473681</v>
      </c>
    </row>
    <row r="101" spans="1:36" ht="21" x14ac:dyDescent="0.25">
      <c r="A101" s="117" t="s">
        <v>972</v>
      </c>
      <c r="B101" s="117" t="s">
        <v>27</v>
      </c>
      <c r="C101" s="117" t="s">
        <v>160</v>
      </c>
      <c r="D101" s="117" t="s">
        <v>118</v>
      </c>
      <c r="E101" s="118">
        <v>33844</v>
      </c>
      <c r="F101" s="117">
        <v>23</v>
      </c>
      <c r="G101" s="117">
        <v>4</v>
      </c>
      <c r="H101" s="117">
        <v>98</v>
      </c>
      <c r="I101" s="117">
        <v>12</v>
      </c>
      <c r="J101" s="117">
        <v>14</v>
      </c>
      <c r="K101" s="117">
        <v>1</v>
      </c>
      <c r="L101" s="117">
        <v>0</v>
      </c>
      <c r="M101" s="117">
        <v>1</v>
      </c>
      <c r="N101" s="2">
        <v>4</v>
      </c>
      <c r="O101" s="117">
        <v>0</v>
      </c>
      <c r="P101" s="117">
        <v>0</v>
      </c>
      <c r="Q101" s="2">
        <v>0</v>
      </c>
      <c r="R101" s="2">
        <v>5</v>
      </c>
      <c r="S101" s="2">
        <v>2</v>
      </c>
      <c r="T101" s="117">
        <v>0</v>
      </c>
      <c r="U101" s="2">
        <v>12</v>
      </c>
      <c r="V101" s="117">
        <v>1</v>
      </c>
      <c r="W101" s="2">
        <v>122</v>
      </c>
      <c r="X101" s="2" t="s">
        <v>42</v>
      </c>
      <c r="Y101" s="2">
        <v>23.57977575464546</v>
      </c>
      <c r="Z101" s="2">
        <v>25.665265502114188</v>
      </c>
      <c r="AA101" s="2">
        <v>26.422648939916588</v>
      </c>
      <c r="AB101" s="2">
        <v>24.165841328415954</v>
      </c>
      <c r="AC101" s="2">
        <v>28.57910200551246</v>
      </c>
      <c r="AD101" s="2">
        <v>13.218234236861985</v>
      </c>
      <c r="AE101" s="71">
        <f>('Controles Generales'!$D$19*(I101*(90/$H101))+'Controles Generales'!$E$19*(J101*(90/$H101))+'Controles Generales'!$F$19*(K101*(90/$H101))+'Controles Generales'!$G$19*(L101*(90/$H101))+'Controles Generales'!$H$19*(M101*(90/$H101))+'Controles Generales'!$J$19*(O101*(90/$H101))+'Controles Generales'!$K$19*(P101*(90/$H101))+'Controles Generales'!$O$19*(T101*(90/$H101))+'Controles Generales'!$Q$19*(V101*(90/$H101)))/100</f>
        <v>3.0214285714285718</v>
      </c>
      <c r="AF101" s="2"/>
      <c r="AG101" s="2"/>
      <c r="AH101" s="2"/>
      <c r="AI101" s="2"/>
      <c r="AJ101" s="10">
        <f>IF($H101&lt;'Criterios de Restricción'!$E$43,0,AE101)</f>
        <v>0</v>
      </c>
    </row>
    <row r="102" spans="1:36" ht="21" x14ac:dyDescent="0.25">
      <c r="A102" s="117" t="s">
        <v>650</v>
      </c>
      <c r="B102" s="117" t="s">
        <v>24</v>
      </c>
      <c r="C102" s="117" t="s">
        <v>157</v>
      </c>
      <c r="D102" s="117" t="s">
        <v>118</v>
      </c>
      <c r="E102" s="118">
        <v>33835</v>
      </c>
      <c r="F102" s="117">
        <v>23</v>
      </c>
      <c r="G102" s="117">
        <v>4</v>
      </c>
      <c r="H102" s="117">
        <v>122</v>
      </c>
      <c r="I102" s="117">
        <v>22</v>
      </c>
      <c r="J102" s="117">
        <v>21</v>
      </c>
      <c r="K102" s="117">
        <v>0</v>
      </c>
      <c r="L102" s="117">
        <v>2</v>
      </c>
      <c r="M102" s="117">
        <v>11</v>
      </c>
      <c r="N102" s="2">
        <v>1</v>
      </c>
      <c r="O102" s="117">
        <v>0</v>
      </c>
      <c r="P102" s="117">
        <v>0</v>
      </c>
      <c r="Q102" s="2">
        <v>0</v>
      </c>
      <c r="R102" s="2">
        <v>1</v>
      </c>
      <c r="S102" s="2">
        <v>1</v>
      </c>
      <c r="T102" s="117">
        <v>5</v>
      </c>
      <c r="U102" s="2">
        <v>2</v>
      </c>
      <c r="V102" s="117">
        <v>10</v>
      </c>
      <c r="W102" s="2">
        <v>6</v>
      </c>
      <c r="X102" s="2" t="s">
        <v>42</v>
      </c>
      <c r="Y102" s="2">
        <v>6.6895902611758569</v>
      </c>
      <c r="Z102" s="2">
        <v>6.8511034177079901</v>
      </c>
      <c r="AA102" s="2">
        <v>6.5068418433820856</v>
      </c>
      <c r="AB102" s="2">
        <v>7.4395902611758569</v>
      </c>
      <c r="AC102" s="2">
        <v>7.6408985148311528</v>
      </c>
      <c r="AD102" s="2">
        <v>5.6982287624903449</v>
      </c>
      <c r="AE102" s="71">
        <f>('Controles Generales'!$D$19*(I102*(90/$H102))+'Controles Generales'!$E$19*(J102*(90/$H102))+'Controles Generales'!$F$19*(K102*(90/$H102))+'Controles Generales'!$G$19*(L102*(90/$H102))+'Controles Generales'!$H$19*(M102*(90/$H102))+'Controles Generales'!$J$19*(O102*(90/$H102))+'Controles Generales'!$K$19*(P102*(90/$H102))+'Controles Generales'!$O$19*(T102*(90/$H102))+'Controles Generales'!$Q$19*(V102*(90/$H102)))/100</f>
        <v>5.8573770491803296</v>
      </c>
      <c r="AF102" s="2"/>
      <c r="AG102" s="2"/>
      <c r="AH102" s="2"/>
      <c r="AI102" s="2"/>
      <c r="AJ102" s="10">
        <f>IF($H102&lt;'Criterios de Restricción'!$E$43,0,AE102)</f>
        <v>0</v>
      </c>
    </row>
    <row r="103" spans="1:36" ht="21" x14ac:dyDescent="0.25">
      <c r="A103" s="117" t="s">
        <v>134</v>
      </c>
      <c r="B103" s="117" t="s">
        <v>25</v>
      </c>
      <c r="C103" s="117" t="s">
        <v>157</v>
      </c>
      <c r="D103" s="117" t="s">
        <v>118</v>
      </c>
      <c r="E103" s="118">
        <v>34513</v>
      </c>
      <c r="F103" s="117">
        <v>21</v>
      </c>
      <c r="G103" s="117">
        <v>1</v>
      </c>
      <c r="H103" s="117">
        <v>8</v>
      </c>
      <c r="I103" s="117">
        <v>3</v>
      </c>
      <c r="J103" s="117">
        <v>3</v>
      </c>
      <c r="K103" s="117">
        <v>1</v>
      </c>
      <c r="L103" s="117">
        <v>0</v>
      </c>
      <c r="M103" s="117">
        <v>2</v>
      </c>
      <c r="N103" s="2">
        <v>2</v>
      </c>
      <c r="O103" s="117">
        <v>0</v>
      </c>
      <c r="P103" s="117">
        <v>0</v>
      </c>
      <c r="Q103" s="2">
        <v>0</v>
      </c>
      <c r="R103" s="2">
        <v>4</v>
      </c>
      <c r="S103" s="2">
        <v>7</v>
      </c>
      <c r="T103" s="117">
        <v>1</v>
      </c>
      <c r="U103" s="2">
        <v>1</v>
      </c>
      <c r="V103" s="117">
        <v>0</v>
      </c>
      <c r="W103" s="2">
        <v>13</v>
      </c>
      <c r="X103" s="2"/>
      <c r="Y103" s="2"/>
      <c r="Z103" s="2"/>
      <c r="AA103" s="2"/>
      <c r="AB103" s="2"/>
      <c r="AC103" s="2"/>
      <c r="AD103" s="2"/>
      <c r="AE103" s="71">
        <f>('Controles Generales'!$D$19*(I103*(90/$H103))+'Controles Generales'!$E$19*(J103*(90/$H103))+'Controles Generales'!$F$19*(K103*(90/$H103))+'Controles Generales'!$G$19*(L103*(90/$H103))+'Controles Generales'!$H$19*(M103*(90/$H103))+'Controles Generales'!$J$19*(O103*(90/$H103))+'Controles Generales'!$K$19*(P103*(90/$H103))+'Controles Generales'!$O$19*(T103*(90/$H103))+'Controles Generales'!$Q$19*(V103*(90/$H103)))/100</f>
        <v>14.85</v>
      </c>
      <c r="AF103" s="2"/>
      <c r="AG103" s="2"/>
      <c r="AH103" s="2"/>
      <c r="AI103" s="2"/>
      <c r="AJ103" s="10">
        <f>IF($H103&lt;'Criterios de Restricción'!$E$43,0,AE103)</f>
        <v>0</v>
      </c>
    </row>
    <row r="104" spans="1:36" ht="21" x14ac:dyDescent="0.25">
      <c r="A104" s="117" t="s">
        <v>973</v>
      </c>
      <c r="B104" s="117" t="s">
        <v>27</v>
      </c>
      <c r="C104" s="117" t="s">
        <v>128</v>
      </c>
      <c r="D104" s="117" t="s">
        <v>162</v>
      </c>
      <c r="E104" s="118">
        <v>33697</v>
      </c>
      <c r="F104" s="117">
        <v>23</v>
      </c>
      <c r="G104" s="117">
        <v>25</v>
      </c>
      <c r="H104" s="117">
        <v>1817</v>
      </c>
      <c r="I104" s="117">
        <v>194</v>
      </c>
      <c r="J104" s="117">
        <v>567</v>
      </c>
      <c r="K104" s="117">
        <v>99</v>
      </c>
      <c r="L104" s="117">
        <v>10</v>
      </c>
      <c r="M104" s="117">
        <v>84</v>
      </c>
      <c r="N104" s="2">
        <v>1</v>
      </c>
      <c r="O104" s="117">
        <v>2</v>
      </c>
      <c r="P104" s="117">
        <v>11</v>
      </c>
      <c r="Q104" s="2">
        <v>0</v>
      </c>
      <c r="R104" s="2">
        <v>3</v>
      </c>
      <c r="S104" s="2">
        <v>0</v>
      </c>
      <c r="T104" s="117">
        <v>61</v>
      </c>
      <c r="U104" s="2">
        <v>1</v>
      </c>
      <c r="V104" s="117">
        <v>39</v>
      </c>
      <c r="W104" s="2">
        <v>6</v>
      </c>
      <c r="X104" s="2"/>
      <c r="Y104" s="2"/>
      <c r="Z104" s="2"/>
      <c r="AA104" s="2"/>
      <c r="AB104" s="2"/>
      <c r="AC104" s="2"/>
      <c r="AD104" s="2"/>
      <c r="AE104" s="71">
        <f>('Controles Generales'!$D$19*(I104*(90/$H104))+'Controles Generales'!$E$19*(J104*(90/$H104))+'Controles Generales'!$F$19*(K104*(90/$H104))+'Controles Generales'!$G$19*(L104*(90/$H104))+'Controles Generales'!$H$19*(M104*(90/$H104))+'Controles Generales'!$J$19*(O104*(90/$H104))+'Controles Generales'!$K$19*(P104*(90/$H104))+'Controles Generales'!$O$19*(T104*(90/$H104))+'Controles Generales'!$Q$19*(V104*(90/$H104)))/100</f>
        <v>6.4822784810126572</v>
      </c>
      <c r="AF104" s="2"/>
      <c r="AG104" s="2"/>
      <c r="AH104" s="2"/>
      <c r="AI104" s="2"/>
      <c r="AJ104" s="10">
        <f>IF($H104&lt;'Criterios de Restricción'!$E$43,0,AE104)</f>
        <v>6.4822784810126572</v>
      </c>
    </row>
    <row r="105" spans="1:36" ht="21" x14ac:dyDescent="0.25">
      <c r="A105" s="117" t="s">
        <v>424</v>
      </c>
      <c r="B105" s="117" t="s">
        <v>25</v>
      </c>
      <c r="C105" s="117" t="s">
        <v>128</v>
      </c>
      <c r="D105" s="117" t="s">
        <v>118</v>
      </c>
      <c r="E105" s="118">
        <v>35423</v>
      </c>
      <c r="F105" s="117">
        <v>18</v>
      </c>
      <c r="G105" s="117">
        <v>1</v>
      </c>
      <c r="H105" s="117">
        <v>7</v>
      </c>
      <c r="I105" s="117">
        <v>3</v>
      </c>
      <c r="J105" s="117">
        <v>2</v>
      </c>
      <c r="K105" s="117">
        <v>1</v>
      </c>
      <c r="L105" s="117">
        <v>0</v>
      </c>
      <c r="M105" s="117">
        <v>0</v>
      </c>
      <c r="N105" s="2">
        <v>26</v>
      </c>
      <c r="O105" s="117">
        <v>0</v>
      </c>
      <c r="P105" s="117">
        <v>0</v>
      </c>
      <c r="Q105" s="2">
        <v>1</v>
      </c>
      <c r="R105" s="2">
        <v>13</v>
      </c>
      <c r="S105" s="2">
        <v>15</v>
      </c>
      <c r="T105" s="117">
        <v>0</v>
      </c>
      <c r="U105" s="2">
        <v>3</v>
      </c>
      <c r="V105" s="117">
        <v>1</v>
      </c>
      <c r="W105" s="2">
        <v>32</v>
      </c>
      <c r="X105" s="2" t="s">
        <v>42</v>
      </c>
      <c r="Y105" s="2">
        <v>15.132186241984448</v>
      </c>
      <c r="Z105" s="2">
        <v>11.525077435255946</v>
      </c>
      <c r="AA105" s="2">
        <v>13.329851481901839</v>
      </c>
      <c r="AB105" s="2">
        <v>17.59325181575494</v>
      </c>
      <c r="AC105" s="2">
        <v>15.804018218331901</v>
      </c>
      <c r="AD105" s="2">
        <v>14.643549041000783</v>
      </c>
      <c r="AE105" s="71">
        <f>('Controles Generales'!$D$19*(I105*(90/$H105))+'Controles Generales'!$E$19*(J105*(90/$H105))+'Controles Generales'!$F$19*(K105*(90/$H105))+'Controles Generales'!$G$19*(L105*(90/$H105))+'Controles Generales'!$H$19*(M105*(90/$H105))+'Controles Generales'!$J$19*(O105*(90/$H105))+'Controles Generales'!$K$19*(P105*(90/$H105))+'Controles Generales'!$O$19*(T105*(90/$H105))+'Controles Generales'!$Q$19*(V105*(90/$H105)))/100</f>
        <v>9.6428571428571423</v>
      </c>
      <c r="AF105" s="2"/>
      <c r="AG105" s="2"/>
      <c r="AH105" s="2"/>
      <c r="AI105" s="2"/>
      <c r="AJ105" s="10">
        <f>IF($H105&lt;'Criterios de Restricción'!$E$43,0,AE105)</f>
        <v>0</v>
      </c>
    </row>
    <row r="106" spans="1:36" ht="21" x14ac:dyDescent="0.25">
      <c r="A106" s="117" t="s">
        <v>469</v>
      </c>
      <c r="B106" s="117" t="s">
        <v>28</v>
      </c>
      <c r="C106" s="117" t="s">
        <v>152</v>
      </c>
      <c r="D106" s="117" t="s">
        <v>118</v>
      </c>
      <c r="E106" s="118">
        <v>32182</v>
      </c>
      <c r="F106" s="117">
        <v>27</v>
      </c>
      <c r="G106" s="117">
        <v>24</v>
      </c>
      <c r="H106" s="117">
        <v>1842</v>
      </c>
      <c r="I106" s="117">
        <v>270</v>
      </c>
      <c r="J106" s="117">
        <v>419</v>
      </c>
      <c r="K106" s="117">
        <v>30</v>
      </c>
      <c r="L106" s="117">
        <v>16</v>
      </c>
      <c r="M106" s="117">
        <v>74</v>
      </c>
      <c r="N106" s="2">
        <v>1</v>
      </c>
      <c r="O106" s="117">
        <v>0</v>
      </c>
      <c r="P106" s="117">
        <v>2</v>
      </c>
      <c r="Q106" s="2">
        <v>1</v>
      </c>
      <c r="R106" s="2">
        <v>2</v>
      </c>
      <c r="S106" s="2">
        <v>1</v>
      </c>
      <c r="T106" s="117">
        <v>6</v>
      </c>
      <c r="U106" s="2">
        <v>3</v>
      </c>
      <c r="V106" s="117">
        <v>74</v>
      </c>
      <c r="W106" s="2">
        <v>9</v>
      </c>
      <c r="X106" s="2"/>
      <c r="Y106" s="2"/>
      <c r="Z106" s="2"/>
      <c r="AA106" s="2"/>
      <c r="AB106" s="2"/>
      <c r="AC106" s="2"/>
      <c r="AD106" s="2"/>
      <c r="AE106" s="71">
        <f>('Controles Generales'!$D$19*(I106*(90/$H106))+'Controles Generales'!$E$19*(J106*(90/$H106))+'Controles Generales'!$F$19*(K106*(90/$H106))+'Controles Generales'!$G$19*(L106*(90/$H106))+'Controles Generales'!$H$19*(M106*(90/$H106))+'Controles Generales'!$J$19*(O106*(90/$H106))+'Controles Generales'!$K$19*(P106*(90/$H106))+'Controles Generales'!$O$19*(T106*(90/$H106))+'Controles Generales'!$Q$19*(V106*(90/$H106)))/100</f>
        <v>5.0296416938110751</v>
      </c>
      <c r="AF106" s="2"/>
      <c r="AG106" s="2"/>
      <c r="AH106" s="2"/>
      <c r="AI106" s="2"/>
      <c r="AJ106" s="10">
        <f>IF($H106&lt;'Criterios de Restricción'!$E$43,0,AE106)</f>
        <v>5.0296416938110751</v>
      </c>
    </row>
    <row r="107" spans="1:36" ht="21" x14ac:dyDescent="0.25">
      <c r="A107" s="117" t="s">
        <v>224</v>
      </c>
      <c r="B107" s="117" t="s">
        <v>24</v>
      </c>
      <c r="C107" s="117" t="s">
        <v>135</v>
      </c>
      <c r="D107" s="117" t="s">
        <v>118</v>
      </c>
      <c r="E107" s="118">
        <v>33620</v>
      </c>
      <c r="F107" s="117">
        <v>23</v>
      </c>
      <c r="G107" s="117">
        <v>26</v>
      </c>
      <c r="H107" s="117">
        <v>2284</v>
      </c>
      <c r="I107" s="117">
        <v>109</v>
      </c>
      <c r="J107" s="117">
        <v>333</v>
      </c>
      <c r="K107" s="117">
        <v>62</v>
      </c>
      <c r="L107" s="117">
        <v>15</v>
      </c>
      <c r="M107" s="117">
        <v>53</v>
      </c>
      <c r="N107" s="2">
        <v>10</v>
      </c>
      <c r="O107" s="117">
        <v>3</v>
      </c>
      <c r="P107" s="117">
        <v>8</v>
      </c>
      <c r="Q107" s="2">
        <v>2</v>
      </c>
      <c r="R107" s="2">
        <v>74</v>
      </c>
      <c r="S107" s="2">
        <v>5</v>
      </c>
      <c r="T107" s="117">
        <v>32</v>
      </c>
      <c r="U107" s="2">
        <v>3</v>
      </c>
      <c r="V107" s="117">
        <v>65</v>
      </c>
      <c r="W107" s="2">
        <v>32</v>
      </c>
      <c r="X107" s="2"/>
      <c r="Y107" s="2"/>
      <c r="Z107" s="2"/>
      <c r="AA107" s="2"/>
      <c r="AB107" s="2"/>
      <c r="AC107" s="2"/>
      <c r="AD107" s="2"/>
      <c r="AE107" s="71">
        <f>('Controles Generales'!$D$19*(I107*(90/$H107))+'Controles Generales'!$E$19*(J107*(90/$H107))+'Controles Generales'!$F$19*(K107*(90/$H107))+'Controles Generales'!$G$19*(L107*(90/$H107))+'Controles Generales'!$H$19*(M107*(90/$H107))+'Controles Generales'!$J$19*(O107*(90/$H107))+'Controles Generales'!$K$19*(P107*(90/$H107))+'Controles Generales'!$O$19*(T107*(90/$H107))+'Controles Generales'!$Q$19*(V107*(90/$H107)))/100</f>
        <v>3.1689141856392298</v>
      </c>
      <c r="AF107" s="2"/>
      <c r="AG107" s="2"/>
      <c r="AH107" s="2"/>
      <c r="AI107" s="2"/>
      <c r="AJ107" s="10">
        <f>IF($H107&lt;'Criterios de Restricción'!$E$43,0,AE107)</f>
        <v>3.1689141856392298</v>
      </c>
    </row>
    <row r="108" spans="1:36" ht="21" x14ac:dyDescent="0.25">
      <c r="A108" s="117" t="s">
        <v>651</v>
      </c>
      <c r="B108" s="117" t="s">
        <v>24</v>
      </c>
      <c r="C108" s="117" t="s">
        <v>155</v>
      </c>
      <c r="D108" s="117" t="s">
        <v>118</v>
      </c>
      <c r="E108" s="118">
        <v>34480</v>
      </c>
      <c r="F108" s="117">
        <v>21</v>
      </c>
      <c r="G108" s="117">
        <v>27</v>
      </c>
      <c r="H108" s="117">
        <v>1942</v>
      </c>
      <c r="I108" s="117">
        <v>222</v>
      </c>
      <c r="J108" s="117">
        <v>415</v>
      </c>
      <c r="K108" s="117">
        <v>71</v>
      </c>
      <c r="L108" s="117">
        <v>29</v>
      </c>
      <c r="M108" s="117">
        <v>104</v>
      </c>
      <c r="N108" s="2">
        <v>0</v>
      </c>
      <c r="O108" s="117">
        <v>5</v>
      </c>
      <c r="P108" s="117">
        <v>9</v>
      </c>
      <c r="Q108" s="2">
        <v>0</v>
      </c>
      <c r="R108" s="2">
        <v>3</v>
      </c>
      <c r="S108" s="2">
        <v>0</v>
      </c>
      <c r="T108" s="117">
        <v>35</v>
      </c>
      <c r="U108" s="2">
        <v>2</v>
      </c>
      <c r="V108" s="117">
        <v>87</v>
      </c>
      <c r="W108" s="2">
        <v>7</v>
      </c>
      <c r="X108" s="2" t="s">
        <v>42</v>
      </c>
      <c r="Y108" s="2">
        <v>0.9291179976911379</v>
      </c>
      <c r="Z108" s="2">
        <v>0.8440790592755234</v>
      </c>
      <c r="AA108" s="2">
        <v>0.77092873842191212</v>
      </c>
      <c r="AB108" s="2">
        <v>0.76518357146162952</v>
      </c>
      <c r="AC108" s="2">
        <v>0.4588215784847664</v>
      </c>
      <c r="AD108" s="2">
        <v>0.55081274619455556</v>
      </c>
      <c r="AE108" s="71">
        <f>('Controles Generales'!$D$19*(I108*(90/$H108))+'Controles Generales'!$E$19*(J108*(90/$H108))+'Controles Generales'!$F$19*(K108*(90/$H108))+'Controles Generales'!$G$19*(L108*(90/$H108))+'Controles Generales'!$H$19*(M108*(90/$H108))+'Controles Generales'!$J$19*(O108*(90/$H108))+'Controles Generales'!$K$19*(P108*(90/$H108))+'Controles Generales'!$O$19*(T108*(90/$H108))+'Controles Generales'!$Q$19*(V108*(90/$H108)))/100</f>
        <v>5.4074150360453146</v>
      </c>
      <c r="AF108" s="2"/>
      <c r="AG108" s="2"/>
      <c r="AH108" s="2"/>
      <c r="AI108" s="2"/>
      <c r="AJ108" s="10">
        <f>IF($H108&lt;'Criterios de Restricción'!$E$43,0,AE108)</f>
        <v>5.4074150360453146</v>
      </c>
    </row>
    <row r="109" spans="1:36" ht="21" x14ac:dyDescent="0.25">
      <c r="A109" s="117" t="s">
        <v>601</v>
      </c>
      <c r="B109" s="117" t="s">
        <v>25</v>
      </c>
      <c r="C109" s="117" t="s">
        <v>130</v>
      </c>
      <c r="D109" s="117" t="s">
        <v>118</v>
      </c>
      <c r="E109" s="118">
        <v>33318</v>
      </c>
      <c r="F109" s="117">
        <v>24</v>
      </c>
      <c r="G109" s="117">
        <v>14</v>
      </c>
      <c r="H109" s="117">
        <v>634</v>
      </c>
      <c r="I109" s="117">
        <v>22</v>
      </c>
      <c r="J109" s="117">
        <v>89</v>
      </c>
      <c r="K109" s="117">
        <v>10</v>
      </c>
      <c r="L109" s="117">
        <v>4</v>
      </c>
      <c r="M109" s="117">
        <v>17</v>
      </c>
      <c r="N109" s="2">
        <v>1</v>
      </c>
      <c r="O109" s="117">
        <v>3</v>
      </c>
      <c r="P109" s="117">
        <v>1</v>
      </c>
      <c r="Q109" s="2">
        <v>0</v>
      </c>
      <c r="R109" s="2">
        <v>0</v>
      </c>
      <c r="S109" s="2">
        <v>0</v>
      </c>
      <c r="T109" s="117">
        <v>19</v>
      </c>
      <c r="U109" s="2">
        <v>0</v>
      </c>
      <c r="V109" s="117">
        <v>10</v>
      </c>
      <c r="W109" s="2">
        <v>7</v>
      </c>
      <c r="X109" s="2"/>
      <c r="Y109" s="2"/>
      <c r="Z109" s="2"/>
      <c r="AA109" s="2"/>
      <c r="AB109" s="2"/>
      <c r="AC109" s="2"/>
      <c r="AD109" s="2"/>
      <c r="AE109" s="71">
        <f>('Controles Generales'!$D$19*(I109*(90/$H109))+'Controles Generales'!$E$19*(J109*(90/$H109))+'Controles Generales'!$F$19*(K109*(90/$H109))+'Controles Generales'!$G$19*(L109*(90/$H109))+'Controles Generales'!$H$19*(M109*(90/$H109))+'Controles Generales'!$J$19*(O109*(90/$H109))+'Controles Generales'!$K$19*(P109*(90/$H109))+'Controles Generales'!$O$19*(T109*(90/$H109))+'Controles Generales'!$Q$19*(V109*(90/$H109)))/100</f>
        <v>2.9427444794952691</v>
      </c>
      <c r="AF109" s="2"/>
      <c r="AG109" s="2"/>
      <c r="AH109" s="2"/>
      <c r="AI109" s="2"/>
      <c r="AJ109" s="10">
        <f>IF($H109&lt;'Criterios de Restricción'!$E$43,0,AE109)</f>
        <v>0</v>
      </c>
    </row>
    <row r="110" spans="1:36" ht="31.5" x14ac:dyDescent="0.25">
      <c r="A110" s="117" t="s">
        <v>974</v>
      </c>
      <c r="B110" s="117" t="s">
        <v>27</v>
      </c>
      <c r="C110" s="117" t="s">
        <v>121</v>
      </c>
      <c r="D110" s="117" t="s">
        <v>118</v>
      </c>
      <c r="E110" s="118">
        <v>31579</v>
      </c>
      <c r="F110" s="117">
        <v>29</v>
      </c>
      <c r="G110" s="117">
        <v>11</v>
      </c>
      <c r="H110" s="117">
        <v>532</v>
      </c>
      <c r="I110" s="117">
        <v>41</v>
      </c>
      <c r="J110" s="117">
        <v>128</v>
      </c>
      <c r="K110" s="117">
        <v>16</v>
      </c>
      <c r="L110" s="117">
        <v>5</v>
      </c>
      <c r="M110" s="117">
        <v>13</v>
      </c>
      <c r="N110" s="2">
        <v>0</v>
      </c>
      <c r="O110" s="117">
        <v>0</v>
      </c>
      <c r="P110" s="117">
        <v>3</v>
      </c>
      <c r="Q110" s="2">
        <v>0</v>
      </c>
      <c r="R110" s="2">
        <v>0</v>
      </c>
      <c r="S110" s="2">
        <v>0</v>
      </c>
      <c r="T110" s="117">
        <v>6</v>
      </c>
      <c r="U110" s="2">
        <v>0</v>
      </c>
      <c r="V110" s="117">
        <v>9</v>
      </c>
      <c r="W110" s="2">
        <v>1</v>
      </c>
      <c r="X110" s="2" t="s">
        <v>42</v>
      </c>
      <c r="Y110" s="2">
        <v>26.980969390440329</v>
      </c>
      <c r="Z110" s="2">
        <v>29.043987371228823</v>
      </c>
      <c r="AA110" s="2">
        <v>32.827282195806553</v>
      </c>
      <c r="AB110" s="2">
        <v>25.630559554374756</v>
      </c>
      <c r="AC110" s="2">
        <v>32.177518296773911</v>
      </c>
      <c r="AD110" s="2">
        <v>28.72099409687495</v>
      </c>
      <c r="AE110" s="71">
        <f>('Controles Generales'!$D$19*(I110*(90/$H110))+'Controles Generales'!$E$19*(J110*(90/$H110))+'Controles Generales'!$F$19*(K110*(90/$H110))+'Controles Generales'!$G$19*(L110*(90/$H110))+'Controles Generales'!$H$19*(M110*(90/$H110))+'Controles Generales'!$J$19*(O110*(90/$H110))+'Controles Generales'!$K$19*(P110*(90/$H110))+'Controles Generales'!$O$19*(T110*(90/$H110))+'Controles Generales'!$Q$19*(V110*(90/$H110)))/100</f>
        <v>4.5321428571428566</v>
      </c>
      <c r="AF110" s="2"/>
      <c r="AG110" s="2"/>
      <c r="AH110" s="2"/>
      <c r="AI110" s="2"/>
      <c r="AJ110" s="10">
        <f>IF($H110&lt;'Criterios de Restricción'!$E$43,0,AE110)</f>
        <v>0</v>
      </c>
    </row>
    <row r="111" spans="1:36" ht="21" x14ac:dyDescent="0.25">
      <c r="A111" s="117" t="s">
        <v>975</v>
      </c>
      <c r="B111" s="117" t="s">
        <v>27</v>
      </c>
      <c r="C111" s="117" t="s">
        <v>605</v>
      </c>
      <c r="D111" s="117" t="s">
        <v>118</v>
      </c>
      <c r="E111" s="118">
        <v>33588</v>
      </c>
      <c r="F111" s="117">
        <v>23</v>
      </c>
      <c r="G111" s="117">
        <v>22</v>
      </c>
      <c r="H111" s="117">
        <v>1205</v>
      </c>
      <c r="I111" s="117">
        <v>110</v>
      </c>
      <c r="J111" s="117">
        <v>191</v>
      </c>
      <c r="K111" s="117">
        <v>39</v>
      </c>
      <c r="L111" s="117">
        <v>10</v>
      </c>
      <c r="M111" s="117">
        <v>41</v>
      </c>
      <c r="N111" s="2">
        <v>3</v>
      </c>
      <c r="O111" s="117">
        <v>0</v>
      </c>
      <c r="P111" s="117">
        <v>1</v>
      </c>
      <c r="Q111" s="2">
        <v>0</v>
      </c>
      <c r="R111" s="2">
        <v>0</v>
      </c>
      <c r="S111" s="2">
        <v>0</v>
      </c>
      <c r="T111" s="117">
        <v>8</v>
      </c>
      <c r="U111" s="2">
        <v>7</v>
      </c>
      <c r="V111" s="117">
        <v>30</v>
      </c>
      <c r="W111" s="2">
        <v>35</v>
      </c>
      <c r="X111" s="2" t="s">
        <v>42</v>
      </c>
      <c r="Y111" s="2">
        <v>24.960881178076658</v>
      </c>
      <c r="Z111" s="2">
        <v>12.137068364468997</v>
      </c>
      <c r="AA111" s="2">
        <v>12.293305446638646</v>
      </c>
      <c r="AB111" s="2">
        <v>18.333831997748785</v>
      </c>
      <c r="AC111" s="2">
        <v>21.972892614151938</v>
      </c>
      <c r="AD111" s="2">
        <v>43.344740164435827</v>
      </c>
      <c r="AE111" s="71">
        <f>('Controles Generales'!$D$19*(I111*(90/$H111))+'Controles Generales'!$E$19*(J111*(90/$H111))+'Controles Generales'!$F$19*(K111*(90/$H111))+'Controles Generales'!$G$19*(L111*(90/$H111))+'Controles Generales'!$H$19*(M111*(90/$H111))+'Controles Generales'!$J$19*(O111*(90/$H111))+'Controles Generales'!$K$19*(P111*(90/$H111))+'Controles Generales'!$O$19*(T111*(90/$H111))+'Controles Generales'!$Q$19*(V111*(90/$H111)))/100</f>
        <v>3.9121991701244809</v>
      </c>
      <c r="AF111" s="2"/>
      <c r="AG111" s="2"/>
      <c r="AH111" s="2"/>
      <c r="AI111" s="2"/>
      <c r="AJ111" s="10">
        <f>IF($H111&lt;'Criterios de Restricción'!$E$43,0,AE111)</f>
        <v>3.9121991701244809</v>
      </c>
    </row>
    <row r="112" spans="1:36" ht="21" x14ac:dyDescent="0.25">
      <c r="A112" s="117" t="s">
        <v>425</v>
      </c>
      <c r="B112" s="117" t="s">
        <v>28</v>
      </c>
      <c r="C112" s="117" t="s">
        <v>146</v>
      </c>
      <c r="D112" s="117" t="s">
        <v>118</v>
      </c>
      <c r="E112" s="118">
        <v>31012</v>
      </c>
      <c r="F112" s="117">
        <v>30</v>
      </c>
      <c r="G112" s="117">
        <v>30</v>
      </c>
      <c r="H112" s="117">
        <v>2435</v>
      </c>
      <c r="I112" s="117">
        <v>348</v>
      </c>
      <c r="J112" s="117">
        <v>311</v>
      </c>
      <c r="K112" s="117">
        <v>17</v>
      </c>
      <c r="L112" s="117">
        <v>31</v>
      </c>
      <c r="M112" s="117">
        <v>197</v>
      </c>
      <c r="N112" s="2">
        <v>0</v>
      </c>
      <c r="O112" s="117">
        <v>1</v>
      </c>
      <c r="P112" s="117">
        <v>1</v>
      </c>
      <c r="Q112" s="2">
        <v>0</v>
      </c>
      <c r="R112" s="2">
        <v>0</v>
      </c>
      <c r="S112" s="2">
        <v>1</v>
      </c>
      <c r="T112" s="117">
        <v>14</v>
      </c>
      <c r="U112" s="2">
        <v>0</v>
      </c>
      <c r="V112" s="117">
        <v>180</v>
      </c>
      <c r="W112" s="2">
        <v>2</v>
      </c>
      <c r="X112" s="2" t="s">
        <v>42</v>
      </c>
      <c r="Y112" s="2">
        <v>25.285503220316201</v>
      </c>
      <c r="Z112" s="2">
        <v>14.129561916141864</v>
      </c>
      <c r="AA112" s="2">
        <v>17.116634631685098</v>
      </c>
      <c r="AB112" s="2">
        <v>19.508863876053905</v>
      </c>
      <c r="AC112" s="2">
        <v>24.498077541495306</v>
      </c>
      <c r="AD112" s="2">
        <v>34.472617356405301</v>
      </c>
      <c r="AE112" s="71">
        <f>('Controles Generales'!$D$19*(I112*(90/$H112))+'Controles Generales'!$E$19*(J112*(90/$H112))+'Controles Generales'!$F$19*(K112*(90/$H112))+'Controles Generales'!$G$19*(L112*(90/$H112))+'Controles Generales'!$H$19*(M112*(90/$H112))+'Controles Generales'!$J$19*(O112*(90/$H112))+'Controles Generales'!$K$19*(P112*(90/$H112))+'Controles Generales'!$O$19*(T112*(90/$H112))+'Controles Generales'!$Q$19*(V112*(90/$H112)))/100</f>
        <v>4.6641067761806987</v>
      </c>
      <c r="AF112" s="2"/>
      <c r="AG112" s="2"/>
      <c r="AH112" s="2"/>
      <c r="AI112" s="2"/>
      <c r="AJ112" s="10">
        <f>IF($H112&lt;'Criterios de Restricción'!$E$43,0,AE112)</f>
        <v>4.6641067761806987</v>
      </c>
    </row>
    <row r="113" spans="1:36" ht="21" x14ac:dyDescent="0.25">
      <c r="A113" s="117" t="s">
        <v>479</v>
      </c>
      <c r="B113" s="117" t="s">
        <v>28</v>
      </c>
      <c r="C113" s="117" t="s">
        <v>155</v>
      </c>
      <c r="D113" s="117" t="s">
        <v>118</v>
      </c>
      <c r="E113" s="118">
        <v>31156</v>
      </c>
      <c r="F113" s="117">
        <v>30</v>
      </c>
      <c r="G113" s="117">
        <v>15</v>
      </c>
      <c r="H113" s="117">
        <v>554</v>
      </c>
      <c r="I113" s="117">
        <v>124</v>
      </c>
      <c r="J113" s="117">
        <v>224</v>
      </c>
      <c r="K113" s="117">
        <v>15</v>
      </c>
      <c r="L113" s="117">
        <v>7</v>
      </c>
      <c r="M113" s="117">
        <v>34</v>
      </c>
      <c r="N113" s="2">
        <v>1</v>
      </c>
      <c r="O113" s="117">
        <v>0</v>
      </c>
      <c r="P113" s="117">
        <v>5</v>
      </c>
      <c r="Q113" s="2">
        <v>5</v>
      </c>
      <c r="R113" s="2">
        <v>8</v>
      </c>
      <c r="S113" s="2">
        <v>6</v>
      </c>
      <c r="T113" s="117">
        <v>4</v>
      </c>
      <c r="U113" s="2">
        <v>3</v>
      </c>
      <c r="V113" s="117">
        <v>25</v>
      </c>
      <c r="W113" s="2">
        <v>49</v>
      </c>
      <c r="X113" s="2"/>
      <c r="Y113" s="2"/>
      <c r="Z113" s="2"/>
      <c r="AA113" s="2"/>
      <c r="AB113" s="2"/>
      <c r="AC113" s="2"/>
      <c r="AD113" s="2"/>
      <c r="AE113" s="71">
        <f>('Controles Generales'!$D$19*(I113*(90/$H113))+'Controles Generales'!$E$19*(J113*(90/$H113))+'Controles Generales'!$F$19*(K113*(90/$H113))+'Controles Generales'!$G$19*(L113*(90/$H113))+'Controles Generales'!$H$19*(M113*(90/$H113))+'Controles Generales'!$J$19*(O113*(90/$H113))+'Controles Generales'!$K$19*(P113*(90/$H113))+'Controles Generales'!$O$19*(T113*(90/$H113))+'Controles Generales'!$Q$19*(V113*(90/$H113)))/100</f>
        <v>8.3615523465703969</v>
      </c>
      <c r="AF113" s="2"/>
      <c r="AG113" s="2"/>
      <c r="AH113" s="2"/>
      <c r="AI113" s="2"/>
      <c r="AJ113" s="10">
        <f>IF($H113&lt;'Criterios de Restricción'!$E$43,0,AE113)</f>
        <v>0</v>
      </c>
    </row>
    <row r="114" spans="1:36" ht="21" x14ac:dyDescent="0.25">
      <c r="A114" s="117" t="s">
        <v>529</v>
      </c>
      <c r="B114" s="117" t="s">
        <v>27</v>
      </c>
      <c r="C114" s="117" t="s">
        <v>605</v>
      </c>
      <c r="D114" s="117" t="s">
        <v>118</v>
      </c>
      <c r="E114" s="118">
        <v>31517</v>
      </c>
      <c r="F114" s="117">
        <v>29</v>
      </c>
      <c r="G114" s="117">
        <v>21</v>
      </c>
      <c r="H114" s="117">
        <v>1235</v>
      </c>
      <c r="I114" s="117">
        <v>60</v>
      </c>
      <c r="J114" s="117">
        <v>188</v>
      </c>
      <c r="K114" s="117">
        <v>44</v>
      </c>
      <c r="L114" s="117">
        <v>7</v>
      </c>
      <c r="M114" s="117">
        <v>47</v>
      </c>
      <c r="N114" s="2">
        <v>2</v>
      </c>
      <c r="O114" s="117">
        <v>3</v>
      </c>
      <c r="P114" s="117">
        <v>5</v>
      </c>
      <c r="Q114" s="2">
        <v>2</v>
      </c>
      <c r="R114" s="2">
        <v>25</v>
      </c>
      <c r="S114" s="2">
        <v>24</v>
      </c>
      <c r="T114" s="117">
        <v>26</v>
      </c>
      <c r="U114" s="2">
        <v>0</v>
      </c>
      <c r="V114" s="117">
        <v>27</v>
      </c>
      <c r="W114" s="2">
        <v>20</v>
      </c>
      <c r="X114" s="2"/>
      <c r="Y114" s="2"/>
      <c r="Z114" s="2"/>
      <c r="AA114" s="2"/>
      <c r="AB114" s="2"/>
      <c r="AC114" s="2"/>
      <c r="AD114" s="2"/>
      <c r="AE114" s="71">
        <f>('Controles Generales'!$D$19*(I114*(90/$H114))+'Controles Generales'!$E$19*(J114*(90/$H114))+'Controles Generales'!$F$19*(K114*(90/$H114))+'Controles Generales'!$G$19*(L114*(90/$H114))+'Controles Generales'!$H$19*(M114*(90/$H114))+'Controles Generales'!$J$19*(O114*(90/$H114))+'Controles Generales'!$K$19*(P114*(90/$H114))+'Controles Generales'!$O$19*(T114*(90/$H114))+'Controles Generales'!$Q$19*(V114*(90/$H114)))/100</f>
        <v>3.6787044534412949</v>
      </c>
      <c r="AF114" s="2"/>
      <c r="AG114" s="2"/>
      <c r="AH114" s="2"/>
      <c r="AI114" s="2"/>
      <c r="AJ114" s="10">
        <f>IF($H114&lt;'Criterios de Restricción'!$E$43,0,AE114)</f>
        <v>3.6787044534412949</v>
      </c>
    </row>
    <row r="115" spans="1:36" ht="21" x14ac:dyDescent="0.25">
      <c r="A115" s="117" t="s">
        <v>446</v>
      </c>
      <c r="B115" s="117" t="s">
        <v>28</v>
      </c>
      <c r="C115" s="117" t="s">
        <v>175</v>
      </c>
      <c r="D115" s="117" t="s">
        <v>118</v>
      </c>
      <c r="E115" s="118">
        <v>35118</v>
      </c>
      <c r="F115" s="117">
        <v>19</v>
      </c>
      <c r="G115" s="117">
        <v>7</v>
      </c>
      <c r="H115" s="117">
        <v>289</v>
      </c>
      <c r="I115" s="117">
        <v>39</v>
      </c>
      <c r="J115" s="117">
        <v>55</v>
      </c>
      <c r="K115" s="117">
        <v>3</v>
      </c>
      <c r="L115" s="117">
        <v>8</v>
      </c>
      <c r="M115" s="117">
        <v>28</v>
      </c>
      <c r="N115" s="2">
        <v>8</v>
      </c>
      <c r="O115" s="117">
        <v>0</v>
      </c>
      <c r="P115" s="117">
        <v>0</v>
      </c>
      <c r="Q115" s="2">
        <v>1</v>
      </c>
      <c r="R115" s="2">
        <v>12</v>
      </c>
      <c r="S115" s="2">
        <v>9</v>
      </c>
      <c r="T115" s="117">
        <v>0</v>
      </c>
      <c r="U115" s="2">
        <v>0</v>
      </c>
      <c r="V115" s="117">
        <v>18</v>
      </c>
      <c r="W115" s="2">
        <v>13</v>
      </c>
      <c r="X115" s="2"/>
      <c r="Y115" s="2"/>
      <c r="Z115" s="2"/>
      <c r="AA115" s="2"/>
      <c r="AB115" s="2"/>
      <c r="AC115" s="2"/>
      <c r="AD115" s="2"/>
      <c r="AE115" s="71">
        <f>('Controles Generales'!$D$19*(I115*(90/$H115))+'Controles Generales'!$E$19*(J115*(90/$H115))+'Controles Generales'!$F$19*(K115*(90/$H115))+'Controles Generales'!$G$19*(L115*(90/$H115))+'Controles Generales'!$H$19*(M115*(90/$H115))+'Controles Generales'!$J$19*(O115*(90/$H115))+'Controles Generales'!$K$19*(P115*(90/$H115))+'Controles Generales'!$O$19*(T115*(90/$H115))+'Controles Generales'!$Q$19*(V115*(90/$H115)))/100</f>
        <v>5.7487889273356405</v>
      </c>
      <c r="AF115" s="2"/>
      <c r="AG115" s="2"/>
      <c r="AH115" s="2"/>
      <c r="AI115" s="2"/>
      <c r="AJ115" s="10">
        <f>IF($H115&lt;'Criterios de Restricción'!$E$43,0,AE115)</f>
        <v>0</v>
      </c>
    </row>
    <row r="116" spans="1:36" ht="21" x14ac:dyDescent="0.25">
      <c r="A116" s="117" t="s">
        <v>532</v>
      </c>
      <c r="B116" s="117" t="s">
        <v>24</v>
      </c>
      <c r="C116" s="117" t="s">
        <v>175</v>
      </c>
      <c r="D116" s="117" t="s">
        <v>118</v>
      </c>
      <c r="E116" s="118">
        <v>34093</v>
      </c>
      <c r="F116" s="117">
        <v>22</v>
      </c>
      <c r="G116" s="117">
        <v>3</v>
      </c>
      <c r="H116" s="117">
        <v>94</v>
      </c>
      <c r="I116" s="117">
        <v>5</v>
      </c>
      <c r="J116" s="117">
        <v>31</v>
      </c>
      <c r="K116" s="117">
        <v>6</v>
      </c>
      <c r="L116" s="117">
        <v>0</v>
      </c>
      <c r="M116" s="117">
        <v>5</v>
      </c>
      <c r="N116" s="2">
        <v>1</v>
      </c>
      <c r="O116" s="117">
        <v>0</v>
      </c>
      <c r="P116" s="117">
        <v>0</v>
      </c>
      <c r="Q116" s="2">
        <v>0</v>
      </c>
      <c r="R116" s="2">
        <v>10</v>
      </c>
      <c r="S116" s="2">
        <v>2</v>
      </c>
      <c r="T116" s="117">
        <v>0</v>
      </c>
      <c r="U116" s="2">
        <v>9</v>
      </c>
      <c r="V116" s="117">
        <v>0</v>
      </c>
      <c r="W116" s="2">
        <v>38</v>
      </c>
      <c r="X116" s="2" t="s">
        <v>42</v>
      </c>
      <c r="Y116" s="2">
        <v>0.65659497473261519</v>
      </c>
      <c r="Z116" s="2">
        <v>0.64391651625244906</v>
      </c>
      <c r="AA116" s="2">
        <v>0.57363354468459304</v>
      </c>
      <c r="AB116" s="2">
        <v>0.65659497473261519</v>
      </c>
      <c r="AC116" s="2">
        <v>0.23369025029366586</v>
      </c>
      <c r="AD116" s="2">
        <v>0.23199161647349734</v>
      </c>
      <c r="AE116" s="71">
        <f>('Controles Generales'!$D$19*(I116*(90/$H116))+'Controles Generales'!$E$19*(J116*(90/$H116))+'Controles Generales'!$F$19*(K116*(90/$H116))+'Controles Generales'!$G$19*(L116*(90/$H116))+'Controles Generales'!$H$19*(M116*(90/$H116))+'Controles Generales'!$J$19*(O116*(90/$H116))+'Controles Generales'!$K$19*(P116*(90/$H116))+'Controles Generales'!$O$19*(T116*(90/$H116))+'Controles Generales'!$Q$19*(V116*(90/$H116)))/100</f>
        <v>6.0319148936170208</v>
      </c>
      <c r="AF116" s="2"/>
      <c r="AG116" s="2"/>
      <c r="AH116" s="2"/>
      <c r="AI116" s="2"/>
      <c r="AJ116" s="10">
        <f>IF($H116&lt;'Criterios de Restricción'!$E$43,0,AE116)</f>
        <v>0</v>
      </c>
    </row>
    <row r="117" spans="1:36" ht="21" x14ac:dyDescent="0.25">
      <c r="A117" s="117" t="s">
        <v>122</v>
      </c>
      <c r="B117" s="117" t="s">
        <v>24</v>
      </c>
      <c r="C117" s="117" t="s">
        <v>121</v>
      </c>
      <c r="D117" s="117" t="s">
        <v>118</v>
      </c>
      <c r="E117" s="118">
        <v>33582</v>
      </c>
      <c r="F117" s="117">
        <v>23</v>
      </c>
      <c r="G117" s="117">
        <v>8</v>
      </c>
      <c r="H117" s="117">
        <v>139</v>
      </c>
      <c r="I117" s="117">
        <v>19</v>
      </c>
      <c r="J117" s="117">
        <v>30</v>
      </c>
      <c r="K117" s="117">
        <v>7</v>
      </c>
      <c r="L117" s="117">
        <v>4</v>
      </c>
      <c r="M117" s="117">
        <v>10</v>
      </c>
      <c r="N117" s="2">
        <v>3</v>
      </c>
      <c r="O117" s="117">
        <v>0</v>
      </c>
      <c r="P117" s="117">
        <v>1</v>
      </c>
      <c r="Q117" s="2">
        <v>1</v>
      </c>
      <c r="R117" s="2">
        <v>2</v>
      </c>
      <c r="S117" s="2">
        <v>1</v>
      </c>
      <c r="T117" s="117">
        <v>2</v>
      </c>
      <c r="U117" s="2">
        <v>2</v>
      </c>
      <c r="V117" s="117">
        <v>4</v>
      </c>
      <c r="W117" s="2">
        <v>10</v>
      </c>
      <c r="X117" s="2"/>
      <c r="Y117" s="2"/>
      <c r="Z117" s="2"/>
      <c r="AA117" s="2"/>
      <c r="AB117" s="2"/>
      <c r="AC117" s="2"/>
      <c r="AD117" s="2"/>
      <c r="AE117" s="71">
        <f>('Controles Generales'!$D$19*(I117*(90/$H117))+'Controles Generales'!$E$19*(J117*(90/$H117))+'Controles Generales'!$F$19*(K117*(90/$H117))+'Controles Generales'!$G$19*(L117*(90/$H117))+'Controles Generales'!$H$19*(M117*(90/$H117))+'Controles Generales'!$J$19*(O117*(90/$H117))+'Controles Generales'!$K$19*(P117*(90/$H117))+'Controles Generales'!$O$19*(T117*(90/$H117))+'Controles Generales'!$Q$19*(V117*(90/$H117)))/100</f>
        <v>6.3323741007194236</v>
      </c>
      <c r="AF117" s="2"/>
      <c r="AG117" s="2"/>
      <c r="AH117" s="2"/>
      <c r="AI117" s="2"/>
      <c r="AJ117" s="10">
        <f>IF($H117&lt;'Criterios de Restricción'!$E$43,0,AE117)</f>
        <v>0</v>
      </c>
    </row>
    <row r="118" spans="1:36" ht="31.5" x14ac:dyDescent="0.25">
      <c r="A118" s="117" t="s">
        <v>652</v>
      </c>
      <c r="B118" s="117" t="s">
        <v>24</v>
      </c>
      <c r="C118" s="117" t="s">
        <v>158</v>
      </c>
      <c r="D118" s="117" t="s">
        <v>653</v>
      </c>
      <c r="E118" s="118">
        <v>34202</v>
      </c>
      <c r="F118" s="117">
        <v>22</v>
      </c>
      <c r="G118" s="117">
        <v>12</v>
      </c>
      <c r="H118" s="117">
        <v>638</v>
      </c>
      <c r="I118" s="117">
        <v>40</v>
      </c>
      <c r="J118" s="117">
        <v>128</v>
      </c>
      <c r="K118" s="117">
        <v>38</v>
      </c>
      <c r="L118" s="117">
        <v>10</v>
      </c>
      <c r="M118" s="117">
        <v>14</v>
      </c>
      <c r="N118" s="2">
        <v>1</v>
      </c>
      <c r="O118" s="117">
        <v>0</v>
      </c>
      <c r="P118" s="117">
        <v>1</v>
      </c>
      <c r="Q118" s="2">
        <v>0</v>
      </c>
      <c r="R118" s="2">
        <v>6</v>
      </c>
      <c r="S118" s="2">
        <v>0</v>
      </c>
      <c r="T118" s="117">
        <v>9</v>
      </c>
      <c r="U118" s="2">
        <v>2</v>
      </c>
      <c r="V118" s="117">
        <v>24</v>
      </c>
      <c r="W118" s="2">
        <v>16</v>
      </c>
      <c r="X118" s="2" t="s">
        <v>42</v>
      </c>
      <c r="Y118" s="2">
        <v>31.324739262966631</v>
      </c>
      <c r="Z118" s="2">
        <v>30.243338859173047</v>
      </c>
      <c r="AA118" s="2">
        <v>34.90200390630595</v>
      </c>
      <c r="AB118" s="2">
        <v>30.013263853130567</v>
      </c>
      <c r="AC118" s="2">
        <v>36.362316154416</v>
      </c>
      <c r="AD118" s="2">
        <v>25.885192486677791</v>
      </c>
      <c r="AE118" s="71">
        <f>('Controles Generales'!$D$19*(I118*(90/$H118))+'Controles Generales'!$E$19*(J118*(90/$H118))+'Controles Generales'!$F$19*(K118*(90/$H118))+'Controles Generales'!$G$19*(L118*(90/$H118))+'Controles Generales'!$H$19*(M118*(90/$H118))+'Controles Generales'!$J$19*(O118*(90/$H118))+'Controles Generales'!$K$19*(P118*(90/$H118))+'Controles Generales'!$O$19*(T118*(90/$H118))+'Controles Generales'!$Q$19*(V118*(90/$H118)))/100</f>
        <v>4.5338557993730406</v>
      </c>
      <c r="AF118" s="2"/>
      <c r="AG118" s="2"/>
      <c r="AH118" s="2"/>
      <c r="AI118" s="2"/>
      <c r="AJ118" s="10">
        <f>IF($H118&lt;'Criterios de Restricción'!$E$43,0,AE118)</f>
        <v>0</v>
      </c>
    </row>
    <row r="119" spans="1:36" ht="21" x14ac:dyDescent="0.25">
      <c r="A119" s="117" t="s">
        <v>976</v>
      </c>
      <c r="B119" s="117" t="s">
        <v>28</v>
      </c>
      <c r="C119" s="117" t="s">
        <v>130</v>
      </c>
      <c r="D119" s="117" t="s">
        <v>118</v>
      </c>
      <c r="E119" s="118">
        <v>35292</v>
      </c>
      <c r="F119" s="117">
        <v>19</v>
      </c>
      <c r="G119" s="117">
        <v>7</v>
      </c>
      <c r="H119" s="117">
        <v>237</v>
      </c>
      <c r="I119" s="117">
        <v>31</v>
      </c>
      <c r="J119" s="117">
        <v>74</v>
      </c>
      <c r="K119" s="117">
        <v>2</v>
      </c>
      <c r="L119" s="117">
        <v>8</v>
      </c>
      <c r="M119" s="117">
        <v>5</v>
      </c>
      <c r="N119" s="2">
        <v>0</v>
      </c>
      <c r="O119" s="117">
        <v>1</v>
      </c>
      <c r="P119" s="117">
        <v>0</v>
      </c>
      <c r="Q119" s="2">
        <v>0</v>
      </c>
      <c r="R119" s="2">
        <v>3</v>
      </c>
      <c r="S119" s="2">
        <v>1</v>
      </c>
      <c r="T119" s="117">
        <v>2</v>
      </c>
      <c r="U119" s="2">
        <v>0</v>
      </c>
      <c r="V119" s="117">
        <v>8</v>
      </c>
      <c r="W119" s="2">
        <v>21</v>
      </c>
      <c r="X119" s="2"/>
      <c r="Y119" s="2"/>
      <c r="Z119" s="2"/>
      <c r="AA119" s="2"/>
      <c r="AB119" s="2"/>
      <c r="AC119" s="2"/>
      <c r="AD119" s="2"/>
      <c r="AE119" s="71">
        <f>('Controles Generales'!$D$19*(I119*(90/$H119))+'Controles Generales'!$E$19*(J119*(90/$H119))+'Controles Generales'!$F$19*(K119*(90/$H119))+'Controles Generales'!$G$19*(L119*(90/$H119))+'Controles Generales'!$H$19*(M119*(90/$H119))+'Controles Generales'!$J$19*(O119*(90/$H119))+'Controles Generales'!$K$19*(P119*(90/$H119))+'Controles Generales'!$O$19*(T119*(90/$H119))+'Controles Generales'!$Q$19*(V119*(90/$H119)))/100</f>
        <v>5.7151898734177227</v>
      </c>
      <c r="AF119" s="2"/>
      <c r="AG119" s="2"/>
      <c r="AH119" s="2"/>
      <c r="AI119" s="2"/>
      <c r="AJ119" s="10">
        <f>IF($H119&lt;'Criterios de Restricción'!$E$43,0,AE119)</f>
        <v>0</v>
      </c>
    </row>
    <row r="120" spans="1:36" ht="21" x14ac:dyDescent="0.25">
      <c r="A120" s="117" t="s">
        <v>428</v>
      </c>
      <c r="B120" s="117" t="s">
        <v>28</v>
      </c>
      <c r="C120" s="117" t="s">
        <v>130</v>
      </c>
      <c r="D120" s="117" t="s">
        <v>118</v>
      </c>
      <c r="E120" s="118">
        <v>35207</v>
      </c>
      <c r="F120" s="117">
        <v>19</v>
      </c>
      <c r="G120" s="117">
        <v>9</v>
      </c>
      <c r="H120" s="117">
        <v>699</v>
      </c>
      <c r="I120" s="117">
        <v>161</v>
      </c>
      <c r="J120" s="117">
        <v>158</v>
      </c>
      <c r="K120" s="117">
        <v>2</v>
      </c>
      <c r="L120" s="117">
        <v>26</v>
      </c>
      <c r="M120" s="117">
        <v>87</v>
      </c>
      <c r="N120" s="2">
        <v>3</v>
      </c>
      <c r="O120" s="117">
        <v>0</v>
      </c>
      <c r="P120" s="117">
        <v>2</v>
      </c>
      <c r="Q120" s="2">
        <v>0</v>
      </c>
      <c r="R120" s="2">
        <v>3</v>
      </c>
      <c r="S120" s="2">
        <v>3</v>
      </c>
      <c r="T120" s="117">
        <v>3</v>
      </c>
      <c r="U120" s="2">
        <v>2</v>
      </c>
      <c r="V120" s="117">
        <v>66</v>
      </c>
      <c r="W120" s="2">
        <v>13</v>
      </c>
      <c r="X120" s="2"/>
      <c r="Y120" s="2"/>
      <c r="Z120" s="2"/>
      <c r="AA120" s="2"/>
      <c r="AB120" s="2"/>
      <c r="AC120" s="2"/>
      <c r="AD120" s="2"/>
      <c r="AE120" s="71">
        <f>('Controles Generales'!$D$19*(I120*(90/$H120))+'Controles Generales'!$E$19*(J120*(90/$H120))+'Controles Generales'!$F$19*(K120*(90/$H120))+'Controles Generales'!$G$19*(L120*(90/$H120))+'Controles Generales'!$H$19*(M120*(90/$H120))+'Controles Generales'!$J$19*(O120*(90/$H120))+'Controles Generales'!$K$19*(P120*(90/$H120))+'Controles Generales'!$O$19*(T120*(90/$H120))+'Controles Generales'!$Q$19*(V120*(90/$H120)))/100</f>
        <v>7.6480686695278983</v>
      </c>
      <c r="AF120" s="2"/>
      <c r="AG120" s="2"/>
      <c r="AH120" s="2"/>
      <c r="AI120" s="2"/>
      <c r="AJ120" s="10">
        <f>IF($H120&lt;'Criterios de Restricción'!$E$43,0,AE120)</f>
        <v>7.6480686695278983</v>
      </c>
    </row>
    <row r="121" spans="1:36" ht="21" x14ac:dyDescent="0.25">
      <c r="A121" s="117" t="s">
        <v>310</v>
      </c>
      <c r="B121" s="117" t="s">
        <v>28</v>
      </c>
      <c r="C121" s="117" t="s">
        <v>175</v>
      </c>
      <c r="D121" s="117" t="s">
        <v>118</v>
      </c>
      <c r="E121" s="118">
        <v>28845</v>
      </c>
      <c r="F121" s="117">
        <v>36</v>
      </c>
      <c r="G121" s="117">
        <v>19</v>
      </c>
      <c r="H121" s="117">
        <v>1623</v>
      </c>
      <c r="I121" s="117">
        <v>220</v>
      </c>
      <c r="J121" s="117">
        <v>284</v>
      </c>
      <c r="K121" s="117">
        <v>16</v>
      </c>
      <c r="L121" s="117">
        <v>51</v>
      </c>
      <c r="M121" s="117">
        <v>133</v>
      </c>
      <c r="N121" s="2">
        <v>1</v>
      </c>
      <c r="O121" s="117">
        <v>2</v>
      </c>
      <c r="P121" s="117">
        <v>5</v>
      </c>
      <c r="Q121" s="2">
        <v>0</v>
      </c>
      <c r="R121" s="2">
        <v>5</v>
      </c>
      <c r="S121" s="2">
        <v>1</v>
      </c>
      <c r="T121" s="117">
        <v>1</v>
      </c>
      <c r="U121" s="2">
        <v>6</v>
      </c>
      <c r="V121" s="117">
        <v>133</v>
      </c>
      <c r="W121" s="2">
        <v>44</v>
      </c>
      <c r="X121" s="2" t="s">
        <v>42</v>
      </c>
      <c r="Y121" s="2">
        <v>2.713399164664958</v>
      </c>
      <c r="Z121" s="2">
        <v>2.643116348177208</v>
      </c>
      <c r="AA121" s="2">
        <v>2.7859328195908932</v>
      </c>
      <c r="AB121" s="2">
        <v>3.0883991646649576</v>
      </c>
      <c r="AC121" s="2">
        <v>2.6634691999967139</v>
      </c>
      <c r="AD121" s="2">
        <v>1.9594296745509316</v>
      </c>
      <c r="AE121" s="71">
        <f>('Controles Generales'!$D$19*(I121*(90/$H121))+'Controles Generales'!$E$19*(J121*(90/$H121))+'Controles Generales'!$F$19*(K121*(90/$H121))+'Controles Generales'!$G$19*(L121*(90/$H121))+'Controles Generales'!$H$19*(M121*(90/$H121))+'Controles Generales'!$J$19*(O121*(90/$H121))+'Controles Generales'!$K$19*(P121*(90/$H121))+'Controles Generales'!$O$19*(T121*(90/$H121))+'Controles Generales'!$Q$19*(V121*(90/$H121)))/100</f>
        <v>5.4537892791127538</v>
      </c>
      <c r="AF121" s="2"/>
      <c r="AG121" s="2"/>
      <c r="AH121" s="2"/>
      <c r="AI121" s="2"/>
      <c r="AJ121" s="10">
        <f>IF($H121&lt;'Criterios de Restricción'!$E$43,0,AE121)</f>
        <v>5.4537892791127538</v>
      </c>
    </row>
    <row r="122" spans="1:36" ht="21" x14ac:dyDescent="0.25">
      <c r="A122" s="117" t="s">
        <v>654</v>
      </c>
      <c r="B122" s="117" t="s">
        <v>24</v>
      </c>
      <c r="C122" s="117" t="s">
        <v>128</v>
      </c>
      <c r="D122" s="117" t="s">
        <v>215</v>
      </c>
      <c r="E122" s="118">
        <v>33997</v>
      </c>
      <c r="F122" s="117">
        <v>22</v>
      </c>
      <c r="G122" s="117">
        <v>29</v>
      </c>
      <c r="H122" s="117">
        <v>2434</v>
      </c>
      <c r="I122" s="117">
        <v>89</v>
      </c>
      <c r="J122" s="117">
        <v>247</v>
      </c>
      <c r="K122" s="117">
        <v>101</v>
      </c>
      <c r="L122" s="117">
        <v>21</v>
      </c>
      <c r="M122" s="117">
        <v>57</v>
      </c>
      <c r="N122" s="2">
        <v>0</v>
      </c>
      <c r="O122" s="117">
        <v>7</v>
      </c>
      <c r="P122" s="117">
        <v>7</v>
      </c>
      <c r="Q122" s="2">
        <v>1</v>
      </c>
      <c r="R122" s="2">
        <v>1</v>
      </c>
      <c r="S122" s="2">
        <v>3</v>
      </c>
      <c r="T122" s="117">
        <v>51</v>
      </c>
      <c r="U122" s="2">
        <v>2</v>
      </c>
      <c r="V122" s="117">
        <v>39</v>
      </c>
      <c r="W122" s="2">
        <v>19</v>
      </c>
      <c r="X122" s="2"/>
      <c r="Y122" s="2"/>
      <c r="Z122" s="2"/>
      <c r="AA122" s="2"/>
      <c r="AB122" s="2"/>
      <c r="AC122" s="2"/>
      <c r="AD122" s="2"/>
      <c r="AE122" s="71">
        <f>('Controles Generales'!$D$19*(I122*(90/$H122))+'Controles Generales'!$E$19*(J122*(90/$H122))+'Controles Generales'!$F$19*(K122*(90/$H122))+'Controles Generales'!$G$19*(L122*(90/$H122))+'Controles Generales'!$H$19*(M122*(90/$H122))+'Controles Generales'!$J$19*(O122*(90/$H122))+'Controles Generales'!$K$19*(P122*(90/$H122))+'Controles Generales'!$O$19*(T122*(90/$H122))+'Controles Generales'!$Q$19*(V122*(90/$H122)))/100</f>
        <v>2.8708299096138048</v>
      </c>
      <c r="AF122" s="2"/>
      <c r="AG122" s="2"/>
      <c r="AH122" s="2"/>
      <c r="AI122" s="2"/>
      <c r="AJ122" s="10">
        <f>IF($H122&lt;'Criterios de Restricción'!$E$43,0,AE122)</f>
        <v>2.8708299096138048</v>
      </c>
    </row>
    <row r="123" spans="1:36" ht="31.5" x14ac:dyDescent="0.25">
      <c r="A123" s="117" t="s">
        <v>149</v>
      </c>
      <c r="B123" s="117" t="s">
        <v>28</v>
      </c>
      <c r="C123" s="117" t="s">
        <v>155</v>
      </c>
      <c r="D123" s="117" t="s">
        <v>118</v>
      </c>
      <c r="E123" s="118">
        <v>34552</v>
      </c>
      <c r="F123" s="117">
        <v>21</v>
      </c>
      <c r="G123" s="117">
        <v>1</v>
      </c>
      <c r="H123" s="117">
        <v>7</v>
      </c>
      <c r="I123" s="117">
        <v>2</v>
      </c>
      <c r="J123" s="117">
        <v>3</v>
      </c>
      <c r="K123" s="117">
        <v>0</v>
      </c>
      <c r="L123" s="117">
        <v>0</v>
      </c>
      <c r="M123" s="117">
        <v>0</v>
      </c>
      <c r="N123" s="2">
        <v>0</v>
      </c>
      <c r="O123" s="117">
        <v>0</v>
      </c>
      <c r="P123" s="117">
        <v>0</v>
      </c>
      <c r="Q123" s="2">
        <v>0</v>
      </c>
      <c r="R123" s="2">
        <v>0</v>
      </c>
      <c r="S123" s="2">
        <v>2</v>
      </c>
      <c r="T123" s="117">
        <v>0</v>
      </c>
      <c r="U123" s="2">
        <v>0</v>
      </c>
      <c r="V123" s="117">
        <v>0</v>
      </c>
      <c r="W123" s="2">
        <v>2</v>
      </c>
      <c r="X123" s="2" t="s">
        <v>42</v>
      </c>
      <c r="Y123" s="2">
        <v>30.975067056890495</v>
      </c>
      <c r="Z123" s="2">
        <v>22.589105042555467</v>
      </c>
      <c r="AA123" s="2">
        <v>26.044330790715804</v>
      </c>
      <c r="AB123" s="2">
        <v>31.866460499513448</v>
      </c>
      <c r="AC123" s="2">
        <v>31.078819967126083</v>
      </c>
      <c r="AD123" s="2">
        <v>36.453380222179149</v>
      </c>
      <c r="AE123" s="71">
        <f>('Controles Generales'!$D$19*(I123*(90/$H123))+'Controles Generales'!$E$19*(J123*(90/$H123))+'Controles Generales'!$F$19*(K123*(90/$H123))+'Controles Generales'!$G$19*(L123*(90/$H123))+'Controles Generales'!$H$19*(M123*(90/$H123))+'Controles Generales'!$J$19*(O123*(90/$H123))+'Controles Generales'!$K$19*(P123*(90/$H123))+'Controles Generales'!$O$19*(T123*(90/$H123))+'Controles Generales'!$Q$19*(V123*(90/$H123)))/100</f>
        <v>7.2</v>
      </c>
      <c r="AF123" s="2"/>
      <c r="AG123" s="2"/>
      <c r="AH123" s="2"/>
      <c r="AI123" s="2"/>
      <c r="AJ123" s="10">
        <f>IF($H123&lt;'Criterios de Restricción'!$E$43,0,AE123)</f>
        <v>0</v>
      </c>
    </row>
    <row r="124" spans="1:36" ht="21" x14ac:dyDescent="0.25">
      <c r="A124" s="117" t="s">
        <v>435</v>
      </c>
      <c r="B124" s="117" t="s">
        <v>28</v>
      </c>
      <c r="C124" s="117" t="s">
        <v>135</v>
      </c>
      <c r="D124" s="117" t="s">
        <v>118</v>
      </c>
      <c r="E124" s="118">
        <v>29957</v>
      </c>
      <c r="F124" s="117">
        <v>33</v>
      </c>
      <c r="G124" s="117">
        <v>22</v>
      </c>
      <c r="H124" s="117">
        <v>1877</v>
      </c>
      <c r="I124" s="117">
        <v>400</v>
      </c>
      <c r="J124" s="117">
        <v>386</v>
      </c>
      <c r="K124" s="117">
        <v>11</v>
      </c>
      <c r="L124" s="117">
        <v>19</v>
      </c>
      <c r="M124" s="117">
        <v>134</v>
      </c>
      <c r="N124" s="2">
        <v>0</v>
      </c>
      <c r="O124" s="117">
        <v>2</v>
      </c>
      <c r="P124" s="117">
        <v>2</v>
      </c>
      <c r="Q124" s="2">
        <v>0</v>
      </c>
      <c r="R124" s="2">
        <v>0</v>
      </c>
      <c r="S124" s="2">
        <v>0</v>
      </c>
      <c r="T124" s="117">
        <v>5</v>
      </c>
      <c r="U124" s="2">
        <v>0</v>
      </c>
      <c r="V124" s="117">
        <v>155</v>
      </c>
      <c r="W124" s="2">
        <v>7</v>
      </c>
      <c r="X124" s="2" t="s">
        <v>42</v>
      </c>
      <c r="Y124" s="2">
        <v>20.341899100956958</v>
      </c>
      <c r="Z124" s="2">
        <v>10.5470721213171</v>
      </c>
      <c r="AA124" s="2">
        <v>12.774481073994487</v>
      </c>
      <c r="AB124" s="2">
        <v>13.581653199317614</v>
      </c>
      <c r="AC124" s="2">
        <v>17.747016289271482</v>
      </c>
      <c r="AD124" s="2">
        <v>26.890704981685666</v>
      </c>
      <c r="AE124" s="71">
        <f>('Controles Generales'!$D$19*(I124*(90/$H124))+'Controles Generales'!$E$19*(J124*(90/$H124))+'Controles Generales'!$F$19*(K124*(90/$H124))+'Controles Generales'!$G$19*(L124*(90/$H124))+'Controles Generales'!$H$19*(M124*(90/$H124))+'Controles Generales'!$J$19*(O124*(90/$H124))+'Controles Generales'!$K$19*(P124*(90/$H124))+'Controles Generales'!$O$19*(T124*(90/$H124))+'Controles Generales'!$Q$19*(V124*(90/$H124)))/100</f>
        <v>5.9192860948321799</v>
      </c>
      <c r="AF124" s="2"/>
      <c r="AG124" s="2"/>
      <c r="AH124" s="2"/>
      <c r="AI124" s="2"/>
      <c r="AJ124" s="10">
        <f>IF($H124&lt;'Criterios de Restricción'!$E$43,0,AE124)</f>
        <v>5.9192860948321799</v>
      </c>
    </row>
    <row r="125" spans="1:36" ht="21" x14ac:dyDescent="0.25">
      <c r="A125" s="117" t="s">
        <v>442</v>
      </c>
      <c r="B125" s="117" t="s">
        <v>28</v>
      </c>
      <c r="C125" s="117" t="s">
        <v>139</v>
      </c>
      <c r="D125" s="117" t="s">
        <v>118</v>
      </c>
      <c r="E125" s="118">
        <v>35116</v>
      </c>
      <c r="F125" s="117">
        <v>19</v>
      </c>
      <c r="G125" s="117">
        <v>5</v>
      </c>
      <c r="H125" s="117">
        <v>45</v>
      </c>
      <c r="I125" s="117">
        <v>9</v>
      </c>
      <c r="J125" s="117">
        <v>11</v>
      </c>
      <c r="K125" s="117">
        <v>1</v>
      </c>
      <c r="L125" s="117">
        <v>1</v>
      </c>
      <c r="M125" s="117">
        <v>0</v>
      </c>
      <c r="N125" s="2">
        <v>1</v>
      </c>
      <c r="O125" s="117">
        <v>0</v>
      </c>
      <c r="P125" s="117">
        <v>0</v>
      </c>
      <c r="Q125" s="2">
        <v>0</v>
      </c>
      <c r="R125" s="2">
        <v>0</v>
      </c>
      <c r="S125" s="2">
        <v>2</v>
      </c>
      <c r="T125" s="117">
        <v>0</v>
      </c>
      <c r="U125" s="2">
        <v>0</v>
      </c>
      <c r="V125" s="117">
        <v>1</v>
      </c>
      <c r="W125" s="2">
        <v>5</v>
      </c>
      <c r="X125" s="2" t="s">
        <v>42</v>
      </c>
      <c r="Y125" s="2">
        <v>28.923039562114482</v>
      </c>
      <c r="Z125" s="2">
        <v>15.690976922840436</v>
      </c>
      <c r="AA125" s="2">
        <v>15.644162035030735</v>
      </c>
      <c r="AB125" s="2">
        <v>22.226318250639068</v>
      </c>
      <c r="AC125" s="2">
        <v>19.973028947649439</v>
      </c>
      <c r="AD125" s="2">
        <v>53.028057987891046</v>
      </c>
      <c r="AE125" s="71">
        <f>('Controles Generales'!$D$19*(I125*(90/$H125))+'Controles Generales'!$E$19*(J125*(90/$H125))+'Controles Generales'!$F$19*(K125*(90/$H125))+'Controles Generales'!$G$19*(L125*(90/$H125))+'Controles Generales'!$H$19*(M125*(90/$H125))+'Controles Generales'!$J$19*(O125*(90/$H125))+'Controles Generales'!$K$19*(P125*(90/$H125))+'Controles Generales'!$O$19*(T125*(90/$H125))+'Controles Generales'!$Q$19*(V125*(90/$H125)))/100</f>
        <v>5.18</v>
      </c>
      <c r="AF125" s="2"/>
      <c r="AG125" s="2"/>
      <c r="AH125" s="2"/>
      <c r="AI125" s="2"/>
      <c r="AJ125" s="10">
        <f>IF($H125&lt;'Criterios de Restricción'!$E$43,0,AE125)</f>
        <v>0</v>
      </c>
    </row>
    <row r="126" spans="1:36" ht="21" x14ac:dyDescent="0.25">
      <c r="A126" s="117" t="s">
        <v>505</v>
      </c>
      <c r="B126" s="117" t="s">
        <v>28</v>
      </c>
      <c r="C126" s="117" t="s">
        <v>172</v>
      </c>
      <c r="D126" s="117" t="s">
        <v>118</v>
      </c>
      <c r="E126" s="118">
        <v>34095</v>
      </c>
      <c r="F126" s="117">
        <v>22</v>
      </c>
      <c r="G126" s="117">
        <v>9</v>
      </c>
      <c r="H126" s="117">
        <v>483</v>
      </c>
      <c r="I126" s="117">
        <v>62</v>
      </c>
      <c r="J126" s="117">
        <v>58</v>
      </c>
      <c r="K126" s="117">
        <v>2</v>
      </c>
      <c r="L126" s="117">
        <v>10</v>
      </c>
      <c r="M126" s="117">
        <v>36</v>
      </c>
      <c r="N126" s="2">
        <v>0</v>
      </c>
      <c r="O126" s="117">
        <v>0</v>
      </c>
      <c r="P126" s="117">
        <v>1</v>
      </c>
      <c r="Q126" s="2">
        <v>0</v>
      </c>
      <c r="R126" s="2">
        <v>0</v>
      </c>
      <c r="S126" s="2">
        <v>0</v>
      </c>
      <c r="T126" s="117">
        <v>7</v>
      </c>
      <c r="U126" s="2">
        <v>0</v>
      </c>
      <c r="V126" s="117">
        <v>52</v>
      </c>
      <c r="W126" s="2">
        <v>2</v>
      </c>
      <c r="X126" s="2" t="s">
        <v>42</v>
      </c>
      <c r="Y126" s="2">
        <v>0.88958163910725574</v>
      </c>
      <c r="Z126" s="2">
        <v>1.0673380804186989</v>
      </c>
      <c r="AA126" s="2">
        <v>1.3471897164135986</v>
      </c>
      <c r="AB126" s="2">
        <v>0.88958163910725574</v>
      </c>
      <c r="AC126" s="2">
        <v>1.222100948512072</v>
      </c>
      <c r="AD126" s="2">
        <v>0.44863106532935759</v>
      </c>
      <c r="AE126" s="71">
        <f>('Controles Generales'!$D$19*(I126*(90/$H126))+'Controles Generales'!$E$19*(J126*(90/$H126))+'Controles Generales'!$F$19*(K126*(90/$H126))+'Controles Generales'!$G$19*(L126*(90/$H126))+'Controles Generales'!$H$19*(M126*(90/$H126))+'Controles Generales'!$J$19*(O126*(90/$H126))+'Controles Generales'!$K$19*(P126*(90/$H126))+'Controles Generales'!$O$19*(T126*(90/$H126))+'Controles Generales'!$Q$19*(V126*(90/$H126)))/100</f>
        <v>4.5726708074534157</v>
      </c>
      <c r="AF126" s="2"/>
      <c r="AG126" s="2"/>
      <c r="AH126" s="2"/>
      <c r="AI126" s="2"/>
      <c r="AJ126" s="10">
        <f>IF($H126&lt;'Criterios de Restricción'!$E$43,0,AE126)</f>
        <v>0</v>
      </c>
    </row>
    <row r="127" spans="1:36" ht="31.5" x14ac:dyDescent="0.25">
      <c r="A127" s="117" t="s">
        <v>466</v>
      </c>
      <c r="B127" s="117" t="s">
        <v>28</v>
      </c>
      <c r="C127" s="117" t="s">
        <v>598</v>
      </c>
      <c r="D127" s="117" t="s">
        <v>118</v>
      </c>
      <c r="E127" s="118">
        <v>31497</v>
      </c>
      <c r="F127" s="117">
        <v>29</v>
      </c>
      <c r="G127" s="117">
        <v>19</v>
      </c>
      <c r="H127" s="117">
        <v>1452</v>
      </c>
      <c r="I127" s="117">
        <v>267</v>
      </c>
      <c r="J127" s="117">
        <v>246</v>
      </c>
      <c r="K127" s="117">
        <v>46</v>
      </c>
      <c r="L127" s="117">
        <v>37</v>
      </c>
      <c r="M127" s="117">
        <v>140</v>
      </c>
      <c r="N127" s="2">
        <v>0</v>
      </c>
      <c r="O127" s="117">
        <v>2</v>
      </c>
      <c r="P127" s="117">
        <v>2</v>
      </c>
      <c r="Q127" s="2">
        <v>0</v>
      </c>
      <c r="R127" s="2">
        <v>1</v>
      </c>
      <c r="S127" s="2">
        <v>0</v>
      </c>
      <c r="T127" s="117">
        <v>7</v>
      </c>
      <c r="U127" s="2">
        <v>1</v>
      </c>
      <c r="V127" s="117">
        <v>94</v>
      </c>
      <c r="W127" s="2">
        <v>5</v>
      </c>
      <c r="X127" s="2"/>
      <c r="Y127" s="2"/>
      <c r="Z127" s="2"/>
      <c r="AA127" s="2"/>
      <c r="AB127" s="2"/>
      <c r="AC127" s="2"/>
      <c r="AD127" s="2"/>
      <c r="AE127" s="71">
        <f>('Controles Generales'!$D$19*(I127*(90/$H127))+'Controles Generales'!$E$19*(J127*(90/$H127))+'Controles Generales'!$F$19*(K127*(90/$H127))+'Controles Generales'!$G$19*(L127*(90/$H127))+'Controles Generales'!$H$19*(M127*(90/$H127))+'Controles Generales'!$J$19*(O127*(90/$H127))+'Controles Generales'!$K$19*(P127*(90/$H127))+'Controles Generales'!$O$19*(T127*(90/$H127))+'Controles Generales'!$Q$19*(V127*(90/$H127)))/100</f>
        <v>6.3260330578512409</v>
      </c>
      <c r="AF127" s="2"/>
      <c r="AG127" s="2"/>
      <c r="AH127" s="2"/>
      <c r="AI127" s="2"/>
      <c r="AJ127" s="10">
        <f>IF($H127&lt;'Criterios de Restricción'!$E$43,0,AE127)</f>
        <v>6.3260330578512409</v>
      </c>
    </row>
    <row r="128" spans="1:36" ht="31.5" x14ac:dyDescent="0.25">
      <c r="A128" s="117" t="s">
        <v>977</v>
      </c>
      <c r="B128" s="117" t="s">
        <v>27</v>
      </c>
      <c r="C128" s="117" t="s">
        <v>598</v>
      </c>
      <c r="D128" s="117" t="s">
        <v>118</v>
      </c>
      <c r="E128" s="118">
        <v>32743</v>
      </c>
      <c r="F128" s="117">
        <v>26</v>
      </c>
      <c r="G128" s="117">
        <v>11</v>
      </c>
      <c r="H128" s="117">
        <v>613</v>
      </c>
      <c r="I128" s="117">
        <v>34</v>
      </c>
      <c r="J128" s="117">
        <v>112</v>
      </c>
      <c r="K128" s="117">
        <v>13</v>
      </c>
      <c r="L128" s="117">
        <v>4</v>
      </c>
      <c r="M128" s="117">
        <v>13</v>
      </c>
      <c r="N128" s="2">
        <v>11</v>
      </c>
      <c r="O128" s="117">
        <v>0</v>
      </c>
      <c r="P128" s="117">
        <v>2</v>
      </c>
      <c r="Q128" s="2">
        <v>0</v>
      </c>
      <c r="R128" s="2">
        <v>10</v>
      </c>
      <c r="S128" s="2">
        <v>11</v>
      </c>
      <c r="T128" s="117">
        <v>8</v>
      </c>
      <c r="U128" s="2">
        <v>10</v>
      </c>
      <c r="V128" s="117">
        <v>16</v>
      </c>
      <c r="W128" s="2">
        <v>72</v>
      </c>
      <c r="X128" s="2"/>
      <c r="Y128" s="2"/>
      <c r="Z128" s="2"/>
      <c r="AA128" s="2"/>
      <c r="AB128" s="2"/>
      <c r="AC128" s="2"/>
      <c r="AD128" s="2"/>
      <c r="AE128" s="71">
        <f>('Controles Generales'!$D$19*(I128*(90/$H128))+'Controles Generales'!$E$19*(J128*(90/$H128))+'Controles Generales'!$F$19*(K128*(90/$H128))+'Controles Generales'!$G$19*(L128*(90/$H128))+'Controles Generales'!$H$19*(M128*(90/$H128))+'Controles Generales'!$J$19*(O128*(90/$H128))+'Controles Generales'!$K$19*(P128*(90/$H128))+'Controles Generales'!$O$19*(T128*(90/$H128))+'Controles Generales'!$Q$19*(V128*(90/$H128)))/100</f>
        <v>3.4854812398042418</v>
      </c>
      <c r="AF128" s="2"/>
      <c r="AG128" s="2"/>
      <c r="AH128" s="2"/>
      <c r="AI128" s="2"/>
      <c r="AJ128" s="10">
        <f>IF($H128&lt;'Criterios de Restricción'!$E$43,0,AE128)</f>
        <v>0</v>
      </c>
    </row>
    <row r="129" spans="1:36" ht="31.5" x14ac:dyDescent="0.25">
      <c r="A129" s="117" t="s">
        <v>353</v>
      </c>
      <c r="B129" s="117" t="s">
        <v>25</v>
      </c>
      <c r="C129" s="117" t="s">
        <v>175</v>
      </c>
      <c r="D129" s="117" t="s">
        <v>118</v>
      </c>
      <c r="E129" s="118">
        <v>35705</v>
      </c>
      <c r="F129" s="117">
        <v>18</v>
      </c>
      <c r="G129" s="117">
        <v>15</v>
      </c>
      <c r="H129" s="117">
        <v>847</v>
      </c>
      <c r="I129" s="117">
        <v>25</v>
      </c>
      <c r="J129" s="117">
        <v>74</v>
      </c>
      <c r="K129" s="117">
        <v>36</v>
      </c>
      <c r="L129" s="117">
        <v>7</v>
      </c>
      <c r="M129" s="117">
        <v>19</v>
      </c>
      <c r="N129" s="2">
        <v>8</v>
      </c>
      <c r="O129" s="117">
        <v>1</v>
      </c>
      <c r="P129" s="117">
        <v>4</v>
      </c>
      <c r="Q129" s="2">
        <v>0</v>
      </c>
      <c r="R129" s="2">
        <v>4</v>
      </c>
      <c r="S129" s="2">
        <v>1</v>
      </c>
      <c r="T129" s="117">
        <v>11</v>
      </c>
      <c r="U129" s="2">
        <v>17</v>
      </c>
      <c r="V129" s="117">
        <v>14</v>
      </c>
      <c r="W129" s="2">
        <v>55</v>
      </c>
      <c r="X129" s="2" t="s">
        <v>42</v>
      </c>
      <c r="Y129" s="2">
        <v>7.4698185809232855</v>
      </c>
      <c r="Z129" s="2">
        <v>6.3278029768468445</v>
      </c>
      <c r="AA129" s="2">
        <v>5.9639273707349254</v>
      </c>
      <c r="AB129" s="2">
        <v>6.8140808760052529</v>
      </c>
      <c r="AC129" s="2">
        <v>5.3497749766958949</v>
      </c>
      <c r="AD129" s="2">
        <v>6.3453847049479961</v>
      </c>
      <c r="AE129" s="71">
        <f>('Controles Generales'!$D$19*(I129*(90/$H129))+'Controles Generales'!$E$19*(J129*(90/$H129))+'Controles Generales'!$F$19*(K129*(90/$H129))+'Controles Generales'!$G$19*(L129*(90/$H129))+'Controles Generales'!$H$19*(M129*(90/$H129))+'Controles Generales'!$J$19*(O129*(90/$H129))+'Controles Generales'!$K$19*(P129*(90/$H129))+'Controles Generales'!$O$19*(T129*(90/$H129))+'Controles Generales'!$Q$19*(V129*(90/$H129)))/100</f>
        <v>2.6043683589138134</v>
      </c>
      <c r="AF129" s="2"/>
      <c r="AG129" s="2"/>
      <c r="AH129" s="2"/>
      <c r="AI129" s="2"/>
      <c r="AJ129" s="10">
        <f>IF($H129&lt;'Criterios de Restricción'!$E$43,0,AE129)</f>
        <v>2.6043683589138134</v>
      </c>
    </row>
    <row r="130" spans="1:36" ht="21" x14ac:dyDescent="0.25">
      <c r="A130" s="117" t="s">
        <v>978</v>
      </c>
      <c r="B130" s="117" t="s">
        <v>27</v>
      </c>
      <c r="C130" s="117" t="s">
        <v>155</v>
      </c>
      <c r="D130" s="117" t="s">
        <v>118</v>
      </c>
      <c r="E130" s="118">
        <v>29816</v>
      </c>
      <c r="F130" s="117">
        <v>34</v>
      </c>
      <c r="G130" s="117">
        <v>18</v>
      </c>
      <c r="H130" s="117">
        <v>1121</v>
      </c>
      <c r="I130" s="117">
        <v>77</v>
      </c>
      <c r="J130" s="117">
        <v>277</v>
      </c>
      <c r="K130" s="117">
        <v>51</v>
      </c>
      <c r="L130" s="117">
        <v>12</v>
      </c>
      <c r="M130" s="117">
        <v>38</v>
      </c>
      <c r="N130" s="2">
        <v>2</v>
      </c>
      <c r="O130" s="117">
        <v>1</v>
      </c>
      <c r="P130" s="117">
        <v>4</v>
      </c>
      <c r="Q130" s="2">
        <v>1</v>
      </c>
      <c r="R130" s="2">
        <v>11</v>
      </c>
      <c r="S130" s="2">
        <v>9</v>
      </c>
      <c r="T130" s="117">
        <v>25</v>
      </c>
      <c r="U130" s="2">
        <v>0</v>
      </c>
      <c r="V130" s="117">
        <v>16</v>
      </c>
      <c r="W130" s="2">
        <v>15</v>
      </c>
      <c r="X130" s="2"/>
      <c r="Y130" s="2"/>
      <c r="Z130" s="2"/>
      <c r="AA130" s="2"/>
      <c r="AB130" s="2"/>
      <c r="AC130" s="2"/>
      <c r="AD130" s="2"/>
      <c r="AE130" s="71">
        <f>('Controles Generales'!$D$19*(I130*(90/$H130))+'Controles Generales'!$E$19*(J130*(90/$H130))+'Controles Generales'!$F$19*(K130*(90/$H130))+'Controles Generales'!$G$19*(L130*(90/$H130))+'Controles Generales'!$H$19*(M130*(90/$H130))+'Controles Generales'!$J$19*(O130*(90/$H130))+'Controles Generales'!$K$19*(P130*(90/$H130))+'Controles Generales'!$O$19*(T130*(90/$H130))+'Controles Generales'!$Q$19*(V130*(90/$H130)))/100</f>
        <v>5.0218554861730604</v>
      </c>
      <c r="AF130" s="2"/>
      <c r="AG130" s="2"/>
      <c r="AH130" s="2"/>
      <c r="AI130" s="2"/>
      <c r="AJ130" s="10">
        <f>IF($H130&lt;'Criterios de Restricción'!$E$43,0,AE130)</f>
        <v>5.0218554861730604</v>
      </c>
    </row>
    <row r="131" spans="1:36" ht="21" x14ac:dyDescent="0.25">
      <c r="A131" s="117" t="s">
        <v>602</v>
      </c>
      <c r="B131" s="117" t="s">
        <v>25</v>
      </c>
      <c r="C131" s="117" t="s">
        <v>148</v>
      </c>
      <c r="D131" s="117" t="s">
        <v>118</v>
      </c>
      <c r="E131" s="118">
        <v>34676</v>
      </c>
      <c r="F131" s="117">
        <v>20</v>
      </c>
      <c r="G131" s="117">
        <v>2</v>
      </c>
      <c r="H131" s="117">
        <v>30</v>
      </c>
      <c r="I131" s="117">
        <v>1</v>
      </c>
      <c r="J131" s="117">
        <v>3</v>
      </c>
      <c r="K131" s="117">
        <v>0</v>
      </c>
      <c r="L131" s="117">
        <v>0</v>
      </c>
      <c r="M131" s="117">
        <v>0</v>
      </c>
      <c r="N131" s="2">
        <v>0</v>
      </c>
      <c r="O131" s="117">
        <v>0</v>
      </c>
      <c r="P131" s="117">
        <v>0</v>
      </c>
      <c r="Q131" s="2">
        <v>0</v>
      </c>
      <c r="R131" s="2">
        <v>0</v>
      </c>
      <c r="S131" s="2">
        <v>0</v>
      </c>
      <c r="T131" s="117">
        <v>0</v>
      </c>
      <c r="U131" s="2">
        <v>0</v>
      </c>
      <c r="V131" s="117">
        <v>1</v>
      </c>
      <c r="W131" s="2">
        <v>2</v>
      </c>
      <c r="X131" s="2"/>
      <c r="Y131" s="2"/>
      <c r="Z131" s="2"/>
      <c r="AA131" s="2"/>
      <c r="AB131" s="2"/>
      <c r="AC131" s="2"/>
      <c r="AD131" s="2"/>
      <c r="AE131" s="71">
        <f>('Controles Generales'!$D$19*(I131*(90/$H131))+'Controles Generales'!$E$19*(J131*(90/$H131))+'Controles Generales'!$F$19*(K131*(90/$H131))+'Controles Generales'!$G$19*(L131*(90/$H131))+'Controles Generales'!$H$19*(M131*(90/$H131))+'Controles Generales'!$J$19*(O131*(90/$H131))+'Controles Generales'!$K$19*(P131*(90/$H131))+'Controles Generales'!$O$19*(T131*(90/$H131))+'Controles Generales'!$Q$19*(V131*(90/$H131)))/100</f>
        <v>1.47</v>
      </c>
      <c r="AF131" s="2"/>
      <c r="AG131" s="2"/>
      <c r="AH131" s="2"/>
      <c r="AI131" s="2"/>
      <c r="AJ131" s="10">
        <f>IF($H131&lt;'Criterios de Restricción'!$E$43,0,AE131)</f>
        <v>0</v>
      </c>
    </row>
    <row r="132" spans="1:36" ht="21" x14ac:dyDescent="0.25">
      <c r="A132" s="117" t="s">
        <v>979</v>
      </c>
      <c r="B132" s="117" t="s">
        <v>28</v>
      </c>
      <c r="C132" s="117" t="s">
        <v>175</v>
      </c>
      <c r="D132" s="117" t="s">
        <v>118</v>
      </c>
      <c r="E132" s="118">
        <v>32962</v>
      </c>
      <c r="F132" s="117">
        <v>25</v>
      </c>
      <c r="G132" s="117">
        <v>25</v>
      </c>
      <c r="H132" s="117">
        <v>1822</v>
      </c>
      <c r="I132" s="117">
        <v>295</v>
      </c>
      <c r="J132" s="117">
        <v>400</v>
      </c>
      <c r="K132" s="117">
        <v>15</v>
      </c>
      <c r="L132" s="117">
        <v>39</v>
      </c>
      <c r="M132" s="117">
        <v>135</v>
      </c>
      <c r="N132" s="2">
        <v>0</v>
      </c>
      <c r="O132" s="117">
        <v>1</v>
      </c>
      <c r="P132" s="117">
        <v>4</v>
      </c>
      <c r="Q132" s="2">
        <v>0</v>
      </c>
      <c r="R132" s="2">
        <v>0</v>
      </c>
      <c r="S132" s="2">
        <v>0</v>
      </c>
      <c r="T132" s="117">
        <v>9</v>
      </c>
      <c r="U132" s="2">
        <v>0</v>
      </c>
      <c r="V132" s="117">
        <v>128</v>
      </c>
      <c r="W132" s="2">
        <v>1</v>
      </c>
      <c r="X132" s="2" t="s">
        <v>42</v>
      </c>
      <c r="Y132" s="2">
        <v>3.2093412532464618</v>
      </c>
      <c r="Z132" s="2">
        <v>2.5942084935842744</v>
      </c>
      <c r="AA132" s="2">
        <v>2.6824613866718279</v>
      </c>
      <c r="AB132" s="2">
        <v>3.1704068270169534</v>
      </c>
      <c r="AC132" s="2">
        <v>3.6158024060063898</v>
      </c>
      <c r="AD132" s="2">
        <v>2.6525757839158475</v>
      </c>
      <c r="AE132" s="71">
        <f>('Controles Generales'!$D$19*(I132*(90/$H132))+'Controles Generales'!$E$19*(J132*(90/$H132))+'Controles Generales'!$F$19*(K132*(90/$H132))+'Controles Generales'!$G$19*(L132*(90/$H132))+'Controles Generales'!$H$19*(M132*(90/$H132))+'Controles Generales'!$J$19*(O132*(90/$H132))+'Controles Generales'!$K$19*(P132*(90/$H132))+'Controles Generales'!$O$19*(T132*(90/$H132))+'Controles Generales'!$Q$19*(V132*(90/$H132)))/100</f>
        <v>5.8500000000000014</v>
      </c>
      <c r="AF132" s="2"/>
      <c r="AG132" s="2"/>
      <c r="AH132" s="2"/>
      <c r="AI132" s="2"/>
      <c r="AJ132" s="10">
        <f>IF($H132&lt;'Criterios de Restricción'!$E$43,0,AE132)</f>
        <v>5.8500000000000014</v>
      </c>
    </row>
    <row r="133" spans="1:36" ht="21" x14ac:dyDescent="0.25">
      <c r="A133" s="117" t="s">
        <v>495</v>
      </c>
      <c r="B133" s="117" t="s">
        <v>28</v>
      </c>
      <c r="C133" s="117" t="s">
        <v>165</v>
      </c>
      <c r="D133" s="117" t="s">
        <v>118</v>
      </c>
      <c r="E133" s="118">
        <v>29726</v>
      </c>
      <c r="F133" s="117">
        <v>34</v>
      </c>
      <c r="G133" s="117">
        <v>26</v>
      </c>
      <c r="H133" s="117">
        <v>1941</v>
      </c>
      <c r="I133" s="117">
        <v>236</v>
      </c>
      <c r="J133" s="117">
        <v>395</v>
      </c>
      <c r="K133" s="117">
        <v>31</v>
      </c>
      <c r="L133" s="117">
        <v>30</v>
      </c>
      <c r="M133" s="117">
        <v>123</v>
      </c>
      <c r="N133" s="2">
        <v>2</v>
      </c>
      <c r="O133" s="117">
        <v>0</v>
      </c>
      <c r="P133" s="117">
        <v>3</v>
      </c>
      <c r="Q133" s="2">
        <v>0</v>
      </c>
      <c r="R133" s="2">
        <v>3</v>
      </c>
      <c r="S133" s="2">
        <v>2</v>
      </c>
      <c r="T133" s="117">
        <v>15</v>
      </c>
      <c r="U133" s="2">
        <v>9</v>
      </c>
      <c r="V133" s="117">
        <v>133</v>
      </c>
      <c r="W133" s="2">
        <v>93</v>
      </c>
      <c r="X133" s="2"/>
      <c r="Y133" s="2"/>
      <c r="Z133" s="2"/>
      <c r="AA133" s="2"/>
      <c r="AB133" s="2"/>
      <c r="AC133" s="2"/>
      <c r="AD133" s="2"/>
      <c r="AE133" s="71">
        <f>('Controles Generales'!$D$19*(I133*(90/$H133))+'Controles Generales'!$E$19*(J133*(90/$H133))+'Controles Generales'!$F$19*(K133*(90/$H133))+'Controles Generales'!$G$19*(L133*(90/$H133))+'Controles Generales'!$H$19*(M133*(90/$H133))+'Controles Generales'!$J$19*(O133*(90/$H133))+'Controles Generales'!$K$19*(P133*(90/$H133))+'Controles Generales'!$O$19*(T133*(90/$H133))+'Controles Generales'!$Q$19*(V133*(90/$H133)))/100</f>
        <v>5.1686244204018541</v>
      </c>
      <c r="AF133" s="2"/>
      <c r="AG133" s="2"/>
      <c r="AH133" s="2"/>
      <c r="AI133" s="2"/>
      <c r="AJ133" s="10">
        <f>IF($H133&lt;'Criterios de Restricción'!$E$43,0,AE133)</f>
        <v>5.1686244204018541</v>
      </c>
    </row>
    <row r="134" spans="1:36" ht="21" x14ac:dyDescent="0.25">
      <c r="A134" s="117" t="s">
        <v>159</v>
      </c>
      <c r="B134" s="117" t="s">
        <v>25</v>
      </c>
      <c r="C134" s="117" t="s">
        <v>143</v>
      </c>
      <c r="D134" s="117" t="s">
        <v>118</v>
      </c>
      <c r="E134" s="118">
        <v>35063</v>
      </c>
      <c r="F134" s="117">
        <v>19</v>
      </c>
      <c r="G134" s="117">
        <v>15</v>
      </c>
      <c r="H134" s="117">
        <v>690</v>
      </c>
      <c r="I134" s="117">
        <v>24</v>
      </c>
      <c r="J134" s="117">
        <v>87</v>
      </c>
      <c r="K134" s="117">
        <v>14</v>
      </c>
      <c r="L134" s="117">
        <v>7</v>
      </c>
      <c r="M134" s="117">
        <v>18</v>
      </c>
      <c r="N134" s="2">
        <v>1</v>
      </c>
      <c r="O134" s="117">
        <v>0</v>
      </c>
      <c r="P134" s="117">
        <v>1</v>
      </c>
      <c r="Q134" s="2">
        <v>0</v>
      </c>
      <c r="R134" s="2">
        <v>0</v>
      </c>
      <c r="S134" s="2">
        <v>0</v>
      </c>
      <c r="T134" s="117">
        <v>6</v>
      </c>
      <c r="U134" s="2">
        <v>3</v>
      </c>
      <c r="V134" s="117">
        <v>25</v>
      </c>
      <c r="W134" s="2">
        <v>8</v>
      </c>
      <c r="X134" s="2"/>
      <c r="Y134" s="2"/>
      <c r="Z134" s="2"/>
      <c r="AA134" s="2"/>
      <c r="AB134" s="2"/>
      <c r="AC134" s="2"/>
      <c r="AD134" s="2"/>
      <c r="AE134" s="71">
        <f>('Controles Generales'!$D$19*(I134*(90/$H134))+'Controles Generales'!$E$19*(J134*(90/$H134))+'Controles Generales'!$F$19*(K134*(90/$H134))+'Controles Generales'!$G$19*(L134*(90/$H134))+'Controles Generales'!$H$19*(M134*(90/$H134))+'Controles Generales'!$J$19*(O134*(90/$H134))+'Controles Generales'!$K$19*(P134*(90/$H134))+'Controles Generales'!$O$19*(T134*(90/$H134))+'Controles Generales'!$Q$19*(V134*(90/$H134)))/100</f>
        <v>2.7926086956521732</v>
      </c>
      <c r="AF134" s="2"/>
      <c r="AG134" s="2"/>
      <c r="AH134" s="2"/>
      <c r="AI134" s="2"/>
      <c r="AJ134" s="10">
        <f>IF($H134&lt;'Criterios de Restricción'!$E$43,0,AE134)</f>
        <v>2.7926086956521732</v>
      </c>
    </row>
    <row r="135" spans="1:36" ht="21" x14ac:dyDescent="0.25">
      <c r="A135" s="117" t="s">
        <v>980</v>
      </c>
      <c r="B135" s="117" t="s">
        <v>28</v>
      </c>
      <c r="C135" s="117" t="s">
        <v>139</v>
      </c>
      <c r="D135" s="117" t="s">
        <v>118</v>
      </c>
      <c r="E135" s="118">
        <v>32268</v>
      </c>
      <c r="F135" s="117">
        <v>27</v>
      </c>
      <c r="G135" s="117">
        <v>6</v>
      </c>
      <c r="H135" s="117">
        <v>244</v>
      </c>
      <c r="I135" s="117">
        <v>49</v>
      </c>
      <c r="J135" s="117">
        <v>79</v>
      </c>
      <c r="K135" s="117">
        <v>1</v>
      </c>
      <c r="L135" s="117">
        <v>4</v>
      </c>
      <c r="M135" s="117">
        <v>17</v>
      </c>
      <c r="N135" s="2">
        <v>11</v>
      </c>
      <c r="O135" s="117">
        <v>0</v>
      </c>
      <c r="P135" s="117">
        <v>0</v>
      </c>
      <c r="Q135" s="2">
        <v>0</v>
      </c>
      <c r="R135" s="2">
        <v>8</v>
      </c>
      <c r="S135" s="2">
        <v>10</v>
      </c>
      <c r="T135" s="117">
        <v>4</v>
      </c>
      <c r="U135" s="2">
        <v>1</v>
      </c>
      <c r="V135" s="117">
        <v>6</v>
      </c>
      <c r="W135" s="2">
        <v>17</v>
      </c>
      <c r="X135" s="2"/>
      <c r="Y135" s="2"/>
      <c r="Z135" s="2"/>
      <c r="AA135" s="2"/>
      <c r="AB135" s="2"/>
      <c r="AC135" s="2"/>
      <c r="AD135" s="2"/>
      <c r="AE135" s="71">
        <f>('Controles Generales'!$D$19*(I135*(90/$H135))+'Controles Generales'!$E$19*(J135*(90/$H135))+'Controles Generales'!$F$19*(K135*(90/$H135))+'Controles Generales'!$G$19*(L135*(90/$H135))+'Controles Generales'!$H$19*(M135*(90/$H135))+'Controles Generales'!$J$19*(O135*(90/$H135))+'Controles Generales'!$K$19*(P135*(90/$H135))+'Controles Generales'!$O$19*(T135*(90/$H135))+'Controles Generales'!$Q$19*(V135*(90/$H135)))/100</f>
        <v>7.0450819672131146</v>
      </c>
      <c r="AF135" s="2"/>
      <c r="AG135" s="2"/>
      <c r="AH135" s="2"/>
      <c r="AI135" s="2"/>
      <c r="AJ135" s="10">
        <f>IF($H135&lt;'Criterios de Restricción'!$E$43,0,AE135)</f>
        <v>0</v>
      </c>
    </row>
    <row r="136" spans="1:36" ht="21" x14ac:dyDescent="0.25">
      <c r="A136" s="117" t="s">
        <v>177</v>
      </c>
      <c r="B136" s="117" t="s">
        <v>25</v>
      </c>
      <c r="C136" s="117" t="s">
        <v>139</v>
      </c>
      <c r="D136" s="117" t="s">
        <v>118</v>
      </c>
      <c r="E136" s="118">
        <v>32933</v>
      </c>
      <c r="F136" s="117">
        <v>25</v>
      </c>
      <c r="G136" s="117">
        <v>11</v>
      </c>
      <c r="H136" s="117">
        <v>748</v>
      </c>
      <c r="I136" s="117">
        <v>75</v>
      </c>
      <c r="J136" s="117">
        <v>173</v>
      </c>
      <c r="K136" s="117">
        <v>73</v>
      </c>
      <c r="L136" s="117">
        <v>11</v>
      </c>
      <c r="M136" s="117">
        <v>34</v>
      </c>
      <c r="N136" s="2">
        <v>2</v>
      </c>
      <c r="O136" s="117">
        <v>0</v>
      </c>
      <c r="P136" s="117">
        <v>7</v>
      </c>
      <c r="Q136" s="2">
        <v>0</v>
      </c>
      <c r="R136" s="2">
        <v>9</v>
      </c>
      <c r="S136" s="2">
        <v>6</v>
      </c>
      <c r="T136" s="117">
        <v>6</v>
      </c>
      <c r="U136" s="2">
        <v>13</v>
      </c>
      <c r="V136" s="117">
        <v>25</v>
      </c>
      <c r="W136" s="2">
        <v>62</v>
      </c>
      <c r="X136" s="2"/>
      <c r="Y136" s="2"/>
      <c r="Z136" s="2"/>
      <c r="AA136" s="2"/>
      <c r="AB136" s="2"/>
      <c r="AC136" s="2"/>
      <c r="AD136" s="2"/>
      <c r="AE136" s="71">
        <f>('Controles Generales'!$D$19*(I136*(90/$H136))+'Controles Generales'!$E$19*(J136*(90/$H136))+'Controles Generales'!$F$19*(K136*(90/$H136))+'Controles Generales'!$G$19*(L136*(90/$H136))+'Controles Generales'!$H$19*(M136*(90/$H136))+'Controles Generales'!$J$19*(O136*(90/$H136))+'Controles Generales'!$K$19*(P136*(90/$H136))+'Controles Generales'!$O$19*(T136*(90/$H136))+'Controles Generales'!$Q$19*(V136*(90/$H136)))/100</f>
        <v>6.2434491978609605</v>
      </c>
      <c r="AF136" s="2"/>
      <c r="AG136" s="2"/>
      <c r="AH136" s="2"/>
      <c r="AI136" s="2"/>
      <c r="AJ136" s="10">
        <f>IF($H136&lt;'Criterios de Restricción'!$E$43,0,AE136)</f>
        <v>6.2434491978609605</v>
      </c>
    </row>
    <row r="137" spans="1:36" ht="21" x14ac:dyDescent="0.25">
      <c r="A137" s="117" t="s">
        <v>603</v>
      </c>
      <c r="B137" s="117" t="s">
        <v>25</v>
      </c>
      <c r="C137" s="117" t="s">
        <v>160</v>
      </c>
      <c r="D137" s="117" t="s">
        <v>118</v>
      </c>
      <c r="E137" s="118">
        <v>30720</v>
      </c>
      <c r="F137" s="117">
        <v>31</v>
      </c>
      <c r="G137" s="117">
        <v>1</v>
      </c>
      <c r="H137" s="117">
        <v>65</v>
      </c>
      <c r="I137" s="117">
        <v>3</v>
      </c>
      <c r="J137" s="117">
        <v>3</v>
      </c>
      <c r="K137" s="117">
        <v>3</v>
      </c>
      <c r="L137" s="117">
        <v>0</v>
      </c>
      <c r="M137" s="117">
        <v>0</v>
      </c>
      <c r="N137" s="2">
        <v>3</v>
      </c>
      <c r="O137" s="117">
        <v>0</v>
      </c>
      <c r="P137" s="117">
        <v>0</v>
      </c>
      <c r="Q137" s="2">
        <v>2</v>
      </c>
      <c r="R137" s="2">
        <v>7</v>
      </c>
      <c r="S137" s="2">
        <v>48</v>
      </c>
      <c r="T137" s="117">
        <v>2</v>
      </c>
      <c r="U137" s="2">
        <v>16</v>
      </c>
      <c r="V137" s="117">
        <v>1</v>
      </c>
      <c r="W137" s="2">
        <v>83</v>
      </c>
      <c r="X137" s="2"/>
      <c r="Y137" s="2"/>
      <c r="Z137" s="2"/>
      <c r="AA137" s="2"/>
      <c r="AB137" s="2"/>
      <c r="AC137" s="2"/>
      <c r="AD137" s="2"/>
      <c r="AE137" s="71">
        <f>('Controles Generales'!$D$19*(I137*(90/$H137))+'Controles Generales'!$E$19*(J137*(90/$H137))+'Controles Generales'!$F$19*(K137*(90/$H137))+'Controles Generales'!$G$19*(L137*(90/$H137))+'Controles Generales'!$H$19*(M137*(90/$H137))+'Controles Generales'!$J$19*(O137*(90/$H137))+'Controles Generales'!$K$19*(P137*(90/$H137))+'Controles Generales'!$O$19*(T137*(90/$H137))+'Controles Generales'!$Q$19*(V137*(90/$H137)))/100</f>
        <v>1.9246153846153846</v>
      </c>
      <c r="AF137" s="2"/>
      <c r="AG137" s="2"/>
      <c r="AH137" s="2"/>
      <c r="AI137" s="2"/>
      <c r="AJ137" s="10">
        <f>IF($H137&lt;'Criterios de Restricción'!$E$43,0,AE137)</f>
        <v>0</v>
      </c>
    </row>
    <row r="138" spans="1:36" ht="21" x14ac:dyDescent="0.25">
      <c r="A138" s="117" t="s">
        <v>981</v>
      </c>
      <c r="B138" s="117" t="s">
        <v>27</v>
      </c>
      <c r="C138" s="117" t="s">
        <v>175</v>
      </c>
      <c r="D138" s="117" t="s">
        <v>118</v>
      </c>
      <c r="E138" s="118">
        <v>34844</v>
      </c>
      <c r="F138" s="117">
        <v>20</v>
      </c>
      <c r="G138" s="117">
        <v>17</v>
      </c>
      <c r="H138" s="117">
        <v>916</v>
      </c>
      <c r="I138" s="117">
        <v>57</v>
      </c>
      <c r="J138" s="117">
        <v>203</v>
      </c>
      <c r="K138" s="117">
        <v>34</v>
      </c>
      <c r="L138" s="117">
        <v>16</v>
      </c>
      <c r="M138" s="117">
        <v>31</v>
      </c>
      <c r="N138" s="2">
        <v>16</v>
      </c>
      <c r="O138" s="117">
        <v>0</v>
      </c>
      <c r="P138" s="117">
        <v>2</v>
      </c>
      <c r="Q138" s="2">
        <v>1</v>
      </c>
      <c r="R138" s="2">
        <v>21</v>
      </c>
      <c r="S138" s="2">
        <v>16</v>
      </c>
      <c r="T138" s="117">
        <v>12</v>
      </c>
      <c r="U138" s="2">
        <v>10</v>
      </c>
      <c r="V138" s="117">
        <v>19</v>
      </c>
      <c r="W138" s="2">
        <v>55</v>
      </c>
      <c r="X138" s="2"/>
      <c r="Y138" s="2"/>
      <c r="Z138" s="2"/>
      <c r="AA138" s="2"/>
      <c r="AB138" s="2"/>
      <c r="AC138" s="2"/>
      <c r="AD138" s="2"/>
      <c r="AE138" s="71">
        <f>('Controles Generales'!$D$19*(I138*(90/$H138))+'Controles Generales'!$E$19*(J138*(90/$H138))+'Controles Generales'!$F$19*(K138*(90/$H138))+'Controles Generales'!$G$19*(L138*(90/$H138))+'Controles Generales'!$H$19*(M138*(90/$H138))+'Controles Generales'!$J$19*(O138*(90/$H138))+'Controles Generales'!$K$19*(P138*(90/$H138))+'Controles Generales'!$O$19*(T138*(90/$H138))+'Controles Generales'!$Q$19*(V138*(90/$H138)))/100</f>
        <v>4.5854803493449783</v>
      </c>
      <c r="AF138" s="2"/>
      <c r="AG138" s="2"/>
      <c r="AH138" s="2"/>
      <c r="AI138" s="2"/>
      <c r="AJ138" s="10">
        <f>IF($H138&lt;'Criterios de Restricción'!$E$43,0,AE138)</f>
        <v>4.5854803493449783</v>
      </c>
    </row>
    <row r="139" spans="1:36" ht="21" x14ac:dyDescent="0.25">
      <c r="A139" s="117" t="s">
        <v>472</v>
      </c>
      <c r="B139" s="117" t="s">
        <v>28</v>
      </c>
      <c r="C139" s="117" t="s">
        <v>128</v>
      </c>
      <c r="D139" s="117" t="s">
        <v>118</v>
      </c>
      <c r="E139" s="118">
        <v>31145</v>
      </c>
      <c r="F139" s="117">
        <v>30</v>
      </c>
      <c r="G139" s="117">
        <v>29</v>
      </c>
      <c r="H139" s="117">
        <v>2516</v>
      </c>
      <c r="I139" s="117">
        <v>548</v>
      </c>
      <c r="J139" s="117">
        <v>482</v>
      </c>
      <c r="K139" s="117">
        <v>29</v>
      </c>
      <c r="L139" s="117">
        <v>59</v>
      </c>
      <c r="M139" s="117">
        <v>257</v>
      </c>
      <c r="N139" s="2">
        <v>2</v>
      </c>
      <c r="O139" s="117">
        <v>0</v>
      </c>
      <c r="P139" s="117">
        <v>9</v>
      </c>
      <c r="Q139" s="2">
        <v>1</v>
      </c>
      <c r="R139" s="2">
        <v>6</v>
      </c>
      <c r="S139" s="2">
        <v>59</v>
      </c>
      <c r="T139" s="117">
        <v>9</v>
      </c>
      <c r="U139" s="2">
        <v>2</v>
      </c>
      <c r="V139" s="117">
        <v>186</v>
      </c>
      <c r="W139" s="2">
        <v>19</v>
      </c>
      <c r="X139" s="2"/>
      <c r="Y139" s="2"/>
      <c r="Z139" s="2"/>
      <c r="AA139" s="2"/>
      <c r="AB139" s="2"/>
      <c r="AC139" s="2"/>
      <c r="AD139" s="2"/>
      <c r="AE139" s="71">
        <f>('Controles Generales'!$D$19*(I139*(90/$H139))+'Controles Generales'!$E$19*(J139*(90/$H139))+'Controles Generales'!$F$19*(K139*(90/$H139))+'Controles Generales'!$G$19*(L139*(90/$H139))+'Controles Generales'!$H$19*(M139*(90/$H139))+'Controles Generales'!$J$19*(O139*(90/$H139))+'Controles Generales'!$K$19*(P139*(90/$H139))+'Controles Generales'!$O$19*(T139*(90/$H139))+'Controles Generales'!$Q$19*(V139*(90/$H139)))/100</f>
        <v>6.6498410174880771</v>
      </c>
      <c r="AF139" s="2"/>
      <c r="AG139" s="2"/>
      <c r="AH139" s="2"/>
      <c r="AI139" s="2"/>
      <c r="AJ139" s="10">
        <f>IF($H139&lt;'Criterios de Restricción'!$E$43,0,AE139)</f>
        <v>6.6498410174880771</v>
      </c>
    </row>
    <row r="140" spans="1:36" ht="21" x14ac:dyDescent="0.25">
      <c r="A140" s="117" t="s">
        <v>449</v>
      </c>
      <c r="B140" s="117" t="s">
        <v>28</v>
      </c>
      <c r="C140" s="117" t="s">
        <v>155</v>
      </c>
      <c r="D140" s="117" t="s">
        <v>118</v>
      </c>
      <c r="E140" s="118">
        <v>32972</v>
      </c>
      <c r="F140" s="117">
        <v>25</v>
      </c>
      <c r="G140" s="117">
        <v>21</v>
      </c>
      <c r="H140" s="117">
        <v>1749</v>
      </c>
      <c r="I140" s="117">
        <v>436</v>
      </c>
      <c r="J140" s="117">
        <v>470</v>
      </c>
      <c r="K140" s="117">
        <v>18</v>
      </c>
      <c r="L140" s="117">
        <v>36</v>
      </c>
      <c r="M140" s="117">
        <v>163</v>
      </c>
      <c r="N140" s="2">
        <v>0</v>
      </c>
      <c r="O140" s="117">
        <v>2</v>
      </c>
      <c r="P140" s="117">
        <v>6</v>
      </c>
      <c r="Q140" s="2">
        <v>0</v>
      </c>
      <c r="R140" s="2">
        <v>0</v>
      </c>
      <c r="S140" s="2">
        <v>0</v>
      </c>
      <c r="T140" s="117">
        <v>13</v>
      </c>
      <c r="U140" s="2">
        <v>0</v>
      </c>
      <c r="V140" s="117">
        <v>129</v>
      </c>
      <c r="W140" s="2">
        <v>1</v>
      </c>
      <c r="X140" s="2" t="s">
        <v>42</v>
      </c>
      <c r="Y140" s="2">
        <v>0.69623655913978499</v>
      </c>
      <c r="Z140" s="2">
        <v>0.76571882418656612</v>
      </c>
      <c r="AA140" s="2">
        <v>1.1716415305124983</v>
      </c>
      <c r="AB140" s="2">
        <v>0.69623655913978499</v>
      </c>
      <c r="AC140" s="2">
        <v>1.0496177209886886</v>
      </c>
      <c r="AD140" s="2">
        <v>0.3686635944700461</v>
      </c>
      <c r="AE140" s="71">
        <f>('Controles Generales'!$D$19*(I140*(90/$H140))+'Controles Generales'!$E$19*(J140*(90/$H140))+'Controles Generales'!$F$19*(K140*(90/$H140))+'Controles Generales'!$G$19*(L140*(90/$H140))+'Controles Generales'!$H$19*(M140*(90/$H140))+'Controles Generales'!$J$19*(O140*(90/$H140))+'Controles Generales'!$K$19*(P140*(90/$H140))+'Controles Generales'!$O$19*(T140*(90/$H140))+'Controles Generales'!$Q$19*(V140*(90/$H140)))/100</f>
        <v>7.5730703259005141</v>
      </c>
      <c r="AF140" s="2"/>
      <c r="AG140" s="2"/>
      <c r="AH140" s="2"/>
      <c r="AI140" s="2"/>
      <c r="AJ140" s="10">
        <f>IF($H140&lt;'Criterios de Restricción'!$E$43,0,AE140)</f>
        <v>7.5730703259005141</v>
      </c>
    </row>
    <row r="141" spans="1:36" ht="21" x14ac:dyDescent="0.25">
      <c r="A141" s="117" t="s">
        <v>523</v>
      </c>
      <c r="B141" s="117" t="s">
        <v>25</v>
      </c>
      <c r="C141" s="117" t="s">
        <v>154</v>
      </c>
      <c r="D141" s="117" t="s">
        <v>118</v>
      </c>
      <c r="E141" s="118">
        <v>35104</v>
      </c>
      <c r="F141" s="117">
        <v>19</v>
      </c>
      <c r="G141" s="117">
        <v>18</v>
      </c>
      <c r="H141" s="117">
        <v>1267</v>
      </c>
      <c r="I141" s="117">
        <v>110</v>
      </c>
      <c r="J141" s="117">
        <v>350</v>
      </c>
      <c r="K141" s="117">
        <v>46</v>
      </c>
      <c r="L141" s="117">
        <v>5</v>
      </c>
      <c r="M141" s="117">
        <v>31</v>
      </c>
      <c r="N141" s="2">
        <v>4</v>
      </c>
      <c r="O141" s="117">
        <v>4</v>
      </c>
      <c r="P141" s="117">
        <v>6</v>
      </c>
      <c r="Q141" s="2">
        <v>0</v>
      </c>
      <c r="R141" s="2">
        <v>19</v>
      </c>
      <c r="S141" s="2">
        <v>1</v>
      </c>
      <c r="T141" s="117">
        <v>29</v>
      </c>
      <c r="U141" s="2">
        <v>5</v>
      </c>
      <c r="V141" s="117">
        <v>29</v>
      </c>
      <c r="W141" s="2">
        <v>27</v>
      </c>
      <c r="X141" s="2"/>
      <c r="Y141" s="2"/>
      <c r="Z141" s="2"/>
      <c r="AA141" s="2"/>
      <c r="AB141" s="2"/>
      <c r="AC141" s="2"/>
      <c r="AD141" s="2"/>
      <c r="AE141" s="71">
        <f>('Controles Generales'!$D$19*(I141*(90/$H141))+'Controles Generales'!$E$19*(J141*(90/$H141))+'Controles Generales'!$F$19*(K141*(90/$H141))+'Controles Generales'!$G$19*(L141*(90/$H141))+'Controles Generales'!$H$19*(M141*(90/$H141))+'Controles Generales'!$J$19*(O141*(90/$H141))+'Controles Generales'!$K$19*(P141*(90/$H141))+'Controles Generales'!$O$19*(T141*(90/$H141))+'Controles Generales'!$Q$19*(V141*(90/$H141)))/100</f>
        <v>5.1279400157853194</v>
      </c>
      <c r="AF141" s="2"/>
      <c r="AG141" s="2"/>
      <c r="AH141" s="2"/>
      <c r="AI141" s="2"/>
      <c r="AJ141" s="10">
        <f>IF($H141&lt;'Criterios de Restricción'!$E$43,0,AE141)</f>
        <v>5.1279400157853194</v>
      </c>
    </row>
    <row r="142" spans="1:36" ht="21" x14ac:dyDescent="0.25">
      <c r="A142" s="117" t="s">
        <v>604</v>
      </c>
      <c r="B142" s="117" t="s">
        <v>25</v>
      </c>
      <c r="C142" s="117" t="s">
        <v>605</v>
      </c>
      <c r="D142" s="117" t="s">
        <v>118</v>
      </c>
      <c r="E142" s="118">
        <v>33541</v>
      </c>
      <c r="F142" s="117">
        <v>24</v>
      </c>
      <c r="G142" s="117">
        <v>18</v>
      </c>
      <c r="H142" s="117">
        <v>1319</v>
      </c>
      <c r="I142" s="117">
        <v>115</v>
      </c>
      <c r="J142" s="117">
        <v>154</v>
      </c>
      <c r="K142" s="117">
        <v>27</v>
      </c>
      <c r="L142" s="117">
        <v>14</v>
      </c>
      <c r="M142" s="117">
        <v>70</v>
      </c>
      <c r="N142" s="2">
        <v>0</v>
      </c>
      <c r="O142" s="117">
        <v>2</v>
      </c>
      <c r="P142" s="117">
        <v>2</v>
      </c>
      <c r="Q142" s="2">
        <v>0</v>
      </c>
      <c r="R142" s="2">
        <v>1</v>
      </c>
      <c r="S142" s="2">
        <v>0</v>
      </c>
      <c r="T142" s="117">
        <v>13</v>
      </c>
      <c r="U142" s="2">
        <v>2</v>
      </c>
      <c r="V142" s="117">
        <v>50</v>
      </c>
      <c r="W142" s="2">
        <v>14</v>
      </c>
      <c r="X142" s="2"/>
      <c r="Y142" s="2"/>
      <c r="Z142" s="2"/>
      <c r="AA142" s="2"/>
      <c r="AB142" s="2"/>
      <c r="AC142" s="2"/>
      <c r="AD142" s="2"/>
      <c r="AE142" s="71">
        <f>('Controles Generales'!$D$19*(I142*(90/$H142))+'Controles Generales'!$E$19*(J142*(90/$H142))+'Controles Generales'!$F$19*(K142*(90/$H142))+'Controles Generales'!$G$19*(L142*(90/$H142))+'Controles Generales'!$H$19*(M142*(90/$H142))+'Controles Generales'!$J$19*(O142*(90/$H142))+'Controles Generales'!$K$19*(P142*(90/$H142))+'Controles Generales'!$O$19*(T142*(90/$H142))+'Controles Generales'!$Q$19*(V142*(90/$H142)))/100</f>
        <v>3.6764215314632303</v>
      </c>
      <c r="AF142" s="2"/>
      <c r="AG142" s="2"/>
      <c r="AH142" s="2"/>
      <c r="AI142" s="2"/>
      <c r="AJ142" s="10">
        <f>IF($H142&lt;'Criterios de Restricción'!$E$43,0,AE142)</f>
        <v>3.6764215314632303</v>
      </c>
    </row>
    <row r="143" spans="1:36" ht="21" x14ac:dyDescent="0.25">
      <c r="A143" s="117" t="s">
        <v>982</v>
      </c>
      <c r="B143" s="117" t="s">
        <v>28</v>
      </c>
      <c r="C143" s="117" t="s">
        <v>132</v>
      </c>
      <c r="D143" s="117" t="s">
        <v>169</v>
      </c>
      <c r="E143" s="118">
        <v>29594</v>
      </c>
      <c r="F143" s="117">
        <v>34</v>
      </c>
      <c r="G143" s="117">
        <v>8</v>
      </c>
      <c r="H143" s="117">
        <v>430</v>
      </c>
      <c r="I143" s="117">
        <v>75</v>
      </c>
      <c r="J143" s="117">
        <v>77</v>
      </c>
      <c r="K143" s="117">
        <v>4</v>
      </c>
      <c r="L143" s="117">
        <v>0</v>
      </c>
      <c r="M143" s="117">
        <v>27</v>
      </c>
      <c r="N143" s="2">
        <v>6</v>
      </c>
      <c r="O143" s="117">
        <v>0</v>
      </c>
      <c r="P143" s="117">
        <v>0</v>
      </c>
      <c r="Q143" s="2">
        <v>1</v>
      </c>
      <c r="R143" s="2">
        <v>9</v>
      </c>
      <c r="S143" s="2">
        <v>3</v>
      </c>
      <c r="T143" s="117">
        <v>2</v>
      </c>
      <c r="U143" s="2">
        <v>15</v>
      </c>
      <c r="V143" s="117">
        <v>29</v>
      </c>
      <c r="W143" s="2">
        <v>27</v>
      </c>
      <c r="X143" s="2" t="s">
        <v>42</v>
      </c>
      <c r="Y143" s="2">
        <v>0.15266106442577032</v>
      </c>
      <c r="Z143" s="2">
        <v>0.15073529411764708</v>
      </c>
      <c r="AA143" s="2">
        <v>0.18627450980392157</v>
      </c>
      <c r="AB143" s="2">
        <v>0.15266106442577032</v>
      </c>
      <c r="AC143" s="2">
        <v>0.21218487394957983</v>
      </c>
      <c r="AD143" s="2">
        <v>1.6806722689075633E-2</v>
      </c>
      <c r="AE143" s="71">
        <f>('Controles Generales'!$D$19*(I143*(90/$H143))+'Controles Generales'!$E$19*(J143*(90/$H143))+'Controles Generales'!$F$19*(K143*(90/$H143))+'Controles Generales'!$G$19*(L143*(90/$H143))+'Controles Generales'!$H$19*(M143*(90/$H143))+'Controles Generales'!$J$19*(O143*(90/$H143))+'Controles Generales'!$K$19*(P143*(90/$H143))+'Controles Generales'!$O$19*(T143*(90/$H143))+'Controles Generales'!$Q$19*(V143*(90/$H143)))/100</f>
        <v>5.000232558139535</v>
      </c>
      <c r="AF143" s="2"/>
      <c r="AG143" s="2"/>
      <c r="AH143" s="2"/>
      <c r="AI143" s="2"/>
      <c r="AJ143" s="10">
        <f>IF($H143&lt;'Criterios de Restricción'!$E$43,0,AE143)</f>
        <v>0</v>
      </c>
    </row>
    <row r="144" spans="1:36" ht="21" x14ac:dyDescent="0.25">
      <c r="A144" s="117" t="s">
        <v>513</v>
      </c>
      <c r="B144" s="117" t="s">
        <v>24</v>
      </c>
      <c r="C144" s="117" t="s">
        <v>157</v>
      </c>
      <c r="D144" s="117" t="s">
        <v>118</v>
      </c>
      <c r="E144" s="118">
        <v>33333</v>
      </c>
      <c r="F144" s="117">
        <v>24</v>
      </c>
      <c r="G144" s="117">
        <v>4</v>
      </c>
      <c r="H144" s="117">
        <v>163</v>
      </c>
      <c r="I144" s="117">
        <v>22</v>
      </c>
      <c r="J144" s="117">
        <v>34</v>
      </c>
      <c r="K144" s="117">
        <v>3</v>
      </c>
      <c r="L144" s="117">
        <v>2</v>
      </c>
      <c r="M144" s="117">
        <v>7</v>
      </c>
      <c r="N144" s="2">
        <v>5</v>
      </c>
      <c r="O144" s="117">
        <v>0</v>
      </c>
      <c r="P144" s="117">
        <v>1</v>
      </c>
      <c r="Q144" s="2">
        <v>1</v>
      </c>
      <c r="R144" s="2">
        <v>2</v>
      </c>
      <c r="S144" s="2">
        <v>0</v>
      </c>
      <c r="T144" s="117">
        <v>3</v>
      </c>
      <c r="U144" s="2">
        <v>4</v>
      </c>
      <c r="V144" s="117">
        <v>2</v>
      </c>
      <c r="W144" s="2">
        <v>37</v>
      </c>
      <c r="X144" s="2"/>
      <c r="Y144" s="2"/>
      <c r="Z144" s="2"/>
      <c r="AA144" s="2"/>
      <c r="AB144" s="2"/>
      <c r="AC144" s="2"/>
      <c r="AD144" s="2"/>
      <c r="AE144" s="71">
        <f>('Controles Generales'!$D$19*(I144*(90/$H144))+'Controles Generales'!$E$19*(J144*(90/$H144))+'Controles Generales'!$F$19*(K144*(90/$H144))+'Controles Generales'!$G$19*(L144*(90/$H144))+'Controles Generales'!$H$19*(M144*(90/$H144))+'Controles Generales'!$J$19*(O144*(90/$H144))+'Controles Generales'!$K$19*(P144*(90/$H144))+'Controles Generales'!$O$19*(T144*(90/$H144))+'Controles Generales'!$Q$19*(V144*(90/$H144)))/100</f>
        <v>4.9361963190184053</v>
      </c>
      <c r="AF144" s="2"/>
      <c r="AG144" s="2"/>
      <c r="AH144" s="2"/>
      <c r="AI144" s="2"/>
      <c r="AJ144" s="10">
        <f>IF($H144&lt;'Criterios de Restricción'!$E$43,0,AE144)</f>
        <v>0</v>
      </c>
    </row>
    <row r="145" spans="1:36" ht="21" x14ac:dyDescent="0.25">
      <c r="A145" s="117" t="s">
        <v>167</v>
      </c>
      <c r="B145" s="117" t="s">
        <v>24</v>
      </c>
      <c r="C145" s="117" t="s">
        <v>172</v>
      </c>
      <c r="D145" s="117" t="s">
        <v>118</v>
      </c>
      <c r="E145" s="118">
        <v>33617</v>
      </c>
      <c r="F145" s="117">
        <v>23</v>
      </c>
      <c r="G145" s="117">
        <v>5</v>
      </c>
      <c r="H145" s="117">
        <v>147</v>
      </c>
      <c r="I145" s="117">
        <v>10</v>
      </c>
      <c r="J145" s="117">
        <v>27</v>
      </c>
      <c r="K145" s="117">
        <v>7</v>
      </c>
      <c r="L145" s="117">
        <v>1</v>
      </c>
      <c r="M145" s="117">
        <v>3</v>
      </c>
      <c r="N145" s="2">
        <v>53</v>
      </c>
      <c r="O145" s="117">
        <v>1</v>
      </c>
      <c r="P145" s="117">
        <v>0</v>
      </c>
      <c r="Q145" s="2">
        <v>3</v>
      </c>
      <c r="R145" s="2">
        <v>18</v>
      </c>
      <c r="S145" s="2">
        <v>23</v>
      </c>
      <c r="T145" s="117">
        <v>4</v>
      </c>
      <c r="U145" s="2">
        <v>11</v>
      </c>
      <c r="V145" s="117">
        <v>2</v>
      </c>
      <c r="W145" s="2">
        <v>44</v>
      </c>
      <c r="X145" s="2"/>
      <c r="Y145" s="2"/>
      <c r="Z145" s="2"/>
      <c r="AA145" s="2"/>
      <c r="AB145" s="2"/>
      <c r="AC145" s="2"/>
      <c r="AD145" s="2"/>
      <c r="AE145" s="71">
        <f>('Controles Generales'!$D$19*(I145*(90/$H145))+'Controles Generales'!$E$19*(J145*(90/$H145))+'Controles Generales'!$F$19*(K145*(90/$H145))+'Controles Generales'!$G$19*(L145*(90/$H145))+'Controles Generales'!$H$19*(M145*(90/$H145))+'Controles Generales'!$J$19*(O145*(90/$H145))+'Controles Generales'!$K$19*(P145*(90/$H145))+'Controles Generales'!$O$19*(T145*(90/$H145))+'Controles Generales'!$Q$19*(V145*(90/$H145)))/100</f>
        <v>4.0836734693877546</v>
      </c>
      <c r="AF145" s="2"/>
      <c r="AG145" s="2"/>
      <c r="AH145" s="2"/>
      <c r="AI145" s="2"/>
      <c r="AJ145" s="10">
        <f>IF($H145&lt;'Criterios de Restricción'!$E$43,0,AE145)</f>
        <v>0</v>
      </c>
    </row>
    <row r="146" spans="1:36" ht="21" x14ac:dyDescent="0.25">
      <c r="A146" s="117" t="s">
        <v>655</v>
      </c>
      <c r="B146" s="117" t="s">
        <v>24</v>
      </c>
      <c r="C146" s="117" t="s">
        <v>146</v>
      </c>
      <c r="D146" s="117" t="s">
        <v>118</v>
      </c>
      <c r="E146" s="118">
        <v>30258</v>
      </c>
      <c r="F146" s="117">
        <v>33</v>
      </c>
      <c r="G146" s="117">
        <v>25</v>
      </c>
      <c r="H146" s="117">
        <v>1844</v>
      </c>
      <c r="I146" s="117">
        <v>137</v>
      </c>
      <c r="J146" s="117">
        <v>303</v>
      </c>
      <c r="K146" s="117">
        <v>47</v>
      </c>
      <c r="L146" s="117">
        <v>21</v>
      </c>
      <c r="M146" s="117">
        <v>78</v>
      </c>
      <c r="N146" s="2">
        <v>1</v>
      </c>
      <c r="O146" s="117">
        <v>1</v>
      </c>
      <c r="P146" s="117">
        <v>9</v>
      </c>
      <c r="Q146" s="2">
        <v>0</v>
      </c>
      <c r="R146" s="2">
        <v>3</v>
      </c>
      <c r="S146" s="2">
        <v>2</v>
      </c>
      <c r="T146" s="117">
        <v>16</v>
      </c>
      <c r="U146" s="2">
        <v>6</v>
      </c>
      <c r="V146" s="117">
        <v>59</v>
      </c>
      <c r="W146" s="2">
        <v>41</v>
      </c>
      <c r="X146" s="2"/>
      <c r="Y146" s="2"/>
      <c r="Z146" s="2"/>
      <c r="AA146" s="2"/>
      <c r="AB146" s="2"/>
      <c r="AC146" s="2"/>
      <c r="AD146" s="2"/>
      <c r="AE146" s="71">
        <f>('Controles Generales'!$D$19*(I146*(90/$H146))+'Controles Generales'!$E$19*(J146*(90/$H146))+'Controles Generales'!$F$19*(K146*(90/$H146))+'Controles Generales'!$G$19*(L146*(90/$H146))+'Controles Generales'!$H$19*(M146*(90/$H146))+'Controles Generales'!$J$19*(O146*(90/$H146))+'Controles Generales'!$K$19*(P146*(90/$H146))+'Controles Generales'!$O$19*(T146*(90/$H146))+'Controles Generales'!$Q$19*(V146*(90/$H146)))/100</f>
        <v>3.9758134490238617</v>
      </c>
      <c r="AF146" s="2"/>
      <c r="AG146" s="2"/>
      <c r="AH146" s="2"/>
      <c r="AI146" s="2"/>
      <c r="AJ146" s="10">
        <f>IF($H146&lt;'Criterios de Restricción'!$E$43,0,AE146)</f>
        <v>3.9758134490238617</v>
      </c>
    </row>
    <row r="147" spans="1:36" ht="21" x14ac:dyDescent="0.25">
      <c r="A147" s="117" t="s">
        <v>983</v>
      </c>
      <c r="B147" s="117" t="s">
        <v>28</v>
      </c>
      <c r="C147" s="117" t="s">
        <v>130</v>
      </c>
      <c r="D147" s="117" t="s">
        <v>118</v>
      </c>
      <c r="E147" s="118">
        <v>32879</v>
      </c>
      <c r="F147" s="117">
        <v>25</v>
      </c>
      <c r="G147" s="117">
        <v>17</v>
      </c>
      <c r="H147" s="117">
        <v>1383</v>
      </c>
      <c r="I147" s="117">
        <v>402</v>
      </c>
      <c r="J147" s="117">
        <v>309</v>
      </c>
      <c r="K147" s="117">
        <v>16</v>
      </c>
      <c r="L147" s="117">
        <v>39</v>
      </c>
      <c r="M147" s="117">
        <v>149</v>
      </c>
      <c r="N147" s="2">
        <v>10</v>
      </c>
      <c r="O147" s="117">
        <v>1</v>
      </c>
      <c r="P147" s="117">
        <v>3</v>
      </c>
      <c r="Q147" s="2">
        <v>1</v>
      </c>
      <c r="R147" s="2">
        <v>10</v>
      </c>
      <c r="S147" s="2">
        <v>0</v>
      </c>
      <c r="T147" s="117">
        <v>1</v>
      </c>
      <c r="U147" s="2">
        <v>1</v>
      </c>
      <c r="V147" s="117">
        <v>128</v>
      </c>
      <c r="W147" s="2">
        <v>12</v>
      </c>
      <c r="X147" s="2" t="s">
        <v>42</v>
      </c>
      <c r="Y147" s="2">
        <v>13.651460785397724</v>
      </c>
      <c r="Z147" s="2">
        <v>6.936200586797403</v>
      </c>
      <c r="AA147" s="2">
        <v>7.559063210059203</v>
      </c>
      <c r="AB147" s="2">
        <v>10.686296850971495</v>
      </c>
      <c r="AC147" s="2">
        <v>13.251360746272816</v>
      </c>
      <c r="AD147" s="2">
        <v>20.705554350974268</v>
      </c>
      <c r="AE147" s="71">
        <f>('Controles Generales'!$D$19*(I147*(90/$H147))+'Controles Generales'!$E$19*(J147*(90/$H147))+'Controles Generales'!$F$19*(K147*(90/$H147))+'Controles Generales'!$G$19*(L147*(90/$H147))+'Controles Generales'!$H$19*(M147*(90/$H147))+'Controles Generales'!$J$19*(O147*(90/$H147))+'Controles Generales'!$K$19*(P147*(90/$H147))+'Controles Generales'!$O$19*(T147*(90/$H147))+'Controles Generales'!$Q$19*(V147*(90/$H147)))/100</f>
        <v>7.8383947939262475</v>
      </c>
      <c r="AF147" s="2"/>
      <c r="AG147" s="2"/>
      <c r="AH147" s="2"/>
      <c r="AI147" s="2"/>
      <c r="AJ147" s="10">
        <f>IF($H147&lt;'Criterios de Restricción'!$E$43,0,AE147)</f>
        <v>7.8383947939262475</v>
      </c>
    </row>
    <row r="148" spans="1:36" ht="21" x14ac:dyDescent="0.25">
      <c r="A148" s="117" t="s">
        <v>984</v>
      </c>
      <c r="B148" s="117" t="s">
        <v>28</v>
      </c>
      <c r="C148" s="117" t="s">
        <v>143</v>
      </c>
      <c r="D148" s="117" t="s">
        <v>118</v>
      </c>
      <c r="E148" s="118">
        <v>32996</v>
      </c>
      <c r="F148" s="117">
        <v>25</v>
      </c>
      <c r="G148" s="117">
        <v>2</v>
      </c>
      <c r="H148" s="117">
        <v>135</v>
      </c>
      <c r="I148" s="117">
        <v>4</v>
      </c>
      <c r="J148" s="117">
        <v>3</v>
      </c>
      <c r="K148" s="117">
        <v>0</v>
      </c>
      <c r="L148" s="117">
        <v>2</v>
      </c>
      <c r="M148" s="117">
        <v>4</v>
      </c>
      <c r="N148" s="2">
        <v>2</v>
      </c>
      <c r="O148" s="117">
        <v>0</v>
      </c>
      <c r="P148" s="117">
        <v>0</v>
      </c>
      <c r="Q148" s="2">
        <v>1</v>
      </c>
      <c r="R148" s="2">
        <v>8</v>
      </c>
      <c r="S148" s="2">
        <v>8</v>
      </c>
      <c r="T148" s="117">
        <v>0</v>
      </c>
      <c r="U148" s="2">
        <v>2</v>
      </c>
      <c r="V148" s="117">
        <v>9</v>
      </c>
      <c r="W148" s="2">
        <v>14</v>
      </c>
      <c r="X148" s="2"/>
      <c r="Y148" s="2"/>
      <c r="Z148" s="2"/>
      <c r="AA148" s="2"/>
      <c r="AB148" s="2"/>
      <c r="AC148" s="2"/>
      <c r="AD148" s="2"/>
      <c r="AE148" s="71">
        <f>('Controles Generales'!$D$19*(I148*(90/$H148))+'Controles Generales'!$E$19*(J148*(90/$H148))+'Controles Generales'!$F$19*(K148*(90/$H148))+'Controles Generales'!$G$19*(L148*(90/$H148))+'Controles Generales'!$H$19*(M148*(90/$H148))+'Controles Generales'!$J$19*(O148*(90/$H148))+'Controles Generales'!$K$19*(P148*(90/$H148))+'Controles Generales'!$O$19*(T148*(90/$H148))+'Controles Generales'!$Q$19*(V148*(90/$H148)))/100</f>
        <v>1.4333333333333331</v>
      </c>
      <c r="AF148" s="2"/>
      <c r="AG148" s="2"/>
      <c r="AH148" s="2"/>
      <c r="AI148" s="2"/>
      <c r="AJ148" s="10">
        <f>IF($H148&lt;'Criterios de Restricción'!$E$43,0,AE148)</f>
        <v>0</v>
      </c>
    </row>
    <row r="149" spans="1:36" ht="21" x14ac:dyDescent="0.25">
      <c r="A149" s="117" t="s">
        <v>985</v>
      </c>
      <c r="B149" s="117" t="s">
        <v>28</v>
      </c>
      <c r="C149" s="117" t="s">
        <v>128</v>
      </c>
      <c r="D149" s="117" t="s">
        <v>118</v>
      </c>
      <c r="E149" s="118">
        <v>29384</v>
      </c>
      <c r="F149" s="117">
        <v>35</v>
      </c>
      <c r="G149" s="117">
        <v>23</v>
      </c>
      <c r="H149" s="117">
        <v>1778</v>
      </c>
      <c r="I149" s="117">
        <v>261</v>
      </c>
      <c r="J149" s="117">
        <v>393</v>
      </c>
      <c r="K149" s="117">
        <v>29</v>
      </c>
      <c r="L149" s="117">
        <v>12</v>
      </c>
      <c r="M149" s="117">
        <v>86</v>
      </c>
      <c r="N149" s="2">
        <v>8</v>
      </c>
      <c r="O149" s="117">
        <v>0</v>
      </c>
      <c r="P149" s="117">
        <v>8</v>
      </c>
      <c r="Q149" s="2">
        <v>2</v>
      </c>
      <c r="R149" s="2">
        <v>31</v>
      </c>
      <c r="S149" s="2">
        <v>11</v>
      </c>
      <c r="T149" s="117">
        <v>13</v>
      </c>
      <c r="U149" s="2">
        <v>1</v>
      </c>
      <c r="V149" s="117">
        <v>75</v>
      </c>
      <c r="W149" s="2">
        <v>47</v>
      </c>
      <c r="X149" s="2" t="s">
        <v>42</v>
      </c>
      <c r="Y149" s="2">
        <v>22.804677238344567</v>
      </c>
      <c r="Z149" s="2">
        <v>20.622951142349891</v>
      </c>
      <c r="AA149" s="2">
        <v>23.948740010575822</v>
      </c>
      <c r="AB149" s="2">
        <v>25.179677238344567</v>
      </c>
      <c r="AC149" s="2">
        <v>28.056355274132283</v>
      </c>
      <c r="AD149" s="2">
        <v>16.688911576691002</v>
      </c>
      <c r="AE149" s="71">
        <f>('Controles Generales'!$D$19*(I149*(90/$H149))+'Controles Generales'!$E$19*(J149*(90/$H149))+'Controles Generales'!$F$19*(K149*(90/$H149))+'Controles Generales'!$G$19*(L149*(90/$H149))+'Controles Generales'!$H$19*(M149*(90/$H149))+'Controles Generales'!$J$19*(O149*(90/$H149))+'Controles Generales'!$K$19*(P149*(90/$H149))+'Controles Generales'!$O$19*(T149*(90/$H149))+'Controles Generales'!$Q$19*(V149*(90/$H149)))/100</f>
        <v>5.147412823397076</v>
      </c>
      <c r="AF149" s="2"/>
      <c r="AG149" s="2"/>
      <c r="AH149" s="2"/>
      <c r="AI149" s="2"/>
      <c r="AJ149" s="10">
        <f>IF($H149&lt;'Criterios de Restricción'!$E$43,0,AE149)</f>
        <v>5.147412823397076</v>
      </c>
    </row>
    <row r="150" spans="1:36" ht="21" x14ac:dyDescent="0.25">
      <c r="A150" s="117" t="s">
        <v>986</v>
      </c>
      <c r="B150" s="117" t="s">
        <v>28</v>
      </c>
      <c r="C150" s="117" t="s">
        <v>121</v>
      </c>
      <c r="D150" s="117" t="s">
        <v>118</v>
      </c>
      <c r="E150" s="118">
        <v>28529</v>
      </c>
      <c r="F150" s="117">
        <v>37</v>
      </c>
      <c r="G150" s="117">
        <v>6</v>
      </c>
      <c r="H150" s="117">
        <v>142</v>
      </c>
      <c r="I150" s="117">
        <v>11</v>
      </c>
      <c r="J150" s="117">
        <v>21</v>
      </c>
      <c r="K150" s="117">
        <v>2</v>
      </c>
      <c r="L150" s="117">
        <v>1</v>
      </c>
      <c r="M150" s="117">
        <v>5</v>
      </c>
      <c r="N150" s="2">
        <v>10</v>
      </c>
      <c r="O150" s="117">
        <v>1</v>
      </c>
      <c r="P150" s="117">
        <v>0</v>
      </c>
      <c r="Q150" s="2">
        <v>1</v>
      </c>
      <c r="R150" s="2">
        <v>5</v>
      </c>
      <c r="S150" s="2">
        <v>4</v>
      </c>
      <c r="T150" s="117">
        <v>0</v>
      </c>
      <c r="U150" s="2">
        <v>23</v>
      </c>
      <c r="V150" s="117">
        <v>14</v>
      </c>
      <c r="W150" s="2">
        <v>79</v>
      </c>
      <c r="X150" s="2"/>
      <c r="Y150" s="2"/>
      <c r="Z150" s="2"/>
      <c r="AA150" s="2"/>
      <c r="AB150" s="2"/>
      <c r="AC150" s="2"/>
      <c r="AD150" s="2"/>
      <c r="AE150" s="71">
        <f>('Controles Generales'!$D$19*(I150*(90/$H150))+'Controles Generales'!$E$19*(J150*(90/$H150))+'Controles Generales'!$F$19*(K150*(90/$H150))+'Controles Generales'!$G$19*(L150*(90/$H150))+'Controles Generales'!$H$19*(M150*(90/$H150))+'Controles Generales'!$J$19*(O150*(90/$H150))+'Controles Generales'!$K$19*(P150*(90/$H150))+'Controles Generales'!$O$19*(T150*(90/$H150))+'Controles Generales'!$Q$19*(V150*(90/$H150)))/100</f>
        <v>3.5429577464788737</v>
      </c>
      <c r="AF150" s="2"/>
      <c r="AG150" s="2"/>
      <c r="AH150" s="2"/>
      <c r="AI150" s="2"/>
      <c r="AJ150" s="10">
        <f>IF($H150&lt;'Criterios de Restricción'!$E$43,0,AE150)</f>
        <v>0</v>
      </c>
    </row>
    <row r="151" spans="1:36" ht="21" x14ac:dyDescent="0.25">
      <c r="A151" s="117" t="s">
        <v>606</v>
      </c>
      <c r="B151" s="117" t="s">
        <v>25</v>
      </c>
      <c r="C151" s="117" t="s">
        <v>165</v>
      </c>
      <c r="D151" s="117" t="s">
        <v>118</v>
      </c>
      <c r="E151" s="118">
        <v>33999</v>
      </c>
      <c r="F151" s="117">
        <v>22</v>
      </c>
      <c r="G151" s="117">
        <v>18</v>
      </c>
      <c r="H151" s="117">
        <v>1413</v>
      </c>
      <c r="I151" s="117">
        <v>101</v>
      </c>
      <c r="J151" s="117">
        <v>193</v>
      </c>
      <c r="K151" s="117">
        <v>52</v>
      </c>
      <c r="L151" s="117">
        <v>12</v>
      </c>
      <c r="M151" s="117">
        <v>52</v>
      </c>
      <c r="N151" s="2">
        <v>2</v>
      </c>
      <c r="O151" s="117">
        <v>2</v>
      </c>
      <c r="P151" s="117">
        <v>3</v>
      </c>
      <c r="Q151" s="2">
        <v>0</v>
      </c>
      <c r="R151" s="2">
        <v>1</v>
      </c>
      <c r="S151" s="2">
        <v>3</v>
      </c>
      <c r="T151" s="117">
        <v>22</v>
      </c>
      <c r="U151" s="2">
        <v>0</v>
      </c>
      <c r="V151" s="117">
        <v>29</v>
      </c>
      <c r="W151" s="2">
        <v>0</v>
      </c>
      <c r="X151" s="2"/>
      <c r="Y151" s="2"/>
      <c r="Z151" s="2"/>
      <c r="AA151" s="2"/>
      <c r="AB151" s="2"/>
      <c r="AC151" s="2"/>
      <c r="AD151" s="2"/>
      <c r="AE151" s="71">
        <f>('Controles Generales'!$D$19*(I151*(90/$H151))+'Controles Generales'!$E$19*(J151*(90/$H151))+'Controles Generales'!$F$19*(K151*(90/$H151))+'Controles Generales'!$G$19*(L151*(90/$H151))+'Controles Generales'!$H$19*(M151*(90/$H151))+'Controles Generales'!$J$19*(O151*(90/$H151))+'Controles Generales'!$K$19*(P151*(90/$H151))+'Controles Generales'!$O$19*(T151*(90/$H151))+'Controles Generales'!$Q$19*(V151*(90/$H151)))/100</f>
        <v>3.6898089171974533</v>
      </c>
      <c r="AF151" s="2"/>
      <c r="AG151" s="2"/>
      <c r="AH151" s="2"/>
      <c r="AI151" s="2"/>
      <c r="AJ151" s="10">
        <f>IF($H151&lt;'Criterios de Restricción'!$E$43,0,AE151)</f>
        <v>3.6898089171974533</v>
      </c>
    </row>
    <row r="152" spans="1:36" ht="31.5" x14ac:dyDescent="0.25">
      <c r="A152" s="117" t="s">
        <v>656</v>
      </c>
      <c r="B152" s="117" t="s">
        <v>24</v>
      </c>
      <c r="C152" s="117" t="s">
        <v>141</v>
      </c>
      <c r="D152" s="117" t="s">
        <v>118</v>
      </c>
      <c r="E152" s="118">
        <v>34792</v>
      </c>
      <c r="F152" s="117">
        <v>20</v>
      </c>
      <c r="G152" s="117">
        <v>17</v>
      </c>
      <c r="H152" s="117">
        <v>1530</v>
      </c>
      <c r="I152" s="117">
        <v>56</v>
      </c>
      <c r="J152" s="117">
        <v>167</v>
      </c>
      <c r="K152" s="117">
        <v>44</v>
      </c>
      <c r="L152" s="117">
        <v>6</v>
      </c>
      <c r="M152" s="117">
        <v>26</v>
      </c>
      <c r="N152" s="2">
        <v>1</v>
      </c>
      <c r="O152" s="117">
        <v>2</v>
      </c>
      <c r="P152" s="117">
        <v>3</v>
      </c>
      <c r="Q152" s="2">
        <v>1</v>
      </c>
      <c r="R152" s="2">
        <v>17</v>
      </c>
      <c r="S152" s="2">
        <v>1</v>
      </c>
      <c r="T152" s="117">
        <v>37</v>
      </c>
      <c r="U152" s="2">
        <v>0</v>
      </c>
      <c r="V152" s="117">
        <v>32</v>
      </c>
      <c r="W152" s="2">
        <v>29</v>
      </c>
      <c r="X152" s="2"/>
      <c r="Y152" s="2"/>
      <c r="Z152" s="2"/>
      <c r="AA152" s="2"/>
      <c r="AB152" s="2"/>
      <c r="AC152" s="2"/>
      <c r="AD152" s="2"/>
      <c r="AE152" s="71">
        <f>('Controles Generales'!$D$19*(I152*(90/$H152))+'Controles Generales'!$E$19*(J152*(90/$H152))+'Controles Generales'!$F$19*(K152*(90/$H152))+'Controles Generales'!$G$19*(L152*(90/$H152))+'Controles Generales'!$H$19*(M152*(90/$H152))+'Controles Generales'!$J$19*(O152*(90/$H152))+'Controles Generales'!$K$19*(P152*(90/$H152))+'Controles Generales'!$O$19*(T152*(90/$H152))+'Controles Generales'!$Q$19*(V152*(90/$H152)))/100</f>
        <v>2.5882352941176467</v>
      </c>
      <c r="AF152" s="2"/>
      <c r="AG152" s="2"/>
      <c r="AH152" s="2"/>
      <c r="AI152" s="2"/>
      <c r="AJ152" s="10">
        <f>IF($H152&lt;'Criterios de Restricción'!$E$43,0,AE152)</f>
        <v>2.5882352941176467</v>
      </c>
    </row>
    <row r="153" spans="1:36" ht="21" x14ac:dyDescent="0.25">
      <c r="A153" s="117" t="s">
        <v>185</v>
      </c>
      <c r="B153" s="117" t="s">
        <v>24</v>
      </c>
      <c r="C153" s="117" t="s">
        <v>129</v>
      </c>
      <c r="D153" s="117" t="s">
        <v>118</v>
      </c>
      <c r="E153" s="118">
        <v>32801</v>
      </c>
      <c r="F153" s="117">
        <v>26</v>
      </c>
      <c r="G153" s="117">
        <v>9</v>
      </c>
      <c r="H153" s="117">
        <v>301</v>
      </c>
      <c r="I153" s="117">
        <v>28</v>
      </c>
      <c r="J153" s="117">
        <v>40</v>
      </c>
      <c r="K153" s="117">
        <v>1</v>
      </c>
      <c r="L153" s="117">
        <v>2</v>
      </c>
      <c r="M153" s="117">
        <v>12</v>
      </c>
      <c r="N153" s="2">
        <v>4</v>
      </c>
      <c r="O153" s="117">
        <v>0</v>
      </c>
      <c r="P153" s="117">
        <v>1</v>
      </c>
      <c r="Q153" s="2">
        <v>0</v>
      </c>
      <c r="R153" s="2">
        <v>5</v>
      </c>
      <c r="S153" s="2">
        <v>3</v>
      </c>
      <c r="T153" s="117">
        <v>2</v>
      </c>
      <c r="U153" s="2">
        <v>1</v>
      </c>
      <c r="V153" s="117">
        <v>19</v>
      </c>
      <c r="W153" s="2">
        <v>13</v>
      </c>
      <c r="X153" s="2" t="s">
        <v>42</v>
      </c>
      <c r="Y153" s="2">
        <v>17.985087316043927</v>
      </c>
      <c r="Z153" s="2">
        <v>16.471712273276889</v>
      </c>
      <c r="AA153" s="2">
        <v>19.931218475204531</v>
      </c>
      <c r="AB153" s="2">
        <v>17.993284037355405</v>
      </c>
      <c r="AC153" s="2">
        <v>20.506096545635728</v>
      </c>
      <c r="AD153" s="2">
        <v>21.233033481418001</v>
      </c>
      <c r="AE153" s="71">
        <f>('Controles Generales'!$D$19*(I153*(90/$H153))+'Controles Generales'!$E$19*(J153*(90/$H153))+'Controles Generales'!$F$19*(K153*(90/$H153))+'Controles Generales'!$G$19*(L153*(90/$H153))+'Controles Generales'!$H$19*(M153*(90/$H153))+'Controles Generales'!$J$19*(O153*(90/$H153))+'Controles Generales'!$K$19*(P153*(90/$H153))+'Controles Generales'!$O$19*(T153*(90/$H153))+'Controles Generales'!$Q$19*(V153*(90/$H153)))/100</f>
        <v>3.3877076411960134</v>
      </c>
      <c r="AF153" s="2"/>
      <c r="AG153" s="2"/>
      <c r="AH153" s="2"/>
      <c r="AI153" s="2"/>
      <c r="AJ153" s="10">
        <f>IF($H153&lt;'Criterios de Restricción'!$E$43,0,AE153)</f>
        <v>0</v>
      </c>
    </row>
    <row r="154" spans="1:36" ht="21" x14ac:dyDescent="0.25">
      <c r="A154" s="117" t="s">
        <v>657</v>
      </c>
      <c r="B154" s="117" t="s">
        <v>24</v>
      </c>
      <c r="C154" s="117" t="s">
        <v>172</v>
      </c>
      <c r="D154" s="117" t="s">
        <v>118</v>
      </c>
      <c r="E154" s="118">
        <v>31156</v>
      </c>
      <c r="F154" s="117">
        <v>30</v>
      </c>
      <c r="G154" s="117">
        <v>8</v>
      </c>
      <c r="H154" s="117">
        <v>234</v>
      </c>
      <c r="I154" s="117">
        <v>21</v>
      </c>
      <c r="J154" s="117">
        <v>35</v>
      </c>
      <c r="K154" s="117">
        <v>3</v>
      </c>
      <c r="L154" s="117">
        <v>0</v>
      </c>
      <c r="M154" s="117">
        <v>5</v>
      </c>
      <c r="N154" s="2">
        <v>0</v>
      </c>
      <c r="O154" s="117">
        <v>0</v>
      </c>
      <c r="P154" s="117">
        <v>0</v>
      </c>
      <c r="Q154" s="2">
        <v>0</v>
      </c>
      <c r="R154" s="2">
        <v>0</v>
      </c>
      <c r="S154" s="2">
        <v>0</v>
      </c>
      <c r="T154" s="117">
        <v>9</v>
      </c>
      <c r="U154" s="2">
        <v>0</v>
      </c>
      <c r="V154" s="117">
        <v>9</v>
      </c>
      <c r="W154" s="2">
        <v>0</v>
      </c>
      <c r="X154" s="2" t="s">
        <v>42</v>
      </c>
      <c r="Y154" s="2">
        <v>0.559529022527125</v>
      </c>
      <c r="Z154" s="2">
        <v>0.30314222463178819</v>
      </c>
      <c r="AA154" s="2">
        <v>0.37923556519381946</v>
      </c>
      <c r="AB154" s="2">
        <v>0.684529022527125</v>
      </c>
      <c r="AC154" s="2">
        <v>0.81235881449353942</v>
      </c>
      <c r="AD154" s="2">
        <v>0.65442219071251329</v>
      </c>
      <c r="AE154" s="71">
        <f>('Controles Generales'!$D$19*(I154*(90/$H154))+'Controles Generales'!$E$19*(J154*(90/$H154))+'Controles Generales'!$F$19*(K154*(90/$H154))+'Controles Generales'!$G$19*(L154*(90/$H154))+'Controles Generales'!$H$19*(M154*(90/$H154))+'Controles Generales'!$J$19*(O154*(90/$H154))+'Controles Generales'!$K$19*(P154*(90/$H154))+'Controles Generales'!$O$19*(T154*(90/$H154))+'Controles Generales'!$Q$19*(V154*(90/$H154)))/100</f>
        <v>3.3961538461538456</v>
      </c>
      <c r="AF154" s="2"/>
      <c r="AG154" s="2"/>
      <c r="AH154" s="2"/>
      <c r="AI154" s="2"/>
      <c r="AJ154" s="10">
        <f>IF($H154&lt;'Criterios de Restricción'!$E$43,0,AE154)</f>
        <v>0</v>
      </c>
    </row>
    <row r="155" spans="1:36" ht="21" x14ac:dyDescent="0.25">
      <c r="A155" s="117" t="s">
        <v>437</v>
      </c>
      <c r="B155" s="117" t="s">
        <v>27</v>
      </c>
      <c r="C155" s="117" t="s">
        <v>144</v>
      </c>
      <c r="D155" s="117" t="s">
        <v>118</v>
      </c>
      <c r="E155" s="118">
        <v>34332</v>
      </c>
      <c r="F155" s="117">
        <v>21</v>
      </c>
      <c r="G155" s="117">
        <v>3</v>
      </c>
      <c r="H155" s="117">
        <v>151</v>
      </c>
      <c r="I155" s="117">
        <v>18</v>
      </c>
      <c r="J155" s="117">
        <v>35</v>
      </c>
      <c r="K155" s="117">
        <v>4</v>
      </c>
      <c r="L155" s="117">
        <v>1</v>
      </c>
      <c r="M155" s="117">
        <v>4</v>
      </c>
      <c r="N155" s="2">
        <v>7</v>
      </c>
      <c r="O155" s="117">
        <v>0</v>
      </c>
      <c r="P155" s="117">
        <v>0</v>
      </c>
      <c r="Q155" s="2">
        <v>3</v>
      </c>
      <c r="R155" s="2">
        <v>9</v>
      </c>
      <c r="S155" s="2">
        <v>7</v>
      </c>
      <c r="T155" s="117">
        <v>1</v>
      </c>
      <c r="U155" s="2">
        <v>6</v>
      </c>
      <c r="V155" s="117">
        <v>5</v>
      </c>
      <c r="W155" s="2">
        <v>40</v>
      </c>
      <c r="X155" s="2" t="s">
        <v>42</v>
      </c>
      <c r="Y155" s="2">
        <v>5.8779804875736525</v>
      </c>
      <c r="Z155" s="2">
        <v>6.5650226421887616</v>
      </c>
      <c r="AA155" s="2">
        <v>6.7162337471156777</v>
      </c>
      <c r="AB155" s="2">
        <v>5.386177208885127</v>
      </c>
      <c r="AC155" s="2">
        <v>7.5212886701498158</v>
      </c>
      <c r="AD155" s="2">
        <v>3.3329567874666344</v>
      </c>
      <c r="AE155" s="71">
        <f>('Controles Generales'!$D$19*(I155*(90/$H155))+'Controles Generales'!$E$19*(J155*(90/$H155))+'Controles Generales'!$F$19*(K155*(90/$H155))+'Controles Generales'!$G$19*(L155*(90/$H155))+'Controles Generales'!$H$19*(M155*(90/$H155))+'Controles Generales'!$J$19*(O155*(90/$H155))+'Controles Generales'!$K$19*(P155*(90/$H155))+'Controles Generales'!$O$19*(T155*(90/$H155))+'Controles Generales'!$Q$19*(V155*(90/$H155)))/100</f>
        <v>4.7145695364238405</v>
      </c>
      <c r="AF155" s="2"/>
      <c r="AG155" s="2"/>
      <c r="AH155" s="2"/>
      <c r="AI155" s="2"/>
      <c r="AJ155" s="10">
        <f>IF($H155&lt;'Criterios de Restricción'!$E$43,0,AE155)</f>
        <v>0</v>
      </c>
    </row>
    <row r="156" spans="1:36" ht="21" x14ac:dyDescent="0.25">
      <c r="A156" s="117" t="s">
        <v>987</v>
      </c>
      <c r="B156" s="117" t="s">
        <v>28</v>
      </c>
      <c r="C156" s="117" t="s">
        <v>129</v>
      </c>
      <c r="D156" s="117" t="s">
        <v>118</v>
      </c>
      <c r="E156" s="118">
        <v>29661</v>
      </c>
      <c r="F156" s="117">
        <v>34</v>
      </c>
      <c r="G156" s="117">
        <v>27</v>
      </c>
      <c r="H156" s="117">
        <v>2353</v>
      </c>
      <c r="I156" s="117">
        <v>313</v>
      </c>
      <c r="J156" s="117">
        <v>472</v>
      </c>
      <c r="K156" s="117">
        <v>11</v>
      </c>
      <c r="L156" s="117">
        <v>38</v>
      </c>
      <c r="M156" s="117">
        <v>153</v>
      </c>
      <c r="N156" s="2">
        <v>0</v>
      </c>
      <c r="O156" s="117">
        <v>0</v>
      </c>
      <c r="P156" s="117">
        <v>2</v>
      </c>
      <c r="Q156" s="2">
        <v>0</v>
      </c>
      <c r="R156" s="2">
        <v>3</v>
      </c>
      <c r="S156" s="2">
        <v>7</v>
      </c>
      <c r="T156" s="117">
        <v>20</v>
      </c>
      <c r="U156" s="2">
        <v>29</v>
      </c>
      <c r="V156" s="117">
        <v>164</v>
      </c>
      <c r="W156" s="2">
        <v>93</v>
      </c>
      <c r="X156" s="2" t="s">
        <v>42</v>
      </c>
      <c r="Y156" s="2">
        <v>15.298918168115652</v>
      </c>
      <c r="Z156" s="2">
        <v>7.6725925733365452</v>
      </c>
      <c r="AA156" s="2">
        <v>11.058298999689521</v>
      </c>
      <c r="AB156" s="2">
        <v>16.673918168115652</v>
      </c>
      <c r="AC156" s="2">
        <v>17.15531483854539</v>
      </c>
      <c r="AD156" s="2">
        <v>24.263977145844134</v>
      </c>
      <c r="AE156" s="71">
        <f>('Controles Generales'!$D$19*(I156*(90/$H156))+'Controles Generales'!$E$19*(J156*(90/$H156))+'Controles Generales'!$F$19*(K156*(90/$H156))+'Controles Generales'!$G$19*(L156*(90/$H156))+'Controles Generales'!$H$19*(M156*(90/$H156))+'Controles Generales'!$J$19*(O156*(90/$H156))+'Controles Generales'!$K$19*(P156*(90/$H156))+'Controles Generales'!$O$19*(T156*(90/$H156))+'Controles Generales'!$Q$19*(V156*(90/$H156)))/100</f>
        <v>5.0993625159371012</v>
      </c>
      <c r="AF156" s="2"/>
      <c r="AG156" s="2"/>
      <c r="AH156" s="2"/>
      <c r="AI156" s="2"/>
      <c r="AJ156" s="10">
        <f>IF($H156&lt;'Criterios de Restricción'!$E$43,0,AE156)</f>
        <v>5.0993625159371012</v>
      </c>
    </row>
    <row r="157" spans="1:36" ht="31.5" x14ac:dyDescent="0.25">
      <c r="A157" s="117" t="s">
        <v>988</v>
      </c>
      <c r="B157" s="117" t="s">
        <v>28</v>
      </c>
      <c r="C157" s="117" t="s">
        <v>144</v>
      </c>
      <c r="D157" s="117" t="s">
        <v>118</v>
      </c>
      <c r="E157" s="118">
        <v>33807</v>
      </c>
      <c r="F157" s="117">
        <v>23</v>
      </c>
      <c r="G157" s="117">
        <v>6</v>
      </c>
      <c r="H157" s="117">
        <v>286</v>
      </c>
      <c r="I157" s="117">
        <v>62</v>
      </c>
      <c r="J157" s="117">
        <v>82</v>
      </c>
      <c r="K157" s="117">
        <v>3</v>
      </c>
      <c r="L157" s="117">
        <v>7</v>
      </c>
      <c r="M157" s="117">
        <v>15</v>
      </c>
      <c r="N157" s="2">
        <v>5</v>
      </c>
      <c r="O157" s="117">
        <v>0</v>
      </c>
      <c r="P157" s="117">
        <v>1</v>
      </c>
      <c r="Q157" s="2">
        <v>1</v>
      </c>
      <c r="R157" s="2">
        <v>14</v>
      </c>
      <c r="S157" s="2">
        <v>7</v>
      </c>
      <c r="T157" s="117">
        <v>2</v>
      </c>
      <c r="U157" s="2">
        <v>7</v>
      </c>
      <c r="V157" s="117">
        <v>16</v>
      </c>
      <c r="W157" s="2">
        <v>52</v>
      </c>
      <c r="X157" s="2" t="s">
        <v>42</v>
      </c>
      <c r="Y157" s="2">
        <v>3.899804368484828</v>
      </c>
      <c r="Z157" s="2">
        <v>1.6257200718226079</v>
      </c>
      <c r="AA157" s="2">
        <v>1.7928150589325211</v>
      </c>
      <c r="AB157" s="2">
        <v>2.5883289586487619</v>
      </c>
      <c r="AC157" s="2">
        <v>3.89860005585812</v>
      </c>
      <c r="AD157" s="2">
        <v>5.1155438475192732</v>
      </c>
      <c r="AE157" s="71">
        <f>('Controles Generales'!$D$19*(I157*(90/$H157))+'Controles Generales'!$E$19*(J157*(90/$H157))+'Controles Generales'!$F$19*(K157*(90/$H157))+'Controles Generales'!$G$19*(L157*(90/$H157))+'Controles Generales'!$H$19*(M157*(90/$H157))+'Controles Generales'!$J$19*(O157*(90/$H157))+'Controles Generales'!$K$19*(P157*(90/$H157))+'Controles Generales'!$O$19*(T157*(90/$H157))+'Controles Generales'!$Q$19*(V157*(90/$H157)))/100</f>
        <v>6.7468531468531463</v>
      </c>
      <c r="AF157" s="2"/>
      <c r="AG157" s="2"/>
      <c r="AH157" s="2"/>
      <c r="AI157" s="2"/>
      <c r="AJ157" s="10">
        <f>IF($H157&lt;'Criterios de Restricción'!$E$43,0,AE157)</f>
        <v>0</v>
      </c>
    </row>
    <row r="158" spans="1:36" ht="21" x14ac:dyDescent="0.25">
      <c r="A158" s="117" t="s">
        <v>989</v>
      </c>
      <c r="B158" s="117" t="s">
        <v>28</v>
      </c>
      <c r="C158" s="117" t="s">
        <v>138</v>
      </c>
      <c r="D158" s="117" t="s">
        <v>169</v>
      </c>
      <c r="E158" s="118">
        <v>31331</v>
      </c>
      <c r="F158" s="117">
        <v>30</v>
      </c>
      <c r="G158" s="117">
        <v>25</v>
      </c>
      <c r="H158" s="117">
        <v>1972</v>
      </c>
      <c r="I158" s="117">
        <v>193</v>
      </c>
      <c r="J158" s="117">
        <v>349</v>
      </c>
      <c r="K158" s="117">
        <v>21</v>
      </c>
      <c r="L158" s="117">
        <v>23</v>
      </c>
      <c r="M158" s="117">
        <v>104</v>
      </c>
      <c r="N158" s="2">
        <v>10</v>
      </c>
      <c r="O158" s="117">
        <v>2</v>
      </c>
      <c r="P158" s="117">
        <v>6</v>
      </c>
      <c r="Q158" s="2">
        <v>2</v>
      </c>
      <c r="R158" s="2">
        <v>41</v>
      </c>
      <c r="S158" s="2">
        <v>23</v>
      </c>
      <c r="T158" s="117">
        <v>6</v>
      </c>
      <c r="U158" s="2">
        <v>16</v>
      </c>
      <c r="V158" s="117">
        <v>118</v>
      </c>
      <c r="W158" s="2">
        <v>43</v>
      </c>
      <c r="X158" s="2"/>
      <c r="Y158" s="2"/>
      <c r="Z158" s="2"/>
      <c r="AA158" s="2"/>
      <c r="AB158" s="2"/>
      <c r="AC158" s="2"/>
      <c r="AD158" s="2"/>
      <c r="AE158" s="71">
        <f>('Controles Generales'!$D$19*(I158*(90/$H158))+'Controles Generales'!$E$19*(J158*(90/$H158))+'Controles Generales'!$F$19*(K158*(90/$H158))+'Controles Generales'!$G$19*(L158*(90/$H158))+'Controles Generales'!$H$19*(M158*(90/$H158))+'Controles Generales'!$J$19*(O158*(90/$H158))+'Controles Generales'!$K$19*(P158*(90/$H158))+'Controles Generales'!$O$19*(T158*(90/$H158))+'Controles Generales'!$Q$19*(V158*(90/$H158)))/100</f>
        <v>4.2955375253549697</v>
      </c>
      <c r="AF158" s="2"/>
      <c r="AG158" s="2"/>
      <c r="AH158" s="2"/>
      <c r="AI158" s="2"/>
      <c r="AJ158" s="10">
        <f>IF($H158&lt;'Criterios de Restricción'!$E$43,0,AE158)</f>
        <v>4.2955375253549697</v>
      </c>
    </row>
    <row r="159" spans="1:36" ht="21" x14ac:dyDescent="0.25">
      <c r="A159" s="117" t="s">
        <v>990</v>
      </c>
      <c r="B159" s="117" t="s">
        <v>27</v>
      </c>
      <c r="C159" s="117" t="s">
        <v>135</v>
      </c>
      <c r="D159" s="117" t="s">
        <v>118</v>
      </c>
      <c r="E159" s="118">
        <v>30601</v>
      </c>
      <c r="F159" s="117">
        <v>32</v>
      </c>
      <c r="G159" s="117">
        <v>7</v>
      </c>
      <c r="H159" s="117">
        <v>393</v>
      </c>
      <c r="I159" s="117">
        <v>37</v>
      </c>
      <c r="J159" s="117">
        <v>101</v>
      </c>
      <c r="K159" s="117">
        <v>6</v>
      </c>
      <c r="L159" s="117">
        <v>1</v>
      </c>
      <c r="M159" s="117">
        <v>7</v>
      </c>
      <c r="N159" s="2">
        <v>2</v>
      </c>
      <c r="O159" s="117">
        <v>1</v>
      </c>
      <c r="P159" s="117">
        <v>3</v>
      </c>
      <c r="Q159" s="2">
        <v>0</v>
      </c>
      <c r="R159" s="2">
        <v>1</v>
      </c>
      <c r="S159" s="2">
        <v>3</v>
      </c>
      <c r="T159" s="117">
        <v>5</v>
      </c>
      <c r="U159" s="2">
        <v>0</v>
      </c>
      <c r="V159" s="117">
        <v>7</v>
      </c>
      <c r="W159" s="2">
        <v>12</v>
      </c>
      <c r="X159" s="2"/>
      <c r="Y159" s="2"/>
      <c r="Z159" s="2"/>
      <c r="AA159" s="2"/>
      <c r="AB159" s="2"/>
      <c r="AC159" s="2"/>
      <c r="AD159" s="2"/>
      <c r="AE159" s="71">
        <f>('Controles Generales'!$D$19*(I159*(90/$H159))+'Controles Generales'!$E$19*(J159*(90/$H159))+'Controles Generales'!$F$19*(K159*(90/$H159))+'Controles Generales'!$G$19*(L159*(90/$H159))+'Controles Generales'!$H$19*(M159*(90/$H159))+'Controles Generales'!$J$19*(O159*(90/$H159))+'Controles Generales'!$K$19*(P159*(90/$H159))+'Controles Generales'!$O$19*(T159*(90/$H159))+'Controles Generales'!$Q$19*(V159*(90/$H159)))/100</f>
        <v>4.4427480916030531</v>
      </c>
      <c r="AF159" s="2"/>
      <c r="AG159" s="2"/>
      <c r="AH159" s="2"/>
      <c r="AI159" s="2"/>
      <c r="AJ159" s="10">
        <f>IF($H159&lt;'Criterios de Restricción'!$E$43,0,AE159)</f>
        <v>0</v>
      </c>
    </row>
    <row r="160" spans="1:36" ht="21" x14ac:dyDescent="0.25">
      <c r="A160" s="117" t="s">
        <v>443</v>
      </c>
      <c r="B160" s="117" t="s">
        <v>28</v>
      </c>
      <c r="C160" s="117" t="s">
        <v>124</v>
      </c>
      <c r="D160" s="117" t="s">
        <v>118</v>
      </c>
      <c r="E160" s="118">
        <v>33522</v>
      </c>
      <c r="F160" s="117">
        <v>24</v>
      </c>
      <c r="G160" s="117">
        <v>17</v>
      </c>
      <c r="H160" s="117">
        <v>951</v>
      </c>
      <c r="I160" s="117">
        <v>168</v>
      </c>
      <c r="J160" s="117">
        <v>200</v>
      </c>
      <c r="K160" s="117">
        <v>33</v>
      </c>
      <c r="L160" s="117">
        <v>17</v>
      </c>
      <c r="M160" s="117">
        <v>58</v>
      </c>
      <c r="N160" s="2">
        <v>7</v>
      </c>
      <c r="O160" s="117">
        <v>1</v>
      </c>
      <c r="P160" s="117">
        <v>5</v>
      </c>
      <c r="Q160" s="2">
        <v>2</v>
      </c>
      <c r="R160" s="2">
        <v>3</v>
      </c>
      <c r="S160" s="2">
        <v>23</v>
      </c>
      <c r="T160" s="117">
        <v>12</v>
      </c>
      <c r="U160" s="2">
        <v>4</v>
      </c>
      <c r="V160" s="117">
        <v>48</v>
      </c>
      <c r="W160" s="2">
        <v>23</v>
      </c>
      <c r="X160" s="2"/>
      <c r="Y160" s="2"/>
      <c r="Z160" s="2"/>
      <c r="AA160" s="2"/>
      <c r="AB160" s="2"/>
      <c r="AC160" s="2"/>
      <c r="AD160" s="2"/>
      <c r="AE160" s="71">
        <f>('Controles Generales'!$D$19*(I160*(90/$H160))+'Controles Generales'!$E$19*(J160*(90/$H160))+'Controles Generales'!$F$19*(K160*(90/$H160))+'Controles Generales'!$G$19*(L160*(90/$H160))+'Controles Generales'!$H$19*(M160*(90/$H160))+'Controles Generales'!$J$19*(O160*(90/$H160))+'Controles Generales'!$K$19*(P160*(90/$H160))+'Controles Generales'!$O$19*(T160*(90/$H160))+'Controles Generales'!$Q$19*(V160*(90/$H160)))/100</f>
        <v>6.0558359621451112</v>
      </c>
      <c r="AF160" s="2"/>
      <c r="AG160" s="2"/>
      <c r="AH160" s="2"/>
      <c r="AI160" s="2"/>
      <c r="AJ160" s="10">
        <f>IF($H160&lt;'Criterios de Restricción'!$E$43,0,AE160)</f>
        <v>6.0558359621451112</v>
      </c>
    </row>
    <row r="161" spans="1:36" ht="21" x14ac:dyDescent="0.25">
      <c r="A161" s="117" t="s">
        <v>473</v>
      </c>
      <c r="B161" s="117" t="s">
        <v>28</v>
      </c>
      <c r="C161" s="117" t="s">
        <v>138</v>
      </c>
      <c r="D161" s="117" t="s">
        <v>118</v>
      </c>
      <c r="E161" s="118">
        <v>32885</v>
      </c>
      <c r="F161" s="117">
        <v>25</v>
      </c>
      <c r="G161" s="117">
        <v>28</v>
      </c>
      <c r="H161" s="117">
        <v>2177</v>
      </c>
      <c r="I161" s="117">
        <v>212</v>
      </c>
      <c r="J161" s="117">
        <v>450</v>
      </c>
      <c r="K161" s="117">
        <v>88</v>
      </c>
      <c r="L161" s="117">
        <v>26</v>
      </c>
      <c r="M161" s="117">
        <v>123</v>
      </c>
      <c r="N161" s="2">
        <v>1</v>
      </c>
      <c r="O161" s="117">
        <v>9</v>
      </c>
      <c r="P161" s="117">
        <v>11</v>
      </c>
      <c r="Q161" s="2">
        <v>1</v>
      </c>
      <c r="R161" s="2">
        <v>3</v>
      </c>
      <c r="S161" s="2">
        <v>0</v>
      </c>
      <c r="T161" s="117">
        <v>34</v>
      </c>
      <c r="U161" s="2">
        <v>16</v>
      </c>
      <c r="V161" s="117">
        <v>84</v>
      </c>
      <c r="W161" s="2">
        <v>55</v>
      </c>
      <c r="X161" s="2"/>
      <c r="Y161" s="2"/>
      <c r="Z161" s="2"/>
      <c r="AA161" s="2"/>
      <c r="AB161" s="2"/>
      <c r="AC161" s="2"/>
      <c r="AD161" s="2"/>
      <c r="AE161" s="71">
        <f>('Controles Generales'!$D$19*(I161*(90/$H161))+'Controles Generales'!$E$19*(J161*(90/$H161))+'Controles Generales'!$F$19*(K161*(90/$H161))+'Controles Generales'!$G$19*(L161*(90/$H161))+'Controles Generales'!$H$19*(M161*(90/$H161))+'Controles Generales'!$J$19*(O161*(90/$H161))+'Controles Generales'!$K$19*(P161*(90/$H161))+'Controles Generales'!$O$19*(T161*(90/$H161))+'Controles Generales'!$Q$19*(V161*(90/$H161)))/100</f>
        <v>5.2259531465319249</v>
      </c>
      <c r="AF161" s="2"/>
      <c r="AG161" s="2"/>
      <c r="AH161" s="2"/>
      <c r="AI161" s="2"/>
      <c r="AJ161" s="10">
        <f>IF($H161&lt;'Criterios de Restricción'!$E$43,0,AE161)</f>
        <v>5.2259531465319249</v>
      </c>
    </row>
    <row r="162" spans="1:36" ht="21" x14ac:dyDescent="0.25">
      <c r="A162" s="117" t="s">
        <v>607</v>
      </c>
      <c r="B162" s="117" t="s">
        <v>25</v>
      </c>
      <c r="C162" s="117" t="s">
        <v>155</v>
      </c>
      <c r="D162" s="117" t="s">
        <v>118</v>
      </c>
      <c r="E162" s="118">
        <v>32015</v>
      </c>
      <c r="F162" s="117">
        <v>28</v>
      </c>
      <c r="G162" s="117">
        <v>20</v>
      </c>
      <c r="H162" s="117">
        <v>1448</v>
      </c>
      <c r="I162" s="117">
        <v>151</v>
      </c>
      <c r="J162" s="117">
        <v>259</v>
      </c>
      <c r="K162" s="117">
        <v>26</v>
      </c>
      <c r="L162" s="117">
        <v>27</v>
      </c>
      <c r="M162" s="117">
        <v>83</v>
      </c>
      <c r="N162" s="2">
        <v>0</v>
      </c>
      <c r="O162" s="117">
        <v>2</v>
      </c>
      <c r="P162" s="117">
        <v>4</v>
      </c>
      <c r="Q162" s="2">
        <v>1</v>
      </c>
      <c r="R162" s="2">
        <v>1</v>
      </c>
      <c r="S162" s="2">
        <v>0</v>
      </c>
      <c r="T162" s="117">
        <v>23</v>
      </c>
      <c r="U162" s="2">
        <v>0</v>
      </c>
      <c r="V162" s="117">
        <v>72</v>
      </c>
      <c r="W162" s="2">
        <v>1</v>
      </c>
      <c r="X162" s="2" t="s">
        <v>42</v>
      </c>
      <c r="Y162" s="2">
        <v>0.13585434173669469</v>
      </c>
      <c r="Z162" s="2">
        <v>0.14233193277310924</v>
      </c>
      <c r="AA162" s="2">
        <v>0.15266106442577032</v>
      </c>
      <c r="AB162" s="2">
        <v>0.13585434173669469</v>
      </c>
      <c r="AC162" s="2">
        <v>0.19537815126050423</v>
      </c>
      <c r="AD162" s="2">
        <v>8.4033613445378165E-3</v>
      </c>
      <c r="AE162" s="71">
        <f>('Controles Generales'!$D$19*(I162*(90/$H162))+'Controles Generales'!$E$19*(J162*(90/$H162))+'Controles Generales'!$F$19*(K162*(90/$H162))+'Controles Generales'!$G$19*(L162*(90/$H162))+'Controles Generales'!$H$19*(M162*(90/$H162))+'Controles Generales'!$J$19*(O162*(90/$H162))+'Controles Generales'!$K$19*(P162*(90/$H162))+'Controles Generales'!$O$19*(T162*(90/$H162))+'Controles Generales'!$Q$19*(V162*(90/$H162)))/100</f>
        <v>4.738674033149171</v>
      </c>
      <c r="AF162" s="2"/>
      <c r="AG162" s="2"/>
      <c r="AH162" s="2"/>
      <c r="AI162" s="2"/>
      <c r="AJ162" s="10">
        <f>IF($H162&lt;'Criterios de Restricción'!$E$43,0,AE162)</f>
        <v>4.738674033149171</v>
      </c>
    </row>
    <row r="163" spans="1:36" ht="21" x14ac:dyDescent="0.25">
      <c r="A163" s="117" t="s">
        <v>202</v>
      </c>
      <c r="B163" s="117" t="s">
        <v>24</v>
      </c>
      <c r="C163" s="117" t="s">
        <v>139</v>
      </c>
      <c r="D163" s="117" t="s">
        <v>118</v>
      </c>
      <c r="E163" s="118">
        <v>33309</v>
      </c>
      <c r="F163" s="117">
        <v>24</v>
      </c>
      <c r="G163" s="117">
        <v>28</v>
      </c>
      <c r="H163" s="117">
        <v>2416</v>
      </c>
      <c r="I163" s="117">
        <v>73</v>
      </c>
      <c r="J163" s="117">
        <v>290</v>
      </c>
      <c r="K163" s="117">
        <v>111</v>
      </c>
      <c r="L163" s="117">
        <v>19</v>
      </c>
      <c r="M163" s="117">
        <v>49</v>
      </c>
      <c r="N163" s="2">
        <v>0</v>
      </c>
      <c r="O163" s="117">
        <v>15</v>
      </c>
      <c r="P163" s="117">
        <v>7</v>
      </c>
      <c r="Q163" s="2">
        <v>0</v>
      </c>
      <c r="R163" s="2">
        <v>10</v>
      </c>
      <c r="S163" s="2">
        <v>5</v>
      </c>
      <c r="T163" s="117">
        <v>78</v>
      </c>
      <c r="U163" s="2">
        <v>2</v>
      </c>
      <c r="V163" s="117">
        <v>55</v>
      </c>
      <c r="W163" s="2">
        <v>15</v>
      </c>
      <c r="X163" s="2"/>
      <c r="Y163" s="2"/>
      <c r="Z163" s="2"/>
      <c r="AA163" s="2"/>
      <c r="AB163" s="2"/>
      <c r="AC163" s="2"/>
      <c r="AD163" s="2"/>
      <c r="AE163" s="71">
        <f>('Controles Generales'!$D$19*(I163*(90/$H163))+'Controles Generales'!$E$19*(J163*(90/$H163))+'Controles Generales'!$F$19*(K163*(90/$H163))+'Controles Generales'!$G$19*(L163*(90/$H163))+'Controles Generales'!$H$19*(M163*(90/$H163))+'Controles Generales'!$J$19*(O163*(90/$H163))+'Controles Generales'!$K$19*(P163*(90/$H163))+'Controles Generales'!$O$19*(T163*(90/$H163))+'Controles Generales'!$Q$19*(V163*(90/$H163)))/100</f>
        <v>3.1276490066225171</v>
      </c>
      <c r="AF163" s="2"/>
      <c r="AG163" s="2"/>
      <c r="AH163" s="2"/>
      <c r="AI163" s="2"/>
      <c r="AJ163" s="10">
        <f>IF($H163&lt;'Criterios de Restricción'!$E$43,0,AE163)</f>
        <v>3.1276490066225171</v>
      </c>
    </row>
    <row r="164" spans="1:36" ht="21" x14ac:dyDescent="0.25">
      <c r="A164" s="117" t="s">
        <v>608</v>
      </c>
      <c r="B164" s="117" t="s">
        <v>25</v>
      </c>
      <c r="C164" s="117" t="s">
        <v>132</v>
      </c>
      <c r="D164" s="117" t="s">
        <v>118</v>
      </c>
      <c r="E164" s="118">
        <v>34079</v>
      </c>
      <c r="F164" s="117">
        <v>22</v>
      </c>
      <c r="G164" s="117">
        <v>2</v>
      </c>
      <c r="H164" s="117">
        <v>88</v>
      </c>
      <c r="I164" s="117">
        <v>7</v>
      </c>
      <c r="J164" s="117">
        <v>9</v>
      </c>
      <c r="K164" s="117">
        <v>1</v>
      </c>
      <c r="L164" s="117">
        <v>1</v>
      </c>
      <c r="M164" s="117">
        <v>5</v>
      </c>
      <c r="N164" s="2">
        <v>4</v>
      </c>
      <c r="O164" s="117">
        <v>0</v>
      </c>
      <c r="P164" s="117">
        <v>0</v>
      </c>
      <c r="Q164" s="2">
        <v>1</v>
      </c>
      <c r="R164" s="2">
        <v>12</v>
      </c>
      <c r="S164" s="2">
        <v>11</v>
      </c>
      <c r="T164" s="117">
        <v>0</v>
      </c>
      <c r="U164" s="2">
        <v>1</v>
      </c>
      <c r="V164" s="117">
        <v>10</v>
      </c>
      <c r="W164" s="2">
        <v>7</v>
      </c>
      <c r="X164" s="2"/>
      <c r="Y164" s="2"/>
      <c r="Z164" s="2"/>
      <c r="AA164" s="2"/>
      <c r="AB164" s="2"/>
      <c r="AC164" s="2"/>
      <c r="AD164" s="2"/>
      <c r="AE164" s="71">
        <f>('Controles Generales'!$D$19*(I164*(90/$H164))+'Controles Generales'!$E$19*(J164*(90/$H164))+'Controles Generales'!$F$19*(K164*(90/$H164))+'Controles Generales'!$G$19*(L164*(90/$H164))+'Controles Generales'!$H$19*(M164*(90/$H164))+'Controles Generales'!$J$19*(O164*(90/$H164))+'Controles Generales'!$K$19*(P164*(90/$H164))+'Controles Generales'!$O$19*(T164*(90/$H164))+'Controles Generales'!$Q$19*(V164*(90/$H164)))/100</f>
        <v>3.497727272727273</v>
      </c>
      <c r="AF164" s="2"/>
      <c r="AG164" s="2"/>
      <c r="AH164" s="2"/>
      <c r="AI164" s="2"/>
      <c r="AJ164" s="10">
        <f>IF($H164&lt;'Criterios de Restricción'!$E$43,0,AE164)</f>
        <v>0</v>
      </c>
    </row>
    <row r="165" spans="1:36" ht="21" x14ac:dyDescent="0.25">
      <c r="A165" s="117" t="s">
        <v>991</v>
      </c>
      <c r="B165" s="117" t="s">
        <v>28</v>
      </c>
      <c r="C165" s="117" t="s">
        <v>175</v>
      </c>
      <c r="D165" s="117" t="s">
        <v>118</v>
      </c>
      <c r="E165" s="118">
        <v>35077</v>
      </c>
      <c r="F165" s="117">
        <v>19</v>
      </c>
      <c r="G165" s="117">
        <v>2</v>
      </c>
      <c r="H165" s="117">
        <v>6</v>
      </c>
      <c r="I165" s="117">
        <v>0</v>
      </c>
      <c r="J165" s="117">
        <v>1</v>
      </c>
      <c r="K165" s="117">
        <v>0</v>
      </c>
      <c r="L165" s="117">
        <v>0</v>
      </c>
      <c r="M165" s="117">
        <v>1</v>
      </c>
      <c r="N165" s="2">
        <v>2</v>
      </c>
      <c r="O165" s="117">
        <v>0</v>
      </c>
      <c r="P165" s="117">
        <v>0</v>
      </c>
      <c r="Q165" s="2">
        <v>2</v>
      </c>
      <c r="R165" s="2">
        <v>3</v>
      </c>
      <c r="S165" s="2">
        <v>5</v>
      </c>
      <c r="T165" s="117">
        <v>0</v>
      </c>
      <c r="U165" s="2">
        <v>22</v>
      </c>
      <c r="V165" s="117">
        <v>1</v>
      </c>
      <c r="W165" s="2">
        <v>51</v>
      </c>
      <c r="X165" s="2"/>
      <c r="Y165" s="2"/>
      <c r="Z165" s="2"/>
      <c r="AA165" s="2"/>
      <c r="AB165" s="2"/>
      <c r="AC165" s="2"/>
      <c r="AD165" s="2"/>
      <c r="AE165" s="71">
        <f>('Controles Generales'!$D$19*(I165*(90/$H165))+'Controles Generales'!$E$19*(J165*(90/$H165))+'Controles Generales'!$F$19*(K165*(90/$H165))+'Controles Generales'!$G$19*(L165*(90/$H165))+'Controles Generales'!$H$19*(M165*(90/$H165))+'Controles Generales'!$J$19*(O165*(90/$H165))+'Controles Generales'!$K$19*(P165*(90/$H165))+'Controles Generales'!$O$19*(T165*(90/$H165))+'Controles Generales'!$Q$19*(V165*(90/$H165)))/100</f>
        <v>5.25</v>
      </c>
      <c r="AF165" s="2"/>
      <c r="AG165" s="2"/>
      <c r="AH165" s="2"/>
      <c r="AI165" s="2"/>
      <c r="AJ165" s="10">
        <f>IF($H165&lt;'Criterios de Restricción'!$E$43,0,AE165)</f>
        <v>0</v>
      </c>
    </row>
    <row r="166" spans="1:36" ht="21" x14ac:dyDescent="0.25">
      <c r="A166" s="117" t="s">
        <v>609</v>
      </c>
      <c r="B166" s="117" t="s">
        <v>25</v>
      </c>
      <c r="C166" s="117" t="s">
        <v>124</v>
      </c>
      <c r="D166" s="117" t="s">
        <v>118</v>
      </c>
      <c r="E166" s="118">
        <v>30325</v>
      </c>
      <c r="F166" s="117">
        <v>32</v>
      </c>
      <c r="G166" s="117">
        <v>23</v>
      </c>
      <c r="H166" s="117">
        <v>1769</v>
      </c>
      <c r="I166" s="117">
        <v>154</v>
      </c>
      <c r="J166" s="117">
        <v>347</v>
      </c>
      <c r="K166" s="117">
        <v>50</v>
      </c>
      <c r="L166" s="117">
        <v>16</v>
      </c>
      <c r="M166" s="117">
        <v>63</v>
      </c>
      <c r="N166" s="2">
        <v>25</v>
      </c>
      <c r="O166" s="117">
        <v>4</v>
      </c>
      <c r="P166" s="117">
        <v>2</v>
      </c>
      <c r="Q166" s="2">
        <v>7</v>
      </c>
      <c r="R166" s="2">
        <v>25</v>
      </c>
      <c r="S166" s="2">
        <v>9</v>
      </c>
      <c r="T166" s="117">
        <v>34</v>
      </c>
      <c r="U166" s="2">
        <v>21</v>
      </c>
      <c r="V166" s="117">
        <v>44</v>
      </c>
      <c r="W166" s="2">
        <v>82</v>
      </c>
      <c r="X166" s="2"/>
      <c r="Y166" s="2"/>
      <c r="Z166" s="2"/>
      <c r="AA166" s="2"/>
      <c r="AB166" s="2"/>
      <c r="AC166" s="2"/>
      <c r="AD166" s="2"/>
      <c r="AE166" s="71">
        <f>('Controles Generales'!$D$19*(I166*(90/$H166))+'Controles Generales'!$E$19*(J166*(90/$H166))+'Controles Generales'!$F$19*(K166*(90/$H166))+'Controles Generales'!$G$19*(L166*(90/$H166))+'Controles Generales'!$H$19*(M166*(90/$H166))+'Controles Generales'!$J$19*(O166*(90/$H166))+'Controles Generales'!$K$19*(P166*(90/$H166))+'Controles Generales'!$O$19*(T166*(90/$H166))+'Controles Generales'!$Q$19*(V166*(90/$H166)))/100</f>
        <v>4.3529677784058789</v>
      </c>
      <c r="AF166" s="2"/>
      <c r="AG166" s="2"/>
      <c r="AH166" s="2"/>
      <c r="AI166" s="2"/>
      <c r="AJ166" s="10">
        <f>IF($H166&lt;'Criterios de Restricción'!$E$43,0,AE166)</f>
        <v>4.3529677784058789</v>
      </c>
    </row>
    <row r="167" spans="1:36" ht="21" x14ac:dyDescent="0.25">
      <c r="A167" s="117" t="s">
        <v>992</v>
      </c>
      <c r="B167" s="117" t="s">
        <v>27</v>
      </c>
      <c r="C167" s="117" t="s">
        <v>144</v>
      </c>
      <c r="D167" s="117" t="s">
        <v>118</v>
      </c>
      <c r="E167" s="118">
        <v>34056</v>
      </c>
      <c r="F167" s="117">
        <v>22</v>
      </c>
      <c r="G167" s="117">
        <v>1</v>
      </c>
      <c r="H167" s="117">
        <v>1</v>
      </c>
      <c r="I167" s="117">
        <v>2</v>
      </c>
      <c r="J167" s="117">
        <v>1</v>
      </c>
      <c r="K167" s="117">
        <v>0</v>
      </c>
      <c r="L167" s="117">
        <v>0</v>
      </c>
      <c r="M167" s="117">
        <v>1</v>
      </c>
      <c r="N167" s="2">
        <v>2</v>
      </c>
      <c r="O167" s="117">
        <v>0</v>
      </c>
      <c r="P167" s="117">
        <v>0</v>
      </c>
      <c r="Q167" s="2">
        <v>1</v>
      </c>
      <c r="R167" s="2">
        <v>9</v>
      </c>
      <c r="S167" s="2">
        <v>12</v>
      </c>
      <c r="T167" s="117">
        <v>0</v>
      </c>
      <c r="U167" s="2">
        <v>0</v>
      </c>
      <c r="V167" s="117">
        <v>1</v>
      </c>
      <c r="W167" s="2">
        <v>1</v>
      </c>
      <c r="X167" s="2"/>
      <c r="Y167" s="2"/>
      <c r="Z167" s="2"/>
      <c r="AA167" s="2"/>
      <c r="AB167" s="2"/>
      <c r="AC167" s="2"/>
      <c r="AD167" s="2"/>
      <c r="AE167" s="71">
        <f>('Controles Generales'!$D$19*(I167*(90/$H167))+'Controles Generales'!$E$19*(J167*(90/$H167))+'Controles Generales'!$F$19*(K167*(90/$H167))+'Controles Generales'!$G$19*(L167*(90/$H167))+'Controles Generales'!$H$19*(M167*(90/$H167))+'Controles Generales'!$J$19*(O167*(90/$H167))+'Controles Generales'!$K$19*(P167*(90/$H167))+'Controles Generales'!$O$19*(T167*(90/$H167))+'Controles Generales'!$Q$19*(V167*(90/$H167)))/100</f>
        <v>49.5</v>
      </c>
      <c r="AF167" s="2"/>
      <c r="AG167" s="2"/>
      <c r="AH167" s="2"/>
      <c r="AI167" s="2"/>
      <c r="AJ167" s="10">
        <f>IF($H167&lt;'Criterios de Restricción'!$E$43,0,AE167)</f>
        <v>0</v>
      </c>
    </row>
    <row r="168" spans="1:36" ht="21" x14ac:dyDescent="0.25">
      <c r="A168" s="117" t="s">
        <v>456</v>
      </c>
      <c r="B168" s="117" t="s">
        <v>25</v>
      </c>
      <c r="C168" s="117" t="s">
        <v>144</v>
      </c>
      <c r="D168" s="117" t="s">
        <v>118</v>
      </c>
      <c r="E168" s="118">
        <v>30588</v>
      </c>
      <c r="F168" s="117">
        <v>32</v>
      </c>
      <c r="G168" s="117">
        <v>19</v>
      </c>
      <c r="H168" s="117">
        <v>1196</v>
      </c>
      <c r="I168" s="117">
        <v>129</v>
      </c>
      <c r="J168" s="117">
        <v>317</v>
      </c>
      <c r="K168" s="117">
        <v>48</v>
      </c>
      <c r="L168" s="117">
        <v>12</v>
      </c>
      <c r="M168" s="117">
        <v>28</v>
      </c>
      <c r="N168" s="2">
        <v>11</v>
      </c>
      <c r="O168" s="117">
        <v>3</v>
      </c>
      <c r="P168" s="117">
        <v>4</v>
      </c>
      <c r="Q168" s="2">
        <v>3</v>
      </c>
      <c r="R168" s="2">
        <v>35</v>
      </c>
      <c r="S168" s="2">
        <v>6</v>
      </c>
      <c r="T168" s="117">
        <v>12</v>
      </c>
      <c r="U168" s="2">
        <v>3</v>
      </c>
      <c r="V168" s="117">
        <v>20</v>
      </c>
      <c r="W168" s="2">
        <v>29</v>
      </c>
      <c r="X168" s="2" t="s">
        <v>42</v>
      </c>
      <c r="Y168" s="2">
        <v>32.14626211747818</v>
      </c>
      <c r="Z168" s="2">
        <v>22.48153630954128</v>
      </c>
      <c r="AA168" s="2">
        <v>22.170371043022996</v>
      </c>
      <c r="AB168" s="2">
        <v>29.720032609281461</v>
      </c>
      <c r="AC168" s="2">
        <v>33.294897453839248</v>
      </c>
      <c r="AD168" s="2">
        <v>56.172895581876389</v>
      </c>
      <c r="AE168" s="71">
        <f>('Controles Generales'!$D$19*(I168*(90/$H168))+'Controles Generales'!$E$19*(J168*(90/$H168))+'Controles Generales'!$F$19*(K168*(90/$H168))+'Controles Generales'!$G$19*(L168*(90/$H168))+'Controles Generales'!$H$19*(M168*(90/$H168))+'Controles Generales'!$J$19*(O168*(90/$H168))+'Controles Generales'!$K$19*(P168*(90/$H168))+'Controles Generales'!$O$19*(T168*(90/$H168))+'Controles Generales'!$Q$19*(V168*(90/$H168)))/100</f>
        <v>5.2035953177257532</v>
      </c>
      <c r="AF168" s="2"/>
      <c r="AG168" s="2"/>
      <c r="AH168" s="2"/>
      <c r="AI168" s="2"/>
      <c r="AJ168" s="10">
        <f>IF($H168&lt;'Criterios de Restricción'!$E$43,0,AE168)</f>
        <v>5.2035953177257532</v>
      </c>
    </row>
    <row r="169" spans="1:36" ht="21" x14ac:dyDescent="0.25">
      <c r="A169" s="117" t="s">
        <v>610</v>
      </c>
      <c r="B169" s="117" t="s">
        <v>25</v>
      </c>
      <c r="C169" s="117" t="s">
        <v>605</v>
      </c>
      <c r="D169" s="117" t="s">
        <v>118</v>
      </c>
      <c r="E169" s="118">
        <v>30801</v>
      </c>
      <c r="F169" s="117">
        <v>31</v>
      </c>
      <c r="G169" s="117">
        <v>3</v>
      </c>
      <c r="H169" s="117">
        <v>82</v>
      </c>
      <c r="I169" s="117">
        <v>13</v>
      </c>
      <c r="J169" s="117">
        <v>12</v>
      </c>
      <c r="K169" s="117">
        <v>3</v>
      </c>
      <c r="L169" s="117">
        <v>0</v>
      </c>
      <c r="M169" s="117">
        <v>1</v>
      </c>
      <c r="N169" s="2">
        <v>4</v>
      </c>
      <c r="O169" s="117">
        <v>0</v>
      </c>
      <c r="P169" s="117">
        <v>0</v>
      </c>
      <c r="Q169" s="2">
        <v>1</v>
      </c>
      <c r="R169" s="2">
        <v>1</v>
      </c>
      <c r="S169" s="2">
        <v>6</v>
      </c>
      <c r="T169" s="117">
        <v>0</v>
      </c>
      <c r="U169" s="2">
        <v>7</v>
      </c>
      <c r="V169" s="117">
        <v>3</v>
      </c>
      <c r="W169" s="2">
        <v>33</v>
      </c>
      <c r="X169" s="2" t="s">
        <v>42</v>
      </c>
      <c r="Y169" s="2">
        <v>12.432684595753335</v>
      </c>
      <c r="Z169" s="2">
        <v>5.163842554442243</v>
      </c>
      <c r="AA169" s="2">
        <v>5.3608894049954809</v>
      </c>
      <c r="AB169" s="2">
        <v>10.037192792474647</v>
      </c>
      <c r="AC169" s="2">
        <v>12.996903160091016</v>
      </c>
      <c r="AD169" s="2">
        <v>20.631969689920325</v>
      </c>
      <c r="AE169" s="71">
        <f>('Controles Generales'!$D$19*(I169*(90/$H169))+'Controles Generales'!$E$19*(J169*(90/$H169))+'Controles Generales'!$F$19*(K169*(90/$H169))+'Controles Generales'!$G$19*(L169*(90/$H169))+'Controles Generales'!$H$19*(M169*(90/$H169))+'Controles Generales'!$J$19*(O169*(90/$H169))+'Controles Generales'!$K$19*(P169*(90/$H169))+'Controles Generales'!$O$19*(T169*(90/$H169))+'Controles Generales'!$Q$19*(V169*(90/$H169)))/100</f>
        <v>3.918292682926829</v>
      </c>
      <c r="AF169" s="2"/>
      <c r="AG169" s="2"/>
      <c r="AH169" s="2"/>
      <c r="AI169" s="2"/>
      <c r="AJ169" s="10">
        <f>IF($H169&lt;'Criterios de Restricción'!$E$43,0,AE169)</f>
        <v>0</v>
      </c>
    </row>
    <row r="170" spans="1:36" ht="21" x14ac:dyDescent="0.25">
      <c r="A170" s="117" t="s">
        <v>485</v>
      </c>
      <c r="B170" s="117" t="s">
        <v>24</v>
      </c>
      <c r="C170" s="117" t="s">
        <v>158</v>
      </c>
      <c r="D170" s="117" t="s">
        <v>118</v>
      </c>
      <c r="E170" s="118">
        <v>33137</v>
      </c>
      <c r="F170" s="117">
        <v>25</v>
      </c>
      <c r="G170" s="117">
        <v>3</v>
      </c>
      <c r="H170" s="117">
        <v>68</v>
      </c>
      <c r="I170" s="117">
        <v>4</v>
      </c>
      <c r="J170" s="117">
        <v>16</v>
      </c>
      <c r="K170" s="117">
        <v>1</v>
      </c>
      <c r="L170" s="117">
        <v>0</v>
      </c>
      <c r="M170" s="117">
        <v>1</v>
      </c>
      <c r="N170" s="2">
        <v>0</v>
      </c>
      <c r="O170" s="117">
        <v>0</v>
      </c>
      <c r="P170" s="117">
        <v>0</v>
      </c>
      <c r="Q170" s="2">
        <v>0</v>
      </c>
      <c r="R170" s="2">
        <v>1</v>
      </c>
      <c r="S170" s="2">
        <v>0</v>
      </c>
      <c r="T170" s="117">
        <v>0</v>
      </c>
      <c r="U170" s="2">
        <v>0</v>
      </c>
      <c r="V170" s="117">
        <v>3</v>
      </c>
      <c r="W170" s="2">
        <v>6</v>
      </c>
      <c r="X170" s="2"/>
      <c r="Y170" s="2"/>
      <c r="Z170" s="2"/>
      <c r="AA170" s="2"/>
      <c r="AB170" s="2"/>
      <c r="AC170" s="2"/>
      <c r="AD170" s="2"/>
      <c r="AE170" s="71">
        <f>('Controles Generales'!$D$19*(I170*(90/$H170))+'Controles Generales'!$E$19*(J170*(90/$H170))+'Controles Generales'!$F$19*(K170*(90/$H170))+'Controles Generales'!$G$19*(L170*(90/$H170))+'Controles Generales'!$H$19*(M170*(90/$H170))+'Controles Generales'!$J$19*(O170*(90/$H170))+'Controles Generales'!$K$19*(P170*(90/$H170))+'Controles Generales'!$O$19*(T170*(90/$H170))+'Controles Generales'!$Q$19*(V170*(90/$H170)))/100</f>
        <v>3.6926470588235301</v>
      </c>
      <c r="AF170" s="2"/>
      <c r="AG170" s="2"/>
      <c r="AH170" s="2"/>
      <c r="AI170" s="2"/>
      <c r="AJ170" s="10">
        <f>IF($H170&lt;'Criterios de Restricción'!$E$43,0,AE170)</f>
        <v>0</v>
      </c>
    </row>
    <row r="171" spans="1:36" ht="31.5" x14ac:dyDescent="0.25">
      <c r="A171" s="117" t="s">
        <v>611</v>
      </c>
      <c r="B171" s="117" t="s">
        <v>25</v>
      </c>
      <c r="C171" s="117" t="s">
        <v>121</v>
      </c>
      <c r="D171" s="117" t="s">
        <v>118</v>
      </c>
      <c r="E171" s="118">
        <v>33989</v>
      </c>
      <c r="F171" s="117">
        <v>22</v>
      </c>
      <c r="G171" s="117">
        <v>7</v>
      </c>
      <c r="H171" s="117">
        <v>491</v>
      </c>
      <c r="I171" s="117">
        <v>29</v>
      </c>
      <c r="J171" s="117">
        <v>62</v>
      </c>
      <c r="K171" s="117">
        <v>3</v>
      </c>
      <c r="L171" s="117">
        <v>3</v>
      </c>
      <c r="M171" s="117">
        <v>16</v>
      </c>
      <c r="N171" s="2">
        <v>16</v>
      </c>
      <c r="O171" s="117">
        <v>0</v>
      </c>
      <c r="P171" s="117">
        <v>1</v>
      </c>
      <c r="Q171" s="2">
        <v>0</v>
      </c>
      <c r="R171" s="2">
        <v>5</v>
      </c>
      <c r="S171" s="2">
        <v>7</v>
      </c>
      <c r="T171" s="117">
        <v>5</v>
      </c>
      <c r="U171" s="2">
        <v>27</v>
      </c>
      <c r="V171" s="117">
        <v>27</v>
      </c>
      <c r="W171" s="2">
        <v>172</v>
      </c>
      <c r="X171" s="2" t="s">
        <v>42</v>
      </c>
      <c r="Y171" s="2">
        <v>0.65813819324255762</v>
      </c>
      <c r="Z171" s="2">
        <v>0.75465090728373463</v>
      </c>
      <c r="AA171" s="2">
        <v>0.94068155121286035</v>
      </c>
      <c r="AB171" s="2">
        <v>0.65813819324255762</v>
      </c>
      <c r="AC171" s="2">
        <v>0.88781040275347667</v>
      </c>
      <c r="AD171" s="2">
        <v>0.53756490189127759</v>
      </c>
      <c r="AE171" s="71">
        <f>('Controles Generales'!$D$19*(I171*(90/$H171))+'Controles Generales'!$E$19*(J171*(90/$H171))+'Controles Generales'!$F$19*(K171*(90/$H171))+'Controles Generales'!$G$19*(L171*(90/$H171))+'Controles Generales'!$H$19*(M171*(90/$H171))+'Controles Generales'!$J$19*(O171*(90/$H171))+'Controles Generales'!$K$19*(P171*(90/$H171))+'Controles Generales'!$O$19*(T171*(90/$H171))+'Controles Generales'!$Q$19*(V171*(90/$H171)))/100</f>
        <v>2.9089613034623212</v>
      </c>
      <c r="AF171" s="2"/>
      <c r="AG171" s="2"/>
      <c r="AH171" s="2"/>
      <c r="AI171" s="2"/>
      <c r="AJ171" s="10">
        <f>IF($H171&lt;'Criterios de Restricción'!$E$43,0,AE171)</f>
        <v>0</v>
      </c>
    </row>
    <row r="172" spans="1:36" ht="21" x14ac:dyDescent="0.25">
      <c r="A172" s="117" t="s">
        <v>521</v>
      </c>
      <c r="B172" s="117" t="s">
        <v>27</v>
      </c>
      <c r="C172" s="117" t="s">
        <v>144</v>
      </c>
      <c r="D172" s="117" t="s">
        <v>118</v>
      </c>
      <c r="E172" s="118">
        <v>32237</v>
      </c>
      <c r="F172" s="117">
        <v>27</v>
      </c>
      <c r="G172" s="117">
        <v>3</v>
      </c>
      <c r="H172" s="117">
        <v>44</v>
      </c>
      <c r="I172" s="117">
        <v>6</v>
      </c>
      <c r="J172" s="117">
        <v>12</v>
      </c>
      <c r="K172" s="117">
        <v>0</v>
      </c>
      <c r="L172" s="117">
        <v>2</v>
      </c>
      <c r="M172" s="117">
        <v>2</v>
      </c>
      <c r="N172" s="2">
        <v>2</v>
      </c>
      <c r="O172" s="117">
        <v>0</v>
      </c>
      <c r="P172" s="117">
        <v>0</v>
      </c>
      <c r="Q172" s="2">
        <v>0</v>
      </c>
      <c r="R172" s="2">
        <v>3</v>
      </c>
      <c r="S172" s="2">
        <v>6</v>
      </c>
      <c r="T172" s="117">
        <v>2</v>
      </c>
      <c r="U172" s="2">
        <v>3</v>
      </c>
      <c r="V172" s="117">
        <v>2</v>
      </c>
      <c r="W172" s="2">
        <v>4</v>
      </c>
      <c r="X172" s="2" t="s">
        <v>42</v>
      </c>
      <c r="Y172" s="2">
        <v>31.609563684094596</v>
      </c>
      <c r="Z172" s="2">
        <v>28.221805387937565</v>
      </c>
      <c r="AA172" s="2">
        <v>34.829291459081247</v>
      </c>
      <c r="AB172" s="2">
        <v>31.203825979176564</v>
      </c>
      <c r="AC172" s="2">
        <v>35.858205678496255</v>
      </c>
      <c r="AD172" s="2">
        <v>22.254433719292742</v>
      </c>
      <c r="AE172" s="71">
        <f>('Controles Generales'!$D$19*(I172*(90/$H172))+'Controles Generales'!$E$19*(J172*(90/$H172))+'Controles Generales'!$F$19*(K172*(90/$H172))+'Controles Generales'!$G$19*(L172*(90/$H172))+'Controles Generales'!$H$19*(M172*(90/$H172))+'Controles Generales'!$J$19*(O172*(90/$H172))+'Controles Generales'!$K$19*(P172*(90/$H172))+'Controles Generales'!$O$19*(T172*(90/$H172))+'Controles Generales'!$Q$19*(V172*(90/$H172)))/100</f>
        <v>6.0954545454545448</v>
      </c>
      <c r="AF172" s="2"/>
      <c r="AG172" s="2"/>
      <c r="AH172" s="2"/>
      <c r="AI172" s="2"/>
      <c r="AJ172" s="10">
        <f>IF($H172&lt;'Criterios de Restricción'!$E$43,0,AE172)</f>
        <v>0</v>
      </c>
    </row>
    <row r="173" spans="1:36" ht="21" x14ac:dyDescent="0.25">
      <c r="A173" s="117" t="s">
        <v>527</v>
      </c>
      <c r="B173" s="117" t="s">
        <v>24</v>
      </c>
      <c r="C173" s="117" t="s">
        <v>160</v>
      </c>
      <c r="D173" s="117" t="s">
        <v>118</v>
      </c>
      <c r="E173" s="118">
        <v>34834</v>
      </c>
      <c r="F173" s="117">
        <v>20</v>
      </c>
      <c r="G173" s="117">
        <v>8</v>
      </c>
      <c r="H173" s="117">
        <v>353</v>
      </c>
      <c r="I173" s="117">
        <v>27</v>
      </c>
      <c r="J173" s="117">
        <v>34</v>
      </c>
      <c r="K173" s="117">
        <v>14</v>
      </c>
      <c r="L173" s="117">
        <v>3</v>
      </c>
      <c r="M173" s="117">
        <v>10</v>
      </c>
      <c r="N173" s="2">
        <v>33</v>
      </c>
      <c r="O173" s="117">
        <v>0</v>
      </c>
      <c r="P173" s="117">
        <v>0</v>
      </c>
      <c r="Q173" s="2">
        <v>4</v>
      </c>
      <c r="R173" s="2">
        <v>28</v>
      </c>
      <c r="S173" s="2">
        <v>6</v>
      </c>
      <c r="T173" s="117">
        <v>5</v>
      </c>
      <c r="U173" s="2">
        <v>16</v>
      </c>
      <c r="V173" s="117">
        <v>7</v>
      </c>
      <c r="W173" s="2">
        <v>92</v>
      </c>
      <c r="X173" s="2"/>
      <c r="Y173" s="2"/>
      <c r="Z173" s="2"/>
      <c r="AA173" s="2"/>
      <c r="AB173" s="2"/>
      <c r="AC173" s="2"/>
      <c r="AD173" s="2"/>
      <c r="AE173" s="71">
        <f>('Controles Generales'!$D$19*(I173*(90/$H173))+'Controles Generales'!$E$19*(J173*(90/$H173))+'Controles Generales'!$F$19*(K173*(90/$H173))+'Controles Generales'!$G$19*(L173*(90/$H173))+'Controles Generales'!$H$19*(M173*(90/$H173))+'Controles Generales'!$J$19*(O173*(90/$H173))+'Controles Generales'!$K$19*(P173*(90/$H173))+'Controles Generales'!$O$19*(T173*(90/$H173))+'Controles Generales'!$Q$19*(V173*(90/$H173)))/100</f>
        <v>3.1589235127478759</v>
      </c>
      <c r="AF173" s="2"/>
      <c r="AG173" s="2"/>
      <c r="AH173" s="2"/>
      <c r="AI173" s="2"/>
      <c r="AJ173" s="10">
        <f>IF($H173&lt;'Criterios de Restricción'!$E$43,0,AE173)</f>
        <v>0</v>
      </c>
    </row>
    <row r="174" spans="1:36" ht="21" x14ac:dyDescent="0.25">
      <c r="A174" s="117" t="s">
        <v>612</v>
      </c>
      <c r="B174" s="117" t="s">
        <v>25</v>
      </c>
      <c r="C174" s="117" t="s">
        <v>585</v>
      </c>
      <c r="D174" s="117" t="s">
        <v>118</v>
      </c>
      <c r="E174" s="118">
        <v>31341</v>
      </c>
      <c r="F174" s="117">
        <v>30</v>
      </c>
      <c r="G174" s="117">
        <v>23</v>
      </c>
      <c r="H174" s="117">
        <v>1503</v>
      </c>
      <c r="I174" s="117">
        <v>94</v>
      </c>
      <c r="J174" s="117">
        <v>229</v>
      </c>
      <c r="K174" s="117">
        <v>33</v>
      </c>
      <c r="L174" s="117">
        <v>10</v>
      </c>
      <c r="M174" s="117">
        <v>34</v>
      </c>
      <c r="N174" s="2">
        <v>1</v>
      </c>
      <c r="O174" s="117">
        <v>3</v>
      </c>
      <c r="P174" s="117">
        <v>3</v>
      </c>
      <c r="Q174" s="2">
        <v>2</v>
      </c>
      <c r="R174" s="2">
        <v>13</v>
      </c>
      <c r="S174" s="2">
        <v>4</v>
      </c>
      <c r="T174" s="117">
        <v>10</v>
      </c>
      <c r="U174" s="2">
        <v>8</v>
      </c>
      <c r="V174" s="117">
        <v>38</v>
      </c>
      <c r="W174" s="2">
        <v>58</v>
      </c>
      <c r="X174" s="2" t="s">
        <v>42</v>
      </c>
      <c r="Y174" s="2">
        <v>14.471652447122411</v>
      </c>
      <c r="Z174" s="2">
        <v>12.154789522524094</v>
      </c>
      <c r="AA174" s="2">
        <v>13.487542144112508</v>
      </c>
      <c r="AB174" s="2">
        <v>16.979849168433887</v>
      </c>
      <c r="AC174" s="2">
        <v>17.446160525050132</v>
      </c>
      <c r="AD174" s="2">
        <v>15.167597614980139</v>
      </c>
      <c r="AE174" s="71">
        <f>('Controles Generales'!$D$19*(I174*(90/$H174))+'Controles Generales'!$E$19*(J174*(90/$H174))+'Controles Generales'!$F$19*(K174*(90/$H174))+'Controles Generales'!$G$19*(L174*(90/$H174))+'Controles Generales'!$H$19*(M174*(90/$H174))+'Controles Generales'!$J$19*(O174*(90/$H174))+'Controles Generales'!$K$19*(P174*(90/$H174))+'Controles Generales'!$O$19*(T174*(90/$H174))+'Controles Generales'!$Q$19*(V174*(90/$H174)))/100</f>
        <v>3.2065868263473054</v>
      </c>
      <c r="AF174" s="2"/>
      <c r="AG174" s="2"/>
      <c r="AH174" s="2"/>
      <c r="AI174" s="2"/>
      <c r="AJ174" s="10">
        <f>IF($H174&lt;'Criterios de Restricción'!$E$43,0,AE174)</f>
        <v>3.2065868263473054</v>
      </c>
    </row>
    <row r="175" spans="1:36" ht="21" x14ac:dyDescent="0.25">
      <c r="A175" s="117" t="s">
        <v>434</v>
      </c>
      <c r="B175" s="117" t="s">
        <v>28</v>
      </c>
      <c r="C175" s="117" t="s">
        <v>121</v>
      </c>
      <c r="D175" s="117" t="s">
        <v>118</v>
      </c>
      <c r="E175" s="118">
        <v>31863</v>
      </c>
      <c r="F175" s="117">
        <v>28</v>
      </c>
      <c r="G175" s="117">
        <v>18</v>
      </c>
      <c r="H175" s="117">
        <v>1143</v>
      </c>
      <c r="I175" s="117">
        <v>132</v>
      </c>
      <c r="J175" s="117">
        <v>242</v>
      </c>
      <c r="K175" s="117">
        <v>30</v>
      </c>
      <c r="L175" s="117">
        <v>25</v>
      </c>
      <c r="M175" s="117">
        <v>78</v>
      </c>
      <c r="N175" s="2">
        <v>0</v>
      </c>
      <c r="O175" s="117">
        <v>0</v>
      </c>
      <c r="P175" s="117">
        <v>3</v>
      </c>
      <c r="Q175" s="2">
        <v>0</v>
      </c>
      <c r="R175" s="2">
        <v>0</v>
      </c>
      <c r="S175" s="2">
        <v>0</v>
      </c>
      <c r="T175" s="117">
        <v>5</v>
      </c>
      <c r="U175" s="2">
        <v>0</v>
      </c>
      <c r="V175" s="117">
        <v>50</v>
      </c>
      <c r="W175" s="2">
        <v>1</v>
      </c>
      <c r="X175" s="2" t="s">
        <v>42</v>
      </c>
      <c r="Y175" s="2">
        <v>17.839535898494479</v>
      </c>
      <c r="Z175" s="2">
        <v>10.608875250166633</v>
      </c>
      <c r="AA175" s="2">
        <v>12.917883263364841</v>
      </c>
      <c r="AB175" s="2">
        <v>16.24732278374038</v>
      </c>
      <c r="AC175" s="2">
        <v>21.166946188660912</v>
      </c>
      <c r="AD175" s="2">
        <v>24.028750179604167</v>
      </c>
      <c r="AE175" s="71">
        <f>('Controles Generales'!$D$19*(I175*(90/$H175))+'Controles Generales'!$E$19*(J175*(90/$H175))+'Controles Generales'!$F$19*(K175*(90/$H175))+'Controles Generales'!$G$19*(L175*(90/$H175))+'Controles Generales'!$H$19*(M175*(90/$H175))+'Controles Generales'!$J$19*(O175*(90/$H175))+'Controles Generales'!$K$19*(P175*(90/$H175))+'Controles Generales'!$O$19*(T175*(90/$H175))+'Controles Generales'!$Q$19*(V175*(90/$H175)))/100</f>
        <v>5.4677165354330715</v>
      </c>
      <c r="AF175" s="2"/>
      <c r="AG175" s="2"/>
      <c r="AH175" s="2"/>
      <c r="AI175" s="2"/>
      <c r="AJ175" s="10">
        <f>IF($H175&lt;'Criterios de Restricción'!$E$43,0,AE175)</f>
        <v>5.4677165354330715</v>
      </c>
    </row>
    <row r="176" spans="1:36" ht="21" x14ac:dyDescent="0.25">
      <c r="A176" s="117" t="s">
        <v>993</v>
      </c>
      <c r="B176" s="117" t="s">
        <v>28</v>
      </c>
      <c r="C176" s="117" t="s">
        <v>117</v>
      </c>
      <c r="D176" s="117" t="s">
        <v>118</v>
      </c>
      <c r="E176" s="118">
        <v>33463</v>
      </c>
      <c r="F176" s="117">
        <v>24</v>
      </c>
      <c r="G176" s="117">
        <v>2</v>
      </c>
      <c r="H176" s="117">
        <v>36</v>
      </c>
      <c r="I176" s="117">
        <v>2</v>
      </c>
      <c r="J176" s="117">
        <v>10</v>
      </c>
      <c r="K176" s="117">
        <v>1</v>
      </c>
      <c r="L176" s="117">
        <v>0</v>
      </c>
      <c r="M176" s="117">
        <v>2</v>
      </c>
      <c r="N176" s="2">
        <v>0</v>
      </c>
      <c r="O176" s="117">
        <v>0</v>
      </c>
      <c r="P176" s="117">
        <v>0</v>
      </c>
      <c r="Q176" s="2">
        <v>0</v>
      </c>
      <c r="R176" s="2">
        <v>0</v>
      </c>
      <c r="S176" s="2">
        <v>0</v>
      </c>
      <c r="T176" s="117">
        <v>1</v>
      </c>
      <c r="U176" s="2">
        <v>0</v>
      </c>
      <c r="V176" s="117">
        <v>0</v>
      </c>
      <c r="W176" s="2">
        <v>0</v>
      </c>
      <c r="X176" s="2"/>
      <c r="Y176" s="2"/>
      <c r="Z176" s="2"/>
      <c r="AA176" s="2"/>
      <c r="AB176" s="2"/>
      <c r="AC176" s="2"/>
      <c r="AD176" s="2"/>
      <c r="AE176" s="71">
        <f>('Controles Generales'!$D$19*(I176*(90/$H176))+'Controles Generales'!$E$19*(J176*(90/$H176))+'Controles Generales'!$F$19*(K176*(90/$H176))+'Controles Generales'!$G$19*(L176*(90/$H176))+'Controles Generales'!$H$19*(M176*(90/$H176))+'Controles Generales'!$J$19*(O176*(90/$H176))+'Controles Generales'!$K$19*(P176*(90/$H176))+'Controles Generales'!$O$19*(T176*(90/$H176))+'Controles Generales'!$Q$19*(V176*(90/$H176)))/100</f>
        <v>5.15</v>
      </c>
      <c r="AF176" s="2"/>
      <c r="AG176" s="2"/>
      <c r="AH176" s="2"/>
      <c r="AI176" s="2"/>
      <c r="AJ176" s="10">
        <f>IF($H176&lt;'Criterios de Restricción'!$E$43,0,AE176)</f>
        <v>0</v>
      </c>
    </row>
    <row r="177" spans="1:36" ht="31.5" x14ac:dyDescent="0.25">
      <c r="A177" s="117" t="s">
        <v>994</v>
      </c>
      <c r="B177" s="117" t="s">
        <v>27</v>
      </c>
      <c r="C177" s="117" t="s">
        <v>585</v>
      </c>
      <c r="D177" s="117" t="s">
        <v>169</v>
      </c>
      <c r="E177" s="118">
        <v>33301</v>
      </c>
      <c r="F177" s="117">
        <v>24</v>
      </c>
      <c r="G177" s="117">
        <v>3</v>
      </c>
      <c r="H177" s="117">
        <v>162</v>
      </c>
      <c r="I177" s="117">
        <v>4</v>
      </c>
      <c r="J177" s="117">
        <v>19</v>
      </c>
      <c r="K177" s="117">
        <v>1</v>
      </c>
      <c r="L177" s="117">
        <v>1</v>
      </c>
      <c r="M177" s="117">
        <v>4</v>
      </c>
      <c r="N177" s="2">
        <v>0</v>
      </c>
      <c r="O177" s="117">
        <v>0</v>
      </c>
      <c r="P177" s="117">
        <v>0</v>
      </c>
      <c r="Q177" s="2">
        <v>0</v>
      </c>
      <c r="R177" s="2">
        <v>2</v>
      </c>
      <c r="S177" s="2">
        <v>0</v>
      </c>
      <c r="T177" s="117">
        <v>3</v>
      </c>
      <c r="U177" s="2">
        <v>0</v>
      </c>
      <c r="V177" s="117">
        <v>0</v>
      </c>
      <c r="W177" s="2">
        <v>0</v>
      </c>
      <c r="X177" s="2"/>
      <c r="Y177" s="2"/>
      <c r="Z177" s="2"/>
      <c r="AA177" s="2"/>
      <c r="AB177" s="2"/>
      <c r="AC177" s="2"/>
      <c r="AD177" s="2"/>
      <c r="AE177" s="71">
        <f>('Controles Generales'!$D$19*(I177*(90/$H177))+'Controles Generales'!$E$19*(J177*(90/$H177))+'Controles Generales'!$F$19*(K177*(90/$H177))+'Controles Generales'!$G$19*(L177*(90/$H177))+'Controles Generales'!$H$19*(M177*(90/$H177))+'Controles Generales'!$J$19*(O177*(90/$H177))+'Controles Generales'!$K$19*(P177*(90/$H177))+'Controles Generales'!$O$19*(T177*(90/$H177))+'Controles Generales'!$Q$19*(V177*(90/$H177)))/100</f>
        <v>2.2555555555555555</v>
      </c>
      <c r="AF177" s="2"/>
      <c r="AG177" s="2"/>
      <c r="AH177" s="2"/>
      <c r="AI177" s="2"/>
      <c r="AJ177" s="10">
        <f>IF($H177&lt;'Criterios de Restricción'!$E$43,0,AE177)</f>
        <v>0</v>
      </c>
    </row>
    <row r="178" spans="1:36" ht="21" x14ac:dyDescent="0.25">
      <c r="A178" s="117" t="s">
        <v>995</v>
      </c>
      <c r="B178" s="117" t="s">
        <v>28</v>
      </c>
      <c r="C178" s="117" t="s">
        <v>165</v>
      </c>
      <c r="D178" s="117" t="s">
        <v>118</v>
      </c>
      <c r="E178" s="118">
        <v>30727</v>
      </c>
      <c r="F178" s="117">
        <v>31</v>
      </c>
      <c r="G178" s="117">
        <v>10</v>
      </c>
      <c r="H178" s="117">
        <v>599</v>
      </c>
      <c r="I178" s="117">
        <v>86</v>
      </c>
      <c r="J178" s="117">
        <v>77</v>
      </c>
      <c r="K178" s="117">
        <v>0</v>
      </c>
      <c r="L178" s="117">
        <v>8</v>
      </c>
      <c r="M178" s="117">
        <v>63</v>
      </c>
      <c r="N178" s="2">
        <v>0</v>
      </c>
      <c r="O178" s="117">
        <v>0</v>
      </c>
      <c r="P178" s="117">
        <v>0</v>
      </c>
      <c r="Q178" s="2">
        <v>0</v>
      </c>
      <c r="R178" s="2">
        <v>0</v>
      </c>
      <c r="S178" s="2">
        <v>0</v>
      </c>
      <c r="T178" s="117">
        <v>3</v>
      </c>
      <c r="U178" s="2">
        <v>0</v>
      </c>
      <c r="V178" s="117">
        <v>57</v>
      </c>
      <c r="W178" s="2">
        <v>2</v>
      </c>
      <c r="X178" s="2" t="s">
        <v>42</v>
      </c>
      <c r="Y178" s="2">
        <v>40.787058570161271</v>
      </c>
      <c r="Z178" s="2">
        <v>50.650047158186268</v>
      </c>
      <c r="AA178" s="2">
        <v>51.049943993355818</v>
      </c>
      <c r="AB178" s="2">
        <v>40.912058570161271</v>
      </c>
      <c r="AC178" s="2">
        <v>48.581746878256489</v>
      </c>
      <c r="AD178" s="2">
        <v>21.455024233388887</v>
      </c>
      <c r="AE178" s="71">
        <f>('Controles Generales'!$D$19*(I178*(90/$H178))+'Controles Generales'!$E$19*(J178*(90/$H178))+'Controles Generales'!$F$19*(K178*(90/$H178))+'Controles Generales'!$G$19*(L178*(90/$H178))+'Controles Generales'!$H$19*(M178*(90/$H178))+'Controles Generales'!$J$19*(O178*(90/$H178))+'Controles Generales'!$K$19*(P178*(90/$H178))+'Controles Generales'!$O$19*(T178*(90/$H178))+'Controles Generales'!$Q$19*(V178*(90/$H178)))/100</f>
        <v>5.0589315525876462</v>
      </c>
      <c r="AF178" s="2"/>
      <c r="AG178" s="2"/>
      <c r="AH178" s="2"/>
      <c r="AI178" s="2"/>
      <c r="AJ178" s="10">
        <f>IF($H178&lt;'Criterios de Restricción'!$E$43,0,AE178)</f>
        <v>0</v>
      </c>
    </row>
    <row r="179" spans="1:36" ht="21" x14ac:dyDescent="0.25">
      <c r="A179" s="117" t="s">
        <v>447</v>
      </c>
      <c r="B179" s="117" t="s">
        <v>28</v>
      </c>
      <c r="C179" s="117" t="s">
        <v>143</v>
      </c>
      <c r="D179" s="117" t="s">
        <v>118</v>
      </c>
      <c r="E179" s="118">
        <v>31647</v>
      </c>
      <c r="F179" s="117">
        <v>29</v>
      </c>
      <c r="G179" s="117">
        <v>23</v>
      </c>
      <c r="H179" s="117">
        <v>1889</v>
      </c>
      <c r="I179" s="117">
        <v>384</v>
      </c>
      <c r="J179" s="117">
        <v>369</v>
      </c>
      <c r="K179" s="117">
        <v>23</v>
      </c>
      <c r="L179" s="117">
        <v>38</v>
      </c>
      <c r="M179" s="117">
        <v>195</v>
      </c>
      <c r="N179" s="2">
        <v>7</v>
      </c>
      <c r="O179" s="117">
        <v>0</v>
      </c>
      <c r="P179" s="117">
        <v>6</v>
      </c>
      <c r="Q179" s="2">
        <v>1</v>
      </c>
      <c r="R179" s="2">
        <v>1</v>
      </c>
      <c r="S179" s="2">
        <v>8</v>
      </c>
      <c r="T179" s="117">
        <v>8</v>
      </c>
      <c r="U179" s="2">
        <v>2</v>
      </c>
      <c r="V179" s="117">
        <v>236</v>
      </c>
      <c r="W179" s="2">
        <v>34</v>
      </c>
      <c r="X179" s="2"/>
      <c r="Y179" s="2"/>
      <c r="Z179" s="2"/>
      <c r="AA179" s="2"/>
      <c r="AB179" s="2"/>
      <c r="AC179" s="2"/>
      <c r="AD179" s="2"/>
      <c r="AE179" s="71">
        <f>('Controles Generales'!$D$19*(I179*(90/$H179))+'Controles Generales'!$E$19*(J179*(90/$H179))+'Controles Generales'!$F$19*(K179*(90/$H179))+'Controles Generales'!$G$19*(L179*(90/$H179))+'Controles Generales'!$H$19*(M179*(90/$H179))+'Controles Generales'!$J$19*(O179*(90/$H179))+'Controles Generales'!$K$19*(P179*(90/$H179))+'Controles Generales'!$O$19*(T179*(90/$H179))+'Controles Generales'!$Q$19*(V179*(90/$H179)))/100</f>
        <v>6.6806776071995762</v>
      </c>
      <c r="AF179" s="2"/>
      <c r="AG179" s="2"/>
      <c r="AH179" s="2"/>
      <c r="AI179" s="2"/>
      <c r="AJ179" s="10">
        <f>IF($H179&lt;'Criterios de Restricción'!$E$43,0,AE179)</f>
        <v>6.6806776071995762</v>
      </c>
    </row>
    <row r="180" spans="1:36" ht="21" x14ac:dyDescent="0.25">
      <c r="A180" s="117" t="s">
        <v>211</v>
      </c>
      <c r="B180" s="117" t="s">
        <v>25</v>
      </c>
      <c r="C180" s="117" t="s">
        <v>598</v>
      </c>
      <c r="D180" s="117" t="s">
        <v>118</v>
      </c>
      <c r="E180" s="118">
        <v>32726</v>
      </c>
      <c r="F180" s="117">
        <v>26</v>
      </c>
      <c r="G180" s="117">
        <v>22</v>
      </c>
      <c r="H180" s="117">
        <v>1612</v>
      </c>
      <c r="I180" s="117">
        <v>113</v>
      </c>
      <c r="J180" s="117">
        <v>226</v>
      </c>
      <c r="K180" s="117">
        <v>25</v>
      </c>
      <c r="L180" s="117">
        <v>11</v>
      </c>
      <c r="M180" s="117">
        <v>57</v>
      </c>
      <c r="N180" s="2">
        <v>5</v>
      </c>
      <c r="O180" s="117">
        <v>11</v>
      </c>
      <c r="P180" s="117">
        <v>2</v>
      </c>
      <c r="Q180" s="2">
        <v>0</v>
      </c>
      <c r="R180" s="2">
        <v>0</v>
      </c>
      <c r="S180" s="2">
        <v>13</v>
      </c>
      <c r="T180" s="117">
        <v>20</v>
      </c>
      <c r="U180" s="2">
        <v>0</v>
      </c>
      <c r="V180" s="117">
        <v>68</v>
      </c>
      <c r="W180" s="2">
        <v>10</v>
      </c>
      <c r="X180" s="2"/>
      <c r="Y180" s="2"/>
      <c r="Z180" s="2"/>
      <c r="AA180" s="2"/>
      <c r="AB180" s="2"/>
      <c r="AC180" s="2"/>
      <c r="AD180" s="2"/>
      <c r="AE180" s="71">
        <f>('Controles Generales'!$D$19*(I180*(90/$H180))+'Controles Generales'!$E$19*(J180*(90/$H180))+'Controles Generales'!$F$19*(K180*(90/$H180))+'Controles Generales'!$G$19*(L180*(90/$H180))+'Controles Generales'!$H$19*(M180*(90/$H180))+'Controles Generales'!$J$19*(O180*(90/$H180))+'Controles Generales'!$K$19*(P180*(90/$H180))+'Controles Generales'!$O$19*(T180*(90/$H180))+'Controles Generales'!$Q$19*(V180*(90/$H180)))/100</f>
        <v>3.3638337468982629</v>
      </c>
      <c r="AF180" s="2"/>
      <c r="AG180" s="2"/>
      <c r="AH180" s="2"/>
      <c r="AI180" s="2"/>
      <c r="AJ180" s="10">
        <f>IF($H180&lt;'Criterios de Restricción'!$E$43,0,AE180)</f>
        <v>3.3638337468982629</v>
      </c>
    </row>
    <row r="181" spans="1:36" ht="21" x14ac:dyDescent="0.25">
      <c r="A181" s="117" t="s">
        <v>429</v>
      </c>
      <c r="B181" s="117" t="s">
        <v>28</v>
      </c>
      <c r="C181" s="117" t="s">
        <v>130</v>
      </c>
      <c r="D181" s="117" t="s">
        <v>118</v>
      </c>
      <c r="E181" s="118">
        <v>31512</v>
      </c>
      <c r="F181" s="117">
        <v>29</v>
      </c>
      <c r="G181" s="117">
        <v>14</v>
      </c>
      <c r="H181" s="117">
        <v>1066</v>
      </c>
      <c r="I181" s="117">
        <v>243</v>
      </c>
      <c r="J181" s="117">
        <v>497</v>
      </c>
      <c r="K181" s="117">
        <v>11</v>
      </c>
      <c r="L181" s="117">
        <v>15</v>
      </c>
      <c r="M181" s="117">
        <v>67</v>
      </c>
      <c r="N181" s="2">
        <v>9</v>
      </c>
      <c r="O181" s="117">
        <v>2</v>
      </c>
      <c r="P181" s="117">
        <v>6</v>
      </c>
      <c r="Q181" s="2">
        <v>3</v>
      </c>
      <c r="R181" s="2">
        <v>8</v>
      </c>
      <c r="S181" s="2">
        <v>9</v>
      </c>
      <c r="T181" s="117">
        <v>12</v>
      </c>
      <c r="U181" s="2">
        <v>20</v>
      </c>
      <c r="V181" s="117">
        <v>68</v>
      </c>
      <c r="W181" s="2">
        <v>34</v>
      </c>
      <c r="X181" s="2" t="s">
        <v>42</v>
      </c>
      <c r="Y181" s="2">
        <v>3.0954273314966612</v>
      </c>
      <c r="Z181" s="2">
        <v>3.4692050235020302</v>
      </c>
      <c r="AA181" s="2">
        <v>4.0575431983399497</v>
      </c>
      <c r="AB181" s="2">
        <v>3.0954273314966612</v>
      </c>
      <c r="AC181" s="2">
        <v>3.9246189791847517</v>
      </c>
      <c r="AD181" s="2">
        <v>1.4275835008699358</v>
      </c>
      <c r="AE181" s="71">
        <f>('Controles Generales'!$D$19*(I181*(90/$H181))+'Controles Generales'!$E$19*(J181*(90/$H181))+'Controles Generales'!$F$19*(K181*(90/$H181))+'Controles Generales'!$G$19*(L181*(90/$H181))+'Controles Generales'!$H$19*(M181*(90/$H181))+'Controles Generales'!$J$19*(O181*(90/$H181))+'Controles Generales'!$K$19*(P181*(90/$H181))+'Controles Generales'!$O$19*(T181*(90/$H181))+'Controles Generales'!$Q$19*(V181*(90/$H181)))/100</f>
        <v>8.896998123827391</v>
      </c>
      <c r="AF181" s="2"/>
      <c r="AG181" s="2"/>
      <c r="AH181" s="2"/>
      <c r="AI181" s="2"/>
      <c r="AJ181" s="10">
        <f>IF($H181&lt;'Criterios de Restricción'!$E$43,0,AE181)</f>
        <v>8.896998123827391</v>
      </c>
    </row>
    <row r="182" spans="1:36" ht="21" x14ac:dyDescent="0.25">
      <c r="A182" s="117" t="s">
        <v>658</v>
      </c>
      <c r="B182" s="117" t="s">
        <v>24</v>
      </c>
      <c r="C182" s="117" t="s">
        <v>124</v>
      </c>
      <c r="D182" s="117" t="s">
        <v>118</v>
      </c>
      <c r="E182" s="118">
        <v>33733</v>
      </c>
      <c r="F182" s="117">
        <v>23</v>
      </c>
      <c r="G182" s="117">
        <v>3</v>
      </c>
      <c r="H182" s="117">
        <v>45</v>
      </c>
      <c r="I182" s="117">
        <v>8</v>
      </c>
      <c r="J182" s="117">
        <v>24</v>
      </c>
      <c r="K182" s="117">
        <v>2</v>
      </c>
      <c r="L182" s="117">
        <v>1</v>
      </c>
      <c r="M182" s="117">
        <v>1</v>
      </c>
      <c r="N182" s="2">
        <v>11</v>
      </c>
      <c r="O182" s="117">
        <v>0</v>
      </c>
      <c r="P182" s="117">
        <v>0</v>
      </c>
      <c r="Q182" s="2">
        <v>1</v>
      </c>
      <c r="R182" s="2">
        <v>14</v>
      </c>
      <c r="S182" s="2">
        <v>7</v>
      </c>
      <c r="T182" s="117">
        <v>1</v>
      </c>
      <c r="U182" s="2">
        <v>17</v>
      </c>
      <c r="V182" s="117">
        <v>2</v>
      </c>
      <c r="W182" s="2">
        <v>47</v>
      </c>
      <c r="X182" s="2"/>
      <c r="Y182" s="2"/>
      <c r="Z182" s="2"/>
      <c r="AA182" s="2"/>
      <c r="AB182" s="2"/>
      <c r="AC182" s="2"/>
      <c r="AD182" s="2"/>
      <c r="AE182" s="71">
        <f>('Controles Generales'!$D$19*(I182*(90/$H182))+'Controles Generales'!$E$19*(J182*(90/$H182))+'Controles Generales'!$F$19*(K182*(90/$H182))+'Controles Generales'!$G$19*(L182*(90/$H182))+'Controles Generales'!$H$19*(M182*(90/$H182))+'Controles Generales'!$J$19*(O182*(90/$H182))+'Controles Generales'!$K$19*(P182*(90/$H182))+'Controles Generales'!$O$19*(T182*(90/$H182))+'Controles Generales'!$Q$19*(V182*(90/$H182)))/100</f>
        <v>9.08</v>
      </c>
      <c r="AF182" s="2"/>
      <c r="AG182" s="2"/>
      <c r="AH182" s="2"/>
      <c r="AI182" s="2"/>
      <c r="AJ182" s="10">
        <f>IF($H182&lt;'Criterios de Restricción'!$E$43,0,AE182)</f>
        <v>0</v>
      </c>
    </row>
    <row r="183" spans="1:36" ht="21" x14ac:dyDescent="0.25">
      <c r="A183" s="117" t="s">
        <v>659</v>
      </c>
      <c r="B183" s="117" t="s">
        <v>24</v>
      </c>
      <c r="C183" s="117" t="s">
        <v>585</v>
      </c>
      <c r="D183" s="117" t="s">
        <v>169</v>
      </c>
      <c r="E183" s="118">
        <v>33037</v>
      </c>
      <c r="F183" s="117">
        <v>25</v>
      </c>
      <c r="G183" s="117">
        <v>24</v>
      </c>
      <c r="H183" s="117">
        <v>1386</v>
      </c>
      <c r="I183" s="117">
        <v>118</v>
      </c>
      <c r="J183" s="117">
        <v>283</v>
      </c>
      <c r="K183" s="117">
        <v>34</v>
      </c>
      <c r="L183" s="117">
        <v>26</v>
      </c>
      <c r="M183" s="117">
        <v>80</v>
      </c>
      <c r="N183" s="2">
        <v>6</v>
      </c>
      <c r="O183" s="117">
        <v>1</v>
      </c>
      <c r="P183" s="117">
        <v>3</v>
      </c>
      <c r="Q183" s="2">
        <v>3</v>
      </c>
      <c r="R183" s="2">
        <v>12</v>
      </c>
      <c r="S183" s="2">
        <v>51</v>
      </c>
      <c r="T183" s="117">
        <v>25</v>
      </c>
      <c r="U183" s="2">
        <v>24</v>
      </c>
      <c r="V183" s="117">
        <v>77</v>
      </c>
      <c r="W183" s="2">
        <v>112</v>
      </c>
      <c r="X183" s="2"/>
      <c r="Y183" s="2"/>
      <c r="Z183" s="2"/>
      <c r="AA183" s="2"/>
      <c r="AB183" s="2"/>
      <c r="AC183" s="2"/>
      <c r="AD183" s="2"/>
      <c r="AE183" s="71">
        <f>('Controles Generales'!$D$19*(I183*(90/$H183))+'Controles Generales'!$E$19*(J183*(90/$H183))+'Controles Generales'!$F$19*(K183*(90/$H183))+'Controles Generales'!$G$19*(L183*(90/$H183))+'Controles Generales'!$H$19*(M183*(90/$H183))+'Controles Generales'!$J$19*(O183*(90/$H183))+'Controles Generales'!$K$19*(P183*(90/$H183))+'Controles Generales'!$O$19*(T183*(90/$H183))+'Controles Generales'!$Q$19*(V183*(90/$H183)))/100</f>
        <v>4.9792207792207792</v>
      </c>
      <c r="AF183" s="2"/>
      <c r="AG183" s="2"/>
      <c r="AH183" s="2"/>
      <c r="AI183" s="2"/>
      <c r="AJ183" s="10">
        <f>IF($H183&lt;'Criterios de Restricción'!$E$43,0,AE183)</f>
        <v>4.9792207792207792</v>
      </c>
    </row>
    <row r="184" spans="1:36" ht="31.5" x14ac:dyDescent="0.25">
      <c r="A184" s="117" t="s">
        <v>996</v>
      </c>
      <c r="B184" s="117" t="s">
        <v>28</v>
      </c>
      <c r="C184" s="117" t="s">
        <v>141</v>
      </c>
      <c r="D184" s="117" t="s">
        <v>118</v>
      </c>
      <c r="E184" s="118">
        <v>33344</v>
      </c>
      <c r="F184" s="117">
        <v>24</v>
      </c>
      <c r="G184" s="117">
        <v>11</v>
      </c>
      <c r="H184" s="117">
        <v>628</v>
      </c>
      <c r="I184" s="117">
        <v>91</v>
      </c>
      <c r="J184" s="117">
        <v>118</v>
      </c>
      <c r="K184" s="117">
        <v>14</v>
      </c>
      <c r="L184" s="117">
        <v>11</v>
      </c>
      <c r="M184" s="117">
        <v>37</v>
      </c>
      <c r="N184" s="2">
        <v>6</v>
      </c>
      <c r="O184" s="117">
        <v>0</v>
      </c>
      <c r="P184" s="117">
        <v>1</v>
      </c>
      <c r="Q184" s="2">
        <v>3</v>
      </c>
      <c r="R184" s="2">
        <v>9</v>
      </c>
      <c r="S184" s="2">
        <v>10</v>
      </c>
      <c r="T184" s="117">
        <v>5</v>
      </c>
      <c r="U184" s="2">
        <v>19</v>
      </c>
      <c r="V184" s="117">
        <v>32</v>
      </c>
      <c r="W184" s="2">
        <v>48</v>
      </c>
      <c r="X184" s="2" t="s">
        <v>42</v>
      </c>
      <c r="Y184" s="2">
        <v>2.782709231436951</v>
      </c>
      <c r="Z184" s="2">
        <v>2.390574339731808</v>
      </c>
      <c r="AA184" s="2">
        <v>2.9307191692504517</v>
      </c>
      <c r="AB184" s="2">
        <v>2.7437748052074427</v>
      </c>
      <c r="AC184" s="2">
        <v>4.2088166758587287</v>
      </c>
      <c r="AD184" s="2">
        <v>3.5786893449972434</v>
      </c>
      <c r="AE184" s="71">
        <f>('Controles Generales'!$D$19*(I184*(90/$H184))+'Controles Generales'!$E$19*(J184*(90/$H184))+'Controles Generales'!$F$19*(K184*(90/$H184))+'Controles Generales'!$G$19*(L184*(90/$H184))+'Controles Generales'!$H$19*(M184*(90/$H184))+'Controles Generales'!$J$19*(O184*(90/$H184))+'Controles Generales'!$K$19*(P184*(90/$H184))+'Controles Generales'!$O$19*(T184*(90/$H184))+'Controles Generales'!$Q$19*(V184*(90/$H184)))/100</f>
        <v>5.2165605095541396</v>
      </c>
      <c r="AF184" s="2"/>
      <c r="AG184" s="2"/>
      <c r="AH184" s="2"/>
      <c r="AI184" s="2"/>
      <c r="AJ184" s="10">
        <f>IF($H184&lt;'Criterios de Restricción'!$E$43,0,AE184)</f>
        <v>0</v>
      </c>
    </row>
    <row r="185" spans="1:36" ht="21" x14ac:dyDescent="0.25">
      <c r="A185" s="117" t="s">
        <v>356</v>
      </c>
      <c r="B185" s="117" t="s">
        <v>28</v>
      </c>
      <c r="C185" s="117" t="s">
        <v>117</v>
      </c>
      <c r="D185" s="117" t="s">
        <v>118</v>
      </c>
      <c r="E185" s="118">
        <v>33780</v>
      </c>
      <c r="F185" s="117">
        <v>23</v>
      </c>
      <c r="G185" s="117">
        <v>24</v>
      </c>
      <c r="H185" s="117">
        <v>1818</v>
      </c>
      <c r="I185" s="117">
        <v>247</v>
      </c>
      <c r="J185" s="117">
        <v>193</v>
      </c>
      <c r="K185" s="117">
        <v>10</v>
      </c>
      <c r="L185" s="117">
        <v>28</v>
      </c>
      <c r="M185" s="117">
        <v>156</v>
      </c>
      <c r="N185" s="2">
        <v>0</v>
      </c>
      <c r="O185" s="117">
        <v>1</v>
      </c>
      <c r="P185" s="117">
        <v>1</v>
      </c>
      <c r="Q185" s="2">
        <v>0</v>
      </c>
      <c r="R185" s="2">
        <v>2</v>
      </c>
      <c r="S185" s="2">
        <v>1</v>
      </c>
      <c r="T185" s="117">
        <v>5</v>
      </c>
      <c r="U185" s="2">
        <v>1</v>
      </c>
      <c r="V185" s="117">
        <v>224</v>
      </c>
      <c r="W185" s="2">
        <v>4</v>
      </c>
      <c r="X185" s="2" t="s">
        <v>42</v>
      </c>
      <c r="Y185" s="2">
        <v>30.840059063134916</v>
      </c>
      <c r="Z185" s="2">
        <v>37.532199474017816</v>
      </c>
      <c r="AA185" s="2">
        <v>34.200912483902087</v>
      </c>
      <c r="AB185" s="2">
        <v>38.215059063134916</v>
      </c>
      <c r="AC185" s="2">
        <v>38.52518275080881</v>
      </c>
      <c r="AD185" s="2">
        <v>32.532909205746712</v>
      </c>
      <c r="AE185" s="71">
        <f>('Controles Generales'!$D$19*(I185*(90/$H185))+'Controles Generales'!$E$19*(J185*(90/$H185))+'Controles Generales'!$F$19*(K185*(90/$H185))+'Controles Generales'!$G$19*(L185*(90/$H185))+'Controles Generales'!$H$19*(M185*(90/$H185))+'Controles Generales'!$J$19*(O185*(90/$H185))+'Controles Generales'!$K$19*(P185*(90/$H185))+'Controles Generales'!$O$19*(T185*(90/$H185))+'Controles Generales'!$Q$19*(V185*(90/$H185)))/100</f>
        <v>4.5836633663366344</v>
      </c>
      <c r="AF185" s="2"/>
      <c r="AG185" s="2"/>
      <c r="AH185" s="2"/>
      <c r="AI185" s="2"/>
      <c r="AJ185" s="10">
        <f>IF($H185&lt;'Criterios de Restricción'!$E$43,0,AE185)</f>
        <v>4.5836633663366344</v>
      </c>
    </row>
    <row r="186" spans="1:36" ht="21" x14ac:dyDescent="0.25">
      <c r="A186" s="117" t="s">
        <v>997</v>
      </c>
      <c r="B186" s="117" t="s">
        <v>28</v>
      </c>
      <c r="C186" s="117" t="s">
        <v>139</v>
      </c>
      <c r="D186" s="117" t="s">
        <v>118</v>
      </c>
      <c r="E186" s="118">
        <v>34158</v>
      </c>
      <c r="F186" s="117">
        <v>22</v>
      </c>
      <c r="G186" s="117">
        <v>16</v>
      </c>
      <c r="H186" s="117">
        <v>963</v>
      </c>
      <c r="I186" s="117">
        <v>236</v>
      </c>
      <c r="J186" s="117">
        <v>156</v>
      </c>
      <c r="K186" s="117">
        <v>10</v>
      </c>
      <c r="L186" s="117">
        <v>15</v>
      </c>
      <c r="M186" s="117">
        <v>84</v>
      </c>
      <c r="N186" s="2">
        <v>5</v>
      </c>
      <c r="O186" s="117">
        <v>0</v>
      </c>
      <c r="P186" s="117">
        <v>4</v>
      </c>
      <c r="Q186" s="2">
        <v>0</v>
      </c>
      <c r="R186" s="2">
        <v>4</v>
      </c>
      <c r="S186" s="2">
        <v>15</v>
      </c>
      <c r="T186" s="117">
        <v>3</v>
      </c>
      <c r="U186" s="2">
        <v>1</v>
      </c>
      <c r="V186" s="117">
        <v>53</v>
      </c>
      <c r="W186" s="2">
        <v>5</v>
      </c>
      <c r="X186" s="2" t="s">
        <v>42</v>
      </c>
      <c r="Y186" s="2">
        <v>31.66077179035241</v>
      </c>
      <c r="Z186" s="2">
        <v>27.606056963962583</v>
      </c>
      <c r="AA186" s="2">
        <v>31.16166543608249</v>
      </c>
      <c r="AB186" s="2">
        <v>30.89642752805733</v>
      </c>
      <c r="AC186" s="2">
        <v>33.490554179831449</v>
      </c>
      <c r="AD186" s="2">
        <v>31.634090856166921</v>
      </c>
      <c r="AE186" s="71">
        <f>('Controles Generales'!$D$19*(I186*(90/$H186))+'Controles Generales'!$E$19*(J186*(90/$H186))+'Controles Generales'!$F$19*(K186*(90/$H186))+'Controles Generales'!$G$19*(L186*(90/$H186))+'Controles Generales'!$H$19*(M186*(90/$H186))+'Controles Generales'!$J$19*(O186*(90/$H186))+'Controles Generales'!$K$19*(P186*(90/$H186))+'Controles Generales'!$O$19*(T186*(90/$H186))+'Controles Generales'!$Q$19*(V186*(90/$H186)))/100</f>
        <v>6.1261682242990654</v>
      </c>
      <c r="AF186" s="2"/>
      <c r="AG186" s="2"/>
      <c r="AH186" s="2"/>
      <c r="AI186" s="2"/>
      <c r="AJ186" s="10">
        <f>IF($H186&lt;'Criterios de Restricción'!$E$43,0,AE186)</f>
        <v>6.1261682242990654</v>
      </c>
    </row>
    <row r="187" spans="1:36" ht="21" x14ac:dyDescent="0.25">
      <c r="A187" s="117" t="s">
        <v>613</v>
      </c>
      <c r="B187" s="117" t="s">
        <v>25</v>
      </c>
      <c r="C187" s="117" t="s">
        <v>139</v>
      </c>
      <c r="D187" s="117" t="s">
        <v>118</v>
      </c>
      <c r="E187" s="118">
        <v>33932</v>
      </c>
      <c r="F187" s="117">
        <v>22</v>
      </c>
      <c r="G187" s="117">
        <v>22</v>
      </c>
      <c r="H187" s="117">
        <v>1295</v>
      </c>
      <c r="I187" s="117">
        <v>37</v>
      </c>
      <c r="J187" s="117">
        <v>77</v>
      </c>
      <c r="K187" s="117">
        <v>20</v>
      </c>
      <c r="L187" s="117">
        <v>3</v>
      </c>
      <c r="M187" s="117">
        <v>17</v>
      </c>
      <c r="N187" s="2">
        <v>0</v>
      </c>
      <c r="O187" s="117">
        <v>7</v>
      </c>
      <c r="P187" s="117">
        <v>3</v>
      </c>
      <c r="Q187" s="2">
        <v>0</v>
      </c>
      <c r="R187" s="2">
        <v>7</v>
      </c>
      <c r="S187" s="2">
        <v>2</v>
      </c>
      <c r="T187" s="117">
        <v>24</v>
      </c>
      <c r="U187" s="2">
        <v>0</v>
      </c>
      <c r="V187" s="117">
        <v>33</v>
      </c>
      <c r="W187" s="2">
        <v>14</v>
      </c>
      <c r="X187" s="2"/>
      <c r="Y187" s="2"/>
      <c r="Z187" s="2"/>
      <c r="AA187" s="2"/>
      <c r="AB187" s="2"/>
      <c r="AC187" s="2"/>
      <c r="AD187" s="2"/>
      <c r="AE187" s="71">
        <f>('Controles Generales'!$D$19*(I187*(90/$H187))+'Controles Generales'!$E$19*(J187*(90/$H187))+'Controles Generales'!$F$19*(K187*(90/$H187))+'Controles Generales'!$G$19*(L187*(90/$H187))+'Controles Generales'!$H$19*(M187*(90/$H187))+'Controles Generales'!$J$19*(O187*(90/$H187))+'Controles Generales'!$K$19*(P187*(90/$H187))+'Controles Generales'!$O$19*(T187*(90/$H187))+'Controles Generales'!$Q$19*(V187*(90/$H187)))/100</f>
        <v>1.6568339768339768</v>
      </c>
      <c r="AF187" s="2"/>
      <c r="AG187" s="2"/>
      <c r="AH187" s="2"/>
      <c r="AI187" s="2"/>
      <c r="AJ187" s="10">
        <f>IF($H187&lt;'Criterios de Restricción'!$E$43,0,AE187)</f>
        <v>1.6568339768339768</v>
      </c>
    </row>
    <row r="188" spans="1:36" ht="31.5" x14ac:dyDescent="0.25">
      <c r="A188" s="117" t="s">
        <v>486</v>
      </c>
      <c r="B188" s="117" t="s">
        <v>28</v>
      </c>
      <c r="C188" s="117" t="s">
        <v>158</v>
      </c>
      <c r="D188" s="117" t="s">
        <v>118</v>
      </c>
      <c r="E188" s="118">
        <v>29845</v>
      </c>
      <c r="F188" s="117">
        <v>34</v>
      </c>
      <c r="G188" s="117">
        <v>23</v>
      </c>
      <c r="H188" s="117">
        <v>1215</v>
      </c>
      <c r="I188" s="117">
        <v>247</v>
      </c>
      <c r="J188" s="117">
        <v>303</v>
      </c>
      <c r="K188" s="117">
        <v>20</v>
      </c>
      <c r="L188" s="117">
        <v>10</v>
      </c>
      <c r="M188" s="117">
        <v>62</v>
      </c>
      <c r="N188" s="2">
        <v>0</v>
      </c>
      <c r="O188" s="117">
        <v>0</v>
      </c>
      <c r="P188" s="117">
        <v>3</v>
      </c>
      <c r="Q188" s="2">
        <v>0</v>
      </c>
      <c r="R188" s="2">
        <v>0</v>
      </c>
      <c r="S188" s="2">
        <v>0</v>
      </c>
      <c r="T188" s="117">
        <v>11</v>
      </c>
      <c r="U188" s="2">
        <v>0</v>
      </c>
      <c r="V188" s="117">
        <v>53</v>
      </c>
      <c r="W188" s="2">
        <v>2</v>
      </c>
      <c r="X188" s="2"/>
      <c r="Y188" s="2"/>
      <c r="Z188" s="2"/>
      <c r="AA188" s="2"/>
      <c r="AB188" s="2"/>
      <c r="AC188" s="2"/>
      <c r="AD188" s="2"/>
      <c r="AE188" s="71">
        <f>('Controles Generales'!$D$19*(I188*(90/$H188))+'Controles Generales'!$E$19*(J188*(90/$H188))+'Controles Generales'!$F$19*(K188*(90/$H188))+'Controles Generales'!$G$19*(L188*(90/$H188))+'Controles Generales'!$H$19*(M188*(90/$H188))+'Controles Generales'!$J$19*(O188*(90/$H188))+'Controles Generales'!$K$19*(P188*(90/$H188))+'Controles Generales'!$O$19*(T188*(90/$H188))+'Controles Generales'!$Q$19*(V188*(90/$H188)))/100</f>
        <v>6.0318518518518509</v>
      </c>
      <c r="AF188" s="2"/>
      <c r="AG188" s="2"/>
      <c r="AH188" s="2"/>
      <c r="AI188" s="2"/>
      <c r="AJ188" s="10">
        <f>IF($H188&lt;'Criterios de Restricción'!$E$43,0,AE188)</f>
        <v>6.0318518518518509</v>
      </c>
    </row>
    <row r="189" spans="1:36" ht="21" x14ac:dyDescent="0.25">
      <c r="A189" s="117" t="s">
        <v>998</v>
      </c>
      <c r="B189" s="117" t="s">
        <v>27</v>
      </c>
      <c r="C189" s="117" t="s">
        <v>141</v>
      </c>
      <c r="D189" s="117" t="s">
        <v>118</v>
      </c>
      <c r="E189" s="118">
        <v>33157</v>
      </c>
      <c r="F189" s="117">
        <v>25</v>
      </c>
      <c r="G189" s="117">
        <v>8</v>
      </c>
      <c r="H189" s="117">
        <v>77</v>
      </c>
      <c r="I189" s="117">
        <v>3</v>
      </c>
      <c r="J189" s="117">
        <v>15</v>
      </c>
      <c r="K189" s="117">
        <v>1</v>
      </c>
      <c r="L189" s="117">
        <v>1</v>
      </c>
      <c r="M189" s="117">
        <v>2</v>
      </c>
      <c r="N189" s="2">
        <v>8</v>
      </c>
      <c r="O189" s="117">
        <v>0</v>
      </c>
      <c r="P189" s="117">
        <v>1</v>
      </c>
      <c r="Q189" s="2">
        <v>1</v>
      </c>
      <c r="R189" s="2">
        <v>3</v>
      </c>
      <c r="S189" s="2">
        <v>26</v>
      </c>
      <c r="T189" s="117">
        <v>1</v>
      </c>
      <c r="U189" s="2">
        <v>3</v>
      </c>
      <c r="V189" s="117">
        <v>1</v>
      </c>
      <c r="W189" s="2">
        <v>61</v>
      </c>
      <c r="X189" s="2"/>
      <c r="Y189" s="2"/>
      <c r="Z189" s="2"/>
      <c r="AA189" s="2"/>
      <c r="AB189" s="2"/>
      <c r="AC189" s="2"/>
      <c r="AD189" s="2"/>
      <c r="AE189" s="71">
        <f>('Controles Generales'!$D$19*(I189*(90/$H189))+'Controles Generales'!$E$19*(J189*(90/$H189))+'Controles Generales'!$F$19*(K189*(90/$H189))+'Controles Generales'!$G$19*(L189*(90/$H189))+'Controles Generales'!$H$19*(M189*(90/$H189))+'Controles Generales'!$J$19*(O189*(90/$H189))+'Controles Generales'!$K$19*(P189*(90/$H189))+'Controles Generales'!$O$19*(T189*(90/$H189))+'Controles Generales'!$Q$19*(V189*(90/$H189)))/100</f>
        <v>3.5649350649350642</v>
      </c>
      <c r="AF189" s="2"/>
      <c r="AG189" s="2"/>
      <c r="AH189" s="2"/>
      <c r="AI189" s="2"/>
      <c r="AJ189" s="10">
        <f>IF($H189&lt;'Criterios de Restricción'!$E$43,0,AE189)</f>
        <v>0</v>
      </c>
    </row>
    <row r="190" spans="1:36" ht="21" x14ac:dyDescent="0.25">
      <c r="A190" s="117" t="s">
        <v>999</v>
      </c>
      <c r="B190" s="117" t="s">
        <v>28</v>
      </c>
      <c r="C190" s="117" t="s">
        <v>135</v>
      </c>
      <c r="D190" s="117" t="s">
        <v>118</v>
      </c>
      <c r="E190" s="118">
        <v>34095</v>
      </c>
      <c r="F190" s="117">
        <v>22</v>
      </c>
      <c r="G190" s="117">
        <v>20</v>
      </c>
      <c r="H190" s="117">
        <v>1339</v>
      </c>
      <c r="I190" s="117">
        <v>246</v>
      </c>
      <c r="J190" s="117">
        <v>265</v>
      </c>
      <c r="K190" s="117">
        <v>8</v>
      </c>
      <c r="L190" s="117">
        <v>21</v>
      </c>
      <c r="M190" s="117">
        <v>78</v>
      </c>
      <c r="N190" s="2">
        <v>0</v>
      </c>
      <c r="O190" s="117">
        <v>0</v>
      </c>
      <c r="P190" s="117">
        <v>2</v>
      </c>
      <c r="Q190" s="2">
        <v>1</v>
      </c>
      <c r="R190" s="2">
        <v>3</v>
      </c>
      <c r="S190" s="2">
        <v>0</v>
      </c>
      <c r="T190" s="117">
        <v>6</v>
      </c>
      <c r="U190" s="2">
        <v>4</v>
      </c>
      <c r="V190" s="117">
        <v>108</v>
      </c>
      <c r="W190" s="2">
        <v>13</v>
      </c>
      <c r="X190" s="2"/>
      <c r="Y190" s="2"/>
      <c r="Z190" s="2"/>
      <c r="AA190" s="2"/>
      <c r="AB190" s="2"/>
      <c r="AC190" s="2"/>
      <c r="AD190" s="2"/>
      <c r="AE190" s="71">
        <f>('Controles Generales'!$D$19*(I190*(90/$H190))+'Controles Generales'!$E$19*(J190*(90/$H190))+'Controles Generales'!$F$19*(K190*(90/$H190))+'Controles Generales'!$G$19*(L190*(90/$H190))+'Controles Generales'!$H$19*(M190*(90/$H190))+'Controles Generales'!$J$19*(O190*(90/$H190))+'Controles Generales'!$K$19*(P190*(90/$H190))+'Controles Generales'!$O$19*(T190*(90/$H190))+'Controles Generales'!$Q$19*(V190*(90/$H190)))/100</f>
        <v>5.4255414488424201</v>
      </c>
      <c r="AF190" s="2"/>
      <c r="AG190" s="2"/>
      <c r="AH190" s="2"/>
      <c r="AI190" s="2"/>
      <c r="AJ190" s="10">
        <f>IF($H190&lt;'Criterios de Restricción'!$E$43,0,AE190)</f>
        <v>5.4255414488424201</v>
      </c>
    </row>
    <row r="191" spans="1:36" ht="31.5" x14ac:dyDescent="0.25">
      <c r="A191" s="117" t="s">
        <v>493</v>
      </c>
      <c r="B191" s="117" t="s">
        <v>28</v>
      </c>
      <c r="C191" s="117" t="s">
        <v>135</v>
      </c>
      <c r="D191" s="117" t="s">
        <v>118</v>
      </c>
      <c r="E191" s="118">
        <v>33389</v>
      </c>
      <c r="F191" s="117">
        <v>24</v>
      </c>
      <c r="G191" s="117">
        <v>19</v>
      </c>
      <c r="H191" s="117">
        <v>1175</v>
      </c>
      <c r="I191" s="117">
        <v>255</v>
      </c>
      <c r="J191" s="117">
        <v>366</v>
      </c>
      <c r="K191" s="117">
        <v>15</v>
      </c>
      <c r="L191" s="117">
        <v>20</v>
      </c>
      <c r="M191" s="117">
        <v>112</v>
      </c>
      <c r="N191" s="2">
        <v>1</v>
      </c>
      <c r="O191" s="117">
        <v>0</v>
      </c>
      <c r="P191" s="117">
        <v>2</v>
      </c>
      <c r="Q191" s="2">
        <v>0</v>
      </c>
      <c r="R191" s="2">
        <v>0</v>
      </c>
      <c r="S191" s="2">
        <v>0</v>
      </c>
      <c r="T191" s="117">
        <v>11</v>
      </c>
      <c r="U191" s="2">
        <v>2</v>
      </c>
      <c r="V191" s="117">
        <v>77</v>
      </c>
      <c r="W191" s="2">
        <v>21</v>
      </c>
      <c r="X191" s="2" t="s">
        <v>42</v>
      </c>
      <c r="Y191" s="2">
        <v>7.0450506349996651</v>
      </c>
      <c r="Z191" s="2">
        <v>4.0801842349604645</v>
      </c>
      <c r="AA191" s="2">
        <v>3.9391466466662002</v>
      </c>
      <c r="AB191" s="2">
        <v>5.9835752251635981</v>
      </c>
      <c r="AC191" s="2">
        <v>7.8285294323007797</v>
      </c>
      <c r="AD191" s="2">
        <v>10.975281558294842</v>
      </c>
      <c r="AE191" s="71">
        <f>('Controles Generales'!$D$19*(I191*(90/$H191))+'Controles Generales'!$E$19*(J191*(90/$H191))+'Controles Generales'!$F$19*(K191*(90/$H191))+'Controles Generales'!$G$19*(L191*(90/$H191))+'Controles Generales'!$H$19*(M191*(90/$H191))+'Controles Generales'!$J$19*(O191*(90/$H191))+'Controles Generales'!$K$19*(P191*(90/$H191))+'Controles Generales'!$O$19*(T191*(90/$H191))+'Controles Generales'!$Q$19*(V191*(90/$H191)))/100</f>
        <v>7.7445957446808507</v>
      </c>
      <c r="AF191" s="2"/>
      <c r="AG191" s="2"/>
      <c r="AH191" s="2"/>
      <c r="AI191" s="2"/>
      <c r="AJ191" s="10">
        <f>IF($H191&lt;'Criterios de Restricción'!$E$43,0,AE191)</f>
        <v>7.7445957446808507</v>
      </c>
    </row>
    <row r="192" spans="1:36" ht="31.5" x14ac:dyDescent="0.25">
      <c r="A192" s="117" t="s">
        <v>517</v>
      </c>
      <c r="B192" s="117" t="s">
        <v>28</v>
      </c>
      <c r="C192" s="117" t="s">
        <v>139</v>
      </c>
      <c r="D192" s="117" t="s">
        <v>118</v>
      </c>
      <c r="E192" s="118">
        <v>33446</v>
      </c>
      <c r="F192" s="117">
        <v>24</v>
      </c>
      <c r="G192" s="117">
        <v>17</v>
      </c>
      <c r="H192" s="117">
        <v>897</v>
      </c>
      <c r="I192" s="117">
        <v>132</v>
      </c>
      <c r="J192" s="117">
        <v>187</v>
      </c>
      <c r="K192" s="117">
        <v>32</v>
      </c>
      <c r="L192" s="117">
        <v>21</v>
      </c>
      <c r="M192" s="117">
        <v>74</v>
      </c>
      <c r="N192" s="2">
        <v>1</v>
      </c>
      <c r="O192" s="117">
        <v>0</v>
      </c>
      <c r="P192" s="117">
        <v>1</v>
      </c>
      <c r="Q192" s="2">
        <v>0</v>
      </c>
      <c r="R192" s="2">
        <v>5</v>
      </c>
      <c r="S192" s="2">
        <v>0</v>
      </c>
      <c r="T192" s="117">
        <v>15</v>
      </c>
      <c r="U192" s="2">
        <v>1</v>
      </c>
      <c r="V192" s="117">
        <v>49</v>
      </c>
      <c r="W192" s="2">
        <v>19</v>
      </c>
      <c r="X192" s="2" t="s">
        <v>42</v>
      </c>
      <c r="Y192" s="2">
        <v>20.578378194647435</v>
      </c>
      <c r="Z192" s="2">
        <v>22.109617255862574</v>
      </c>
      <c r="AA192" s="2">
        <v>24.158376461839342</v>
      </c>
      <c r="AB192" s="2">
        <v>20.336574915958913</v>
      </c>
      <c r="AC192" s="2">
        <v>21.782220434330434</v>
      </c>
      <c r="AD192" s="2">
        <v>18.3989096171303</v>
      </c>
      <c r="AE192" s="71">
        <f>('Controles Generales'!$D$19*(I192*(90/$H192))+'Controles Generales'!$E$19*(J192*(90/$H192))+'Controles Generales'!$F$19*(K192*(90/$H192))+'Controles Generales'!$G$19*(L192*(90/$H192))+'Controles Generales'!$H$19*(M192*(90/$H192))+'Controles Generales'!$J$19*(O192*(90/$H192))+'Controles Generales'!$K$19*(P192*(90/$H192))+'Controles Generales'!$O$19*(T192*(90/$H192))+'Controles Generales'!$Q$19*(V192*(90/$H192)))/100</f>
        <v>6.2538461538461547</v>
      </c>
      <c r="AF192" s="2"/>
      <c r="AG192" s="2"/>
      <c r="AH192" s="2"/>
      <c r="AI192" s="2"/>
      <c r="AJ192" s="10">
        <f>IF($H192&lt;'Criterios de Restricción'!$E$43,0,AE192)</f>
        <v>6.2538461538461547</v>
      </c>
    </row>
    <row r="193" spans="1:36" ht="31.5" x14ac:dyDescent="0.25">
      <c r="A193" s="117" t="s">
        <v>419</v>
      </c>
      <c r="B193" s="117" t="s">
        <v>28</v>
      </c>
      <c r="C193" s="117" t="s">
        <v>121</v>
      </c>
      <c r="D193" s="117" t="s">
        <v>118</v>
      </c>
      <c r="E193" s="118">
        <v>34946</v>
      </c>
      <c r="F193" s="117">
        <v>20</v>
      </c>
      <c r="G193" s="117">
        <v>1</v>
      </c>
      <c r="H193" s="117">
        <v>71</v>
      </c>
      <c r="I193" s="117">
        <v>2</v>
      </c>
      <c r="J193" s="117">
        <v>15</v>
      </c>
      <c r="K193" s="117">
        <v>1</v>
      </c>
      <c r="L193" s="117">
        <v>0</v>
      </c>
      <c r="M193" s="117">
        <v>1</v>
      </c>
      <c r="N193" s="2">
        <v>9</v>
      </c>
      <c r="O193" s="117">
        <v>0</v>
      </c>
      <c r="P193" s="117">
        <v>0</v>
      </c>
      <c r="Q193" s="2">
        <v>2</v>
      </c>
      <c r="R193" s="2">
        <v>26</v>
      </c>
      <c r="S193" s="2">
        <v>1</v>
      </c>
      <c r="T193" s="117">
        <v>1</v>
      </c>
      <c r="U193" s="2">
        <v>7</v>
      </c>
      <c r="V193" s="117">
        <v>2</v>
      </c>
      <c r="W193" s="2">
        <v>29</v>
      </c>
      <c r="X193" s="2" t="s">
        <v>42</v>
      </c>
      <c r="Y193" s="2">
        <v>2.7235571132877481</v>
      </c>
      <c r="Z193" s="2">
        <v>2.5983141681121502</v>
      </c>
      <c r="AA193" s="2">
        <v>2.9072174181166632</v>
      </c>
      <c r="AB193" s="2">
        <v>2.6846226870582397</v>
      </c>
      <c r="AC193" s="2">
        <v>3.1649631993559888</v>
      </c>
      <c r="AD193" s="2">
        <v>1.7744948989564049</v>
      </c>
      <c r="AE193" s="71">
        <f>('Controles Generales'!$D$19*(I193*(90/$H193))+'Controles Generales'!$E$19*(J193*(90/$H193))+'Controles Generales'!$F$19*(K193*(90/$H193))+'Controles Generales'!$G$19*(L193*(90/$H193))+'Controles Generales'!$H$19*(M193*(90/$H193))+'Controles Generales'!$J$19*(O193*(90/$H193))+'Controles Generales'!$K$19*(P193*(90/$H193))+'Controles Generales'!$O$19*(T193*(90/$H193))+'Controles Generales'!$Q$19*(V193*(90/$H193)))/100</f>
        <v>3.1943661971830988</v>
      </c>
      <c r="AF193" s="2"/>
      <c r="AG193" s="2"/>
      <c r="AH193" s="2"/>
      <c r="AI193" s="2"/>
      <c r="AJ193" s="10">
        <f>IF($H193&lt;'Criterios de Restricción'!$E$43,0,AE193)</f>
        <v>0</v>
      </c>
    </row>
    <row r="194" spans="1:36" ht="21" x14ac:dyDescent="0.25">
      <c r="A194" s="117" t="s">
        <v>614</v>
      </c>
      <c r="B194" s="117" t="s">
        <v>25</v>
      </c>
      <c r="C194" s="117" t="s">
        <v>585</v>
      </c>
      <c r="D194" s="117" t="s">
        <v>118</v>
      </c>
      <c r="E194" s="118">
        <v>31039</v>
      </c>
      <c r="F194" s="117">
        <v>30</v>
      </c>
      <c r="G194" s="117">
        <v>9</v>
      </c>
      <c r="H194" s="117">
        <v>446</v>
      </c>
      <c r="I194" s="117">
        <v>51</v>
      </c>
      <c r="J194" s="117">
        <v>78</v>
      </c>
      <c r="K194" s="117">
        <v>6</v>
      </c>
      <c r="L194" s="117">
        <v>13</v>
      </c>
      <c r="M194" s="117">
        <v>46</v>
      </c>
      <c r="N194" s="2">
        <v>1</v>
      </c>
      <c r="O194" s="117">
        <v>0</v>
      </c>
      <c r="P194" s="117">
        <v>0</v>
      </c>
      <c r="Q194" s="2">
        <v>2</v>
      </c>
      <c r="R194" s="2">
        <v>3</v>
      </c>
      <c r="S194" s="2">
        <v>6</v>
      </c>
      <c r="T194" s="117">
        <v>6</v>
      </c>
      <c r="U194" s="2">
        <v>1</v>
      </c>
      <c r="V194" s="117">
        <v>30</v>
      </c>
      <c r="W194" s="2">
        <v>15</v>
      </c>
      <c r="X194" s="2"/>
      <c r="Y194" s="2"/>
      <c r="Z194" s="2"/>
      <c r="AA194" s="2"/>
      <c r="AB194" s="2"/>
      <c r="AC194" s="2"/>
      <c r="AD194" s="2"/>
      <c r="AE194" s="71">
        <f>('Controles Generales'!$D$19*(I194*(90/$H194))+'Controles Generales'!$E$19*(J194*(90/$H194))+'Controles Generales'!$F$19*(K194*(90/$H194))+'Controles Generales'!$G$19*(L194*(90/$H194))+'Controles Generales'!$H$19*(M194*(90/$H194))+'Controles Generales'!$J$19*(O194*(90/$H194))+'Controles Generales'!$K$19*(P194*(90/$H194))+'Controles Generales'!$O$19*(T194*(90/$H194))+'Controles Generales'!$Q$19*(V194*(90/$H194)))/100</f>
        <v>5.6905829596412563</v>
      </c>
      <c r="AF194" s="2"/>
      <c r="AG194" s="2"/>
      <c r="AH194" s="2"/>
      <c r="AI194" s="2"/>
      <c r="AJ194" s="10">
        <f>IF($H194&lt;'Criterios de Restricción'!$E$43,0,AE194)</f>
        <v>0</v>
      </c>
    </row>
    <row r="195" spans="1:36" ht="21" x14ac:dyDescent="0.25">
      <c r="A195" s="117" t="s">
        <v>528</v>
      </c>
      <c r="B195" s="117" t="s">
        <v>28</v>
      </c>
      <c r="C195" s="117" t="s">
        <v>598</v>
      </c>
      <c r="D195" s="117" t="s">
        <v>118</v>
      </c>
      <c r="E195" s="118">
        <v>35080</v>
      </c>
      <c r="F195" s="117">
        <v>19</v>
      </c>
      <c r="G195" s="117">
        <v>13</v>
      </c>
      <c r="H195" s="117">
        <v>652</v>
      </c>
      <c r="I195" s="117">
        <v>98</v>
      </c>
      <c r="J195" s="117">
        <v>136</v>
      </c>
      <c r="K195" s="117">
        <v>27</v>
      </c>
      <c r="L195" s="117">
        <v>13</v>
      </c>
      <c r="M195" s="117">
        <v>46</v>
      </c>
      <c r="N195" s="2">
        <v>8</v>
      </c>
      <c r="O195" s="117">
        <v>3</v>
      </c>
      <c r="P195" s="117">
        <v>2</v>
      </c>
      <c r="Q195" s="2">
        <v>0</v>
      </c>
      <c r="R195" s="2">
        <v>0</v>
      </c>
      <c r="S195" s="2">
        <v>25</v>
      </c>
      <c r="T195" s="117">
        <v>13</v>
      </c>
      <c r="U195" s="2">
        <v>2</v>
      </c>
      <c r="V195" s="117">
        <v>35</v>
      </c>
      <c r="W195" s="2">
        <v>39</v>
      </c>
      <c r="X195" s="2"/>
      <c r="Y195" s="2"/>
      <c r="Z195" s="2"/>
      <c r="AA195" s="2"/>
      <c r="AB195" s="2"/>
      <c r="AC195" s="2"/>
      <c r="AD195" s="2"/>
      <c r="AE195" s="71">
        <f>('Controles Generales'!$D$19*(I195*(90/$H195))+'Controles Generales'!$E$19*(J195*(90/$H195))+'Controles Generales'!$F$19*(K195*(90/$H195))+'Controles Generales'!$G$19*(L195*(90/$H195))+'Controles Generales'!$H$19*(M195*(90/$H195))+'Controles Generales'!$J$19*(O195*(90/$H195))+'Controles Generales'!$K$19*(P195*(90/$H195))+'Controles Generales'!$O$19*(T195*(90/$H195))+'Controles Generales'!$Q$19*(V195*(90/$H195)))/100</f>
        <v>6.1619631901840499</v>
      </c>
      <c r="AF195" s="2"/>
      <c r="AG195" s="2"/>
      <c r="AH195" s="2"/>
      <c r="AI195" s="2"/>
      <c r="AJ195" s="10">
        <f>IF($H195&lt;'Criterios de Restricción'!$E$43,0,AE195)</f>
        <v>6.1619631901840499</v>
      </c>
    </row>
    <row r="196" spans="1:36" ht="21" x14ac:dyDescent="0.25">
      <c r="A196" s="117" t="s">
        <v>1000</v>
      </c>
      <c r="B196" s="117" t="s">
        <v>28</v>
      </c>
      <c r="C196" s="117" t="s">
        <v>121</v>
      </c>
      <c r="D196" s="117" t="s">
        <v>118</v>
      </c>
      <c r="E196" s="118">
        <v>34677</v>
      </c>
      <c r="F196" s="117">
        <v>20</v>
      </c>
      <c r="G196" s="117">
        <v>3</v>
      </c>
      <c r="H196" s="117">
        <v>270</v>
      </c>
      <c r="I196" s="117">
        <v>35</v>
      </c>
      <c r="J196" s="117">
        <v>42</v>
      </c>
      <c r="K196" s="117">
        <v>6</v>
      </c>
      <c r="L196" s="117">
        <v>8</v>
      </c>
      <c r="M196" s="117">
        <v>9</v>
      </c>
      <c r="N196" s="2">
        <v>20</v>
      </c>
      <c r="O196" s="117">
        <v>0</v>
      </c>
      <c r="P196" s="117">
        <v>0</v>
      </c>
      <c r="Q196" s="2">
        <v>3</v>
      </c>
      <c r="R196" s="2">
        <v>18</v>
      </c>
      <c r="S196" s="2">
        <v>5</v>
      </c>
      <c r="T196" s="117">
        <v>0</v>
      </c>
      <c r="U196" s="2">
        <v>26</v>
      </c>
      <c r="V196" s="117">
        <v>19</v>
      </c>
      <c r="W196" s="2">
        <v>72</v>
      </c>
      <c r="X196" s="2"/>
      <c r="Y196" s="2"/>
      <c r="Z196" s="2"/>
      <c r="AA196" s="2"/>
      <c r="AB196" s="2"/>
      <c r="AC196" s="2"/>
      <c r="AD196" s="2"/>
      <c r="AE196" s="71">
        <f>('Controles Generales'!$D$19*(I196*(90/$H196))+'Controles Generales'!$E$19*(J196*(90/$H196))+'Controles Generales'!$F$19*(K196*(90/$H196))+'Controles Generales'!$G$19*(L196*(90/$H196))+'Controles Generales'!$H$19*(M196*(90/$H196))+'Controles Generales'!$J$19*(O196*(90/$H196))+'Controles Generales'!$K$19*(P196*(90/$H196))+'Controles Generales'!$O$19*(T196*(90/$H196))+'Controles Generales'!$Q$19*(V196*(90/$H196)))/100</f>
        <v>4.4233333333333329</v>
      </c>
      <c r="AF196" s="2"/>
      <c r="AG196" s="2"/>
      <c r="AH196" s="2"/>
      <c r="AI196" s="2"/>
      <c r="AJ196" s="10">
        <f>IF($H196&lt;'Criterios de Restricción'!$E$43,0,AE196)</f>
        <v>0</v>
      </c>
    </row>
    <row r="197" spans="1:36" ht="31.5" x14ac:dyDescent="0.25">
      <c r="A197" s="117" t="s">
        <v>1001</v>
      </c>
      <c r="B197" s="117" t="s">
        <v>28</v>
      </c>
      <c r="C197" s="117" t="s">
        <v>598</v>
      </c>
      <c r="D197" s="117" t="s">
        <v>118</v>
      </c>
      <c r="E197" s="118">
        <v>27340</v>
      </c>
      <c r="F197" s="117">
        <v>41</v>
      </c>
      <c r="G197" s="117">
        <v>3</v>
      </c>
      <c r="H197" s="117">
        <v>37</v>
      </c>
      <c r="I197" s="117">
        <v>6</v>
      </c>
      <c r="J197" s="117">
        <v>17</v>
      </c>
      <c r="K197" s="117">
        <v>1</v>
      </c>
      <c r="L197" s="117">
        <v>0</v>
      </c>
      <c r="M197" s="117">
        <v>3</v>
      </c>
      <c r="N197" s="2">
        <v>9</v>
      </c>
      <c r="O197" s="117">
        <v>0</v>
      </c>
      <c r="P197" s="117">
        <v>0</v>
      </c>
      <c r="Q197" s="2">
        <v>2</v>
      </c>
      <c r="R197" s="2">
        <v>10</v>
      </c>
      <c r="S197" s="2">
        <v>41</v>
      </c>
      <c r="T197" s="117">
        <v>1</v>
      </c>
      <c r="U197" s="2">
        <v>3</v>
      </c>
      <c r="V197" s="117">
        <v>0</v>
      </c>
      <c r="W197" s="2">
        <v>34</v>
      </c>
      <c r="X197" s="2" t="s">
        <v>42</v>
      </c>
      <c r="Y197" s="2">
        <v>27.257417184953947</v>
      </c>
      <c r="Z197" s="2">
        <v>21.758451633345707</v>
      </c>
      <c r="AA197" s="2">
        <v>30.318976409500838</v>
      </c>
      <c r="AB197" s="2">
        <v>25.392663086593291</v>
      </c>
      <c r="AC197" s="2">
        <v>30.027766492578611</v>
      </c>
      <c r="AD197" s="2">
        <v>28.699428684291476</v>
      </c>
      <c r="AE197" s="71">
        <f>('Controles Generales'!$D$19*(I197*(90/$H197))+'Controles Generales'!$E$19*(J197*(90/$H197))+'Controles Generales'!$F$19*(K197*(90/$H197))+'Controles Generales'!$G$19*(L197*(90/$H197))+'Controles Generales'!$H$19*(M197*(90/$H197))+'Controles Generales'!$J$19*(O197*(90/$H197))+'Controles Generales'!$K$19*(P197*(90/$H197))+'Controles Generales'!$O$19*(T197*(90/$H197))+'Controles Generales'!$Q$19*(V197*(90/$H197)))/100</f>
        <v>8.513513513513514</v>
      </c>
      <c r="AF197" s="2"/>
      <c r="AG197" s="2"/>
      <c r="AH197" s="2"/>
      <c r="AI197" s="2"/>
      <c r="AJ197" s="10">
        <f>IF($H197&lt;'Criterios de Restricción'!$E$43,0,AE197)</f>
        <v>0</v>
      </c>
    </row>
    <row r="198" spans="1:36" ht="21" x14ac:dyDescent="0.25">
      <c r="A198" s="117" t="s">
        <v>1002</v>
      </c>
      <c r="B198" s="117" t="s">
        <v>27</v>
      </c>
      <c r="C198" s="117" t="s">
        <v>132</v>
      </c>
      <c r="D198" s="117" t="s">
        <v>118</v>
      </c>
      <c r="E198" s="118">
        <v>34360</v>
      </c>
      <c r="F198" s="117">
        <v>21</v>
      </c>
      <c r="G198" s="117">
        <v>3</v>
      </c>
      <c r="H198" s="117">
        <v>102</v>
      </c>
      <c r="I198" s="117">
        <v>9</v>
      </c>
      <c r="J198" s="117">
        <v>11</v>
      </c>
      <c r="K198" s="117">
        <v>2</v>
      </c>
      <c r="L198" s="117">
        <v>0</v>
      </c>
      <c r="M198" s="117">
        <v>1</v>
      </c>
      <c r="N198" s="2">
        <v>16</v>
      </c>
      <c r="O198" s="117">
        <v>0</v>
      </c>
      <c r="P198" s="117">
        <v>0</v>
      </c>
      <c r="Q198" s="2">
        <v>2</v>
      </c>
      <c r="R198" s="2">
        <v>12</v>
      </c>
      <c r="S198" s="2">
        <v>22</v>
      </c>
      <c r="T198" s="117">
        <v>2</v>
      </c>
      <c r="U198" s="2">
        <v>6</v>
      </c>
      <c r="V198" s="117">
        <v>5</v>
      </c>
      <c r="W198" s="2">
        <v>28</v>
      </c>
      <c r="X198" s="2" t="s">
        <v>42</v>
      </c>
      <c r="Y198" s="2">
        <v>0.48274148369025027</v>
      </c>
      <c r="Z198" s="2">
        <v>0.36061037318153066</v>
      </c>
      <c r="AA198" s="2">
        <v>0.60910815939278939</v>
      </c>
      <c r="AB198" s="2">
        <v>0.60774148369025027</v>
      </c>
      <c r="AC198" s="2">
        <v>0.66092888768410585</v>
      </c>
      <c r="AD198" s="2">
        <v>0.38845215505557062</v>
      </c>
      <c r="AE198" s="71">
        <f>('Controles Generales'!$D$19*(I198*(90/$H198))+'Controles Generales'!$E$19*(J198*(90/$H198))+'Controles Generales'!$F$19*(K198*(90/$H198))+'Controles Generales'!$G$19*(L198*(90/$H198))+'Controles Generales'!$H$19*(M198*(90/$H198))+'Controles Generales'!$J$19*(O198*(90/$H198))+'Controles Generales'!$K$19*(P198*(90/$H198))+'Controles Generales'!$O$19*(T198*(90/$H198))+'Controles Generales'!$Q$19*(V198*(90/$H198)))/100</f>
        <v>2.7264705882352938</v>
      </c>
      <c r="AF198" s="2"/>
      <c r="AG198" s="2"/>
      <c r="AH198" s="2"/>
      <c r="AI198" s="2"/>
      <c r="AJ198" s="10">
        <f>IF($H198&lt;'Criterios de Restricción'!$E$43,0,AE198)</f>
        <v>0</v>
      </c>
    </row>
    <row r="199" spans="1:36" ht="21" x14ac:dyDescent="0.25">
      <c r="A199" s="117" t="s">
        <v>615</v>
      </c>
      <c r="B199" s="117" t="s">
        <v>25</v>
      </c>
      <c r="C199" s="117" t="s">
        <v>148</v>
      </c>
      <c r="D199" s="117" t="s">
        <v>118</v>
      </c>
      <c r="E199" s="118">
        <v>33971</v>
      </c>
      <c r="F199" s="117">
        <v>22</v>
      </c>
      <c r="G199" s="117">
        <v>28</v>
      </c>
      <c r="H199" s="117">
        <v>2372</v>
      </c>
      <c r="I199" s="117">
        <v>136</v>
      </c>
      <c r="J199" s="117">
        <v>299</v>
      </c>
      <c r="K199" s="117">
        <v>121</v>
      </c>
      <c r="L199" s="117">
        <v>21</v>
      </c>
      <c r="M199" s="117">
        <v>77</v>
      </c>
      <c r="N199" s="2">
        <v>10</v>
      </c>
      <c r="O199" s="117">
        <v>4</v>
      </c>
      <c r="P199" s="117">
        <v>9</v>
      </c>
      <c r="Q199" s="2">
        <v>1</v>
      </c>
      <c r="R199" s="2">
        <v>6</v>
      </c>
      <c r="S199" s="2">
        <v>1</v>
      </c>
      <c r="T199" s="117">
        <v>25</v>
      </c>
      <c r="U199" s="2">
        <v>6</v>
      </c>
      <c r="V199" s="117">
        <v>47</v>
      </c>
      <c r="W199" s="2">
        <v>82</v>
      </c>
      <c r="X199" s="2"/>
      <c r="Y199" s="2"/>
      <c r="Z199" s="2"/>
      <c r="AA199" s="2"/>
      <c r="AB199" s="2"/>
      <c r="AC199" s="2"/>
      <c r="AD199" s="2"/>
      <c r="AE199" s="71">
        <f>('Controles Generales'!$D$19*(I199*(90/$H199))+'Controles Generales'!$E$19*(J199*(90/$H199))+'Controles Generales'!$F$19*(K199*(90/$H199))+'Controles Generales'!$G$19*(L199*(90/$H199))+'Controles Generales'!$H$19*(M199*(90/$H199))+'Controles Generales'!$J$19*(O199*(90/$H199))+'Controles Generales'!$K$19*(P199*(90/$H199))+'Controles Generales'!$O$19*(T199*(90/$H199))+'Controles Generales'!$Q$19*(V199*(90/$H199)))/100</f>
        <v>3.5836846543001672</v>
      </c>
      <c r="AF199" s="2"/>
      <c r="AG199" s="2"/>
      <c r="AH199" s="2"/>
      <c r="AI199" s="2"/>
      <c r="AJ199" s="10">
        <f>IF($H199&lt;'Criterios de Restricción'!$E$43,0,AE199)</f>
        <v>3.5836846543001672</v>
      </c>
    </row>
    <row r="200" spans="1:36" ht="21" x14ac:dyDescent="0.25">
      <c r="A200" s="117" t="s">
        <v>200</v>
      </c>
      <c r="B200" s="117" t="s">
        <v>25</v>
      </c>
      <c r="C200" s="117" t="s">
        <v>139</v>
      </c>
      <c r="D200" s="117" t="s">
        <v>118</v>
      </c>
      <c r="E200" s="118">
        <v>34470</v>
      </c>
      <c r="F200" s="117">
        <v>21</v>
      </c>
      <c r="G200" s="117">
        <v>12</v>
      </c>
      <c r="H200" s="117">
        <v>869</v>
      </c>
      <c r="I200" s="117">
        <v>56</v>
      </c>
      <c r="J200" s="117">
        <v>114</v>
      </c>
      <c r="K200" s="117">
        <v>25</v>
      </c>
      <c r="L200" s="117">
        <v>15</v>
      </c>
      <c r="M200" s="117">
        <v>42</v>
      </c>
      <c r="N200" s="2">
        <v>13</v>
      </c>
      <c r="O200" s="117">
        <v>0</v>
      </c>
      <c r="P200" s="117">
        <v>0</v>
      </c>
      <c r="Q200" s="2">
        <v>0</v>
      </c>
      <c r="R200" s="2">
        <v>19</v>
      </c>
      <c r="S200" s="2">
        <v>0</v>
      </c>
      <c r="T200" s="117">
        <v>10</v>
      </c>
      <c r="U200" s="2">
        <v>11</v>
      </c>
      <c r="V200" s="117">
        <v>37</v>
      </c>
      <c r="W200" s="2">
        <v>31</v>
      </c>
      <c r="X200" s="2" t="s">
        <v>42</v>
      </c>
      <c r="Y200" s="2">
        <v>7.7934710651191423</v>
      </c>
      <c r="Z200" s="2">
        <v>8.6765976528101643</v>
      </c>
      <c r="AA200" s="2">
        <v>10.110308947570541</v>
      </c>
      <c r="AB200" s="2">
        <v>7.7934710651191423</v>
      </c>
      <c r="AC200" s="2">
        <v>11.072270217822371</v>
      </c>
      <c r="AD200" s="2">
        <v>3.0018922566303048</v>
      </c>
      <c r="AE200" s="71">
        <f>('Controles Generales'!$D$19*(I200*(90/$H200))+'Controles Generales'!$E$19*(J200*(90/$H200))+'Controles Generales'!$F$19*(K200*(90/$H200))+'Controles Generales'!$G$19*(L200*(90/$H200))+'Controles Generales'!$H$19*(M200*(90/$H200))+'Controles Generales'!$J$19*(O200*(90/$H200))+'Controles Generales'!$K$19*(P200*(90/$H200))+'Controles Generales'!$O$19*(T200*(90/$H200))+'Controles Generales'!$Q$19*(V200*(90/$H200)))/100</f>
        <v>3.7791714614499425</v>
      </c>
      <c r="AF200" s="2"/>
      <c r="AG200" s="2"/>
      <c r="AH200" s="2"/>
      <c r="AI200" s="2"/>
      <c r="AJ200" s="10">
        <f>IF($H200&lt;'Criterios de Restricción'!$E$43,0,AE200)</f>
        <v>3.7791714614499425</v>
      </c>
    </row>
    <row r="201" spans="1:36" ht="31.5" x14ac:dyDescent="0.25">
      <c r="A201" s="117" t="s">
        <v>164</v>
      </c>
      <c r="B201" s="117" t="s">
        <v>25</v>
      </c>
      <c r="C201" s="117" t="s">
        <v>139</v>
      </c>
      <c r="D201" s="117" t="s">
        <v>118</v>
      </c>
      <c r="E201" s="118">
        <v>33264</v>
      </c>
      <c r="F201" s="117">
        <v>24</v>
      </c>
      <c r="G201" s="117">
        <v>7</v>
      </c>
      <c r="H201" s="117">
        <v>386</v>
      </c>
      <c r="I201" s="117">
        <v>37</v>
      </c>
      <c r="J201" s="117">
        <v>60</v>
      </c>
      <c r="K201" s="117">
        <v>5</v>
      </c>
      <c r="L201" s="117">
        <v>2</v>
      </c>
      <c r="M201" s="117">
        <v>19</v>
      </c>
      <c r="N201" s="2">
        <v>24</v>
      </c>
      <c r="O201" s="117">
        <v>0</v>
      </c>
      <c r="P201" s="117">
        <v>0</v>
      </c>
      <c r="Q201" s="2">
        <v>3</v>
      </c>
      <c r="R201" s="2">
        <v>56</v>
      </c>
      <c r="S201" s="2">
        <v>4</v>
      </c>
      <c r="T201" s="117">
        <v>2</v>
      </c>
      <c r="U201" s="2">
        <v>7</v>
      </c>
      <c r="V201" s="117">
        <v>18</v>
      </c>
      <c r="W201" s="2">
        <v>48</v>
      </c>
      <c r="X201" s="2" t="s">
        <v>42</v>
      </c>
      <c r="Y201" s="2">
        <v>38.723929485303117</v>
      </c>
      <c r="Z201" s="2">
        <v>27.382240723828559</v>
      </c>
      <c r="AA201" s="2">
        <v>28.734282684625782</v>
      </c>
      <c r="AB201" s="2">
        <v>28.84892948530312</v>
      </c>
      <c r="AC201" s="2">
        <v>35.709182297511127</v>
      </c>
      <c r="AD201" s="2">
        <v>36.144249500210528</v>
      </c>
      <c r="AE201" s="71">
        <f>('Controles Generales'!$D$19*(I201*(90/$H201))+'Controles Generales'!$E$19*(J201*(90/$H201))+'Controles Generales'!$F$19*(K201*(90/$H201))+'Controles Generales'!$G$19*(L201*(90/$H201))+'Controles Generales'!$H$19*(M201*(90/$H201))+'Controles Generales'!$J$19*(O201*(90/$H201))+'Controles Generales'!$K$19*(P201*(90/$H201))+'Controles Generales'!$O$19*(T201*(90/$H201))+'Controles Generales'!$Q$19*(V201*(90/$H201)))/100</f>
        <v>3.875129533678757</v>
      </c>
      <c r="AF201" s="2"/>
      <c r="AG201" s="2"/>
      <c r="AH201" s="2"/>
      <c r="AI201" s="2"/>
      <c r="AJ201" s="10">
        <f>IF($H201&lt;'Criterios de Restricción'!$E$43,0,AE201)</f>
        <v>0</v>
      </c>
    </row>
    <row r="202" spans="1:36" ht="21" x14ac:dyDescent="0.25">
      <c r="A202" s="117" t="s">
        <v>1003</v>
      </c>
      <c r="B202" s="117" t="s">
        <v>28</v>
      </c>
      <c r="C202" s="117" t="s">
        <v>154</v>
      </c>
      <c r="D202" s="117" t="s">
        <v>118</v>
      </c>
      <c r="E202" s="118">
        <v>29605</v>
      </c>
      <c r="F202" s="117">
        <v>34</v>
      </c>
      <c r="G202" s="117">
        <v>9</v>
      </c>
      <c r="H202" s="117">
        <v>519</v>
      </c>
      <c r="I202" s="117">
        <v>84</v>
      </c>
      <c r="J202" s="117">
        <v>180</v>
      </c>
      <c r="K202" s="117">
        <v>7</v>
      </c>
      <c r="L202" s="117">
        <v>6</v>
      </c>
      <c r="M202" s="117">
        <v>22</v>
      </c>
      <c r="N202" s="2">
        <v>0</v>
      </c>
      <c r="O202" s="117">
        <v>1</v>
      </c>
      <c r="P202" s="117">
        <v>2</v>
      </c>
      <c r="Q202" s="2">
        <v>0</v>
      </c>
      <c r="R202" s="2">
        <v>0</v>
      </c>
      <c r="S202" s="2">
        <v>0</v>
      </c>
      <c r="T202" s="117">
        <v>10</v>
      </c>
      <c r="U202" s="2">
        <v>0</v>
      </c>
      <c r="V202" s="117">
        <v>16</v>
      </c>
      <c r="W202" s="2">
        <v>0</v>
      </c>
      <c r="X202" s="2"/>
      <c r="Y202" s="2"/>
      <c r="Z202" s="2"/>
      <c r="AA202" s="2"/>
      <c r="AB202" s="2"/>
      <c r="AC202" s="2"/>
      <c r="AD202" s="2"/>
      <c r="AE202" s="71">
        <f>('Controles Generales'!$D$19*(I202*(90/$H202))+'Controles Generales'!$E$19*(J202*(90/$H202))+'Controles Generales'!$F$19*(K202*(90/$H202))+'Controles Generales'!$G$19*(L202*(90/$H202))+'Controles Generales'!$H$19*(M202*(90/$H202))+'Controles Generales'!$J$19*(O202*(90/$H202))+'Controles Generales'!$K$19*(P202*(90/$H202))+'Controles Generales'!$O$19*(T202*(90/$H202))+'Controles Generales'!$Q$19*(V202*(90/$H202)))/100</f>
        <v>6.612138728323699</v>
      </c>
      <c r="AF202" s="2"/>
      <c r="AG202" s="2"/>
      <c r="AH202" s="2"/>
      <c r="AI202" s="2"/>
      <c r="AJ202" s="10">
        <f>IF($H202&lt;'Criterios de Restricción'!$E$43,0,AE202)</f>
        <v>0</v>
      </c>
    </row>
    <row r="203" spans="1:36" ht="31.5" x14ac:dyDescent="0.25">
      <c r="A203" s="117" t="s">
        <v>467</v>
      </c>
      <c r="B203" s="117" t="s">
        <v>28</v>
      </c>
      <c r="C203" s="117" t="s">
        <v>155</v>
      </c>
      <c r="D203" s="117" t="s">
        <v>118</v>
      </c>
      <c r="E203" s="118">
        <v>34405</v>
      </c>
      <c r="F203" s="117">
        <v>21</v>
      </c>
      <c r="G203" s="117">
        <v>7</v>
      </c>
      <c r="H203" s="117">
        <v>253</v>
      </c>
      <c r="I203" s="117">
        <v>59</v>
      </c>
      <c r="J203" s="117">
        <v>37</v>
      </c>
      <c r="K203" s="117">
        <v>1</v>
      </c>
      <c r="L203" s="117">
        <v>9</v>
      </c>
      <c r="M203" s="117">
        <v>20</v>
      </c>
      <c r="N203" s="2">
        <v>2</v>
      </c>
      <c r="O203" s="117">
        <v>0</v>
      </c>
      <c r="P203" s="117">
        <v>1</v>
      </c>
      <c r="Q203" s="2">
        <v>0</v>
      </c>
      <c r="R203" s="2">
        <v>1</v>
      </c>
      <c r="S203" s="2">
        <v>2</v>
      </c>
      <c r="T203" s="117">
        <v>0</v>
      </c>
      <c r="U203" s="2">
        <v>39</v>
      </c>
      <c r="V203" s="117">
        <v>29</v>
      </c>
      <c r="W203" s="2">
        <v>112</v>
      </c>
      <c r="X203" s="2"/>
      <c r="Y203" s="2"/>
      <c r="Z203" s="2"/>
      <c r="AA203" s="2"/>
      <c r="AB203" s="2"/>
      <c r="AC203" s="2"/>
      <c r="AD203" s="2"/>
      <c r="AE203" s="71">
        <f>('Controles Generales'!$D$19*(I203*(90/$H203))+'Controles Generales'!$E$19*(J203*(90/$H203))+'Controles Generales'!$F$19*(K203*(90/$H203))+'Controles Generales'!$G$19*(L203*(90/$H203))+'Controles Generales'!$H$19*(M203*(90/$H203))+'Controles Generales'!$J$19*(O203*(90/$H203))+'Controles Generales'!$K$19*(P203*(90/$H203))+'Controles Generales'!$O$19*(T203*(90/$H203))+'Controles Generales'!$Q$19*(V203*(90/$H203)))/100</f>
        <v>6.0225296442687739</v>
      </c>
      <c r="AF203" s="2"/>
      <c r="AG203" s="2"/>
      <c r="AH203" s="2"/>
      <c r="AI203" s="2"/>
      <c r="AJ203" s="10">
        <f>IF($H203&lt;'Criterios de Restricción'!$E$43,0,AE203)</f>
        <v>0</v>
      </c>
    </row>
    <row r="204" spans="1:36" ht="21" x14ac:dyDescent="0.25">
      <c r="A204" s="117" t="s">
        <v>1004</v>
      </c>
      <c r="B204" s="117" t="s">
        <v>28</v>
      </c>
      <c r="C204" s="117" t="s">
        <v>129</v>
      </c>
      <c r="D204" s="117" t="s">
        <v>118</v>
      </c>
      <c r="E204" s="118">
        <v>28749</v>
      </c>
      <c r="F204" s="117">
        <v>37</v>
      </c>
      <c r="G204" s="117">
        <v>4</v>
      </c>
      <c r="H204" s="117">
        <v>30</v>
      </c>
      <c r="I204" s="117">
        <v>11</v>
      </c>
      <c r="J204" s="117">
        <v>7</v>
      </c>
      <c r="K204" s="117">
        <v>0</v>
      </c>
      <c r="L204" s="117">
        <v>1</v>
      </c>
      <c r="M204" s="117">
        <v>5</v>
      </c>
      <c r="N204" s="2">
        <v>0</v>
      </c>
      <c r="O204" s="117">
        <v>0</v>
      </c>
      <c r="P204" s="117">
        <v>0</v>
      </c>
      <c r="Q204" s="2">
        <v>0</v>
      </c>
      <c r="R204" s="2">
        <v>2</v>
      </c>
      <c r="S204" s="2">
        <v>0</v>
      </c>
      <c r="T204" s="117">
        <v>0</v>
      </c>
      <c r="U204" s="2">
        <v>0</v>
      </c>
      <c r="V204" s="117">
        <v>1</v>
      </c>
      <c r="W204" s="2">
        <v>4</v>
      </c>
      <c r="X204" s="2"/>
      <c r="Y204" s="2"/>
      <c r="Z204" s="2"/>
      <c r="AA204" s="2"/>
      <c r="AB204" s="2"/>
      <c r="AC204" s="2"/>
      <c r="AD204" s="2"/>
      <c r="AE204" s="71">
        <f>('Controles Generales'!$D$19*(I204*(90/$H204))+'Controles Generales'!$E$19*(J204*(90/$H204))+'Controles Generales'!$F$19*(K204*(90/$H204))+'Controles Generales'!$G$19*(L204*(90/$H204))+'Controles Generales'!$H$19*(M204*(90/$H204))+'Controles Generales'!$J$19*(O204*(90/$H204))+'Controles Generales'!$K$19*(P204*(90/$H204))+'Controles Generales'!$O$19*(T204*(90/$H204))+'Controles Generales'!$Q$19*(V204*(90/$H204)))/100</f>
        <v>9.39</v>
      </c>
      <c r="AF204" s="2"/>
      <c r="AG204" s="2"/>
      <c r="AH204" s="2"/>
      <c r="AI204" s="2"/>
      <c r="AJ204" s="10">
        <f>IF($H204&lt;'Criterios de Restricción'!$E$43,0,AE204)</f>
        <v>0</v>
      </c>
    </row>
    <row r="205" spans="1:36" ht="21" x14ac:dyDescent="0.25">
      <c r="A205" s="117" t="s">
        <v>194</v>
      </c>
      <c r="B205" s="117" t="s">
        <v>27</v>
      </c>
      <c r="C205" s="117" t="s">
        <v>142</v>
      </c>
      <c r="D205" s="117" t="s">
        <v>118</v>
      </c>
      <c r="E205" s="118">
        <v>33936</v>
      </c>
      <c r="F205" s="117">
        <v>22</v>
      </c>
      <c r="G205" s="117">
        <v>20</v>
      </c>
      <c r="H205" s="117">
        <v>1132</v>
      </c>
      <c r="I205" s="117">
        <v>53</v>
      </c>
      <c r="J205" s="117">
        <v>155</v>
      </c>
      <c r="K205" s="117">
        <v>37</v>
      </c>
      <c r="L205" s="117">
        <v>21</v>
      </c>
      <c r="M205" s="117">
        <v>43</v>
      </c>
      <c r="N205" s="2">
        <v>2</v>
      </c>
      <c r="O205" s="117">
        <v>1</v>
      </c>
      <c r="P205" s="117">
        <v>1</v>
      </c>
      <c r="Q205" s="2">
        <v>1</v>
      </c>
      <c r="R205" s="2">
        <v>1</v>
      </c>
      <c r="S205" s="2">
        <v>11</v>
      </c>
      <c r="T205" s="117">
        <v>24</v>
      </c>
      <c r="U205" s="2">
        <v>1</v>
      </c>
      <c r="V205" s="117">
        <v>46</v>
      </c>
      <c r="W205" s="2">
        <v>12</v>
      </c>
      <c r="X205" s="2"/>
      <c r="Y205" s="2"/>
      <c r="Z205" s="2"/>
      <c r="AA205" s="2"/>
      <c r="AB205" s="2"/>
      <c r="AC205" s="2"/>
      <c r="AD205" s="2"/>
      <c r="AE205" s="71">
        <f>('Controles Generales'!$D$19*(I205*(90/$H205))+'Controles Generales'!$E$19*(J205*(90/$H205))+'Controles Generales'!$F$19*(K205*(90/$H205))+'Controles Generales'!$G$19*(L205*(90/$H205))+'Controles Generales'!$H$19*(M205*(90/$H205))+'Controles Generales'!$J$19*(O205*(90/$H205))+'Controles Generales'!$K$19*(P205*(90/$H205))+'Controles Generales'!$O$19*(T205*(90/$H205))+'Controles Generales'!$Q$19*(V205*(90/$H205)))/100</f>
        <v>3.6532685512367489</v>
      </c>
      <c r="AF205" s="2"/>
      <c r="AG205" s="2"/>
      <c r="AH205" s="2"/>
      <c r="AI205" s="2"/>
      <c r="AJ205" s="10">
        <f>IF($H205&lt;'Criterios de Restricción'!$E$43,0,AE205)</f>
        <v>3.6532685512367489</v>
      </c>
    </row>
    <row r="206" spans="1:36" ht="21" x14ac:dyDescent="0.25">
      <c r="A206" s="117" t="s">
        <v>660</v>
      </c>
      <c r="B206" s="117" t="s">
        <v>24</v>
      </c>
      <c r="C206" s="117" t="s">
        <v>598</v>
      </c>
      <c r="D206" s="117" t="s">
        <v>118</v>
      </c>
      <c r="E206" s="118">
        <v>29611</v>
      </c>
      <c r="F206" s="117">
        <v>34</v>
      </c>
      <c r="G206" s="117">
        <v>10</v>
      </c>
      <c r="H206" s="117">
        <v>456</v>
      </c>
      <c r="I206" s="117">
        <v>41</v>
      </c>
      <c r="J206" s="117">
        <v>91</v>
      </c>
      <c r="K206" s="117">
        <v>23</v>
      </c>
      <c r="L206" s="117">
        <v>3</v>
      </c>
      <c r="M206" s="117">
        <v>24</v>
      </c>
      <c r="N206" s="2">
        <v>6</v>
      </c>
      <c r="O206" s="117">
        <v>0</v>
      </c>
      <c r="P206" s="117">
        <v>0</v>
      </c>
      <c r="Q206" s="2">
        <v>0</v>
      </c>
      <c r="R206" s="2">
        <v>10</v>
      </c>
      <c r="S206" s="2">
        <v>22</v>
      </c>
      <c r="T206" s="117">
        <v>10</v>
      </c>
      <c r="U206" s="2">
        <v>16</v>
      </c>
      <c r="V206" s="117">
        <v>6</v>
      </c>
      <c r="W206" s="2">
        <v>43</v>
      </c>
      <c r="X206" s="2" t="s">
        <v>42</v>
      </c>
      <c r="Y206" s="2">
        <v>9.1544551094770839</v>
      </c>
      <c r="Z206" s="2">
        <v>9.0028209479414727</v>
      </c>
      <c r="AA206" s="2">
        <v>9.7434721299744993</v>
      </c>
      <c r="AB206" s="2">
        <v>11.240520683247578</v>
      </c>
      <c r="AC206" s="2">
        <v>14.532943354740601</v>
      </c>
      <c r="AD206" s="2">
        <v>10.760974911284521</v>
      </c>
      <c r="AE206" s="71">
        <f>('Controles Generales'!$D$19*(I206*(90/$H206))+'Controles Generales'!$E$19*(J206*(90/$H206))+'Controles Generales'!$F$19*(K206*(90/$H206))+'Controles Generales'!$G$19*(L206*(90/$H206))+'Controles Generales'!$H$19*(M206*(90/$H206))+'Controles Generales'!$J$19*(O206*(90/$H206))+'Controles Generales'!$K$19*(P206*(90/$H206))+'Controles Generales'!$O$19*(T206*(90/$H206))+'Controles Generales'!$Q$19*(V206*(90/$H206)))/100</f>
        <v>5.0171052631578945</v>
      </c>
      <c r="AF206" s="2"/>
      <c r="AG206" s="2"/>
      <c r="AH206" s="2"/>
      <c r="AI206" s="2"/>
      <c r="AJ206" s="10">
        <f>IF($H206&lt;'Criterios de Restricción'!$E$43,0,AE206)</f>
        <v>0</v>
      </c>
    </row>
    <row r="207" spans="1:36" ht="21" x14ac:dyDescent="0.25">
      <c r="A207" s="117" t="s">
        <v>616</v>
      </c>
      <c r="B207" s="117" t="s">
        <v>25</v>
      </c>
      <c r="C207" s="117" t="s">
        <v>132</v>
      </c>
      <c r="D207" s="117" t="s">
        <v>118</v>
      </c>
      <c r="E207" s="118">
        <v>34055</v>
      </c>
      <c r="F207" s="117">
        <v>22</v>
      </c>
      <c r="G207" s="117">
        <v>19</v>
      </c>
      <c r="H207" s="117">
        <v>1044</v>
      </c>
      <c r="I207" s="117">
        <v>107</v>
      </c>
      <c r="J207" s="117">
        <v>185</v>
      </c>
      <c r="K207" s="117">
        <v>44</v>
      </c>
      <c r="L207" s="117">
        <v>8</v>
      </c>
      <c r="M207" s="117">
        <v>29</v>
      </c>
      <c r="N207" s="2">
        <v>2</v>
      </c>
      <c r="O207" s="117">
        <v>3</v>
      </c>
      <c r="P207" s="117">
        <v>0</v>
      </c>
      <c r="Q207" s="2">
        <v>0</v>
      </c>
      <c r="R207" s="2">
        <v>15</v>
      </c>
      <c r="S207" s="2">
        <v>0</v>
      </c>
      <c r="T207" s="117">
        <v>27</v>
      </c>
      <c r="U207" s="2">
        <v>9</v>
      </c>
      <c r="V207" s="117">
        <v>40</v>
      </c>
      <c r="W207" s="2">
        <v>44</v>
      </c>
      <c r="X207" s="2"/>
      <c r="Y207" s="2"/>
      <c r="Z207" s="2"/>
      <c r="AA207" s="2"/>
      <c r="AB207" s="2"/>
      <c r="AC207" s="2"/>
      <c r="AD207" s="2"/>
      <c r="AE207" s="71">
        <f>('Controles Generales'!$D$19*(I207*(90/$H207))+'Controles Generales'!$E$19*(J207*(90/$H207))+'Controles Generales'!$F$19*(K207*(90/$H207))+'Controles Generales'!$G$19*(L207*(90/$H207))+'Controles Generales'!$H$19*(M207*(90/$H207))+'Controles Generales'!$J$19*(O207*(90/$H207))+'Controles Generales'!$K$19*(P207*(90/$H207))+'Controles Generales'!$O$19*(T207*(90/$H207))+'Controles Generales'!$Q$19*(V207*(90/$H207)))/100</f>
        <v>4.4267241379310356</v>
      </c>
      <c r="AF207" s="2"/>
      <c r="AG207" s="2"/>
      <c r="AH207" s="2"/>
      <c r="AI207" s="2"/>
      <c r="AJ207" s="10">
        <f>IF($H207&lt;'Criterios de Restricción'!$E$43,0,AE207)</f>
        <v>4.4267241379310356</v>
      </c>
    </row>
    <row r="208" spans="1:36" ht="21" x14ac:dyDescent="0.25">
      <c r="A208" s="117" t="s">
        <v>1005</v>
      </c>
      <c r="B208" s="117" t="s">
        <v>28</v>
      </c>
      <c r="C208" s="117" t="s">
        <v>585</v>
      </c>
      <c r="D208" s="117" t="s">
        <v>118</v>
      </c>
      <c r="E208" s="118">
        <v>34403</v>
      </c>
      <c r="F208" s="117">
        <v>21</v>
      </c>
      <c r="G208" s="117">
        <v>8</v>
      </c>
      <c r="H208" s="117">
        <v>623</v>
      </c>
      <c r="I208" s="117">
        <v>87</v>
      </c>
      <c r="J208" s="117">
        <v>135</v>
      </c>
      <c r="K208" s="117">
        <v>7</v>
      </c>
      <c r="L208" s="117">
        <v>10</v>
      </c>
      <c r="M208" s="117">
        <v>44</v>
      </c>
      <c r="N208" s="2">
        <v>5</v>
      </c>
      <c r="O208" s="117">
        <v>2</v>
      </c>
      <c r="P208" s="117">
        <v>6</v>
      </c>
      <c r="Q208" s="2">
        <v>0</v>
      </c>
      <c r="R208" s="2">
        <v>4</v>
      </c>
      <c r="S208" s="2">
        <v>3</v>
      </c>
      <c r="T208" s="117">
        <v>5</v>
      </c>
      <c r="U208" s="2">
        <v>17</v>
      </c>
      <c r="V208" s="117">
        <v>31</v>
      </c>
      <c r="W208" s="2">
        <v>93</v>
      </c>
      <c r="X208" s="2" t="s">
        <v>42</v>
      </c>
      <c r="Y208" s="2">
        <v>2.256555272684305</v>
      </c>
      <c r="Z208" s="2">
        <v>2.062779138750622</v>
      </c>
      <c r="AA208" s="2">
        <v>2.3731213108100619</v>
      </c>
      <c r="AB208" s="2">
        <v>2.256555272684305</v>
      </c>
      <c r="AC208" s="2">
        <v>2.9163611419537876</v>
      </c>
      <c r="AD208" s="2">
        <v>3.2053056052107287</v>
      </c>
      <c r="AE208" s="71">
        <f>('Controles Generales'!$D$19*(I208*(90/$H208))+'Controles Generales'!$E$19*(J208*(90/$H208))+'Controles Generales'!$F$19*(K208*(90/$H208))+'Controles Generales'!$G$19*(L208*(90/$H208))+'Controles Generales'!$H$19*(M208*(90/$H208))+'Controles Generales'!$J$19*(O208*(90/$H208))+'Controles Generales'!$K$19*(P208*(90/$H208))+'Controles Generales'!$O$19*(T208*(90/$H208))+'Controles Generales'!$Q$19*(V208*(90/$H208)))/100</f>
        <v>5.569020866773676</v>
      </c>
      <c r="AF208" s="2"/>
      <c r="AG208" s="2"/>
      <c r="AH208" s="2"/>
      <c r="AI208" s="2"/>
      <c r="AJ208" s="10">
        <f>IF($H208&lt;'Criterios de Restricción'!$E$43,0,AE208)</f>
        <v>0</v>
      </c>
    </row>
    <row r="209" spans="1:36" ht="31.5" x14ac:dyDescent="0.25">
      <c r="A209" s="117" t="s">
        <v>444</v>
      </c>
      <c r="B209" s="117" t="s">
        <v>28</v>
      </c>
      <c r="C209" s="117" t="s">
        <v>139</v>
      </c>
      <c r="D209" s="117" t="s">
        <v>118</v>
      </c>
      <c r="E209" s="118">
        <v>34858</v>
      </c>
      <c r="F209" s="117">
        <v>20</v>
      </c>
      <c r="G209" s="117">
        <v>1</v>
      </c>
      <c r="H209" s="117">
        <v>12</v>
      </c>
      <c r="I209" s="117">
        <v>1</v>
      </c>
      <c r="J209" s="117">
        <v>3</v>
      </c>
      <c r="K209" s="117">
        <v>0</v>
      </c>
      <c r="L209" s="117">
        <v>0</v>
      </c>
      <c r="M209" s="117">
        <v>2</v>
      </c>
      <c r="N209" s="2">
        <v>41</v>
      </c>
      <c r="O209" s="117">
        <v>0</v>
      </c>
      <c r="P209" s="117">
        <v>0</v>
      </c>
      <c r="Q209" s="2">
        <v>0</v>
      </c>
      <c r="R209" s="2">
        <v>15</v>
      </c>
      <c r="S209" s="2">
        <v>9</v>
      </c>
      <c r="T209" s="117">
        <v>0</v>
      </c>
      <c r="U209" s="2">
        <v>29</v>
      </c>
      <c r="V209" s="117">
        <v>3</v>
      </c>
      <c r="W209" s="2">
        <v>103</v>
      </c>
      <c r="X209" s="2" t="s">
        <v>42</v>
      </c>
      <c r="Y209" s="2">
        <v>4.9164608256411757</v>
      </c>
      <c r="Z209" s="2">
        <v>4.4038539512239598</v>
      </c>
      <c r="AA209" s="2">
        <v>6.4094856563772318</v>
      </c>
      <c r="AB209" s="2">
        <v>4.7525263994116678</v>
      </c>
      <c r="AC209" s="2">
        <v>6.2403194756486702</v>
      </c>
      <c r="AD209" s="2">
        <v>4.4813807550358096</v>
      </c>
      <c r="AE209" s="71">
        <f>('Controles Generales'!$D$19*(I209*(90/$H209))+'Controles Generales'!$E$19*(J209*(90/$H209))+'Controles Generales'!$F$19*(K209*(90/$H209))+'Controles Generales'!$G$19*(L209*(90/$H209))+'Controles Generales'!$H$19*(M209*(90/$H209))+'Controles Generales'!$J$19*(O209*(90/$H209))+'Controles Generales'!$K$19*(P209*(90/$H209))+'Controles Generales'!$O$19*(T209*(90/$H209))+'Controles Generales'!$Q$19*(V209*(90/$H209)))/100</f>
        <v>7.125</v>
      </c>
      <c r="AF209" s="2"/>
      <c r="AG209" s="2"/>
      <c r="AH209" s="2"/>
      <c r="AI209" s="2"/>
      <c r="AJ209" s="10">
        <f>IF($H209&lt;'Criterios de Restricción'!$E$43,0,AE209)</f>
        <v>0</v>
      </c>
    </row>
    <row r="210" spans="1:36" ht="31.5" x14ac:dyDescent="0.25">
      <c r="A210" s="117" t="s">
        <v>661</v>
      </c>
      <c r="B210" s="117" t="s">
        <v>24</v>
      </c>
      <c r="C210" s="117" t="s">
        <v>160</v>
      </c>
      <c r="D210" s="117" t="s">
        <v>118</v>
      </c>
      <c r="E210" s="118">
        <v>33452</v>
      </c>
      <c r="F210" s="117">
        <v>24</v>
      </c>
      <c r="G210" s="117">
        <v>8</v>
      </c>
      <c r="H210" s="117">
        <v>265</v>
      </c>
      <c r="I210" s="117">
        <v>21</v>
      </c>
      <c r="J210" s="117">
        <v>50</v>
      </c>
      <c r="K210" s="117">
        <v>10</v>
      </c>
      <c r="L210" s="117">
        <v>3</v>
      </c>
      <c r="M210" s="117">
        <v>11</v>
      </c>
      <c r="N210" s="2">
        <v>0</v>
      </c>
      <c r="O210" s="117">
        <v>0</v>
      </c>
      <c r="P210" s="117">
        <v>0</v>
      </c>
      <c r="Q210" s="2">
        <v>0</v>
      </c>
      <c r="R210" s="2">
        <v>1</v>
      </c>
      <c r="S210" s="2">
        <v>0</v>
      </c>
      <c r="T210" s="117">
        <v>5</v>
      </c>
      <c r="U210" s="2">
        <v>0</v>
      </c>
      <c r="V210" s="117">
        <v>9</v>
      </c>
      <c r="W210" s="2">
        <v>0</v>
      </c>
      <c r="X210" s="2"/>
      <c r="Y210" s="2"/>
      <c r="Z210" s="2"/>
      <c r="AA210" s="2"/>
      <c r="AB210" s="2"/>
      <c r="AC210" s="2"/>
      <c r="AD210" s="2"/>
      <c r="AE210" s="71">
        <f>('Controles Generales'!$D$19*(I210*(90/$H210))+'Controles Generales'!$E$19*(J210*(90/$H210))+'Controles Generales'!$F$19*(K210*(90/$H210))+'Controles Generales'!$G$19*(L210*(90/$H210))+'Controles Generales'!$H$19*(M210*(90/$H210))+'Controles Generales'!$J$19*(O210*(90/$H210))+'Controles Generales'!$K$19*(P210*(90/$H210))+'Controles Generales'!$O$19*(T210*(90/$H210))+'Controles Generales'!$Q$19*(V210*(90/$H210)))/100</f>
        <v>4.4999999999999991</v>
      </c>
      <c r="AF210" s="2"/>
      <c r="AG210" s="2"/>
      <c r="AH210" s="2"/>
      <c r="AI210" s="2"/>
      <c r="AJ210" s="10">
        <f>IF($H210&lt;'Criterios de Restricción'!$E$43,0,AE210)</f>
        <v>0</v>
      </c>
    </row>
    <row r="211" spans="1:36" ht="21" x14ac:dyDescent="0.25">
      <c r="A211" s="117" t="s">
        <v>212</v>
      </c>
      <c r="B211" s="117" t="s">
        <v>24</v>
      </c>
      <c r="C211" s="117" t="s">
        <v>148</v>
      </c>
      <c r="D211" s="117" t="s">
        <v>118</v>
      </c>
      <c r="E211" s="118">
        <v>35556</v>
      </c>
      <c r="F211" s="117">
        <v>18</v>
      </c>
      <c r="G211" s="117">
        <v>1</v>
      </c>
      <c r="H211" s="117">
        <v>7</v>
      </c>
      <c r="I211" s="117">
        <v>1</v>
      </c>
      <c r="J211" s="117">
        <v>0</v>
      </c>
      <c r="K211" s="117">
        <v>0</v>
      </c>
      <c r="L211" s="117">
        <v>0</v>
      </c>
      <c r="M211" s="117">
        <v>0</v>
      </c>
      <c r="N211" s="2">
        <v>3</v>
      </c>
      <c r="O211" s="117">
        <v>0</v>
      </c>
      <c r="P211" s="117">
        <v>0</v>
      </c>
      <c r="Q211" s="2">
        <v>0</v>
      </c>
      <c r="R211" s="2">
        <v>2</v>
      </c>
      <c r="S211" s="2">
        <v>2</v>
      </c>
      <c r="T211" s="117">
        <v>0</v>
      </c>
      <c r="U211" s="2">
        <v>4</v>
      </c>
      <c r="V211" s="117">
        <v>0</v>
      </c>
      <c r="W211" s="2">
        <v>39</v>
      </c>
      <c r="X211" s="2" t="s">
        <v>42</v>
      </c>
      <c r="Y211" s="2">
        <v>32.619338459509216</v>
      </c>
      <c r="Z211" s="2">
        <v>41.149176688058191</v>
      </c>
      <c r="AA211" s="2">
        <v>44.397168696932091</v>
      </c>
      <c r="AB211" s="2">
        <v>32.791469607050203</v>
      </c>
      <c r="AC211" s="2">
        <v>39.191921170806097</v>
      </c>
      <c r="AD211" s="2">
        <v>23.400954758922293</v>
      </c>
      <c r="AE211" s="71">
        <f>('Controles Generales'!$D$19*(I211*(90/$H211))+'Controles Generales'!$E$19*(J211*(90/$H211))+'Controles Generales'!$F$19*(K211*(90/$H211))+'Controles Generales'!$G$19*(L211*(90/$H211))+'Controles Generales'!$H$19*(M211*(90/$H211))+'Controles Generales'!$J$19*(O211*(90/$H211))+'Controles Generales'!$K$19*(P211*(90/$H211))+'Controles Generales'!$O$19*(T211*(90/$H211))+'Controles Generales'!$Q$19*(V211*(90/$H211)))/100</f>
        <v>1.2857142857142858</v>
      </c>
      <c r="AF211" s="2"/>
      <c r="AG211" s="2"/>
      <c r="AH211" s="2"/>
      <c r="AI211" s="2"/>
      <c r="AJ211" s="10">
        <f>IF($H211&lt;'Criterios de Restricción'!$E$43,0,AE211)</f>
        <v>0</v>
      </c>
    </row>
    <row r="212" spans="1:36" ht="21" x14ac:dyDescent="0.25">
      <c r="A212" s="117" t="s">
        <v>1006</v>
      </c>
      <c r="B212" s="117" t="s">
        <v>28</v>
      </c>
      <c r="C212" s="117" t="s">
        <v>585</v>
      </c>
      <c r="D212" s="117" t="s">
        <v>118</v>
      </c>
      <c r="E212" s="118">
        <v>34421</v>
      </c>
      <c r="F212" s="117">
        <v>21</v>
      </c>
      <c r="G212" s="117">
        <v>14</v>
      </c>
      <c r="H212" s="117">
        <v>1225</v>
      </c>
      <c r="I212" s="117">
        <v>316</v>
      </c>
      <c r="J212" s="117">
        <v>311</v>
      </c>
      <c r="K212" s="117">
        <v>24</v>
      </c>
      <c r="L212" s="117">
        <v>17</v>
      </c>
      <c r="M212" s="117">
        <v>80</v>
      </c>
      <c r="N212" s="2">
        <v>0</v>
      </c>
      <c r="O212" s="117">
        <v>0</v>
      </c>
      <c r="P212" s="117">
        <v>1</v>
      </c>
      <c r="Q212" s="2">
        <v>1</v>
      </c>
      <c r="R212" s="2">
        <v>7</v>
      </c>
      <c r="S212" s="2">
        <v>1</v>
      </c>
      <c r="T212" s="117">
        <v>8</v>
      </c>
      <c r="U212" s="2">
        <v>2</v>
      </c>
      <c r="V212" s="117">
        <v>52</v>
      </c>
      <c r="W212" s="2">
        <v>24</v>
      </c>
      <c r="X212" s="2"/>
      <c r="Y212" s="2"/>
      <c r="Z212" s="2"/>
      <c r="AA212" s="2"/>
      <c r="AB212" s="2"/>
      <c r="AC212" s="2"/>
      <c r="AD212" s="2"/>
      <c r="AE212" s="71">
        <f>('Controles Generales'!$D$19*(I212*(90/$H212))+'Controles Generales'!$E$19*(J212*(90/$H212))+'Controles Generales'!$F$19*(K212*(90/$H212))+'Controles Generales'!$G$19*(L212*(90/$H212))+'Controles Generales'!$H$19*(M212*(90/$H212))+'Controles Generales'!$J$19*(O212*(90/$H212))+'Controles Generales'!$K$19*(P212*(90/$H212))+'Controles Generales'!$O$19*(T212*(90/$H212))+'Controles Generales'!$Q$19*(V212*(90/$H212)))/100</f>
        <v>6.9252244897959176</v>
      </c>
      <c r="AF212" s="2"/>
      <c r="AG212" s="2"/>
      <c r="AH212" s="2"/>
      <c r="AI212" s="2"/>
      <c r="AJ212" s="10">
        <f>IF($H212&lt;'Criterios de Restricción'!$E$43,0,AE212)</f>
        <v>6.9252244897959176</v>
      </c>
    </row>
    <row r="213" spans="1:36" ht="21" x14ac:dyDescent="0.25">
      <c r="A213" s="117" t="s">
        <v>145</v>
      </c>
      <c r="B213" s="117" t="s">
        <v>24</v>
      </c>
      <c r="C213" s="117" t="s">
        <v>190</v>
      </c>
      <c r="D213" s="117" t="s">
        <v>118</v>
      </c>
      <c r="E213" s="118">
        <v>34341</v>
      </c>
      <c r="F213" s="117">
        <v>21</v>
      </c>
      <c r="G213" s="117">
        <v>20</v>
      </c>
      <c r="H213" s="117">
        <v>1342</v>
      </c>
      <c r="I213" s="117">
        <v>105</v>
      </c>
      <c r="J213" s="117">
        <v>195</v>
      </c>
      <c r="K213" s="117">
        <v>36</v>
      </c>
      <c r="L213" s="117">
        <v>4</v>
      </c>
      <c r="M213" s="117">
        <v>44</v>
      </c>
      <c r="N213" s="2">
        <v>2</v>
      </c>
      <c r="O213" s="117">
        <v>3</v>
      </c>
      <c r="P213" s="117">
        <v>3</v>
      </c>
      <c r="Q213" s="2">
        <v>0</v>
      </c>
      <c r="R213" s="2">
        <v>3</v>
      </c>
      <c r="S213" s="2">
        <v>2</v>
      </c>
      <c r="T213" s="117">
        <v>18</v>
      </c>
      <c r="U213" s="2">
        <v>0</v>
      </c>
      <c r="V213" s="117">
        <v>60</v>
      </c>
      <c r="W213" s="2">
        <v>17</v>
      </c>
      <c r="X213" s="2" t="s">
        <v>42</v>
      </c>
      <c r="Y213" s="2">
        <v>0.38608545155034718</v>
      </c>
      <c r="Z213" s="2">
        <v>0.11425860666847384</v>
      </c>
      <c r="AA213" s="2">
        <v>0.45703442667389538</v>
      </c>
      <c r="AB213" s="2">
        <v>0.38608545155034718</v>
      </c>
      <c r="AC213" s="2">
        <v>0.38980753591759282</v>
      </c>
      <c r="AD213" s="2">
        <v>0.67133056696624049</v>
      </c>
      <c r="AE213" s="71">
        <f>('Controles Generales'!$D$19*(I213*(90/$H213))+'Controles Generales'!$E$19*(J213*(90/$H213))+'Controles Generales'!$F$19*(K213*(90/$H213))+'Controles Generales'!$G$19*(L213*(90/$H213))+'Controles Generales'!$H$19*(M213*(90/$H213))+'Controles Generales'!$J$19*(O213*(90/$H213))+'Controles Generales'!$K$19*(P213*(90/$H213))+'Controles Generales'!$O$19*(T213*(90/$H213))+'Controles Generales'!$Q$19*(V213*(90/$H213)))/100</f>
        <v>3.5845752608047685</v>
      </c>
      <c r="AF213" s="2"/>
      <c r="AG213" s="2"/>
      <c r="AH213" s="2"/>
      <c r="AI213" s="2"/>
      <c r="AJ213" s="10">
        <f>IF($H213&lt;'Criterios de Restricción'!$E$43,0,AE213)</f>
        <v>3.5845752608047685</v>
      </c>
    </row>
    <row r="214" spans="1:36" ht="21" x14ac:dyDescent="0.25">
      <c r="A214" s="117" t="s">
        <v>170</v>
      </c>
      <c r="B214" s="117" t="s">
        <v>24</v>
      </c>
      <c r="C214" s="117" t="s">
        <v>168</v>
      </c>
      <c r="D214" s="117" t="s">
        <v>118</v>
      </c>
      <c r="E214" s="118">
        <v>34201</v>
      </c>
      <c r="F214" s="117">
        <v>22</v>
      </c>
      <c r="G214" s="117">
        <v>15</v>
      </c>
      <c r="H214" s="117">
        <v>566</v>
      </c>
      <c r="I214" s="117">
        <v>53</v>
      </c>
      <c r="J214" s="117">
        <v>124</v>
      </c>
      <c r="K214" s="117">
        <v>22</v>
      </c>
      <c r="L214" s="117">
        <v>7</v>
      </c>
      <c r="M214" s="117">
        <v>23</v>
      </c>
      <c r="N214" s="2">
        <v>3</v>
      </c>
      <c r="O214" s="117">
        <v>0</v>
      </c>
      <c r="P214" s="117">
        <v>2</v>
      </c>
      <c r="Q214" s="2">
        <v>3</v>
      </c>
      <c r="R214" s="2">
        <v>3</v>
      </c>
      <c r="S214" s="2">
        <v>24</v>
      </c>
      <c r="T214" s="117">
        <v>11</v>
      </c>
      <c r="U214" s="2">
        <v>0</v>
      </c>
      <c r="V214" s="117">
        <v>28</v>
      </c>
      <c r="W214" s="2">
        <v>23</v>
      </c>
      <c r="X214" s="2"/>
      <c r="Y214" s="2"/>
      <c r="Z214" s="2"/>
      <c r="AA214" s="2"/>
      <c r="AB214" s="2"/>
      <c r="AC214" s="2"/>
      <c r="AD214" s="2"/>
      <c r="AE214" s="71">
        <f>('Controles Generales'!$D$19*(I214*(90/$H214))+'Controles Generales'!$E$19*(J214*(90/$H214))+'Controles Generales'!$F$19*(K214*(90/$H214))+'Controles Generales'!$G$19*(L214*(90/$H214))+'Controles Generales'!$H$19*(M214*(90/$H214))+'Controles Generales'!$J$19*(O214*(90/$H214))+'Controles Generales'!$K$19*(P214*(90/$H214))+'Controles Generales'!$O$19*(T214*(90/$H214))+'Controles Generales'!$Q$19*(V214*(90/$H214)))/100</f>
        <v>5.053356890459364</v>
      </c>
      <c r="AF214" s="2"/>
      <c r="AG214" s="2"/>
      <c r="AH214" s="2"/>
      <c r="AI214" s="2"/>
      <c r="AJ214" s="10">
        <f>IF($H214&lt;'Criterios de Restricción'!$E$43,0,AE214)</f>
        <v>0</v>
      </c>
    </row>
    <row r="215" spans="1:36" ht="21" x14ac:dyDescent="0.25">
      <c r="A215" s="117" t="s">
        <v>171</v>
      </c>
      <c r="B215" s="117" t="s">
        <v>25</v>
      </c>
      <c r="C215" s="117" t="s">
        <v>168</v>
      </c>
      <c r="D215" s="117" t="s">
        <v>118</v>
      </c>
      <c r="E215" s="118">
        <v>34562</v>
      </c>
      <c r="F215" s="117">
        <v>21</v>
      </c>
      <c r="G215" s="117">
        <v>9</v>
      </c>
      <c r="H215" s="117">
        <v>262</v>
      </c>
      <c r="I215" s="117">
        <v>8</v>
      </c>
      <c r="J215" s="117">
        <v>36</v>
      </c>
      <c r="K215" s="117">
        <v>8</v>
      </c>
      <c r="L215" s="117">
        <v>0</v>
      </c>
      <c r="M215" s="117">
        <v>8</v>
      </c>
      <c r="N215" s="2">
        <v>5</v>
      </c>
      <c r="O215" s="117">
        <v>0</v>
      </c>
      <c r="P215" s="117">
        <v>1</v>
      </c>
      <c r="Q215" s="2">
        <v>0</v>
      </c>
      <c r="R215" s="2">
        <v>20</v>
      </c>
      <c r="S215" s="2">
        <v>12</v>
      </c>
      <c r="T215" s="117">
        <v>2</v>
      </c>
      <c r="U215" s="2">
        <v>5</v>
      </c>
      <c r="V215" s="117">
        <v>12</v>
      </c>
      <c r="W215" s="2">
        <v>54</v>
      </c>
      <c r="X215" s="2"/>
      <c r="Y215" s="2"/>
      <c r="Z215" s="2"/>
      <c r="AA215" s="2"/>
      <c r="AB215" s="2"/>
      <c r="AC215" s="2"/>
      <c r="AD215" s="2"/>
      <c r="AE215" s="71">
        <f>('Controles Generales'!$D$19*(I215*(90/$H215))+'Controles Generales'!$E$19*(J215*(90/$H215))+'Controles Generales'!$F$19*(K215*(90/$H215))+'Controles Generales'!$G$19*(L215*(90/$H215))+'Controles Generales'!$H$19*(M215*(90/$H215))+'Controles Generales'!$J$19*(O215*(90/$H215))+'Controles Generales'!$K$19*(P215*(90/$H215))+'Controles Generales'!$O$19*(T215*(90/$H215))+'Controles Generales'!$Q$19*(V215*(90/$H215)))/100</f>
        <v>3.0160305343511453</v>
      </c>
      <c r="AF215" s="2"/>
      <c r="AG215" s="2"/>
      <c r="AH215" s="2"/>
      <c r="AI215" s="2"/>
      <c r="AJ215" s="10">
        <f>IF($H215&lt;'Criterios de Restricción'!$E$43,0,AE215)</f>
        <v>0</v>
      </c>
    </row>
    <row r="216" spans="1:36" ht="21" x14ac:dyDescent="0.25">
      <c r="A216" s="117" t="s">
        <v>1007</v>
      </c>
      <c r="B216" s="117" t="s">
        <v>28</v>
      </c>
      <c r="C216" s="117" t="s">
        <v>139</v>
      </c>
      <c r="D216" s="117" t="s">
        <v>118</v>
      </c>
      <c r="E216" s="118">
        <v>32559</v>
      </c>
      <c r="F216" s="117">
        <v>26</v>
      </c>
      <c r="G216" s="117">
        <v>15</v>
      </c>
      <c r="H216" s="117">
        <v>1257</v>
      </c>
      <c r="I216" s="117">
        <v>247</v>
      </c>
      <c r="J216" s="117">
        <v>189</v>
      </c>
      <c r="K216" s="117">
        <v>18</v>
      </c>
      <c r="L216" s="117">
        <v>24</v>
      </c>
      <c r="M216" s="117">
        <v>125</v>
      </c>
      <c r="N216" s="2">
        <v>22</v>
      </c>
      <c r="O216" s="117">
        <v>0</v>
      </c>
      <c r="P216" s="117">
        <v>2</v>
      </c>
      <c r="Q216" s="2">
        <v>0</v>
      </c>
      <c r="R216" s="2">
        <v>2</v>
      </c>
      <c r="S216" s="2">
        <v>16</v>
      </c>
      <c r="T216" s="117">
        <v>13</v>
      </c>
      <c r="U216" s="2">
        <v>7</v>
      </c>
      <c r="V216" s="117">
        <v>111</v>
      </c>
      <c r="W216" s="2">
        <v>27</v>
      </c>
      <c r="X216" s="2"/>
      <c r="Y216" s="2"/>
      <c r="Z216" s="2"/>
      <c r="AA216" s="2"/>
      <c r="AB216" s="2"/>
      <c r="AC216" s="2"/>
      <c r="AD216" s="2"/>
      <c r="AE216" s="71">
        <f>('Controles Generales'!$D$19*(I216*(90/$H216))+'Controles Generales'!$E$19*(J216*(90/$H216))+'Controles Generales'!$F$19*(K216*(90/$H216))+'Controles Generales'!$G$19*(L216*(90/$H216))+'Controles Generales'!$H$19*(M216*(90/$H216))+'Controles Generales'!$J$19*(O216*(90/$H216))+'Controles Generales'!$K$19*(P216*(90/$H216))+'Controles Generales'!$O$19*(T216*(90/$H216))+'Controles Generales'!$Q$19*(V216*(90/$H216)))/100</f>
        <v>6.0164677804295925</v>
      </c>
      <c r="AF216" s="2"/>
      <c r="AG216" s="2"/>
      <c r="AH216" s="2"/>
      <c r="AI216" s="2"/>
      <c r="AJ216" s="10">
        <f>IF($H216&lt;'Criterios de Restricción'!$E$43,0,AE216)</f>
        <v>6.0164677804295925</v>
      </c>
    </row>
    <row r="217" spans="1:36" ht="31.5" x14ac:dyDescent="0.25">
      <c r="A217" s="117" t="s">
        <v>1008</v>
      </c>
      <c r="B217" s="117" t="s">
        <v>27</v>
      </c>
      <c r="C217" s="117" t="s">
        <v>158</v>
      </c>
      <c r="D217" s="117" t="s">
        <v>169</v>
      </c>
      <c r="E217" s="118">
        <v>33420</v>
      </c>
      <c r="F217" s="117">
        <v>24</v>
      </c>
      <c r="G217" s="117">
        <v>1</v>
      </c>
      <c r="H217" s="117">
        <v>24</v>
      </c>
      <c r="I217" s="117">
        <v>3</v>
      </c>
      <c r="J217" s="117">
        <v>8</v>
      </c>
      <c r="K217" s="117">
        <v>1</v>
      </c>
      <c r="L217" s="117">
        <v>0</v>
      </c>
      <c r="M217" s="117">
        <v>0</v>
      </c>
      <c r="N217" s="2">
        <v>0</v>
      </c>
      <c r="O217" s="117">
        <v>0</v>
      </c>
      <c r="P217" s="117">
        <v>0</v>
      </c>
      <c r="Q217" s="2">
        <v>0</v>
      </c>
      <c r="R217" s="2">
        <v>0</v>
      </c>
      <c r="S217" s="2">
        <v>0</v>
      </c>
      <c r="T217" s="117">
        <v>0</v>
      </c>
      <c r="U217" s="2">
        <v>0</v>
      </c>
      <c r="V217" s="117">
        <v>0</v>
      </c>
      <c r="W217" s="2">
        <v>1</v>
      </c>
      <c r="X217" s="2" t="s">
        <v>42</v>
      </c>
      <c r="Y217" s="2">
        <v>31.234612084720428</v>
      </c>
      <c r="Z217" s="2">
        <v>14.318150880013455</v>
      </c>
      <c r="AA217" s="2">
        <v>15.397106780893383</v>
      </c>
      <c r="AB217" s="2">
        <v>22.468218642097476</v>
      </c>
      <c r="AC217" s="2">
        <v>27.233026551870594</v>
      </c>
      <c r="AD217" s="2">
        <v>44.712840516298265</v>
      </c>
      <c r="AE217" s="71">
        <f>('Controles Generales'!$D$19*(I217*(90/$H217))+'Controles Generales'!$E$19*(J217*(90/$H217))+'Controles Generales'!$F$19*(K217*(90/$H217))+'Controles Generales'!$G$19*(L217*(90/$H217))+'Controles Generales'!$H$19*(M217*(90/$H217))+'Controles Generales'!$J$19*(O217*(90/$H217))+'Controles Generales'!$K$19*(P217*(90/$H217))+'Controles Generales'!$O$19*(T217*(90/$H217))+'Controles Generales'!$Q$19*(V217*(90/$H217)))/100</f>
        <v>5.4</v>
      </c>
      <c r="AF217" s="2"/>
      <c r="AG217" s="2"/>
      <c r="AH217" s="2"/>
      <c r="AI217" s="2"/>
      <c r="AJ217" s="10">
        <f>IF($H217&lt;'Criterios de Restricción'!$E$43,0,AE217)</f>
        <v>0</v>
      </c>
    </row>
    <row r="218" spans="1:36" ht="21" x14ac:dyDescent="0.25">
      <c r="A218" s="117" t="s">
        <v>617</v>
      </c>
      <c r="B218" s="117" t="s">
        <v>25</v>
      </c>
      <c r="C218" s="117" t="s">
        <v>132</v>
      </c>
      <c r="D218" s="117" t="s">
        <v>118</v>
      </c>
      <c r="E218" s="118">
        <v>33251</v>
      </c>
      <c r="F218" s="117">
        <v>24</v>
      </c>
      <c r="G218" s="117">
        <v>1</v>
      </c>
      <c r="H218" s="117">
        <v>28</v>
      </c>
      <c r="I218" s="117">
        <v>1</v>
      </c>
      <c r="J218" s="117">
        <v>3</v>
      </c>
      <c r="K218" s="117">
        <v>1</v>
      </c>
      <c r="L218" s="117">
        <v>0</v>
      </c>
      <c r="M218" s="117">
        <v>0</v>
      </c>
      <c r="N218" s="2">
        <v>4</v>
      </c>
      <c r="O218" s="117">
        <v>0</v>
      </c>
      <c r="P218" s="117">
        <v>0</v>
      </c>
      <c r="Q218" s="2">
        <v>1</v>
      </c>
      <c r="R218" s="2">
        <v>2</v>
      </c>
      <c r="S218" s="2">
        <v>2</v>
      </c>
      <c r="T218" s="117">
        <v>0</v>
      </c>
      <c r="U218" s="2">
        <v>1</v>
      </c>
      <c r="V218" s="117">
        <v>3</v>
      </c>
      <c r="W218" s="2">
        <v>6</v>
      </c>
      <c r="X218" s="2" t="s">
        <v>42</v>
      </c>
      <c r="Y218" s="2">
        <v>11.60860420504191</v>
      </c>
      <c r="Z218" s="2">
        <v>10.358290470262284</v>
      </c>
      <c r="AA218" s="2">
        <v>11.246700871417397</v>
      </c>
      <c r="AB218" s="2">
        <v>11.241800926353385</v>
      </c>
      <c r="AC218" s="2">
        <v>12.477730681715499</v>
      </c>
      <c r="AD218" s="2">
        <v>12.903017555570862</v>
      </c>
      <c r="AE218" s="71">
        <f>('Controles Generales'!$D$19*(I218*(90/$H218))+'Controles Generales'!$E$19*(J218*(90/$H218))+'Controles Generales'!$F$19*(K218*(90/$H218))+'Controles Generales'!$G$19*(L218*(90/$H218))+'Controles Generales'!$H$19*(M218*(90/$H218))+'Controles Generales'!$J$19*(O218*(90/$H218))+'Controles Generales'!$K$19*(P218*(90/$H218))+'Controles Generales'!$O$19*(T218*(90/$H218))+'Controles Generales'!$Q$19*(V218*(90/$H218)))/100</f>
        <v>2.3464285714285715</v>
      </c>
      <c r="AF218" s="2"/>
      <c r="AG218" s="2"/>
      <c r="AH218" s="2"/>
      <c r="AI218" s="2"/>
      <c r="AJ218" s="10">
        <f>IF($H218&lt;'Criterios de Restricción'!$E$43,0,AE218)</f>
        <v>0</v>
      </c>
    </row>
    <row r="219" spans="1:36" ht="21" x14ac:dyDescent="0.25">
      <c r="A219" s="117" t="s">
        <v>1009</v>
      </c>
      <c r="B219" s="117" t="s">
        <v>28</v>
      </c>
      <c r="C219" s="117" t="s">
        <v>190</v>
      </c>
      <c r="D219" s="117" t="s">
        <v>118</v>
      </c>
      <c r="E219" s="118">
        <v>33081</v>
      </c>
      <c r="F219" s="117">
        <v>25</v>
      </c>
      <c r="G219" s="117">
        <v>13</v>
      </c>
      <c r="H219" s="117">
        <v>941</v>
      </c>
      <c r="I219" s="117">
        <v>152</v>
      </c>
      <c r="J219" s="117">
        <v>178</v>
      </c>
      <c r="K219" s="117">
        <v>11</v>
      </c>
      <c r="L219" s="117">
        <v>14</v>
      </c>
      <c r="M219" s="117">
        <v>83</v>
      </c>
      <c r="N219" s="2">
        <v>9</v>
      </c>
      <c r="O219" s="117">
        <v>0</v>
      </c>
      <c r="P219" s="117">
        <v>3</v>
      </c>
      <c r="Q219" s="2">
        <v>1</v>
      </c>
      <c r="R219" s="2">
        <v>6</v>
      </c>
      <c r="S219" s="2">
        <v>11</v>
      </c>
      <c r="T219" s="117">
        <v>8</v>
      </c>
      <c r="U219" s="2">
        <v>9</v>
      </c>
      <c r="V219" s="117">
        <v>71</v>
      </c>
      <c r="W219" s="2">
        <v>136</v>
      </c>
      <c r="X219" s="2" t="s">
        <v>42</v>
      </c>
      <c r="Y219" s="2">
        <v>11.050033282095105</v>
      </c>
      <c r="Z219" s="2">
        <v>5.4042057901954399</v>
      </c>
      <c r="AA219" s="2">
        <v>7.311662827838874</v>
      </c>
      <c r="AB219" s="2">
        <v>13.011098855865596</v>
      </c>
      <c r="AC219" s="2">
        <v>13.951801784486461</v>
      </c>
      <c r="AD219" s="2">
        <v>15.284210451835051</v>
      </c>
      <c r="AE219" s="71">
        <f>('Controles Generales'!$D$19*(I219*(90/$H219))+'Controles Generales'!$E$19*(J219*(90/$H219))+'Controles Generales'!$F$19*(K219*(90/$H219))+'Controles Generales'!$G$19*(L219*(90/$H219))+'Controles Generales'!$H$19*(M219*(90/$H219))+'Controles Generales'!$J$19*(O219*(90/$H219))+'Controles Generales'!$K$19*(P219*(90/$H219))+'Controles Generales'!$O$19*(T219*(90/$H219))+'Controles Generales'!$Q$19*(V219*(90/$H219)))/100</f>
        <v>5.7816153028692874</v>
      </c>
      <c r="AF219" s="2"/>
      <c r="AG219" s="2"/>
      <c r="AH219" s="2"/>
      <c r="AI219" s="2"/>
      <c r="AJ219" s="10">
        <f>IF($H219&lt;'Criterios de Restricción'!$E$43,0,AE219)</f>
        <v>5.7816153028692874</v>
      </c>
    </row>
    <row r="220" spans="1:36" ht="21" x14ac:dyDescent="0.25">
      <c r="A220" s="117" t="s">
        <v>1010</v>
      </c>
      <c r="B220" s="117" t="s">
        <v>28</v>
      </c>
      <c r="C220" s="117" t="s">
        <v>157</v>
      </c>
      <c r="D220" s="117" t="s">
        <v>118</v>
      </c>
      <c r="E220" s="118">
        <v>31846</v>
      </c>
      <c r="F220" s="117">
        <v>28</v>
      </c>
      <c r="G220" s="117">
        <v>17</v>
      </c>
      <c r="H220" s="117">
        <v>916</v>
      </c>
      <c r="I220" s="117">
        <v>179</v>
      </c>
      <c r="J220" s="117">
        <v>220</v>
      </c>
      <c r="K220" s="117">
        <v>13</v>
      </c>
      <c r="L220" s="117">
        <v>15</v>
      </c>
      <c r="M220" s="117">
        <v>68</v>
      </c>
      <c r="N220" s="2">
        <v>0</v>
      </c>
      <c r="O220" s="117">
        <v>0</v>
      </c>
      <c r="P220" s="117">
        <v>7</v>
      </c>
      <c r="Q220" s="2">
        <v>0</v>
      </c>
      <c r="R220" s="2">
        <v>3</v>
      </c>
      <c r="S220" s="2">
        <v>5</v>
      </c>
      <c r="T220" s="117">
        <v>7</v>
      </c>
      <c r="U220" s="2">
        <v>30</v>
      </c>
      <c r="V220" s="117">
        <v>49</v>
      </c>
      <c r="W220" s="2">
        <v>141</v>
      </c>
      <c r="X220" s="2"/>
      <c r="Y220" s="2"/>
      <c r="Z220" s="2"/>
      <c r="AA220" s="2"/>
      <c r="AB220" s="2"/>
      <c r="AC220" s="2"/>
      <c r="AD220" s="2"/>
      <c r="AE220" s="71">
        <f>('Controles Generales'!$D$19*(I220*(90/$H220))+'Controles Generales'!$E$19*(J220*(90/$H220))+'Controles Generales'!$F$19*(K220*(90/$H220))+'Controles Generales'!$G$19*(L220*(90/$H220))+'Controles Generales'!$H$19*(M220*(90/$H220))+'Controles Generales'!$J$19*(O220*(90/$H220))+'Controles Generales'!$K$19*(P220*(90/$H220))+'Controles Generales'!$O$19*(T220*(90/$H220))+'Controles Generales'!$Q$19*(V220*(90/$H220)))/100</f>
        <v>6.4228165938864636</v>
      </c>
      <c r="AF220" s="2"/>
      <c r="AG220" s="2"/>
      <c r="AH220" s="2"/>
      <c r="AI220" s="2"/>
      <c r="AJ220" s="10">
        <f>IF($H220&lt;'Criterios de Restricción'!$E$43,0,AE220)</f>
        <v>6.4228165938864636</v>
      </c>
    </row>
    <row r="221" spans="1:36" ht="21" x14ac:dyDescent="0.25">
      <c r="A221" s="117" t="s">
        <v>321</v>
      </c>
      <c r="B221" s="117" t="s">
        <v>24</v>
      </c>
      <c r="C221" s="117" t="s">
        <v>154</v>
      </c>
      <c r="D221" s="117" t="s">
        <v>118</v>
      </c>
      <c r="E221" s="118">
        <v>34770</v>
      </c>
      <c r="F221" s="117">
        <v>20</v>
      </c>
      <c r="G221" s="117">
        <v>1</v>
      </c>
      <c r="H221" s="117">
        <v>26</v>
      </c>
      <c r="I221" s="117">
        <v>2</v>
      </c>
      <c r="J221" s="117">
        <v>6</v>
      </c>
      <c r="K221" s="117">
        <v>0</v>
      </c>
      <c r="L221" s="117">
        <v>1</v>
      </c>
      <c r="M221" s="117">
        <v>2</v>
      </c>
      <c r="N221" s="2">
        <v>0</v>
      </c>
      <c r="O221" s="117">
        <v>0</v>
      </c>
      <c r="P221" s="117">
        <v>0</v>
      </c>
      <c r="Q221" s="2">
        <v>0</v>
      </c>
      <c r="R221" s="2">
        <v>0</v>
      </c>
      <c r="S221" s="2">
        <v>0</v>
      </c>
      <c r="T221" s="117">
        <v>0</v>
      </c>
      <c r="U221" s="2">
        <v>0</v>
      </c>
      <c r="V221" s="117">
        <v>0</v>
      </c>
      <c r="W221" s="2">
        <v>1</v>
      </c>
      <c r="X221" s="2" t="s">
        <v>42</v>
      </c>
      <c r="Y221" s="2">
        <v>38.28635183002563</v>
      </c>
      <c r="Z221" s="2">
        <v>43.55587091330797</v>
      </c>
      <c r="AA221" s="2">
        <v>44.909196125486794</v>
      </c>
      <c r="AB221" s="2">
        <v>38.122417403796128</v>
      </c>
      <c r="AC221" s="2">
        <v>44.028437899260318</v>
      </c>
      <c r="AD221" s="2">
        <v>23.807098727251443</v>
      </c>
      <c r="AE221" s="71">
        <f>('Controles Generales'!$D$19*(I221*(90/$H221))+'Controles Generales'!$E$19*(J221*(90/$H221))+'Controles Generales'!$F$19*(K221*(90/$H221))+'Controles Generales'!$G$19*(L221*(90/$H221))+'Controles Generales'!$H$19*(M221*(90/$H221))+'Controles Generales'!$J$19*(O221*(90/$H221))+'Controles Generales'!$K$19*(P221*(90/$H221))+'Controles Generales'!$O$19*(T221*(90/$H221))+'Controles Generales'!$Q$19*(V221*(90/$H221)))/100</f>
        <v>5.1230769230769226</v>
      </c>
      <c r="AF221" s="2"/>
      <c r="AG221" s="2"/>
      <c r="AH221" s="2"/>
      <c r="AI221" s="2"/>
      <c r="AJ221" s="10">
        <f>IF($H221&lt;'Criterios de Restricción'!$E$43,0,AE221)</f>
        <v>0</v>
      </c>
    </row>
    <row r="222" spans="1:36" ht="31.5" x14ac:dyDescent="0.25">
      <c r="A222" s="117" t="s">
        <v>1011</v>
      </c>
      <c r="B222" s="117" t="s">
        <v>28</v>
      </c>
      <c r="C222" s="117" t="s">
        <v>154</v>
      </c>
      <c r="D222" s="117" t="s">
        <v>118</v>
      </c>
      <c r="E222" s="118">
        <v>34110</v>
      </c>
      <c r="F222" s="117">
        <v>22</v>
      </c>
      <c r="G222" s="117">
        <v>17</v>
      </c>
      <c r="H222" s="117">
        <v>1413</v>
      </c>
      <c r="I222" s="117">
        <v>360</v>
      </c>
      <c r="J222" s="117">
        <v>364</v>
      </c>
      <c r="K222" s="117">
        <v>24</v>
      </c>
      <c r="L222" s="117">
        <v>39</v>
      </c>
      <c r="M222" s="117">
        <v>162</v>
      </c>
      <c r="N222" s="2">
        <v>11</v>
      </c>
      <c r="O222" s="117">
        <v>0</v>
      </c>
      <c r="P222" s="117">
        <v>4</v>
      </c>
      <c r="Q222" s="2">
        <v>1</v>
      </c>
      <c r="R222" s="2">
        <v>6</v>
      </c>
      <c r="S222" s="2">
        <v>2</v>
      </c>
      <c r="T222" s="117">
        <v>5</v>
      </c>
      <c r="U222" s="2">
        <v>29</v>
      </c>
      <c r="V222" s="117">
        <v>100</v>
      </c>
      <c r="W222" s="2">
        <v>131</v>
      </c>
      <c r="X222" s="2" t="s">
        <v>42</v>
      </c>
      <c r="Y222" s="2">
        <v>19.880058877060268</v>
      </c>
      <c r="Z222" s="2">
        <v>19.805777028338781</v>
      </c>
      <c r="AA222" s="2">
        <v>23.89854649134416</v>
      </c>
      <c r="AB222" s="2">
        <v>19.02145231968322</v>
      </c>
      <c r="AC222" s="2">
        <v>23.626688838973696</v>
      </c>
      <c r="AD222" s="2">
        <v>12.186170531379886</v>
      </c>
      <c r="AE222" s="71">
        <f>('Controles Generales'!$D$19*(I222*(90/$H222))+'Controles Generales'!$E$19*(J222*(90/$H222))+'Controles Generales'!$F$19*(K222*(90/$H222))+'Controles Generales'!$G$19*(L222*(90/$H222))+'Controles Generales'!$H$19*(M222*(90/$H222))+'Controles Generales'!$J$19*(O222*(90/$H222))+'Controles Generales'!$K$19*(P222*(90/$H222))+'Controles Generales'!$O$19*(T222*(90/$H222))+'Controles Generales'!$Q$19*(V222*(90/$H222)))/100</f>
        <v>8.0535031847133762</v>
      </c>
      <c r="AF222" s="2"/>
      <c r="AG222" s="2"/>
      <c r="AH222" s="2"/>
      <c r="AI222" s="2"/>
      <c r="AJ222" s="10">
        <f>IF($H222&lt;'Criterios de Restricción'!$E$43,0,AE222)</f>
        <v>8.0535031847133762</v>
      </c>
    </row>
    <row r="223" spans="1:36" ht="31.5" x14ac:dyDescent="0.25">
      <c r="A223" s="117" t="s">
        <v>131</v>
      </c>
      <c r="B223" s="117" t="s">
        <v>25</v>
      </c>
      <c r="C223" s="117" t="s">
        <v>117</v>
      </c>
      <c r="D223" s="117" t="s">
        <v>118</v>
      </c>
      <c r="E223" s="118">
        <v>31535</v>
      </c>
      <c r="F223" s="117">
        <v>29</v>
      </c>
      <c r="G223" s="117">
        <v>19</v>
      </c>
      <c r="H223" s="117">
        <v>1196</v>
      </c>
      <c r="I223" s="117">
        <v>125</v>
      </c>
      <c r="J223" s="117">
        <v>261</v>
      </c>
      <c r="K223" s="117">
        <v>49</v>
      </c>
      <c r="L223" s="117">
        <v>16</v>
      </c>
      <c r="M223" s="117">
        <v>61</v>
      </c>
      <c r="N223" s="2">
        <v>3</v>
      </c>
      <c r="O223" s="117">
        <v>1</v>
      </c>
      <c r="P223" s="117">
        <v>4</v>
      </c>
      <c r="Q223" s="2">
        <v>1</v>
      </c>
      <c r="R223" s="2">
        <v>7</v>
      </c>
      <c r="S223" s="2">
        <v>2</v>
      </c>
      <c r="T223" s="117">
        <v>5</v>
      </c>
      <c r="U223" s="2">
        <v>36</v>
      </c>
      <c r="V223" s="117">
        <v>56</v>
      </c>
      <c r="W223" s="2">
        <v>120</v>
      </c>
      <c r="X223" s="2" t="s">
        <v>42</v>
      </c>
      <c r="Y223" s="2">
        <v>27.076559664277521</v>
      </c>
      <c r="Z223" s="2">
        <v>33.550615367057055</v>
      </c>
      <c r="AA223" s="2">
        <v>35.868253213030627</v>
      </c>
      <c r="AB223" s="2">
        <v>26.748690811818506</v>
      </c>
      <c r="AC223" s="2">
        <v>34.172383229860444</v>
      </c>
      <c r="AD223" s="2">
        <v>14.007569972539866</v>
      </c>
      <c r="AE223" s="71">
        <f>('Controles Generales'!$D$19*(I223*(90/$H223))+'Controles Generales'!$E$19*(J223*(90/$H223))+'Controles Generales'!$F$19*(K223*(90/$H223))+'Controles Generales'!$G$19*(L223*(90/$H223))+'Controles Generales'!$H$19*(M223*(90/$H223))+'Controles Generales'!$J$19*(O223*(90/$H223))+'Controles Generales'!$K$19*(P223*(90/$H223))+'Controles Generales'!$O$19*(T223*(90/$H223))+'Controles Generales'!$Q$19*(V223*(90/$H223)))/100</f>
        <v>5.2607859531772592</v>
      </c>
      <c r="AF223" s="2"/>
      <c r="AG223" s="2"/>
      <c r="AH223" s="2"/>
      <c r="AI223" s="2"/>
      <c r="AJ223" s="10">
        <f>IF($H223&lt;'Criterios de Restricción'!$E$43,0,AE223)</f>
        <v>5.2607859531772592</v>
      </c>
    </row>
    <row r="224" spans="1:36" ht="31.5" x14ac:dyDescent="0.25">
      <c r="A224" s="117" t="s">
        <v>1012</v>
      </c>
      <c r="B224" s="117" t="s">
        <v>28</v>
      </c>
      <c r="C224" s="117" t="s">
        <v>605</v>
      </c>
      <c r="D224" s="117" t="s">
        <v>118</v>
      </c>
      <c r="E224" s="118">
        <v>31471</v>
      </c>
      <c r="F224" s="117">
        <v>29</v>
      </c>
      <c r="G224" s="117">
        <v>12</v>
      </c>
      <c r="H224" s="117">
        <v>533</v>
      </c>
      <c r="I224" s="117">
        <v>83</v>
      </c>
      <c r="J224" s="117">
        <v>55</v>
      </c>
      <c r="K224" s="117">
        <v>1</v>
      </c>
      <c r="L224" s="117">
        <v>7</v>
      </c>
      <c r="M224" s="117">
        <v>43</v>
      </c>
      <c r="N224" s="2">
        <v>9</v>
      </c>
      <c r="O224" s="117">
        <v>0</v>
      </c>
      <c r="P224" s="117">
        <v>0</v>
      </c>
      <c r="Q224" s="2">
        <v>1</v>
      </c>
      <c r="R224" s="2">
        <v>7</v>
      </c>
      <c r="S224" s="2">
        <v>23</v>
      </c>
      <c r="T224" s="117">
        <v>4</v>
      </c>
      <c r="U224" s="2">
        <v>0</v>
      </c>
      <c r="V224" s="117">
        <v>48</v>
      </c>
      <c r="W224" s="2">
        <v>34</v>
      </c>
      <c r="X224" s="2" t="s">
        <v>42</v>
      </c>
      <c r="Y224" s="2">
        <v>38.357195543702154</v>
      </c>
      <c r="Z224" s="2">
        <v>26.182030006197621</v>
      </c>
      <c r="AA224" s="2">
        <v>35.132888187846177</v>
      </c>
      <c r="AB224" s="2">
        <v>38.592851281407071</v>
      </c>
      <c r="AC224" s="2">
        <v>33.496301069888943</v>
      </c>
      <c r="AD224" s="2">
        <v>38.532583044981692</v>
      </c>
      <c r="AE224" s="71">
        <f>('Controles Generales'!$D$19*(I224*(90/$H224))+'Controles Generales'!$E$19*(J224*(90/$H224))+'Controles Generales'!$F$19*(K224*(90/$H224))+'Controles Generales'!$G$19*(L224*(90/$H224))+'Controles Generales'!$H$19*(M224*(90/$H224))+'Controles Generales'!$J$19*(O224*(90/$H224))+'Controles Generales'!$K$19*(P224*(90/$H224))+'Controles Generales'!$O$19*(T224*(90/$H224))+'Controles Generales'!$Q$19*(V224*(90/$H224)))/100</f>
        <v>4.4848030018761715</v>
      </c>
      <c r="AF224" s="2"/>
      <c r="AG224" s="2"/>
      <c r="AH224" s="2"/>
      <c r="AI224" s="2"/>
      <c r="AJ224" s="10">
        <f>IF($H224&lt;'Criterios de Restricción'!$E$43,0,AE224)</f>
        <v>0</v>
      </c>
    </row>
    <row r="225" spans="1:36" ht="31.5" x14ac:dyDescent="0.25">
      <c r="A225" s="117" t="s">
        <v>1013</v>
      </c>
      <c r="B225" s="117" t="s">
        <v>28</v>
      </c>
      <c r="C225" s="117" t="s">
        <v>117</v>
      </c>
      <c r="D225" s="117" t="s">
        <v>118</v>
      </c>
      <c r="E225" s="118">
        <v>30805</v>
      </c>
      <c r="F225" s="117">
        <v>31</v>
      </c>
      <c r="G225" s="117">
        <v>27</v>
      </c>
      <c r="H225" s="117">
        <v>2304</v>
      </c>
      <c r="I225" s="117">
        <v>338</v>
      </c>
      <c r="J225" s="117">
        <v>384</v>
      </c>
      <c r="K225" s="117">
        <v>16</v>
      </c>
      <c r="L225" s="117">
        <v>40</v>
      </c>
      <c r="M225" s="117">
        <v>215</v>
      </c>
      <c r="N225" s="2">
        <v>0</v>
      </c>
      <c r="O225" s="117">
        <v>0</v>
      </c>
      <c r="P225" s="117">
        <v>3</v>
      </c>
      <c r="Q225" s="2">
        <v>0</v>
      </c>
      <c r="R225" s="2">
        <v>0</v>
      </c>
      <c r="S225" s="2">
        <v>2</v>
      </c>
      <c r="T225" s="117">
        <v>8</v>
      </c>
      <c r="U225" s="2">
        <v>0</v>
      </c>
      <c r="V225" s="117">
        <v>167</v>
      </c>
      <c r="W225" s="2">
        <v>6</v>
      </c>
      <c r="X225" s="2"/>
      <c r="Y225" s="2"/>
      <c r="Z225" s="2"/>
      <c r="AA225" s="2"/>
      <c r="AB225" s="2"/>
      <c r="AC225" s="2"/>
      <c r="AD225" s="2"/>
      <c r="AE225" s="71">
        <f>('Controles Generales'!$D$19*(I225*(90/$H225))+'Controles Generales'!$E$19*(J225*(90/$H225))+'Controles Generales'!$F$19*(K225*(90/$H225))+'Controles Generales'!$G$19*(L225*(90/$H225))+'Controles Generales'!$H$19*(M225*(90/$H225))+'Controles Generales'!$J$19*(O225*(90/$H225))+'Controles Generales'!$K$19*(P225*(90/$H225))+'Controles Generales'!$O$19*(T225*(90/$H225))+'Controles Generales'!$Q$19*(V225*(90/$H225)))/100</f>
        <v>5.3949218749999996</v>
      </c>
      <c r="AF225" s="2"/>
      <c r="AG225" s="2"/>
      <c r="AH225" s="2"/>
      <c r="AI225" s="2"/>
      <c r="AJ225" s="10">
        <f>IF($H225&lt;'Criterios de Restricción'!$E$43,0,AE225)</f>
        <v>5.3949218749999996</v>
      </c>
    </row>
    <row r="226" spans="1:36" ht="21" x14ac:dyDescent="0.25">
      <c r="A226" s="117" t="s">
        <v>1014</v>
      </c>
      <c r="B226" s="117" t="s">
        <v>28</v>
      </c>
      <c r="C226" s="117" t="s">
        <v>585</v>
      </c>
      <c r="D226" s="117" t="s">
        <v>118</v>
      </c>
      <c r="E226" s="118">
        <v>28823</v>
      </c>
      <c r="F226" s="117">
        <v>36</v>
      </c>
      <c r="G226" s="117">
        <v>22</v>
      </c>
      <c r="H226" s="117">
        <v>1895</v>
      </c>
      <c r="I226" s="117">
        <v>444</v>
      </c>
      <c r="J226" s="117">
        <v>586</v>
      </c>
      <c r="K226" s="117">
        <v>22</v>
      </c>
      <c r="L226" s="117">
        <v>28</v>
      </c>
      <c r="M226" s="117">
        <v>169</v>
      </c>
      <c r="N226" s="2">
        <v>1</v>
      </c>
      <c r="O226" s="117">
        <v>0</v>
      </c>
      <c r="P226" s="117">
        <v>4</v>
      </c>
      <c r="Q226" s="2">
        <v>2</v>
      </c>
      <c r="R226" s="2">
        <v>5</v>
      </c>
      <c r="S226" s="2">
        <v>5</v>
      </c>
      <c r="T226" s="117">
        <v>2</v>
      </c>
      <c r="U226" s="2">
        <v>0</v>
      </c>
      <c r="V226" s="117">
        <v>70</v>
      </c>
      <c r="W226" s="2">
        <v>13</v>
      </c>
      <c r="X226" s="2"/>
      <c r="Y226" s="2"/>
      <c r="Z226" s="2"/>
      <c r="AA226" s="2"/>
      <c r="AB226" s="2"/>
      <c r="AC226" s="2"/>
      <c r="AD226" s="2"/>
      <c r="AE226" s="71">
        <f>('Controles Generales'!$D$19*(I226*(90/$H226))+'Controles Generales'!$E$19*(J226*(90/$H226))+'Controles Generales'!$F$19*(K226*(90/$H226))+'Controles Generales'!$G$19*(L226*(90/$H226))+'Controles Generales'!$H$19*(M226*(90/$H226))+'Controles Generales'!$J$19*(O226*(90/$H226))+'Controles Generales'!$K$19*(P226*(90/$H226))+'Controles Generales'!$O$19*(T226*(90/$H226))+'Controles Generales'!$Q$19*(V226*(90/$H226)))/100</f>
        <v>7.580897097625332</v>
      </c>
      <c r="AF226" s="2"/>
      <c r="AG226" s="2"/>
      <c r="AH226" s="2"/>
      <c r="AI226" s="2"/>
      <c r="AJ226" s="10">
        <f>IF($H226&lt;'Criterios de Restricción'!$E$43,0,AE226)</f>
        <v>7.580897097625332</v>
      </c>
    </row>
    <row r="227" spans="1:36" ht="21" x14ac:dyDescent="0.25">
      <c r="A227" s="117" t="s">
        <v>1015</v>
      </c>
      <c r="B227" s="117" t="s">
        <v>27</v>
      </c>
      <c r="C227" s="117" t="s">
        <v>165</v>
      </c>
      <c r="D227" s="117" t="s">
        <v>133</v>
      </c>
      <c r="E227" s="118">
        <v>31266</v>
      </c>
      <c r="F227" s="117">
        <v>30</v>
      </c>
      <c r="G227" s="117">
        <v>23</v>
      </c>
      <c r="H227" s="117">
        <v>1304</v>
      </c>
      <c r="I227" s="117">
        <v>149</v>
      </c>
      <c r="J227" s="117">
        <v>303</v>
      </c>
      <c r="K227" s="117">
        <v>29</v>
      </c>
      <c r="L227" s="117">
        <v>14</v>
      </c>
      <c r="M227" s="117">
        <v>62</v>
      </c>
      <c r="N227" s="2">
        <v>3</v>
      </c>
      <c r="O227" s="117">
        <v>1</v>
      </c>
      <c r="P227" s="117">
        <v>1</v>
      </c>
      <c r="Q227" s="2">
        <v>1</v>
      </c>
      <c r="R227" s="2">
        <v>1</v>
      </c>
      <c r="S227" s="2">
        <v>7</v>
      </c>
      <c r="T227" s="117">
        <v>16</v>
      </c>
      <c r="U227" s="2">
        <v>0</v>
      </c>
      <c r="V227" s="117">
        <v>36</v>
      </c>
      <c r="W227" s="2">
        <v>13</v>
      </c>
      <c r="X227" s="2" t="s">
        <v>42</v>
      </c>
      <c r="Y227" s="2">
        <v>4.9573249319312946</v>
      </c>
      <c r="Z227" s="2">
        <v>3.8489457664667084</v>
      </c>
      <c r="AA227" s="2">
        <v>4.6960593478504338</v>
      </c>
      <c r="AB227" s="2">
        <v>5.0044560794722779</v>
      </c>
      <c r="AC227" s="2">
        <v>5.8084970058404597</v>
      </c>
      <c r="AD227" s="2">
        <v>5.3176263483388269</v>
      </c>
      <c r="AE227" s="71">
        <f>('Controles Generales'!$D$19*(I227*(90/$H227))+'Controles Generales'!$E$19*(J227*(90/$H227))+'Controles Generales'!$F$19*(K227*(90/$H227))+'Controles Generales'!$G$19*(L227*(90/$H227))+'Controles Generales'!$H$19*(M227*(90/$H227))+'Controles Generales'!$J$19*(O227*(90/$H227))+'Controles Generales'!$K$19*(P227*(90/$H227))+'Controles Generales'!$O$19*(T227*(90/$H227))+'Controles Generales'!$Q$19*(V227*(90/$H227)))/100</f>
        <v>5.0804447852760735</v>
      </c>
      <c r="AF227" s="2"/>
      <c r="AG227" s="2"/>
      <c r="AH227" s="2"/>
      <c r="AI227" s="2"/>
      <c r="AJ227" s="10">
        <f>IF($H227&lt;'Criterios de Restricción'!$E$43,0,AE227)</f>
        <v>5.0804447852760735</v>
      </c>
    </row>
    <row r="228" spans="1:36" ht="21" x14ac:dyDescent="0.25">
      <c r="A228" s="117" t="s">
        <v>432</v>
      </c>
      <c r="B228" s="117" t="s">
        <v>28</v>
      </c>
      <c r="C228" s="117" t="s">
        <v>132</v>
      </c>
      <c r="D228" s="117" t="s">
        <v>118</v>
      </c>
      <c r="E228" s="118">
        <v>30716</v>
      </c>
      <c r="F228" s="117">
        <v>31</v>
      </c>
      <c r="G228" s="117">
        <v>23</v>
      </c>
      <c r="H228" s="117">
        <v>1765</v>
      </c>
      <c r="I228" s="117">
        <v>391</v>
      </c>
      <c r="J228" s="117">
        <v>530</v>
      </c>
      <c r="K228" s="117">
        <v>37</v>
      </c>
      <c r="L228" s="117">
        <v>20</v>
      </c>
      <c r="M228" s="117">
        <v>108</v>
      </c>
      <c r="N228" s="2">
        <v>0</v>
      </c>
      <c r="O228" s="117">
        <v>0</v>
      </c>
      <c r="P228" s="117">
        <v>6</v>
      </c>
      <c r="Q228" s="2">
        <v>0</v>
      </c>
      <c r="R228" s="2">
        <v>3</v>
      </c>
      <c r="S228" s="2">
        <v>0</v>
      </c>
      <c r="T228" s="117">
        <v>17</v>
      </c>
      <c r="U228" s="2">
        <v>0</v>
      </c>
      <c r="V228" s="117">
        <v>85</v>
      </c>
      <c r="W228" s="2">
        <v>0</v>
      </c>
      <c r="X228" s="2"/>
      <c r="Y228" s="2"/>
      <c r="Z228" s="2"/>
      <c r="AA228" s="2"/>
      <c r="AB228" s="2"/>
      <c r="AC228" s="2"/>
      <c r="AD228" s="2"/>
      <c r="AE228" s="71">
        <f>('Controles Generales'!$D$19*(I228*(90/$H228))+'Controles Generales'!$E$19*(J228*(90/$H228))+'Controles Generales'!$F$19*(K228*(90/$H228))+'Controles Generales'!$G$19*(L228*(90/$H228))+'Controles Generales'!$H$19*(M228*(90/$H228))+'Controles Generales'!$J$19*(O228*(90/$H228))+'Controles Generales'!$K$19*(P228*(90/$H228))+'Controles Generales'!$O$19*(T228*(90/$H228))+'Controles Generales'!$Q$19*(V228*(90/$H228)))/100</f>
        <v>7.0709915014164304</v>
      </c>
      <c r="AF228" s="2"/>
      <c r="AG228" s="2"/>
      <c r="AH228" s="2"/>
      <c r="AI228" s="2"/>
      <c r="AJ228" s="10">
        <f>IF($H228&lt;'Criterios de Restricción'!$E$43,0,AE228)</f>
        <v>7.0709915014164304</v>
      </c>
    </row>
    <row r="229" spans="1:36" ht="21" x14ac:dyDescent="0.25">
      <c r="A229" s="117" t="s">
        <v>1016</v>
      </c>
      <c r="B229" s="117" t="s">
        <v>28</v>
      </c>
      <c r="C229" s="117" t="s">
        <v>598</v>
      </c>
      <c r="D229" s="117" t="s">
        <v>118</v>
      </c>
      <c r="E229" s="118">
        <v>32539</v>
      </c>
      <c r="F229" s="117">
        <v>26</v>
      </c>
      <c r="G229" s="117">
        <v>27</v>
      </c>
      <c r="H229" s="117">
        <v>2356</v>
      </c>
      <c r="I229" s="117">
        <v>523</v>
      </c>
      <c r="J229" s="117">
        <v>338</v>
      </c>
      <c r="K229" s="117">
        <v>16</v>
      </c>
      <c r="L229" s="117">
        <v>53</v>
      </c>
      <c r="M229" s="117">
        <v>271</v>
      </c>
      <c r="N229" s="2">
        <v>0</v>
      </c>
      <c r="O229" s="117">
        <v>0</v>
      </c>
      <c r="P229" s="117">
        <v>4</v>
      </c>
      <c r="Q229" s="2">
        <v>1</v>
      </c>
      <c r="R229" s="2">
        <v>8</v>
      </c>
      <c r="S229" s="2">
        <v>3</v>
      </c>
      <c r="T229" s="117">
        <v>5</v>
      </c>
      <c r="U229" s="2">
        <v>0</v>
      </c>
      <c r="V229" s="117">
        <v>189</v>
      </c>
      <c r="W229" s="2">
        <v>11</v>
      </c>
      <c r="X229" s="2"/>
      <c r="Y229" s="2"/>
      <c r="Z229" s="2"/>
      <c r="AA229" s="2"/>
      <c r="AB229" s="2"/>
      <c r="AC229" s="2"/>
      <c r="AD229" s="2"/>
      <c r="AE229" s="71">
        <f>('Controles Generales'!$D$19*(I229*(90/$H229))+'Controles Generales'!$E$19*(J229*(90/$H229))+'Controles Generales'!$F$19*(K229*(90/$H229))+'Controles Generales'!$G$19*(L229*(90/$H229))+'Controles Generales'!$H$19*(M229*(90/$H229))+'Controles Generales'!$J$19*(O229*(90/$H229))+'Controles Generales'!$K$19*(P229*(90/$H229))+'Controles Generales'!$O$19*(T229*(90/$H229))+'Controles Generales'!$Q$19*(V229*(90/$H229)))/100</f>
        <v>6.2988539898132432</v>
      </c>
      <c r="AF229" s="2"/>
      <c r="AG229" s="2"/>
      <c r="AH229" s="2"/>
      <c r="AI229" s="2"/>
      <c r="AJ229" s="10">
        <f>IF($H229&lt;'Criterios de Restricción'!$E$43,0,AE229)</f>
        <v>6.2988539898132432</v>
      </c>
    </row>
    <row r="230" spans="1:36" ht="21" x14ac:dyDescent="0.25">
      <c r="A230" s="117" t="s">
        <v>1017</v>
      </c>
      <c r="B230" s="117" t="s">
        <v>28</v>
      </c>
      <c r="C230" s="117" t="s">
        <v>121</v>
      </c>
      <c r="D230" s="117" t="s">
        <v>118</v>
      </c>
      <c r="E230" s="118">
        <v>33055</v>
      </c>
      <c r="F230" s="117">
        <v>25</v>
      </c>
      <c r="G230" s="117">
        <v>13</v>
      </c>
      <c r="H230" s="117">
        <v>1112</v>
      </c>
      <c r="I230" s="117">
        <v>121</v>
      </c>
      <c r="J230" s="117">
        <v>149</v>
      </c>
      <c r="K230" s="117">
        <v>9</v>
      </c>
      <c r="L230" s="117">
        <v>18</v>
      </c>
      <c r="M230" s="117">
        <v>77</v>
      </c>
      <c r="N230" s="2">
        <v>11</v>
      </c>
      <c r="O230" s="117">
        <v>1</v>
      </c>
      <c r="P230" s="117">
        <v>0</v>
      </c>
      <c r="Q230" s="2">
        <v>0</v>
      </c>
      <c r="R230" s="2">
        <v>0</v>
      </c>
      <c r="S230" s="2">
        <v>1</v>
      </c>
      <c r="T230" s="117">
        <v>7</v>
      </c>
      <c r="U230" s="2">
        <v>2</v>
      </c>
      <c r="V230" s="117">
        <v>90</v>
      </c>
      <c r="W230" s="2">
        <v>25</v>
      </c>
      <c r="X230" s="2" t="s">
        <v>42</v>
      </c>
      <c r="Y230" s="2">
        <v>24.580352387672534</v>
      </c>
      <c r="Z230" s="2">
        <v>15.749604364455395</v>
      </c>
      <c r="AA230" s="2">
        <v>17.691356958172634</v>
      </c>
      <c r="AB230" s="2">
        <v>21.473795010623352</v>
      </c>
      <c r="AC230" s="2">
        <v>19.417965754101399</v>
      </c>
      <c r="AD230" s="2">
        <v>31.203663879794284</v>
      </c>
      <c r="AE230" s="71">
        <f>('Controles Generales'!$D$19*(I230*(90/$H230))+'Controles Generales'!$E$19*(J230*(90/$H230))+'Controles Generales'!$F$19*(K230*(90/$H230))+'Controles Generales'!$G$19*(L230*(90/$H230))+'Controles Generales'!$H$19*(M230*(90/$H230))+'Controles Generales'!$J$19*(O230*(90/$H230))+'Controles Generales'!$K$19*(P230*(90/$H230))+'Controles Generales'!$O$19*(T230*(90/$H230))+'Controles Generales'!$Q$19*(V230*(90/$H230)))/100</f>
        <v>4.3033273381294954</v>
      </c>
      <c r="AF230" s="2"/>
      <c r="AG230" s="2"/>
      <c r="AH230" s="2"/>
      <c r="AI230" s="2"/>
      <c r="AJ230" s="10">
        <f>IF($H230&lt;'Criterios de Restricción'!$E$43,0,AE230)</f>
        <v>4.3033273381294954</v>
      </c>
    </row>
    <row r="231" spans="1:36" ht="31.5" x14ac:dyDescent="0.25">
      <c r="A231" s="117" t="s">
        <v>618</v>
      </c>
      <c r="B231" s="117" t="s">
        <v>25</v>
      </c>
      <c r="C231" s="117" t="s">
        <v>143</v>
      </c>
      <c r="D231" s="117" t="s">
        <v>118</v>
      </c>
      <c r="E231" s="118">
        <v>31654</v>
      </c>
      <c r="F231" s="117">
        <v>29</v>
      </c>
      <c r="G231" s="117">
        <v>4</v>
      </c>
      <c r="H231" s="117">
        <v>221</v>
      </c>
      <c r="I231" s="117">
        <v>13</v>
      </c>
      <c r="J231" s="117">
        <v>43</v>
      </c>
      <c r="K231" s="117">
        <v>8</v>
      </c>
      <c r="L231" s="117">
        <v>1</v>
      </c>
      <c r="M231" s="117">
        <v>4</v>
      </c>
      <c r="N231" s="2">
        <v>0</v>
      </c>
      <c r="O231" s="117">
        <v>0</v>
      </c>
      <c r="P231" s="117">
        <v>0</v>
      </c>
      <c r="Q231" s="2">
        <v>0</v>
      </c>
      <c r="R231" s="2">
        <v>1</v>
      </c>
      <c r="S231" s="2">
        <v>1</v>
      </c>
      <c r="T231" s="117">
        <v>2</v>
      </c>
      <c r="U231" s="2">
        <v>0</v>
      </c>
      <c r="V231" s="117">
        <v>1</v>
      </c>
      <c r="W231" s="2">
        <v>4</v>
      </c>
      <c r="X231" s="2"/>
      <c r="Y231" s="2"/>
      <c r="Z231" s="2"/>
      <c r="AA231" s="2"/>
      <c r="AB231" s="2"/>
      <c r="AC231" s="2"/>
      <c r="AD231" s="2"/>
      <c r="AE231" s="71">
        <f>('Controles Generales'!$D$19*(I231*(90/$H231))+'Controles Generales'!$E$19*(J231*(90/$H231))+'Controles Generales'!$F$19*(K231*(90/$H231))+'Controles Generales'!$G$19*(L231*(90/$H231))+'Controles Generales'!$H$19*(M231*(90/$H231))+'Controles Generales'!$J$19*(O231*(90/$H231))+'Controles Generales'!$K$19*(P231*(90/$H231))+'Controles Generales'!$O$19*(T231*(90/$H231))+'Controles Generales'!$Q$19*(V231*(90/$H231)))/100</f>
        <v>3.6855203619909496</v>
      </c>
      <c r="AF231" s="2"/>
      <c r="AG231" s="2"/>
      <c r="AH231" s="2"/>
      <c r="AI231" s="2"/>
      <c r="AJ231" s="10">
        <f>IF($H231&lt;'Criterios de Restricción'!$E$43,0,AE231)</f>
        <v>0</v>
      </c>
    </row>
    <row r="232" spans="1:36" ht="21" x14ac:dyDescent="0.25">
      <c r="A232" s="117" t="s">
        <v>423</v>
      </c>
      <c r="B232" s="117" t="s">
        <v>28</v>
      </c>
      <c r="C232" s="117" t="s">
        <v>190</v>
      </c>
      <c r="D232" s="117" t="s">
        <v>118</v>
      </c>
      <c r="E232" s="118">
        <v>32756</v>
      </c>
      <c r="F232" s="117">
        <v>26</v>
      </c>
      <c r="G232" s="117">
        <v>18</v>
      </c>
      <c r="H232" s="117">
        <v>1121</v>
      </c>
      <c r="I232" s="117">
        <v>205</v>
      </c>
      <c r="J232" s="117">
        <v>182</v>
      </c>
      <c r="K232" s="117">
        <v>7</v>
      </c>
      <c r="L232" s="117">
        <v>21</v>
      </c>
      <c r="M232" s="117">
        <v>119</v>
      </c>
      <c r="N232" s="2">
        <v>10</v>
      </c>
      <c r="O232" s="117">
        <v>0</v>
      </c>
      <c r="P232" s="117">
        <v>0</v>
      </c>
      <c r="Q232" s="2">
        <v>4</v>
      </c>
      <c r="R232" s="2">
        <v>19</v>
      </c>
      <c r="S232" s="2">
        <v>31</v>
      </c>
      <c r="T232" s="117">
        <v>8</v>
      </c>
      <c r="U232" s="2">
        <v>2</v>
      </c>
      <c r="V232" s="117">
        <v>99</v>
      </c>
      <c r="W232" s="2">
        <v>20</v>
      </c>
      <c r="X232" s="2"/>
      <c r="Y232" s="2"/>
      <c r="Z232" s="2"/>
      <c r="AA232" s="2"/>
      <c r="AB232" s="2"/>
      <c r="AC232" s="2"/>
      <c r="AD232" s="2"/>
      <c r="AE232" s="71">
        <f>('Controles Generales'!$D$19*(I232*(90/$H232))+'Controles Generales'!$E$19*(J232*(90/$H232))+'Controles Generales'!$F$19*(K232*(90/$H232))+'Controles Generales'!$G$19*(L232*(90/$H232))+'Controles Generales'!$H$19*(M232*(90/$H232))+'Controles Generales'!$J$19*(O232*(90/$H232))+'Controles Generales'!$K$19*(P232*(90/$H232))+'Controles Generales'!$O$19*(T232*(90/$H232))+'Controles Generales'!$Q$19*(V232*(90/$H232)))/100</f>
        <v>5.9708296164139165</v>
      </c>
      <c r="AF232" s="2"/>
      <c r="AG232" s="2"/>
      <c r="AH232" s="2"/>
      <c r="AI232" s="2"/>
      <c r="AJ232" s="10">
        <f>IF($H232&lt;'Criterios de Restricción'!$E$43,0,AE232)</f>
        <v>5.9708296164139165</v>
      </c>
    </row>
    <row r="233" spans="1:36" ht="21" x14ac:dyDescent="0.25">
      <c r="A233" s="117" t="s">
        <v>1018</v>
      </c>
      <c r="B233" s="117" t="s">
        <v>28</v>
      </c>
      <c r="C233" s="117" t="s">
        <v>132</v>
      </c>
      <c r="D233" s="117" t="s">
        <v>118</v>
      </c>
      <c r="E233" s="118">
        <v>34260</v>
      </c>
      <c r="F233" s="117">
        <v>22</v>
      </c>
      <c r="G233" s="117">
        <v>5</v>
      </c>
      <c r="H233" s="117">
        <v>304</v>
      </c>
      <c r="I233" s="117">
        <v>56</v>
      </c>
      <c r="J233" s="117">
        <v>43</v>
      </c>
      <c r="K233" s="117">
        <v>3</v>
      </c>
      <c r="L233" s="117">
        <v>9</v>
      </c>
      <c r="M233" s="117">
        <v>27</v>
      </c>
      <c r="N233" s="2">
        <v>6</v>
      </c>
      <c r="O233" s="117">
        <v>0</v>
      </c>
      <c r="P233" s="117">
        <v>0</v>
      </c>
      <c r="Q233" s="2">
        <v>1</v>
      </c>
      <c r="R233" s="2">
        <v>8</v>
      </c>
      <c r="S233" s="2">
        <v>9</v>
      </c>
      <c r="T233" s="117">
        <v>1</v>
      </c>
      <c r="U233" s="2">
        <v>1</v>
      </c>
      <c r="V233" s="117">
        <v>13</v>
      </c>
      <c r="W233" s="2">
        <v>18</v>
      </c>
      <c r="X233" s="2" t="s">
        <v>42</v>
      </c>
      <c r="Y233" s="2">
        <v>18.532756073366397</v>
      </c>
      <c r="Z233" s="2">
        <v>12.182173456696066</v>
      </c>
      <c r="AA233" s="2">
        <v>14.233837483336375</v>
      </c>
      <c r="AB233" s="2">
        <v>15.995870827464755</v>
      </c>
      <c r="AC233" s="2">
        <v>16.873827751744205</v>
      </c>
      <c r="AD233" s="2">
        <v>32.437518127465871</v>
      </c>
      <c r="AE233" s="71">
        <f>('Controles Generales'!$D$19*(I233*(90/$H233))+'Controles Generales'!$E$19*(J233*(90/$H233))+'Controles Generales'!$F$19*(K233*(90/$H233))+'Controles Generales'!$G$19*(L233*(90/$H233))+'Controles Generales'!$H$19*(M233*(90/$H233))+'Controles Generales'!$J$19*(O233*(90/$H233))+'Controles Generales'!$K$19*(P233*(90/$H233))+'Controles Generales'!$O$19*(T233*(90/$H233))+'Controles Generales'!$Q$19*(V233*(90/$H233)))/100</f>
        <v>5.5095394736842103</v>
      </c>
      <c r="AF233" s="2"/>
      <c r="AG233" s="2"/>
      <c r="AH233" s="2"/>
      <c r="AI233" s="2"/>
      <c r="AJ233" s="10">
        <f>IF($H233&lt;'Criterios de Restricción'!$E$43,0,AE233)</f>
        <v>0</v>
      </c>
    </row>
    <row r="234" spans="1:36" ht="31.5" x14ac:dyDescent="0.25">
      <c r="A234" s="117" t="s">
        <v>1019</v>
      </c>
      <c r="B234" s="117" t="s">
        <v>28</v>
      </c>
      <c r="C234" s="117" t="s">
        <v>172</v>
      </c>
      <c r="D234" s="117" t="s">
        <v>118</v>
      </c>
      <c r="E234" s="118">
        <v>34732</v>
      </c>
      <c r="F234" s="117">
        <v>20</v>
      </c>
      <c r="G234" s="117">
        <v>1</v>
      </c>
      <c r="H234" s="117">
        <v>90</v>
      </c>
      <c r="I234" s="117">
        <v>18</v>
      </c>
      <c r="J234" s="117">
        <v>11</v>
      </c>
      <c r="K234" s="117">
        <v>0</v>
      </c>
      <c r="L234" s="117">
        <v>0</v>
      </c>
      <c r="M234" s="117">
        <v>8</v>
      </c>
      <c r="N234" s="2">
        <v>9</v>
      </c>
      <c r="O234" s="117">
        <v>0</v>
      </c>
      <c r="P234" s="117">
        <v>0</v>
      </c>
      <c r="Q234" s="2">
        <v>3</v>
      </c>
      <c r="R234" s="2">
        <v>20</v>
      </c>
      <c r="S234" s="2">
        <v>20</v>
      </c>
      <c r="T234" s="117">
        <v>0</v>
      </c>
      <c r="U234" s="2">
        <v>1</v>
      </c>
      <c r="V234" s="117">
        <v>7</v>
      </c>
      <c r="W234" s="2">
        <v>63</v>
      </c>
      <c r="X234" s="2" t="s">
        <v>42</v>
      </c>
      <c r="Y234" s="2">
        <v>28.053759603350017</v>
      </c>
      <c r="Z234" s="2">
        <v>14.590171948823079</v>
      </c>
      <c r="AA234" s="2">
        <v>19.390556751990548</v>
      </c>
      <c r="AB234" s="2">
        <v>31.303759603350017</v>
      </c>
      <c r="AC234" s="2">
        <v>32.475461445575299</v>
      </c>
      <c r="AD234" s="2">
        <v>33.201620705392635</v>
      </c>
      <c r="AE234" s="71">
        <f>('Controles Generales'!$D$19*(I234*(90/$H234))+'Controles Generales'!$E$19*(J234*(90/$H234))+'Controles Generales'!$F$19*(K234*(90/$H234))+'Controles Generales'!$G$19*(L234*(90/$H234))+'Controles Generales'!$H$19*(M234*(90/$H234))+'Controles Generales'!$J$19*(O234*(90/$H234))+'Controles Generales'!$K$19*(P234*(90/$H234))+'Controles Generales'!$O$19*(T234*(90/$H234))+'Controles Generales'!$Q$19*(V234*(90/$H234)))/100</f>
        <v>4.93</v>
      </c>
      <c r="AF234" s="2"/>
      <c r="AG234" s="2"/>
      <c r="AH234" s="2"/>
      <c r="AI234" s="2"/>
      <c r="AJ234" s="10">
        <f>IF($H234&lt;'Criterios de Restricción'!$E$43,0,AE234)</f>
        <v>0</v>
      </c>
    </row>
    <row r="235" spans="1:36" ht="21" x14ac:dyDescent="0.25">
      <c r="A235" s="117" t="s">
        <v>119</v>
      </c>
      <c r="B235" s="117" t="s">
        <v>25</v>
      </c>
      <c r="C235" s="117" t="s">
        <v>132</v>
      </c>
      <c r="D235" s="117" t="s">
        <v>118</v>
      </c>
      <c r="E235" s="118">
        <v>31589</v>
      </c>
      <c r="F235" s="117">
        <v>29</v>
      </c>
      <c r="G235" s="117">
        <v>14</v>
      </c>
      <c r="H235" s="117">
        <v>739</v>
      </c>
      <c r="I235" s="117">
        <v>52</v>
      </c>
      <c r="J235" s="117">
        <v>113</v>
      </c>
      <c r="K235" s="117">
        <v>27</v>
      </c>
      <c r="L235" s="117">
        <v>12</v>
      </c>
      <c r="M235" s="117">
        <v>31</v>
      </c>
      <c r="N235" s="2">
        <v>2</v>
      </c>
      <c r="O235" s="117">
        <v>5</v>
      </c>
      <c r="P235" s="117">
        <v>4</v>
      </c>
      <c r="Q235" s="2">
        <v>1</v>
      </c>
      <c r="R235" s="2">
        <v>0</v>
      </c>
      <c r="S235" s="2">
        <v>0</v>
      </c>
      <c r="T235" s="117">
        <v>9</v>
      </c>
      <c r="U235" s="2">
        <v>1</v>
      </c>
      <c r="V235" s="117">
        <v>29</v>
      </c>
      <c r="W235" s="2">
        <v>2</v>
      </c>
      <c r="X235" s="2"/>
      <c r="Y235" s="2"/>
      <c r="Z235" s="2"/>
      <c r="AA235" s="2"/>
      <c r="AB235" s="2"/>
      <c r="AC235" s="2"/>
      <c r="AD235" s="2"/>
      <c r="AE235" s="71">
        <f>('Controles Generales'!$D$19*(I235*(90/$H235))+'Controles Generales'!$E$19*(J235*(90/$H235))+'Controles Generales'!$F$19*(K235*(90/$H235))+'Controles Generales'!$G$19*(L235*(90/$H235))+'Controles Generales'!$H$19*(M235*(90/$H235))+'Controles Generales'!$J$19*(O235*(90/$H235))+'Controles Generales'!$K$19*(P235*(90/$H235))+'Controles Generales'!$O$19*(T235*(90/$H235))+'Controles Generales'!$Q$19*(V235*(90/$H235)))/100</f>
        <v>4.1261163734776725</v>
      </c>
      <c r="AF235" s="2"/>
      <c r="AG235" s="2"/>
      <c r="AH235" s="2"/>
      <c r="AI235" s="2"/>
      <c r="AJ235" s="10">
        <f>IF($H235&lt;'Criterios de Restricción'!$E$43,0,AE235)</f>
        <v>4.1261163734776725</v>
      </c>
    </row>
    <row r="236" spans="1:36" ht="21" x14ac:dyDescent="0.25">
      <c r="A236" s="117" t="s">
        <v>524</v>
      </c>
      <c r="B236" s="117" t="s">
        <v>28</v>
      </c>
      <c r="C236" s="117" t="s">
        <v>155</v>
      </c>
      <c r="D236" s="117" t="s">
        <v>118</v>
      </c>
      <c r="E236" s="118">
        <v>35164</v>
      </c>
      <c r="F236" s="117">
        <v>19</v>
      </c>
      <c r="G236" s="117">
        <v>13</v>
      </c>
      <c r="H236" s="117">
        <v>714</v>
      </c>
      <c r="I236" s="117">
        <v>92</v>
      </c>
      <c r="J236" s="117">
        <v>203</v>
      </c>
      <c r="K236" s="117">
        <v>20</v>
      </c>
      <c r="L236" s="117">
        <v>21</v>
      </c>
      <c r="M236" s="117">
        <v>52</v>
      </c>
      <c r="N236" s="2">
        <v>10</v>
      </c>
      <c r="O236" s="117">
        <v>0</v>
      </c>
      <c r="P236" s="117">
        <v>5</v>
      </c>
      <c r="Q236" s="2">
        <v>2</v>
      </c>
      <c r="R236" s="2">
        <v>6</v>
      </c>
      <c r="S236" s="2">
        <v>3</v>
      </c>
      <c r="T236" s="117">
        <v>21</v>
      </c>
      <c r="U236" s="2">
        <v>13</v>
      </c>
      <c r="V236" s="117">
        <v>24</v>
      </c>
      <c r="W236" s="2">
        <v>32</v>
      </c>
      <c r="X236" s="2"/>
      <c r="Y236" s="2"/>
      <c r="Z236" s="2"/>
      <c r="AA236" s="2"/>
      <c r="AB236" s="2"/>
      <c r="AC236" s="2"/>
      <c r="AD236" s="2"/>
      <c r="AE236" s="71">
        <f>('Controles Generales'!$D$19*(I236*(90/$H236))+'Controles Generales'!$E$19*(J236*(90/$H236))+'Controles Generales'!$F$19*(K236*(90/$H236))+'Controles Generales'!$G$19*(L236*(90/$H236))+'Controles Generales'!$H$19*(M236*(90/$H236))+'Controles Generales'!$J$19*(O236*(90/$H236))+'Controles Generales'!$K$19*(P236*(90/$H236))+'Controles Generales'!$O$19*(T236*(90/$H236))+'Controles Generales'!$Q$19*(V236*(90/$H236)))/100</f>
        <v>6.7840336134453771</v>
      </c>
      <c r="AF236" s="2"/>
      <c r="AG236" s="2"/>
      <c r="AH236" s="2"/>
      <c r="AI236" s="2"/>
      <c r="AJ236" s="10">
        <f>IF($H236&lt;'Criterios de Restricción'!$E$43,0,AE236)</f>
        <v>6.7840336134453771</v>
      </c>
    </row>
    <row r="237" spans="1:36" ht="21" x14ac:dyDescent="0.25">
      <c r="A237" s="117" t="s">
        <v>1020</v>
      </c>
      <c r="B237" s="117" t="s">
        <v>27</v>
      </c>
      <c r="C237" s="117" t="s">
        <v>130</v>
      </c>
      <c r="D237" s="117" t="s">
        <v>169</v>
      </c>
      <c r="E237" s="118">
        <v>32588</v>
      </c>
      <c r="F237" s="117">
        <v>26</v>
      </c>
      <c r="G237" s="117">
        <v>21</v>
      </c>
      <c r="H237" s="117">
        <v>1544</v>
      </c>
      <c r="I237" s="117">
        <v>211</v>
      </c>
      <c r="J237" s="117">
        <v>645</v>
      </c>
      <c r="K237" s="117">
        <v>32</v>
      </c>
      <c r="L237" s="117">
        <v>16</v>
      </c>
      <c r="M237" s="117">
        <v>56</v>
      </c>
      <c r="N237" s="2">
        <v>7</v>
      </c>
      <c r="O237" s="117">
        <v>3</v>
      </c>
      <c r="P237" s="117">
        <v>14</v>
      </c>
      <c r="Q237" s="2">
        <v>1</v>
      </c>
      <c r="R237" s="2">
        <v>10</v>
      </c>
      <c r="S237" s="2">
        <v>9</v>
      </c>
      <c r="T237" s="117">
        <v>33</v>
      </c>
      <c r="U237" s="2">
        <v>0</v>
      </c>
      <c r="V237" s="117">
        <v>38</v>
      </c>
      <c r="W237" s="2">
        <v>18</v>
      </c>
      <c r="X237" s="2"/>
      <c r="Y237" s="2"/>
      <c r="Z237" s="2"/>
      <c r="AA237" s="2"/>
      <c r="AB237" s="2"/>
      <c r="AC237" s="2"/>
      <c r="AD237" s="2"/>
      <c r="AE237" s="71">
        <f>('Controles Generales'!$D$19*(I237*(90/$H237))+'Controles Generales'!$E$19*(J237*(90/$H237))+'Controles Generales'!$F$19*(K237*(90/$H237))+'Controles Generales'!$G$19*(L237*(90/$H237))+'Controles Generales'!$H$19*(M237*(90/$H237))+'Controles Generales'!$J$19*(O237*(90/$H237))+'Controles Generales'!$K$19*(P237*(90/$H237))+'Controles Generales'!$O$19*(T237*(90/$H237))+'Controles Generales'!$Q$19*(V237*(90/$H237)))/100</f>
        <v>7.1865932642487049</v>
      </c>
      <c r="AF237" s="2"/>
      <c r="AG237" s="2"/>
      <c r="AH237" s="2"/>
      <c r="AI237" s="2"/>
      <c r="AJ237" s="10">
        <f>IF($H237&lt;'Criterios de Restricción'!$E$43,0,AE237)</f>
        <v>7.1865932642487049</v>
      </c>
    </row>
    <row r="238" spans="1:36" ht="21" x14ac:dyDescent="0.25">
      <c r="A238" s="117" t="s">
        <v>1021</v>
      </c>
      <c r="B238" s="117" t="s">
        <v>28</v>
      </c>
      <c r="C238" s="117" t="s">
        <v>160</v>
      </c>
      <c r="D238" s="117" t="s">
        <v>118</v>
      </c>
      <c r="E238" s="118">
        <v>34255</v>
      </c>
      <c r="F238" s="117">
        <v>22</v>
      </c>
      <c r="G238" s="117">
        <v>4</v>
      </c>
      <c r="H238" s="117">
        <v>137</v>
      </c>
      <c r="I238" s="117">
        <v>9</v>
      </c>
      <c r="J238" s="117">
        <v>20</v>
      </c>
      <c r="K238" s="117">
        <v>4</v>
      </c>
      <c r="L238" s="117">
        <v>1</v>
      </c>
      <c r="M238" s="117">
        <v>9</v>
      </c>
      <c r="N238" s="2">
        <v>16</v>
      </c>
      <c r="O238" s="117">
        <v>0</v>
      </c>
      <c r="P238" s="117">
        <v>0</v>
      </c>
      <c r="Q238" s="2">
        <v>4</v>
      </c>
      <c r="R238" s="2">
        <v>30</v>
      </c>
      <c r="S238" s="2">
        <v>3</v>
      </c>
      <c r="T238" s="117">
        <v>3</v>
      </c>
      <c r="U238" s="2">
        <v>9</v>
      </c>
      <c r="V238" s="117">
        <v>8</v>
      </c>
      <c r="W238" s="2">
        <v>71</v>
      </c>
      <c r="X238" s="2"/>
      <c r="Y238" s="2"/>
      <c r="Z238" s="2"/>
      <c r="AA238" s="2"/>
      <c r="AB238" s="2"/>
      <c r="AC238" s="2"/>
      <c r="AD238" s="2"/>
      <c r="AE238" s="71">
        <f>('Controles Generales'!$D$19*(I238*(90/$H238))+'Controles Generales'!$E$19*(J238*(90/$H238))+'Controles Generales'!$F$19*(K238*(90/$H238))+'Controles Generales'!$G$19*(L238*(90/$H238))+'Controles Generales'!$H$19*(M238*(90/$H238))+'Controles Generales'!$J$19*(O238*(90/$H238))+'Controles Generales'!$K$19*(P238*(90/$H238))+'Controles Generales'!$O$19*(T238*(90/$H238))+'Controles Generales'!$Q$19*(V238*(90/$H238)))/100</f>
        <v>4.2437956204379557</v>
      </c>
      <c r="AF238" s="2"/>
      <c r="AG238" s="2"/>
      <c r="AH238" s="2"/>
      <c r="AI238" s="2"/>
      <c r="AJ238" s="10">
        <f>IF($H238&lt;'Criterios de Restricción'!$E$43,0,AE238)</f>
        <v>0</v>
      </c>
    </row>
    <row r="239" spans="1:36" ht="31.5" x14ac:dyDescent="0.25">
      <c r="A239" s="117" t="s">
        <v>619</v>
      </c>
      <c r="B239" s="117" t="s">
        <v>25</v>
      </c>
      <c r="C239" s="117" t="s">
        <v>148</v>
      </c>
      <c r="D239" s="117" t="s">
        <v>118</v>
      </c>
      <c r="E239" s="118">
        <v>34411</v>
      </c>
      <c r="F239" s="117">
        <v>21</v>
      </c>
      <c r="G239" s="117">
        <v>3</v>
      </c>
      <c r="H239" s="117">
        <v>98</v>
      </c>
      <c r="I239" s="117">
        <v>10</v>
      </c>
      <c r="J239" s="117">
        <v>17</v>
      </c>
      <c r="K239" s="117">
        <v>1</v>
      </c>
      <c r="L239" s="117">
        <v>3</v>
      </c>
      <c r="M239" s="117">
        <v>3</v>
      </c>
      <c r="N239" s="2">
        <v>0</v>
      </c>
      <c r="O239" s="117">
        <v>0</v>
      </c>
      <c r="P239" s="117">
        <v>0</v>
      </c>
      <c r="Q239" s="2">
        <v>0</v>
      </c>
      <c r="R239" s="2">
        <v>0</v>
      </c>
      <c r="S239" s="2">
        <v>0</v>
      </c>
      <c r="T239" s="117">
        <v>1</v>
      </c>
      <c r="U239" s="2">
        <v>2</v>
      </c>
      <c r="V239" s="117">
        <v>5</v>
      </c>
      <c r="W239" s="2">
        <v>4</v>
      </c>
      <c r="X239" s="2"/>
      <c r="Y239" s="2"/>
      <c r="Z239" s="2"/>
      <c r="AA239" s="2"/>
      <c r="AB239" s="2"/>
      <c r="AC239" s="2"/>
      <c r="AD239" s="2"/>
      <c r="AE239" s="71">
        <f>('Controles Generales'!$D$19*(I239*(90/$H239))+'Controles Generales'!$E$19*(J239*(90/$H239))+'Controles Generales'!$F$19*(K239*(90/$H239))+'Controles Generales'!$G$19*(L239*(90/$H239))+'Controles Generales'!$H$19*(M239*(90/$H239))+'Controles Generales'!$J$19*(O239*(90/$H239))+'Controles Generales'!$K$19*(P239*(90/$H239))+'Controles Generales'!$O$19*(T239*(90/$H239))+'Controles Generales'!$Q$19*(V239*(90/$H239)))/100</f>
        <v>4.1602040816326529</v>
      </c>
      <c r="AF239" s="2"/>
      <c r="AG239" s="2"/>
      <c r="AH239" s="2"/>
      <c r="AI239" s="2"/>
      <c r="AJ239" s="10">
        <f>IF($H239&lt;'Criterios de Restricción'!$E$43,0,AE239)</f>
        <v>0</v>
      </c>
    </row>
    <row r="240" spans="1:36" ht="31.5" x14ac:dyDescent="0.25">
      <c r="A240" s="117" t="s">
        <v>1022</v>
      </c>
      <c r="B240" s="117" t="s">
        <v>28</v>
      </c>
      <c r="C240" s="117" t="s">
        <v>158</v>
      </c>
      <c r="D240" s="117" t="s">
        <v>118</v>
      </c>
      <c r="E240" s="118">
        <v>30986</v>
      </c>
      <c r="F240" s="117">
        <v>31</v>
      </c>
      <c r="G240" s="117">
        <v>16</v>
      </c>
      <c r="H240" s="117">
        <v>1118</v>
      </c>
      <c r="I240" s="117">
        <v>110</v>
      </c>
      <c r="J240" s="117">
        <v>203</v>
      </c>
      <c r="K240" s="117">
        <v>15</v>
      </c>
      <c r="L240" s="117">
        <v>9</v>
      </c>
      <c r="M240" s="117">
        <v>53</v>
      </c>
      <c r="N240" s="2">
        <v>0</v>
      </c>
      <c r="O240" s="117">
        <v>2</v>
      </c>
      <c r="P240" s="117">
        <v>2</v>
      </c>
      <c r="Q240" s="2">
        <v>0</v>
      </c>
      <c r="R240" s="2">
        <v>6</v>
      </c>
      <c r="S240" s="2">
        <v>13</v>
      </c>
      <c r="T240" s="117">
        <v>19</v>
      </c>
      <c r="U240" s="2">
        <v>1</v>
      </c>
      <c r="V240" s="117">
        <v>68</v>
      </c>
      <c r="W240" s="2">
        <v>7</v>
      </c>
      <c r="X240" s="2"/>
      <c r="Y240" s="2"/>
      <c r="Z240" s="2"/>
      <c r="AA240" s="2"/>
      <c r="AB240" s="2"/>
      <c r="AC240" s="2"/>
      <c r="AD240" s="2"/>
      <c r="AE240" s="71">
        <f>('Controles Generales'!$D$19*(I240*(90/$H240))+'Controles Generales'!$E$19*(J240*(90/$H240))+'Controles Generales'!$F$19*(K240*(90/$H240))+'Controles Generales'!$G$19*(L240*(90/$H240))+'Controles Generales'!$H$19*(M240*(90/$H240))+'Controles Generales'!$J$19*(O240*(90/$H240))+'Controles Generales'!$K$19*(P240*(90/$H240))+'Controles Generales'!$O$19*(T240*(90/$H240))+'Controles Generales'!$Q$19*(V240*(90/$H240)))/100</f>
        <v>4.3406082289803223</v>
      </c>
      <c r="AF240" s="2"/>
      <c r="AG240" s="2"/>
      <c r="AH240" s="2"/>
      <c r="AI240" s="2"/>
      <c r="AJ240" s="10">
        <f>IF($H240&lt;'Criterios de Restricción'!$E$43,0,AE240)</f>
        <v>4.3406082289803223</v>
      </c>
    </row>
    <row r="241" spans="1:36" ht="21" x14ac:dyDescent="0.25">
      <c r="A241" s="117" t="s">
        <v>313</v>
      </c>
      <c r="B241" s="117" t="s">
        <v>24</v>
      </c>
      <c r="C241" s="117" t="s">
        <v>117</v>
      </c>
      <c r="D241" s="117" t="s">
        <v>118</v>
      </c>
      <c r="E241" s="118">
        <v>30020</v>
      </c>
      <c r="F241" s="117">
        <v>33</v>
      </c>
      <c r="G241" s="117">
        <v>28</v>
      </c>
      <c r="H241" s="117">
        <v>2374</v>
      </c>
      <c r="I241" s="117">
        <v>126</v>
      </c>
      <c r="J241" s="117">
        <v>338</v>
      </c>
      <c r="K241" s="117">
        <v>48</v>
      </c>
      <c r="L241" s="117">
        <v>22</v>
      </c>
      <c r="M241" s="117">
        <v>83</v>
      </c>
      <c r="N241" s="2">
        <v>6</v>
      </c>
      <c r="O241" s="117">
        <v>6</v>
      </c>
      <c r="P241" s="117">
        <v>5</v>
      </c>
      <c r="Q241" s="2">
        <v>3</v>
      </c>
      <c r="R241" s="2">
        <v>4</v>
      </c>
      <c r="S241" s="2">
        <v>21</v>
      </c>
      <c r="T241" s="117">
        <v>23</v>
      </c>
      <c r="U241" s="2">
        <v>17</v>
      </c>
      <c r="V241" s="117">
        <v>102</v>
      </c>
      <c r="W241" s="2">
        <v>79</v>
      </c>
      <c r="X241" s="2"/>
      <c r="Y241" s="2"/>
      <c r="Z241" s="2"/>
      <c r="AA241" s="2"/>
      <c r="AB241" s="2"/>
      <c r="AC241" s="2"/>
      <c r="AD241" s="2"/>
      <c r="AE241" s="71">
        <f>('Controles Generales'!$D$19*(I241*(90/$H241))+'Controles Generales'!$E$19*(J241*(90/$H241))+'Controles Generales'!$F$19*(K241*(90/$H241))+'Controles Generales'!$G$19*(L241*(90/$H241))+'Controles Generales'!$H$19*(M241*(90/$H241))+'Controles Generales'!$J$19*(O241*(90/$H241))+'Controles Generales'!$K$19*(P241*(90/$H241))+'Controles Generales'!$O$19*(T241*(90/$H241))+'Controles Generales'!$Q$19*(V241*(90/$H241)))/100</f>
        <v>3.3171861836562759</v>
      </c>
      <c r="AF241" s="2"/>
      <c r="AG241" s="2"/>
      <c r="AH241" s="2"/>
      <c r="AI241" s="2"/>
      <c r="AJ241" s="10">
        <f>IF($H241&lt;'Criterios de Restricción'!$E$43,0,AE241)</f>
        <v>3.3171861836562759</v>
      </c>
    </row>
    <row r="242" spans="1:36" ht="31.5" x14ac:dyDescent="0.25">
      <c r="A242" s="117" t="s">
        <v>186</v>
      </c>
      <c r="B242" s="117" t="s">
        <v>24</v>
      </c>
      <c r="C242" s="117" t="s">
        <v>129</v>
      </c>
      <c r="D242" s="117" t="s">
        <v>118</v>
      </c>
      <c r="E242" s="118">
        <v>34934</v>
      </c>
      <c r="F242" s="117">
        <v>20</v>
      </c>
      <c r="G242" s="117">
        <v>2</v>
      </c>
      <c r="H242" s="117">
        <v>38</v>
      </c>
      <c r="I242" s="117">
        <v>2</v>
      </c>
      <c r="J242" s="117">
        <v>10</v>
      </c>
      <c r="K242" s="117">
        <v>5</v>
      </c>
      <c r="L242" s="117">
        <v>2</v>
      </c>
      <c r="M242" s="117">
        <v>2</v>
      </c>
      <c r="N242" s="2">
        <v>0</v>
      </c>
      <c r="O242" s="117">
        <v>0</v>
      </c>
      <c r="P242" s="117">
        <v>0</v>
      </c>
      <c r="Q242" s="2">
        <v>0</v>
      </c>
      <c r="R242" s="2">
        <v>0</v>
      </c>
      <c r="S242" s="2">
        <v>2</v>
      </c>
      <c r="T242" s="117">
        <v>2</v>
      </c>
      <c r="U242" s="2">
        <v>5</v>
      </c>
      <c r="V242" s="117">
        <v>4</v>
      </c>
      <c r="W242" s="2">
        <v>9</v>
      </c>
      <c r="X242" s="2"/>
      <c r="Y242" s="2"/>
      <c r="Z242" s="2"/>
      <c r="AA242" s="2"/>
      <c r="AB242" s="2"/>
      <c r="AC242" s="2"/>
      <c r="AD242" s="2"/>
      <c r="AE242" s="71">
        <f>('Controles Generales'!$D$19*(I242*(90/$H242))+'Controles Generales'!$E$19*(J242*(90/$H242))+'Controles Generales'!$F$19*(K242*(90/$H242))+'Controles Generales'!$G$19*(L242*(90/$H242))+'Controles Generales'!$H$19*(M242*(90/$H242))+'Controles Generales'!$J$19*(O242*(90/$H242))+'Controles Generales'!$K$19*(P242*(90/$H242))+'Controles Generales'!$O$19*(T242*(90/$H242))+'Controles Generales'!$Q$19*(V242*(90/$H242)))/100</f>
        <v>7.8157894736842106</v>
      </c>
      <c r="AF242" s="2"/>
      <c r="AG242" s="2"/>
      <c r="AH242" s="2"/>
      <c r="AI242" s="2"/>
      <c r="AJ242" s="10">
        <f>IF($H242&lt;'Criterios de Restricción'!$E$43,0,AE242)</f>
        <v>0</v>
      </c>
    </row>
    <row r="243" spans="1:36" ht="31.5" x14ac:dyDescent="0.25">
      <c r="A243" s="117" t="s">
        <v>510</v>
      </c>
      <c r="B243" s="117" t="s">
        <v>28</v>
      </c>
      <c r="C243" s="117" t="s">
        <v>121</v>
      </c>
      <c r="D243" s="117" t="s">
        <v>118</v>
      </c>
      <c r="E243" s="118">
        <v>32892</v>
      </c>
      <c r="F243" s="117">
        <v>25</v>
      </c>
      <c r="G243" s="117">
        <v>4</v>
      </c>
      <c r="H243" s="117">
        <v>78</v>
      </c>
      <c r="I243" s="117">
        <v>6</v>
      </c>
      <c r="J243" s="117">
        <v>9</v>
      </c>
      <c r="K243" s="117">
        <v>6</v>
      </c>
      <c r="L243" s="117">
        <v>3</v>
      </c>
      <c r="M243" s="117">
        <v>6</v>
      </c>
      <c r="N243" s="2">
        <v>0</v>
      </c>
      <c r="O243" s="117">
        <v>1</v>
      </c>
      <c r="P243" s="117">
        <v>0</v>
      </c>
      <c r="Q243" s="2">
        <v>0</v>
      </c>
      <c r="R243" s="2">
        <v>2</v>
      </c>
      <c r="S243" s="2">
        <v>3</v>
      </c>
      <c r="T243" s="117">
        <v>3</v>
      </c>
      <c r="U243" s="2">
        <v>5</v>
      </c>
      <c r="V243" s="117">
        <v>2</v>
      </c>
      <c r="W243" s="2">
        <v>17</v>
      </c>
      <c r="X243" s="2" t="s">
        <v>42</v>
      </c>
      <c r="Y243" s="2">
        <v>6.2513751426247151</v>
      </c>
      <c r="Z243" s="2">
        <v>5.8782392145151725</v>
      </c>
      <c r="AA243" s="2">
        <v>5.6638080934189645</v>
      </c>
      <c r="AB243" s="2">
        <v>6.1345718639361895</v>
      </c>
      <c r="AC243" s="2">
        <v>7.3187097254332727</v>
      </c>
      <c r="AD243" s="2">
        <v>11.440406917698732</v>
      </c>
      <c r="AE243" s="71">
        <f>('Controles Generales'!$D$19*(I243*(90/$H243))+'Controles Generales'!$E$19*(J243*(90/$H243))+'Controles Generales'!$F$19*(K243*(90/$H243))+'Controles Generales'!$G$19*(L243*(90/$H243))+'Controles Generales'!$H$19*(M243*(90/$H243))+'Controles Generales'!$J$19*(O243*(90/$H243))+'Controles Generales'!$K$19*(P243*(90/$H243))+'Controles Generales'!$O$19*(T243*(90/$H243))+'Controles Generales'!$Q$19*(V243*(90/$H243)))/100</f>
        <v>5.5038461538461521</v>
      </c>
      <c r="AF243" s="2"/>
      <c r="AG243" s="2"/>
      <c r="AH243" s="2"/>
      <c r="AI243" s="2"/>
      <c r="AJ243" s="10">
        <f>IF($H243&lt;'Criterios de Restricción'!$E$43,0,AE243)</f>
        <v>0</v>
      </c>
    </row>
    <row r="244" spans="1:36" ht="21" x14ac:dyDescent="0.25">
      <c r="A244" s="117" t="s">
        <v>506</v>
      </c>
      <c r="B244" s="117" t="s">
        <v>27</v>
      </c>
      <c r="C244" s="117" t="s">
        <v>165</v>
      </c>
      <c r="D244" s="117" t="s">
        <v>118</v>
      </c>
      <c r="E244" s="118">
        <v>33732</v>
      </c>
      <c r="F244" s="117">
        <v>23</v>
      </c>
      <c r="G244" s="117">
        <v>6</v>
      </c>
      <c r="H244" s="117">
        <v>264</v>
      </c>
      <c r="I244" s="117">
        <v>20</v>
      </c>
      <c r="J244" s="117">
        <v>62</v>
      </c>
      <c r="K244" s="117">
        <v>4</v>
      </c>
      <c r="L244" s="117">
        <v>1</v>
      </c>
      <c r="M244" s="117">
        <v>13</v>
      </c>
      <c r="N244" s="2">
        <v>0</v>
      </c>
      <c r="O244" s="117">
        <v>0</v>
      </c>
      <c r="P244" s="117">
        <v>1</v>
      </c>
      <c r="Q244" s="2">
        <v>0</v>
      </c>
      <c r="R244" s="2">
        <v>0</v>
      </c>
      <c r="S244" s="2">
        <v>0</v>
      </c>
      <c r="T244" s="117">
        <v>7</v>
      </c>
      <c r="U244" s="2">
        <v>1</v>
      </c>
      <c r="V244" s="117">
        <v>20</v>
      </c>
      <c r="W244" s="2">
        <v>0</v>
      </c>
      <c r="X244" s="2"/>
      <c r="Y244" s="2"/>
      <c r="Z244" s="2"/>
      <c r="AA244" s="2"/>
      <c r="AB244" s="2"/>
      <c r="AC244" s="2"/>
      <c r="AD244" s="2"/>
      <c r="AE244" s="71">
        <f>('Controles Generales'!$D$19*(I244*(90/$H244))+'Controles Generales'!$E$19*(J244*(90/$H244))+'Controles Generales'!$F$19*(K244*(90/$H244))+'Controles Generales'!$G$19*(L244*(90/$H244))+'Controles Generales'!$H$19*(M244*(90/$H244))+'Controles Generales'!$J$19*(O244*(90/$H244))+'Controles Generales'!$K$19*(P244*(90/$H244))+'Controles Generales'!$O$19*(T244*(90/$H244))+'Controles Generales'!$Q$19*(V244*(90/$H244)))/100</f>
        <v>4.8340909090909081</v>
      </c>
      <c r="AF244" s="2"/>
      <c r="AG244" s="2"/>
      <c r="AH244" s="2"/>
      <c r="AI244" s="2"/>
      <c r="AJ244" s="10">
        <f>IF($H244&lt;'Criterios de Restricción'!$E$43,0,AE244)</f>
        <v>0</v>
      </c>
    </row>
    <row r="245" spans="1:36" ht="21" x14ac:dyDescent="0.25">
      <c r="A245" s="117" t="s">
        <v>620</v>
      </c>
      <c r="B245" s="117" t="s">
        <v>25</v>
      </c>
      <c r="C245" s="117" t="s">
        <v>172</v>
      </c>
      <c r="D245" s="117" t="s">
        <v>118</v>
      </c>
      <c r="E245" s="118">
        <v>31982</v>
      </c>
      <c r="F245" s="117">
        <v>28</v>
      </c>
      <c r="G245" s="117">
        <v>28</v>
      </c>
      <c r="H245" s="117">
        <v>2492</v>
      </c>
      <c r="I245" s="117">
        <v>188</v>
      </c>
      <c r="J245" s="117">
        <v>426</v>
      </c>
      <c r="K245" s="117">
        <v>60</v>
      </c>
      <c r="L245" s="117">
        <v>14</v>
      </c>
      <c r="M245" s="117">
        <v>78</v>
      </c>
      <c r="N245" s="2">
        <v>0</v>
      </c>
      <c r="O245" s="117">
        <v>9</v>
      </c>
      <c r="P245" s="117">
        <v>12</v>
      </c>
      <c r="Q245" s="2">
        <v>0</v>
      </c>
      <c r="R245" s="2">
        <v>1</v>
      </c>
      <c r="S245" s="2">
        <v>0</v>
      </c>
      <c r="T245" s="117">
        <v>42</v>
      </c>
      <c r="U245" s="2">
        <v>20</v>
      </c>
      <c r="V245" s="117">
        <v>88</v>
      </c>
      <c r="W245" s="2">
        <v>48</v>
      </c>
      <c r="X245" s="2"/>
      <c r="Y245" s="2"/>
      <c r="Z245" s="2"/>
      <c r="AA245" s="2"/>
      <c r="AB245" s="2"/>
      <c r="AC245" s="2"/>
      <c r="AD245" s="2"/>
      <c r="AE245" s="71">
        <f>('Controles Generales'!$D$19*(I245*(90/$H245))+'Controles Generales'!$E$19*(J245*(90/$H245))+'Controles Generales'!$F$19*(K245*(90/$H245))+'Controles Generales'!$G$19*(L245*(90/$H245))+'Controles Generales'!$H$19*(M245*(90/$H245))+'Controles Generales'!$J$19*(O245*(90/$H245))+'Controles Generales'!$K$19*(P245*(90/$H245))+'Controles Generales'!$O$19*(T245*(90/$H245))+'Controles Generales'!$Q$19*(V245*(90/$H245)))/100</f>
        <v>3.8293338683788125</v>
      </c>
      <c r="AF245" s="2"/>
      <c r="AG245" s="2"/>
      <c r="AH245" s="2"/>
      <c r="AI245" s="2"/>
      <c r="AJ245" s="10">
        <f>IF($H245&lt;'Criterios de Restricción'!$E$43,0,AE245)</f>
        <v>3.8293338683788125</v>
      </c>
    </row>
    <row r="246" spans="1:36" ht="21" x14ac:dyDescent="0.25">
      <c r="A246" s="117" t="s">
        <v>1023</v>
      </c>
      <c r="B246" s="117" t="s">
        <v>28</v>
      </c>
      <c r="C246" s="117" t="s">
        <v>144</v>
      </c>
      <c r="D246" s="117" t="s">
        <v>118</v>
      </c>
      <c r="E246" s="118">
        <v>35380</v>
      </c>
      <c r="F246" s="117">
        <v>19</v>
      </c>
      <c r="G246" s="117">
        <v>9</v>
      </c>
      <c r="H246" s="117">
        <v>607</v>
      </c>
      <c r="I246" s="117">
        <v>115</v>
      </c>
      <c r="J246" s="117">
        <v>167</v>
      </c>
      <c r="K246" s="117">
        <v>11</v>
      </c>
      <c r="L246" s="117">
        <v>11</v>
      </c>
      <c r="M246" s="117">
        <v>39</v>
      </c>
      <c r="N246" s="2">
        <v>0</v>
      </c>
      <c r="O246" s="117">
        <v>0</v>
      </c>
      <c r="P246" s="117">
        <v>0</v>
      </c>
      <c r="Q246" s="2">
        <v>0</v>
      </c>
      <c r="R246" s="2">
        <v>0</v>
      </c>
      <c r="S246" s="2">
        <v>0</v>
      </c>
      <c r="T246" s="117">
        <v>10</v>
      </c>
      <c r="U246" s="2">
        <v>0</v>
      </c>
      <c r="V246" s="117">
        <v>22</v>
      </c>
      <c r="W246" s="2">
        <v>0</v>
      </c>
      <c r="X246" s="2" t="s">
        <v>42</v>
      </c>
      <c r="Y246" s="2">
        <v>13.524293526909746</v>
      </c>
      <c r="Z246" s="2">
        <v>17.034507104185472</v>
      </c>
      <c r="AA246" s="2">
        <v>15.431057863026229</v>
      </c>
      <c r="AB246" s="2">
        <v>13.462818117073679</v>
      </c>
      <c r="AC246" s="2">
        <v>16.45118414037789</v>
      </c>
      <c r="AD246" s="2">
        <v>18.473605413337584</v>
      </c>
      <c r="AE246" s="71">
        <f>('Controles Generales'!$D$19*(I246*(90/$H246))+'Controles Generales'!$E$19*(J246*(90/$H246))+'Controles Generales'!$F$19*(K246*(90/$H246))+'Controles Generales'!$G$19*(L246*(90/$H246))+'Controles Generales'!$H$19*(M246*(90/$H246))+'Controles Generales'!$J$19*(O246*(90/$H246))+'Controles Generales'!$K$19*(P246*(90/$H246))+'Controles Generales'!$O$19*(T246*(90/$H246))+'Controles Generales'!$Q$19*(V246*(90/$H246)))/100</f>
        <v>6.6039538714991775</v>
      </c>
      <c r="AF246" s="2"/>
      <c r="AG246" s="2"/>
      <c r="AH246" s="2"/>
      <c r="AI246" s="2"/>
      <c r="AJ246" s="10">
        <f>IF($H246&lt;'Criterios de Restricción'!$E$43,0,AE246)</f>
        <v>0</v>
      </c>
    </row>
    <row r="247" spans="1:36" ht="21" x14ac:dyDescent="0.25">
      <c r="A247" s="117" t="s">
        <v>1024</v>
      </c>
      <c r="B247" s="117" t="s">
        <v>28</v>
      </c>
      <c r="C247" s="117" t="s">
        <v>142</v>
      </c>
      <c r="D247" s="117" t="s">
        <v>118</v>
      </c>
      <c r="E247" s="118">
        <v>32593</v>
      </c>
      <c r="F247" s="117">
        <v>26</v>
      </c>
      <c r="G247" s="117">
        <v>14</v>
      </c>
      <c r="H247" s="117">
        <v>1098</v>
      </c>
      <c r="I247" s="117">
        <v>157</v>
      </c>
      <c r="J247" s="117">
        <v>329</v>
      </c>
      <c r="K247" s="117">
        <v>29</v>
      </c>
      <c r="L247" s="117">
        <v>18</v>
      </c>
      <c r="M247" s="117">
        <v>79</v>
      </c>
      <c r="N247" s="2">
        <v>0</v>
      </c>
      <c r="O247" s="117">
        <v>3</v>
      </c>
      <c r="P247" s="117">
        <v>5</v>
      </c>
      <c r="Q247" s="2">
        <v>0</v>
      </c>
      <c r="R247" s="2">
        <v>0</v>
      </c>
      <c r="S247" s="2">
        <v>1</v>
      </c>
      <c r="T247" s="117">
        <v>31</v>
      </c>
      <c r="U247" s="2">
        <v>0</v>
      </c>
      <c r="V247" s="117">
        <v>53</v>
      </c>
      <c r="W247" s="2">
        <v>5</v>
      </c>
      <c r="X247" s="2"/>
      <c r="Y247" s="2"/>
      <c r="Z247" s="2"/>
      <c r="AA247" s="2"/>
      <c r="AB247" s="2"/>
      <c r="AC247" s="2"/>
      <c r="AD247" s="2"/>
      <c r="AE247" s="71">
        <f>('Controles Generales'!$D$19*(I247*(90/$H247))+'Controles Generales'!$E$19*(J247*(90/$H247))+'Controles Generales'!$F$19*(K247*(90/$H247))+'Controles Generales'!$G$19*(L247*(90/$H247))+'Controles Generales'!$H$19*(M247*(90/$H247))+'Controles Generales'!$J$19*(O247*(90/$H247))+'Controles Generales'!$K$19*(P247*(90/$H247))+'Controles Generales'!$O$19*(T247*(90/$H247))+'Controles Generales'!$Q$19*(V247*(90/$H247)))/100</f>
        <v>6.8639344262295081</v>
      </c>
      <c r="AF247" s="2"/>
      <c r="AG247" s="2"/>
      <c r="AH247" s="2"/>
      <c r="AI247" s="2"/>
      <c r="AJ247" s="10">
        <f>IF($H247&lt;'Criterios de Restricción'!$E$43,0,AE247)</f>
        <v>6.8639344262295081</v>
      </c>
    </row>
    <row r="248" spans="1:36" ht="21" x14ac:dyDescent="0.25">
      <c r="A248" s="117" t="s">
        <v>662</v>
      </c>
      <c r="B248" s="117" t="s">
        <v>24</v>
      </c>
      <c r="C248" s="117" t="s">
        <v>129</v>
      </c>
      <c r="D248" s="117" t="s">
        <v>118</v>
      </c>
      <c r="E248" s="118">
        <v>29462</v>
      </c>
      <c r="F248" s="117">
        <v>35</v>
      </c>
      <c r="G248" s="117">
        <v>7</v>
      </c>
      <c r="H248" s="117">
        <v>176</v>
      </c>
      <c r="I248" s="117">
        <v>30</v>
      </c>
      <c r="J248" s="117">
        <v>22</v>
      </c>
      <c r="K248" s="117">
        <v>7</v>
      </c>
      <c r="L248" s="117">
        <v>3</v>
      </c>
      <c r="M248" s="117">
        <v>21</v>
      </c>
      <c r="N248" s="2">
        <v>0</v>
      </c>
      <c r="O248" s="117">
        <v>0</v>
      </c>
      <c r="P248" s="117">
        <v>0</v>
      </c>
      <c r="Q248" s="2">
        <v>0</v>
      </c>
      <c r="R248" s="2">
        <v>0</v>
      </c>
      <c r="S248" s="2">
        <v>1</v>
      </c>
      <c r="T248" s="117">
        <v>0</v>
      </c>
      <c r="U248" s="2">
        <v>1</v>
      </c>
      <c r="V248" s="117">
        <v>12</v>
      </c>
      <c r="W248" s="2">
        <v>0</v>
      </c>
      <c r="X248" s="2" t="s">
        <v>42</v>
      </c>
      <c r="Y248" s="2">
        <v>4.4466622813644543</v>
      </c>
      <c r="Z248" s="2">
        <v>2.7783191383561832</v>
      </c>
      <c r="AA248" s="2">
        <v>4.0564455452024495</v>
      </c>
      <c r="AB248" s="2">
        <v>5.1577278551349455</v>
      </c>
      <c r="AC248" s="2">
        <v>4.132029729408595</v>
      </c>
      <c r="AD248" s="2">
        <v>4.8421720036354072</v>
      </c>
      <c r="AE248" s="71">
        <f>('Controles Generales'!$D$19*(I248*(90/$H248))+'Controles Generales'!$E$19*(J248*(90/$H248))+'Controles Generales'!$F$19*(K248*(90/$H248))+'Controles Generales'!$G$19*(L248*(90/$H248))+'Controles Generales'!$H$19*(M248*(90/$H248))+'Controles Generales'!$J$19*(O248*(90/$H248))+'Controles Generales'!$K$19*(P248*(90/$H248))+'Controles Generales'!$O$19*(T248*(90/$H248))+'Controles Generales'!$Q$19*(V248*(90/$H248)))/100</f>
        <v>6.105681818181818</v>
      </c>
      <c r="AF248" s="2"/>
      <c r="AG248" s="2"/>
      <c r="AH248" s="2"/>
      <c r="AI248" s="2"/>
      <c r="AJ248" s="10">
        <f>IF($H248&lt;'Criterios de Restricción'!$E$43,0,AE248)</f>
        <v>0</v>
      </c>
    </row>
    <row r="249" spans="1:36" ht="21" x14ac:dyDescent="0.25">
      <c r="A249" s="117" t="s">
        <v>462</v>
      </c>
      <c r="B249" s="117" t="s">
        <v>25</v>
      </c>
      <c r="C249" s="117" t="s">
        <v>146</v>
      </c>
      <c r="D249" s="117" t="s">
        <v>118</v>
      </c>
      <c r="E249" s="118">
        <v>31943</v>
      </c>
      <c r="F249" s="117">
        <v>28</v>
      </c>
      <c r="G249" s="117">
        <v>24</v>
      </c>
      <c r="H249" s="117">
        <v>1725</v>
      </c>
      <c r="I249" s="117">
        <v>150</v>
      </c>
      <c r="J249" s="117">
        <v>228</v>
      </c>
      <c r="K249" s="117">
        <v>14</v>
      </c>
      <c r="L249" s="117">
        <v>25</v>
      </c>
      <c r="M249" s="117">
        <v>100</v>
      </c>
      <c r="N249" s="2">
        <v>11</v>
      </c>
      <c r="O249" s="117">
        <v>2</v>
      </c>
      <c r="P249" s="117">
        <v>2</v>
      </c>
      <c r="Q249" s="2">
        <v>6</v>
      </c>
      <c r="R249" s="2">
        <v>24</v>
      </c>
      <c r="S249" s="2">
        <v>72</v>
      </c>
      <c r="T249" s="117">
        <v>18</v>
      </c>
      <c r="U249" s="2">
        <v>2</v>
      </c>
      <c r="V249" s="117">
        <v>101</v>
      </c>
      <c r="W249" s="2">
        <v>55</v>
      </c>
      <c r="X249" s="2"/>
      <c r="Y249" s="2"/>
      <c r="Z249" s="2"/>
      <c r="AA249" s="2"/>
      <c r="AB249" s="2"/>
      <c r="AC249" s="2"/>
      <c r="AD249" s="2"/>
      <c r="AE249" s="71">
        <f>('Controles Generales'!$D$19*(I249*(90/$H249))+'Controles Generales'!$E$19*(J249*(90/$H249))+'Controles Generales'!$F$19*(K249*(90/$H249))+'Controles Generales'!$G$19*(L249*(90/$H249))+'Controles Generales'!$H$19*(M249*(90/$H249))+'Controles Generales'!$J$19*(O249*(90/$H249))+'Controles Generales'!$K$19*(P249*(90/$H249))+'Controles Generales'!$O$19*(T249*(90/$H249))+'Controles Generales'!$Q$19*(V249*(90/$H249)))/100</f>
        <v>3.8405217391304349</v>
      </c>
      <c r="AF249" s="2"/>
      <c r="AG249" s="2"/>
      <c r="AH249" s="2"/>
      <c r="AI249" s="2"/>
      <c r="AJ249" s="10">
        <f>IF($H249&lt;'Criterios de Restricción'!$E$43,0,AE249)</f>
        <v>3.8405217391304349</v>
      </c>
    </row>
    <row r="250" spans="1:36" ht="31.5" x14ac:dyDescent="0.25">
      <c r="A250" s="117" t="s">
        <v>436</v>
      </c>
      <c r="B250" s="117" t="s">
        <v>28</v>
      </c>
      <c r="C250" s="117" t="s">
        <v>135</v>
      </c>
      <c r="D250" s="117" t="s">
        <v>118</v>
      </c>
      <c r="E250" s="118">
        <v>34039</v>
      </c>
      <c r="F250" s="117">
        <v>22</v>
      </c>
      <c r="G250" s="117">
        <v>2</v>
      </c>
      <c r="H250" s="117">
        <v>158</v>
      </c>
      <c r="I250" s="117">
        <v>36</v>
      </c>
      <c r="J250" s="117">
        <v>36</v>
      </c>
      <c r="K250" s="117">
        <v>4</v>
      </c>
      <c r="L250" s="117">
        <v>4</v>
      </c>
      <c r="M250" s="117">
        <v>10</v>
      </c>
      <c r="N250" s="2">
        <v>9</v>
      </c>
      <c r="O250" s="117">
        <v>0</v>
      </c>
      <c r="P250" s="117">
        <v>1</v>
      </c>
      <c r="Q250" s="2">
        <v>2</v>
      </c>
      <c r="R250" s="2">
        <v>3</v>
      </c>
      <c r="S250" s="2">
        <v>8</v>
      </c>
      <c r="T250" s="117">
        <v>3</v>
      </c>
      <c r="U250" s="2">
        <v>2</v>
      </c>
      <c r="V250" s="117">
        <v>11</v>
      </c>
      <c r="W250" s="2">
        <v>27</v>
      </c>
      <c r="X250" s="2"/>
      <c r="Y250" s="2"/>
      <c r="Z250" s="2"/>
      <c r="AA250" s="2"/>
      <c r="AB250" s="2"/>
      <c r="AC250" s="2"/>
      <c r="AD250" s="2"/>
      <c r="AE250" s="71">
        <f>('Controles Generales'!$D$19*(I250*(90/$H250))+'Controles Generales'!$E$19*(J250*(90/$H250))+'Controles Generales'!$F$19*(K250*(90/$H250))+'Controles Generales'!$G$19*(L250*(90/$H250))+'Controles Generales'!$H$19*(M250*(90/$H250))+'Controles Generales'!$J$19*(O250*(90/$H250))+'Controles Generales'!$K$19*(P250*(90/$H250))+'Controles Generales'!$O$19*(T250*(90/$H250))+'Controles Generales'!$Q$19*(V250*(90/$H250)))/100</f>
        <v>6.8069620253164569</v>
      </c>
      <c r="AF250" s="2"/>
      <c r="AG250" s="2"/>
      <c r="AH250" s="2"/>
      <c r="AI250" s="2"/>
      <c r="AJ250" s="10">
        <f>IF($H250&lt;'Criterios de Restricción'!$E$43,0,AE250)</f>
        <v>0</v>
      </c>
    </row>
    <row r="251" spans="1:36" ht="21" x14ac:dyDescent="0.25">
      <c r="A251" s="117" t="s">
        <v>453</v>
      </c>
      <c r="B251" s="117" t="s">
        <v>28</v>
      </c>
      <c r="C251" s="117" t="s">
        <v>121</v>
      </c>
      <c r="D251" s="117" t="s">
        <v>118</v>
      </c>
      <c r="E251" s="118">
        <v>33027</v>
      </c>
      <c r="F251" s="117">
        <v>25</v>
      </c>
      <c r="G251" s="117">
        <v>26</v>
      </c>
      <c r="H251" s="117">
        <v>2281</v>
      </c>
      <c r="I251" s="117">
        <v>322</v>
      </c>
      <c r="J251" s="117">
        <v>407</v>
      </c>
      <c r="K251" s="117">
        <v>40</v>
      </c>
      <c r="L251" s="117">
        <v>53</v>
      </c>
      <c r="M251" s="117">
        <v>195</v>
      </c>
      <c r="N251" s="2">
        <v>2</v>
      </c>
      <c r="O251" s="117">
        <v>0</v>
      </c>
      <c r="P251" s="117">
        <v>1</v>
      </c>
      <c r="Q251" s="2">
        <v>0</v>
      </c>
      <c r="R251" s="2">
        <v>1</v>
      </c>
      <c r="S251" s="2">
        <v>3</v>
      </c>
      <c r="T251" s="117">
        <v>9</v>
      </c>
      <c r="U251" s="2">
        <v>2</v>
      </c>
      <c r="V251" s="117">
        <v>146</v>
      </c>
      <c r="W251" s="2">
        <v>11</v>
      </c>
      <c r="X251" s="2"/>
      <c r="Y251" s="2"/>
      <c r="Z251" s="2"/>
      <c r="AA251" s="2"/>
      <c r="AB251" s="2"/>
      <c r="AC251" s="2"/>
      <c r="AD251" s="2"/>
      <c r="AE251" s="71">
        <f>('Controles Generales'!$D$19*(I251*(90/$H251))+'Controles Generales'!$E$19*(J251*(90/$H251))+'Controles Generales'!$F$19*(K251*(90/$H251))+'Controles Generales'!$G$19*(L251*(90/$H251))+'Controles Generales'!$H$19*(M251*(90/$H251))+'Controles Generales'!$J$19*(O251*(90/$H251))+'Controles Generales'!$K$19*(P251*(90/$H251))+'Controles Generales'!$O$19*(T251*(90/$H251))+'Controles Generales'!$Q$19*(V251*(90/$H251)))/100</f>
        <v>5.5601928978518185</v>
      </c>
      <c r="AF251" s="2"/>
      <c r="AG251" s="2"/>
      <c r="AH251" s="2"/>
      <c r="AI251" s="2"/>
      <c r="AJ251" s="10">
        <f>IF($H251&lt;'Criterios de Restricción'!$E$43,0,AE251)</f>
        <v>5.5601928978518185</v>
      </c>
    </row>
    <row r="252" spans="1:36" ht="21" x14ac:dyDescent="0.25">
      <c r="A252" s="117" t="s">
        <v>621</v>
      </c>
      <c r="B252" s="117" t="s">
        <v>25</v>
      </c>
      <c r="C252" s="117" t="s">
        <v>124</v>
      </c>
      <c r="D252" s="117" t="s">
        <v>118</v>
      </c>
      <c r="E252" s="118">
        <v>29619</v>
      </c>
      <c r="F252" s="117">
        <v>34</v>
      </c>
      <c r="G252" s="117">
        <v>21</v>
      </c>
      <c r="H252" s="117">
        <v>978</v>
      </c>
      <c r="I252" s="117">
        <v>127</v>
      </c>
      <c r="J252" s="117">
        <v>265</v>
      </c>
      <c r="K252" s="117">
        <v>37</v>
      </c>
      <c r="L252" s="117">
        <v>13</v>
      </c>
      <c r="M252" s="117">
        <v>42</v>
      </c>
      <c r="N252" s="2">
        <v>6</v>
      </c>
      <c r="O252" s="117">
        <v>2</v>
      </c>
      <c r="P252" s="117">
        <v>1</v>
      </c>
      <c r="Q252" s="2">
        <v>1</v>
      </c>
      <c r="R252" s="2">
        <v>6</v>
      </c>
      <c r="S252" s="2">
        <v>2</v>
      </c>
      <c r="T252" s="117">
        <v>11</v>
      </c>
      <c r="U252" s="2">
        <v>23</v>
      </c>
      <c r="V252" s="117">
        <v>20</v>
      </c>
      <c r="W252" s="2">
        <v>80</v>
      </c>
      <c r="X252" s="2"/>
      <c r="Y252" s="2"/>
      <c r="Z252" s="2"/>
      <c r="AA252" s="2"/>
      <c r="AB252" s="2"/>
      <c r="AC252" s="2"/>
      <c r="AD252" s="2"/>
      <c r="AE252" s="71">
        <f>('Controles Generales'!$D$19*(I252*(90/$H252))+'Controles Generales'!$E$19*(J252*(90/$H252))+'Controles Generales'!$F$19*(K252*(90/$H252))+'Controles Generales'!$G$19*(L252*(90/$H252))+'Controles Generales'!$H$19*(M252*(90/$H252))+'Controles Generales'!$J$19*(O252*(90/$H252))+'Controles Generales'!$K$19*(P252*(90/$H252))+'Controles Generales'!$O$19*(T252*(90/$H252))+'Controles Generales'!$Q$19*(V252*(90/$H252)))/100</f>
        <v>5.8233128834355838</v>
      </c>
      <c r="AF252" s="2"/>
      <c r="AG252" s="2"/>
      <c r="AH252" s="2"/>
      <c r="AI252" s="2"/>
      <c r="AJ252" s="10">
        <f>IF($H252&lt;'Criterios de Restricción'!$E$43,0,AE252)</f>
        <v>5.8233128834355838</v>
      </c>
    </row>
    <row r="253" spans="1:36" ht="21" x14ac:dyDescent="0.25">
      <c r="A253" s="117" t="s">
        <v>1025</v>
      </c>
      <c r="B253" s="117" t="s">
        <v>27</v>
      </c>
      <c r="C253" s="117" t="s">
        <v>129</v>
      </c>
      <c r="D253" s="117" t="s">
        <v>118</v>
      </c>
      <c r="E253" s="118">
        <v>32121</v>
      </c>
      <c r="F253" s="117">
        <v>27</v>
      </c>
      <c r="G253" s="117">
        <v>27</v>
      </c>
      <c r="H253" s="117">
        <v>1562</v>
      </c>
      <c r="I253" s="117">
        <v>112</v>
      </c>
      <c r="J253" s="117">
        <v>308</v>
      </c>
      <c r="K253" s="117">
        <v>40</v>
      </c>
      <c r="L253" s="117">
        <v>19</v>
      </c>
      <c r="M253" s="117">
        <v>49</v>
      </c>
      <c r="N253" s="2">
        <v>14</v>
      </c>
      <c r="O253" s="117">
        <v>4</v>
      </c>
      <c r="P253" s="117">
        <v>3</v>
      </c>
      <c r="Q253" s="2">
        <v>2</v>
      </c>
      <c r="R253" s="2">
        <v>8</v>
      </c>
      <c r="S253" s="2">
        <v>1</v>
      </c>
      <c r="T253" s="117">
        <v>49</v>
      </c>
      <c r="U253" s="2">
        <v>9</v>
      </c>
      <c r="V253" s="117">
        <v>56</v>
      </c>
      <c r="W253" s="2">
        <v>63</v>
      </c>
      <c r="X253" s="2"/>
      <c r="Y253" s="2"/>
      <c r="Z253" s="2"/>
      <c r="AA253" s="2"/>
      <c r="AB253" s="2"/>
      <c r="AC253" s="2"/>
      <c r="AD253" s="2"/>
      <c r="AE253" s="71">
        <f>('Controles Generales'!$D$19*(I253*(90/$H253))+'Controles Generales'!$E$19*(J253*(90/$H253))+'Controles Generales'!$F$19*(K253*(90/$H253))+'Controles Generales'!$G$19*(L253*(90/$H253))+'Controles Generales'!$H$19*(M253*(90/$H253))+'Controles Generales'!$J$19*(O253*(90/$H253))+'Controles Generales'!$K$19*(P253*(90/$H253))+'Controles Generales'!$O$19*(T253*(90/$H253))+'Controles Generales'!$Q$19*(V253*(90/$H253)))/100</f>
        <v>4.2764404609475024</v>
      </c>
      <c r="AF253" s="2"/>
      <c r="AG253" s="2"/>
      <c r="AH253" s="2"/>
      <c r="AI253" s="2"/>
      <c r="AJ253" s="10">
        <f>IF($H253&lt;'Criterios de Restricción'!$E$43,0,AE253)</f>
        <v>4.2764404609475024</v>
      </c>
    </row>
    <row r="254" spans="1:36" ht="21" x14ac:dyDescent="0.25">
      <c r="A254" s="117" t="s">
        <v>150</v>
      </c>
      <c r="B254" s="117" t="s">
        <v>25</v>
      </c>
      <c r="C254" s="117" t="s">
        <v>142</v>
      </c>
      <c r="D254" s="117" t="s">
        <v>118</v>
      </c>
      <c r="E254" s="118">
        <v>33615</v>
      </c>
      <c r="F254" s="117">
        <v>23</v>
      </c>
      <c r="G254" s="117">
        <v>9</v>
      </c>
      <c r="H254" s="117">
        <v>457</v>
      </c>
      <c r="I254" s="117">
        <v>76</v>
      </c>
      <c r="J254" s="117">
        <v>120</v>
      </c>
      <c r="K254" s="117">
        <v>14</v>
      </c>
      <c r="L254" s="117">
        <v>6</v>
      </c>
      <c r="M254" s="117">
        <v>27</v>
      </c>
      <c r="N254" s="2">
        <v>4</v>
      </c>
      <c r="O254" s="117">
        <v>1</v>
      </c>
      <c r="P254" s="117">
        <v>2</v>
      </c>
      <c r="Q254" s="2">
        <v>1</v>
      </c>
      <c r="R254" s="2">
        <v>1</v>
      </c>
      <c r="S254" s="2">
        <v>15</v>
      </c>
      <c r="T254" s="117">
        <v>10</v>
      </c>
      <c r="U254" s="2">
        <v>1</v>
      </c>
      <c r="V254" s="117">
        <v>18</v>
      </c>
      <c r="W254" s="2">
        <v>21</v>
      </c>
      <c r="X254" s="2" t="s">
        <v>42</v>
      </c>
      <c r="Y254" s="2">
        <v>29.458215209854025</v>
      </c>
      <c r="Z254" s="2">
        <v>20.829445844260949</v>
      </c>
      <c r="AA254" s="2">
        <v>27.389171651669798</v>
      </c>
      <c r="AB254" s="2">
        <v>29.669280783624519</v>
      </c>
      <c r="AC254" s="2">
        <v>33.797948499750149</v>
      </c>
      <c r="AD254" s="2">
        <v>27.106499515573645</v>
      </c>
      <c r="AE254" s="71">
        <f>('Controles Generales'!$D$19*(I254*(90/$H254))+'Controles Generales'!$E$19*(J254*(90/$H254))+'Controles Generales'!$F$19*(K254*(90/$H254))+'Controles Generales'!$G$19*(L254*(90/$H254))+'Controles Generales'!$H$19*(M254*(90/$H254))+'Controles Generales'!$J$19*(O254*(90/$H254))+'Controles Generales'!$K$19*(P254*(90/$H254))+'Controles Generales'!$O$19*(T254*(90/$H254))+'Controles Generales'!$Q$19*(V254*(90/$H254)))/100</f>
        <v>6.3905908096280086</v>
      </c>
      <c r="AF254" s="2"/>
      <c r="AG254" s="2"/>
      <c r="AH254" s="2"/>
      <c r="AI254" s="2"/>
      <c r="AJ254" s="10">
        <f>IF($H254&lt;'Criterios de Restricción'!$E$43,0,AE254)</f>
        <v>0</v>
      </c>
    </row>
    <row r="255" spans="1:36" ht="31.5" x14ac:dyDescent="0.25">
      <c r="A255" s="117" t="s">
        <v>663</v>
      </c>
      <c r="B255" s="117" t="s">
        <v>24</v>
      </c>
      <c r="C255" s="117" t="s">
        <v>605</v>
      </c>
      <c r="D255" s="117" t="s">
        <v>133</v>
      </c>
      <c r="E255" s="118">
        <v>32554</v>
      </c>
      <c r="F255" s="117">
        <v>26</v>
      </c>
      <c r="G255" s="117">
        <v>25</v>
      </c>
      <c r="H255" s="117">
        <v>1566</v>
      </c>
      <c r="I255" s="117">
        <v>107</v>
      </c>
      <c r="J255" s="117">
        <v>244</v>
      </c>
      <c r="K255" s="117">
        <v>35</v>
      </c>
      <c r="L255" s="117">
        <v>10</v>
      </c>
      <c r="M255" s="117">
        <v>36</v>
      </c>
      <c r="N255" s="2">
        <v>4</v>
      </c>
      <c r="O255" s="117">
        <v>1</v>
      </c>
      <c r="P255" s="117">
        <v>4</v>
      </c>
      <c r="Q255" s="2">
        <v>0</v>
      </c>
      <c r="R255" s="2">
        <v>2</v>
      </c>
      <c r="S255" s="2">
        <v>0</v>
      </c>
      <c r="T255" s="117">
        <v>34</v>
      </c>
      <c r="U255" s="2">
        <v>14</v>
      </c>
      <c r="V255" s="117">
        <v>39</v>
      </c>
      <c r="W255" s="2">
        <v>61</v>
      </c>
      <c r="X255" s="2"/>
      <c r="Y255" s="2"/>
      <c r="Z255" s="2"/>
      <c r="AA255" s="2"/>
      <c r="AB255" s="2"/>
      <c r="AC255" s="2"/>
      <c r="AD255" s="2"/>
      <c r="AE255" s="71">
        <f>('Controles Generales'!$D$19*(I255*(90/$H255))+'Controles Generales'!$E$19*(J255*(90/$H255))+'Controles Generales'!$F$19*(K255*(90/$H255))+'Controles Generales'!$G$19*(L255*(90/$H255))+'Controles Generales'!$H$19*(M255*(90/$H255))+'Controles Generales'!$J$19*(O255*(90/$H255))+'Controles Generales'!$K$19*(P255*(90/$H255))+'Controles Generales'!$O$19*(T255*(90/$H255))+'Controles Generales'!$Q$19*(V255*(90/$H255)))/100</f>
        <v>3.4137931034482758</v>
      </c>
      <c r="AF255" s="2"/>
      <c r="AG255" s="2"/>
      <c r="AH255" s="2"/>
      <c r="AI255" s="2"/>
      <c r="AJ255" s="10">
        <f>IF($H255&lt;'Criterios de Restricción'!$E$43,0,AE255)</f>
        <v>3.4137931034482758</v>
      </c>
    </row>
    <row r="256" spans="1:36" ht="21" x14ac:dyDescent="0.25">
      <c r="A256" s="117" t="s">
        <v>1026</v>
      </c>
      <c r="B256" s="117" t="s">
        <v>27</v>
      </c>
      <c r="C256" s="117" t="s">
        <v>154</v>
      </c>
      <c r="D256" s="117" t="s">
        <v>118</v>
      </c>
      <c r="E256" s="118">
        <v>34133</v>
      </c>
      <c r="F256" s="117">
        <v>22</v>
      </c>
      <c r="G256" s="117">
        <v>25</v>
      </c>
      <c r="H256" s="117">
        <v>1520</v>
      </c>
      <c r="I256" s="117">
        <v>91</v>
      </c>
      <c r="J256" s="117">
        <v>371</v>
      </c>
      <c r="K256" s="117">
        <v>82</v>
      </c>
      <c r="L256" s="117">
        <v>16</v>
      </c>
      <c r="M256" s="117">
        <v>50</v>
      </c>
      <c r="N256" s="2">
        <v>0</v>
      </c>
      <c r="O256" s="117">
        <v>4</v>
      </c>
      <c r="P256" s="117">
        <v>9</v>
      </c>
      <c r="Q256" s="2">
        <v>0</v>
      </c>
      <c r="R256" s="2">
        <v>1</v>
      </c>
      <c r="S256" s="2">
        <v>0</v>
      </c>
      <c r="T256" s="117">
        <v>46</v>
      </c>
      <c r="U256" s="2">
        <v>0</v>
      </c>
      <c r="V256" s="117">
        <v>39</v>
      </c>
      <c r="W256" s="2">
        <v>1</v>
      </c>
      <c r="X256" s="2" t="s">
        <v>42</v>
      </c>
      <c r="Y256" s="2">
        <v>11.773309547000451</v>
      </c>
      <c r="Z256" s="2">
        <v>11.301665856145096</v>
      </c>
      <c r="AA256" s="2">
        <v>11.103908602141603</v>
      </c>
      <c r="AB256" s="2">
        <v>11.367571842082418</v>
      </c>
      <c r="AC256" s="2">
        <v>12.470385159557194</v>
      </c>
      <c r="AD256" s="2">
        <v>15.062008867978415</v>
      </c>
      <c r="AE256" s="71">
        <f>('Controles Generales'!$D$19*(I256*(90/$H256))+'Controles Generales'!$E$19*(J256*(90/$H256))+'Controles Generales'!$F$19*(K256*(90/$H256))+'Controles Generales'!$G$19*(L256*(90/$H256))+'Controles Generales'!$H$19*(M256*(90/$H256))+'Controles Generales'!$J$19*(O256*(90/$H256))+'Controles Generales'!$K$19*(P256*(90/$H256))+'Controles Generales'!$O$19*(T256*(90/$H256))+'Controles Generales'!$Q$19*(V256*(90/$H256)))/100</f>
        <v>5.1400657894736845</v>
      </c>
      <c r="AF256" s="2"/>
      <c r="AG256" s="2"/>
      <c r="AH256" s="2"/>
      <c r="AI256" s="2"/>
      <c r="AJ256" s="10">
        <f>IF($H256&lt;'Criterios de Restricción'!$E$43,0,AE256)</f>
        <v>5.1400657894736845</v>
      </c>
    </row>
    <row r="257" spans="1:36" ht="21" x14ac:dyDescent="0.25">
      <c r="A257" s="117" t="s">
        <v>533</v>
      </c>
      <c r="B257" s="117" t="s">
        <v>24</v>
      </c>
      <c r="C257" s="117" t="s">
        <v>130</v>
      </c>
      <c r="D257" s="117" t="s">
        <v>118</v>
      </c>
      <c r="E257" s="118">
        <v>31345</v>
      </c>
      <c r="F257" s="117">
        <v>30</v>
      </c>
      <c r="G257" s="117">
        <v>7</v>
      </c>
      <c r="H257" s="117">
        <v>383</v>
      </c>
      <c r="I257" s="117">
        <v>30</v>
      </c>
      <c r="J257" s="117">
        <v>87</v>
      </c>
      <c r="K257" s="117">
        <v>21</v>
      </c>
      <c r="L257" s="117">
        <v>3</v>
      </c>
      <c r="M257" s="117">
        <v>17</v>
      </c>
      <c r="N257" s="2">
        <v>1</v>
      </c>
      <c r="O257" s="117">
        <v>2</v>
      </c>
      <c r="P257" s="117">
        <v>0</v>
      </c>
      <c r="Q257" s="2">
        <v>0</v>
      </c>
      <c r="R257" s="2">
        <v>2</v>
      </c>
      <c r="S257" s="2">
        <v>0</v>
      </c>
      <c r="T257" s="117">
        <v>8</v>
      </c>
      <c r="U257" s="2">
        <v>0</v>
      </c>
      <c r="V257" s="117">
        <v>10</v>
      </c>
      <c r="W257" s="2">
        <v>2</v>
      </c>
      <c r="X257" s="2"/>
      <c r="Y257" s="2"/>
      <c r="Z257" s="2"/>
      <c r="AA257" s="2"/>
      <c r="AB257" s="2"/>
      <c r="AC257" s="2"/>
      <c r="AD257" s="2"/>
      <c r="AE257" s="71">
        <f>('Controles Generales'!$D$19*(I257*(90/$H257))+'Controles Generales'!$E$19*(J257*(90/$H257))+'Controles Generales'!$F$19*(K257*(90/$H257))+'Controles Generales'!$G$19*(L257*(90/$H257))+'Controles Generales'!$H$19*(M257*(90/$H257))+'Controles Generales'!$J$19*(O257*(90/$H257))+'Controles Generales'!$K$19*(P257*(90/$H257))+'Controles Generales'!$O$19*(T257*(90/$H257))+'Controles Generales'!$Q$19*(V257*(90/$H257)))/100</f>
        <v>5.1932114882506539</v>
      </c>
      <c r="AF257" s="2"/>
      <c r="AG257" s="2"/>
      <c r="AH257" s="2"/>
      <c r="AI257" s="2"/>
      <c r="AJ257" s="10">
        <f>IF($H257&lt;'Criterios de Restricción'!$E$43,0,AE257)</f>
        <v>0</v>
      </c>
    </row>
    <row r="258" spans="1:36" ht="31.5" x14ac:dyDescent="0.25">
      <c r="A258" s="117" t="s">
        <v>526</v>
      </c>
      <c r="B258" s="117" t="s">
        <v>25</v>
      </c>
      <c r="C258" s="117" t="s">
        <v>158</v>
      </c>
      <c r="D258" s="117" t="s">
        <v>118</v>
      </c>
      <c r="E258" s="118">
        <v>34489</v>
      </c>
      <c r="F258" s="117">
        <v>21</v>
      </c>
      <c r="G258" s="117">
        <v>14</v>
      </c>
      <c r="H258" s="117">
        <v>835</v>
      </c>
      <c r="I258" s="117">
        <v>70</v>
      </c>
      <c r="J258" s="117">
        <v>135</v>
      </c>
      <c r="K258" s="117">
        <v>24</v>
      </c>
      <c r="L258" s="117">
        <v>12</v>
      </c>
      <c r="M258" s="117">
        <v>51</v>
      </c>
      <c r="N258" s="2">
        <v>21</v>
      </c>
      <c r="O258" s="117">
        <v>3</v>
      </c>
      <c r="P258" s="117">
        <v>0</v>
      </c>
      <c r="Q258" s="2">
        <v>1</v>
      </c>
      <c r="R258" s="2">
        <v>19</v>
      </c>
      <c r="S258" s="2">
        <v>42</v>
      </c>
      <c r="T258" s="117">
        <v>10</v>
      </c>
      <c r="U258" s="2">
        <v>1</v>
      </c>
      <c r="V258" s="117">
        <v>23</v>
      </c>
      <c r="W258" s="2">
        <v>35</v>
      </c>
      <c r="X258" s="2" t="s">
        <v>42</v>
      </c>
      <c r="Y258" s="2">
        <v>36.497124863974904</v>
      </c>
      <c r="Z258" s="2">
        <v>29.784093427814987</v>
      </c>
      <c r="AA258" s="2">
        <v>35.045167712848517</v>
      </c>
      <c r="AB258" s="2">
        <v>35.185649454138833</v>
      </c>
      <c r="AC258" s="2">
        <v>42.350363646139968</v>
      </c>
      <c r="AD258" s="2">
        <v>34.713325436941304</v>
      </c>
      <c r="AE258" s="71">
        <f>('Controles Generales'!$D$19*(I258*(90/$H258))+'Controles Generales'!$E$19*(J258*(90/$H258))+'Controles Generales'!$F$19*(K258*(90/$H258))+'Controles Generales'!$G$19*(L258*(90/$H258))+'Controles Generales'!$H$19*(M258*(90/$H258))+'Controles Generales'!$J$19*(O258*(90/$H258))+'Controles Generales'!$K$19*(P258*(90/$H258))+'Controles Generales'!$O$19*(T258*(90/$H258))+'Controles Generales'!$Q$19*(V258*(90/$H258)))/100</f>
        <v>4.4428742514970061</v>
      </c>
      <c r="AF258" s="2"/>
      <c r="AG258" s="2"/>
      <c r="AH258" s="2"/>
      <c r="AI258" s="2"/>
      <c r="AJ258" s="10">
        <f>IF($H258&lt;'Criterios de Restricción'!$E$43,0,AE258)</f>
        <v>4.4428742514970061</v>
      </c>
    </row>
    <row r="259" spans="1:36" ht="21" x14ac:dyDescent="0.25">
      <c r="A259" s="117" t="s">
        <v>480</v>
      </c>
      <c r="B259" s="117" t="s">
        <v>28</v>
      </c>
      <c r="C259" s="117" t="s">
        <v>172</v>
      </c>
      <c r="D259" s="117" t="s">
        <v>118</v>
      </c>
      <c r="E259" s="118">
        <v>34020</v>
      </c>
      <c r="F259" s="117">
        <v>22</v>
      </c>
      <c r="G259" s="117">
        <v>28</v>
      </c>
      <c r="H259" s="117">
        <v>2476</v>
      </c>
      <c r="I259" s="117">
        <v>319</v>
      </c>
      <c r="J259" s="117">
        <v>400</v>
      </c>
      <c r="K259" s="117">
        <v>60</v>
      </c>
      <c r="L259" s="117">
        <v>47</v>
      </c>
      <c r="M259" s="117">
        <v>223</v>
      </c>
      <c r="N259" s="2">
        <v>11</v>
      </c>
      <c r="O259" s="117">
        <v>1</v>
      </c>
      <c r="P259" s="117">
        <v>4</v>
      </c>
      <c r="Q259" s="2">
        <v>1</v>
      </c>
      <c r="R259" s="2">
        <v>23</v>
      </c>
      <c r="S259" s="2">
        <v>9</v>
      </c>
      <c r="T259" s="117">
        <v>44</v>
      </c>
      <c r="U259" s="2">
        <v>0</v>
      </c>
      <c r="V259" s="117">
        <v>188</v>
      </c>
      <c r="W259" s="2">
        <v>24</v>
      </c>
      <c r="X259" s="2" t="s">
        <v>42</v>
      </c>
      <c r="Y259" s="2">
        <v>17.594636458958661</v>
      </c>
      <c r="Z259" s="2">
        <v>19.550941583712085</v>
      </c>
      <c r="AA259" s="2">
        <v>19.944003066067545</v>
      </c>
      <c r="AB259" s="2">
        <v>17.555702032729151</v>
      </c>
      <c r="AC259" s="2">
        <v>19.777219365297643</v>
      </c>
      <c r="AD259" s="2">
        <v>9.7587758272196066</v>
      </c>
      <c r="AE259" s="71">
        <f>('Controles Generales'!$D$19*(I259*(90/$H259))+'Controles Generales'!$E$19*(J259*(90/$H259))+'Controles Generales'!$F$19*(K259*(90/$H259))+'Controles Generales'!$G$19*(L259*(90/$H259))+'Controles Generales'!$H$19*(M259*(90/$H259))+'Controles Generales'!$J$19*(O259*(90/$H259))+'Controles Generales'!$K$19*(P259*(90/$H259))+'Controles Generales'!$O$19*(T259*(90/$H259))+'Controles Generales'!$Q$19*(V259*(90/$H259)))/100</f>
        <v>5.5399434571890138</v>
      </c>
      <c r="AF259" s="2"/>
      <c r="AG259" s="2"/>
      <c r="AH259" s="2"/>
      <c r="AI259" s="2"/>
      <c r="AJ259" s="10">
        <f>IF($H259&lt;'Criterios de Restricción'!$E$43,0,AE259)</f>
        <v>5.5399434571890138</v>
      </c>
    </row>
    <row r="260" spans="1:36" ht="21" x14ac:dyDescent="0.25">
      <c r="A260" s="117" t="s">
        <v>454</v>
      </c>
      <c r="B260" s="117" t="s">
        <v>28</v>
      </c>
      <c r="C260" s="117" t="s">
        <v>135</v>
      </c>
      <c r="D260" s="117" t="s">
        <v>118</v>
      </c>
      <c r="E260" s="118">
        <v>30402</v>
      </c>
      <c r="F260" s="117">
        <v>32</v>
      </c>
      <c r="G260" s="117">
        <v>16</v>
      </c>
      <c r="H260" s="117">
        <v>1149</v>
      </c>
      <c r="I260" s="117">
        <v>184</v>
      </c>
      <c r="J260" s="117">
        <v>333</v>
      </c>
      <c r="K260" s="117">
        <v>18</v>
      </c>
      <c r="L260" s="117">
        <v>17</v>
      </c>
      <c r="M260" s="117">
        <v>86</v>
      </c>
      <c r="N260" s="2">
        <v>4</v>
      </c>
      <c r="O260" s="117">
        <v>2</v>
      </c>
      <c r="P260" s="117">
        <v>2</v>
      </c>
      <c r="Q260" s="2">
        <v>0</v>
      </c>
      <c r="R260" s="2">
        <v>3</v>
      </c>
      <c r="S260" s="2">
        <v>0</v>
      </c>
      <c r="T260" s="117">
        <v>11</v>
      </c>
      <c r="U260" s="2">
        <v>2</v>
      </c>
      <c r="V260" s="117">
        <v>60</v>
      </c>
      <c r="W260" s="2">
        <v>18</v>
      </c>
      <c r="X260" s="2"/>
      <c r="Y260" s="2"/>
      <c r="Z260" s="2"/>
      <c r="AA260" s="2"/>
      <c r="AB260" s="2"/>
      <c r="AC260" s="2"/>
      <c r="AD260" s="2"/>
      <c r="AE260" s="71">
        <f>('Controles Generales'!$D$19*(I260*(90/$H260))+'Controles Generales'!$E$19*(J260*(90/$H260))+'Controles Generales'!$F$19*(K260*(90/$H260))+'Controles Generales'!$G$19*(L260*(90/$H260))+'Controles Generales'!$H$19*(M260*(90/$H260))+'Controles Generales'!$J$19*(O260*(90/$H260))+'Controles Generales'!$K$19*(P260*(90/$H260))+'Controles Generales'!$O$19*(T260*(90/$H260))+'Controles Generales'!$Q$19*(V260*(90/$H260)))/100</f>
        <v>6.6156657963446479</v>
      </c>
      <c r="AF260" s="2"/>
      <c r="AG260" s="2"/>
      <c r="AH260" s="2"/>
      <c r="AI260" s="2"/>
      <c r="AJ260" s="10">
        <f>IF($H260&lt;'Criterios de Restricción'!$E$43,0,AE260)</f>
        <v>6.6156657963446479</v>
      </c>
    </row>
    <row r="261" spans="1:36" ht="21" x14ac:dyDescent="0.25">
      <c r="A261" s="117" t="s">
        <v>1027</v>
      </c>
      <c r="B261" s="117" t="s">
        <v>27</v>
      </c>
      <c r="C261" s="117" t="s">
        <v>154</v>
      </c>
      <c r="D261" s="117" t="s">
        <v>118</v>
      </c>
      <c r="E261" s="118">
        <v>34765</v>
      </c>
      <c r="F261" s="117">
        <v>20</v>
      </c>
      <c r="G261" s="117">
        <v>2</v>
      </c>
      <c r="H261" s="117">
        <v>89</v>
      </c>
      <c r="I261" s="117">
        <v>10</v>
      </c>
      <c r="J261" s="117">
        <v>19</v>
      </c>
      <c r="K261" s="117">
        <v>6</v>
      </c>
      <c r="L261" s="117">
        <v>2</v>
      </c>
      <c r="M261" s="117">
        <v>3</v>
      </c>
      <c r="N261" s="2">
        <v>0</v>
      </c>
      <c r="O261" s="117">
        <v>0</v>
      </c>
      <c r="P261" s="117">
        <v>2</v>
      </c>
      <c r="Q261" s="2">
        <v>0</v>
      </c>
      <c r="R261" s="2">
        <v>0</v>
      </c>
      <c r="S261" s="2">
        <v>3</v>
      </c>
      <c r="T261" s="117">
        <v>0</v>
      </c>
      <c r="U261" s="2">
        <v>1</v>
      </c>
      <c r="V261" s="117">
        <v>1</v>
      </c>
      <c r="W261" s="2">
        <v>5</v>
      </c>
      <c r="X261" s="2"/>
      <c r="Y261" s="2"/>
      <c r="Z261" s="2"/>
      <c r="AA261" s="2"/>
      <c r="AB261" s="2"/>
      <c r="AC261" s="2"/>
      <c r="AD261" s="2"/>
      <c r="AE261" s="71">
        <f>('Controles Generales'!$D$19*(I261*(90/$H261))+'Controles Generales'!$E$19*(J261*(90/$H261))+'Controles Generales'!$F$19*(K261*(90/$H261))+'Controles Generales'!$G$19*(L261*(90/$H261))+'Controles Generales'!$H$19*(M261*(90/$H261))+'Controles Generales'!$J$19*(O261*(90/$H261))+'Controles Generales'!$K$19*(P261*(90/$H261))+'Controles Generales'!$O$19*(T261*(90/$H261))+'Controles Generales'!$Q$19*(V261*(90/$H261)))/100</f>
        <v>5.5719101123595509</v>
      </c>
      <c r="AF261" s="2"/>
      <c r="AG261" s="2"/>
      <c r="AH261" s="2"/>
      <c r="AI261" s="2"/>
      <c r="AJ261" s="10">
        <f>IF($H261&lt;'Criterios de Restricción'!$E$43,0,AE261)</f>
        <v>0</v>
      </c>
    </row>
    <row r="262" spans="1:36" ht="21" x14ac:dyDescent="0.25">
      <c r="A262" s="117" t="s">
        <v>664</v>
      </c>
      <c r="B262" s="117" t="s">
        <v>24</v>
      </c>
      <c r="C262" s="117" t="s">
        <v>598</v>
      </c>
      <c r="D262" s="117" t="s">
        <v>118</v>
      </c>
      <c r="E262" s="118">
        <v>32239</v>
      </c>
      <c r="F262" s="117">
        <v>27</v>
      </c>
      <c r="G262" s="117">
        <v>28</v>
      </c>
      <c r="H262" s="117">
        <v>2455</v>
      </c>
      <c r="I262" s="117">
        <v>342</v>
      </c>
      <c r="J262" s="117">
        <v>173</v>
      </c>
      <c r="K262" s="117">
        <v>17</v>
      </c>
      <c r="L262" s="117">
        <v>24</v>
      </c>
      <c r="M262" s="117">
        <v>247</v>
      </c>
      <c r="N262" s="2">
        <v>0</v>
      </c>
      <c r="O262" s="117">
        <v>0</v>
      </c>
      <c r="P262" s="117">
        <v>5</v>
      </c>
      <c r="Q262" s="2">
        <v>0</v>
      </c>
      <c r="R262" s="2">
        <v>1</v>
      </c>
      <c r="S262" s="2">
        <v>0</v>
      </c>
      <c r="T262" s="117">
        <v>13</v>
      </c>
      <c r="U262" s="2">
        <v>0</v>
      </c>
      <c r="V262" s="117">
        <v>301</v>
      </c>
      <c r="W262" s="2">
        <v>3</v>
      </c>
      <c r="X262" s="2" t="s">
        <v>42</v>
      </c>
      <c r="Y262" s="2">
        <v>8.1322851721333703E-2</v>
      </c>
      <c r="Z262" s="2">
        <v>2.9908737688623836E-2</v>
      </c>
      <c r="AA262" s="2">
        <v>0.11963495075449534</v>
      </c>
      <c r="AB262" s="2">
        <v>8.1322851721333703E-2</v>
      </c>
      <c r="AC262" s="2">
        <v>0.10282822806541972</v>
      </c>
      <c r="AD262" s="2">
        <v>0.13743561940905397</v>
      </c>
      <c r="AE262" s="71">
        <f>('Controles Generales'!$D$19*(I262*(90/$H262))+'Controles Generales'!$E$19*(J262*(90/$H262))+'Controles Generales'!$F$19*(K262*(90/$H262))+'Controles Generales'!$G$19*(L262*(90/$H262))+'Controles Generales'!$H$19*(M262*(90/$H262))+'Controles Generales'!$J$19*(O262*(90/$H262))+'Controles Generales'!$K$19*(P262*(90/$H262))+'Controles Generales'!$O$19*(T262*(90/$H262))+'Controles Generales'!$Q$19*(V262*(90/$H262)))/100</f>
        <v>4.4662729124236247</v>
      </c>
      <c r="AF262" s="2"/>
      <c r="AG262" s="2"/>
      <c r="AH262" s="2"/>
      <c r="AI262" s="2"/>
      <c r="AJ262" s="10">
        <f>IF($H262&lt;'Criterios de Restricción'!$E$43,0,AE262)</f>
        <v>4.4662729124236247</v>
      </c>
    </row>
    <row r="263" spans="1:36" ht="21" x14ac:dyDescent="0.25">
      <c r="A263" s="117" t="s">
        <v>1028</v>
      </c>
      <c r="B263" s="117" t="s">
        <v>28</v>
      </c>
      <c r="C263" s="117" t="s">
        <v>144</v>
      </c>
      <c r="D263" s="117" t="s">
        <v>118</v>
      </c>
      <c r="E263" s="118">
        <v>28709</v>
      </c>
      <c r="F263" s="117">
        <v>37</v>
      </c>
      <c r="G263" s="117">
        <v>16</v>
      </c>
      <c r="H263" s="117">
        <v>965</v>
      </c>
      <c r="I263" s="117">
        <v>247</v>
      </c>
      <c r="J263" s="117">
        <v>160</v>
      </c>
      <c r="K263" s="117">
        <v>4</v>
      </c>
      <c r="L263" s="117">
        <v>15</v>
      </c>
      <c r="M263" s="117">
        <v>88</v>
      </c>
      <c r="N263" s="2">
        <v>1</v>
      </c>
      <c r="O263" s="117">
        <v>1</v>
      </c>
      <c r="P263" s="117">
        <v>0</v>
      </c>
      <c r="Q263" s="2">
        <v>0</v>
      </c>
      <c r="R263" s="2">
        <v>12</v>
      </c>
      <c r="S263" s="2">
        <v>1</v>
      </c>
      <c r="T263" s="117">
        <v>7</v>
      </c>
      <c r="U263" s="2">
        <v>0</v>
      </c>
      <c r="V263" s="117">
        <v>98</v>
      </c>
      <c r="W263" s="2">
        <v>5</v>
      </c>
      <c r="X263" s="2" t="s">
        <v>42</v>
      </c>
      <c r="Y263" s="2">
        <v>23.547680829726843</v>
      </c>
      <c r="Z263" s="2">
        <v>14.20632286951472</v>
      </c>
      <c r="AA263" s="2">
        <v>17.214875120176011</v>
      </c>
      <c r="AB263" s="2">
        <v>22.955467714972741</v>
      </c>
      <c r="AC263" s="2">
        <v>23.757088206601463</v>
      </c>
      <c r="AD263" s="2">
        <v>32.150131280338016</v>
      </c>
      <c r="AE263" s="71">
        <f>('Controles Generales'!$D$19*(I263*(90/$H263))+'Controles Generales'!$E$19*(J263*(90/$H263))+'Controles Generales'!$F$19*(K263*(90/$H263))+'Controles Generales'!$G$19*(L263*(90/$H263))+'Controles Generales'!$H$19*(M263*(90/$H263))+'Controles Generales'!$J$19*(O263*(90/$H263))+'Controles Generales'!$K$19*(P263*(90/$H263))+'Controles Generales'!$O$19*(T263*(90/$H263))+'Controles Generales'!$Q$19*(V263*(90/$H263)))/100</f>
        <v>6.3559585492227999</v>
      </c>
      <c r="AF263" s="2"/>
      <c r="AG263" s="2"/>
      <c r="AH263" s="2"/>
      <c r="AI263" s="2"/>
      <c r="AJ263" s="10">
        <f>IF($H263&lt;'Criterios de Restricción'!$E$43,0,AE263)</f>
        <v>6.3559585492227999</v>
      </c>
    </row>
    <row r="264" spans="1:36" ht="21" x14ac:dyDescent="0.25">
      <c r="A264" s="117" t="s">
        <v>665</v>
      </c>
      <c r="B264" s="117" t="s">
        <v>24</v>
      </c>
      <c r="C264" s="117" t="s">
        <v>154</v>
      </c>
      <c r="D264" s="117" t="s">
        <v>169</v>
      </c>
      <c r="E264" s="118">
        <v>33246</v>
      </c>
      <c r="F264" s="117">
        <v>24</v>
      </c>
      <c r="G264" s="117">
        <v>23</v>
      </c>
      <c r="H264" s="117">
        <v>1720</v>
      </c>
      <c r="I264" s="117">
        <v>232</v>
      </c>
      <c r="J264" s="117">
        <v>431</v>
      </c>
      <c r="K264" s="117">
        <v>63</v>
      </c>
      <c r="L264" s="117">
        <v>27</v>
      </c>
      <c r="M264" s="117">
        <v>100</v>
      </c>
      <c r="N264" s="2">
        <v>4</v>
      </c>
      <c r="O264" s="117">
        <v>1</v>
      </c>
      <c r="P264" s="117">
        <v>10</v>
      </c>
      <c r="Q264" s="2">
        <v>0</v>
      </c>
      <c r="R264" s="2">
        <v>13</v>
      </c>
      <c r="S264" s="2">
        <v>6</v>
      </c>
      <c r="T264" s="117">
        <v>6</v>
      </c>
      <c r="U264" s="2">
        <v>1</v>
      </c>
      <c r="V264" s="117">
        <v>90</v>
      </c>
      <c r="W264" s="2">
        <v>17</v>
      </c>
      <c r="X264" s="2" t="s">
        <v>42</v>
      </c>
      <c r="Y264" s="2">
        <v>23.934016297252221</v>
      </c>
      <c r="Z264" s="2">
        <v>18.695933899318529</v>
      </c>
      <c r="AA264" s="2">
        <v>20.823582401677776</v>
      </c>
      <c r="AB264" s="2">
        <v>22.708606461186648</v>
      </c>
      <c r="AC264" s="2">
        <v>29.157384773536862</v>
      </c>
      <c r="AD264" s="2">
        <v>23.498818642702933</v>
      </c>
      <c r="AE264" s="71">
        <f>('Controles Generales'!$D$19*(I264*(90/$H264))+'Controles Generales'!$E$19*(J264*(90/$H264))+'Controles Generales'!$F$19*(K264*(90/$H264))+'Controles Generales'!$G$19*(L264*(90/$H264))+'Controles Generales'!$H$19*(M264*(90/$H264))+'Controles Generales'!$J$19*(O264*(90/$H264))+'Controles Generales'!$K$19*(P264*(90/$H264))+'Controles Generales'!$O$19*(T264*(90/$H264))+'Controles Generales'!$Q$19*(V264*(90/$H264)))/100</f>
        <v>6.0064534883720917</v>
      </c>
      <c r="AF264" s="2"/>
      <c r="AG264" s="2"/>
      <c r="AH264" s="2"/>
      <c r="AI264" s="2"/>
      <c r="AJ264" s="10">
        <f>IF($H264&lt;'Criterios de Restricción'!$E$43,0,AE264)</f>
        <v>6.0064534883720917</v>
      </c>
    </row>
    <row r="265" spans="1:36" ht="21" x14ac:dyDescent="0.25">
      <c r="A265" s="117" t="s">
        <v>120</v>
      </c>
      <c r="B265" s="117" t="s">
        <v>24</v>
      </c>
      <c r="C265" s="117" t="s">
        <v>138</v>
      </c>
      <c r="D265" s="117" t="s">
        <v>118</v>
      </c>
      <c r="E265" s="118">
        <v>31034</v>
      </c>
      <c r="F265" s="117">
        <v>30</v>
      </c>
      <c r="G265" s="117">
        <v>25</v>
      </c>
      <c r="H265" s="117">
        <v>1358</v>
      </c>
      <c r="I265" s="117">
        <v>47</v>
      </c>
      <c r="J265" s="117">
        <v>168</v>
      </c>
      <c r="K265" s="117">
        <v>54</v>
      </c>
      <c r="L265" s="117">
        <v>13</v>
      </c>
      <c r="M265" s="117">
        <v>43</v>
      </c>
      <c r="N265" s="2">
        <v>9</v>
      </c>
      <c r="O265" s="117">
        <v>4</v>
      </c>
      <c r="P265" s="117">
        <v>4</v>
      </c>
      <c r="Q265" s="2">
        <v>3</v>
      </c>
      <c r="R265" s="2">
        <v>5</v>
      </c>
      <c r="S265" s="2">
        <v>26</v>
      </c>
      <c r="T265" s="117">
        <v>22</v>
      </c>
      <c r="U265" s="2">
        <v>0</v>
      </c>
      <c r="V265" s="117">
        <v>28</v>
      </c>
      <c r="W265" s="2">
        <v>8</v>
      </c>
      <c r="X265" s="2"/>
      <c r="Y265" s="2"/>
      <c r="Z265" s="2"/>
      <c r="AA265" s="2"/>
      <c r="AB265" s="2"/>
      <c r="AC265" s="2"/>
      <c r="AD265" s="2"/>
      <c r="AE265" s="71">
        <f>('Controles Generales'!$D$19*(I265*(90/$H265))+'Controles Generales'!$E$19*(J265*(90/$H265))+'Controles Generales'!$F$19*(K265*(90/$H265))+'Controles Generales'!$G$19*(L265*(90/$H265))+'Controles Generales'!$H$19*(M265*(90/$H265))+'Controles Generales'!$J$19*(O265*(90/$H265))+'Controles Generales'!$K$19*(P265*(90/$H265))+'Controles Generales'!$O$19*(T265*(90/$H265))+'Controles Generales'!$Q$19*(V265*(90/$H265)))/100</f>
        <v>3.2063328424153172</v>
      </c>
      <c r="AF265" s="2"/>
      <c r="AG265" s="2"/>
      <c r="AH265" s="2"/>
      <c r="AI265" s="2"/>
      <c r="AJ265" s="10">
        <f>IF($H265&lt;'Criterios de Restricción'!$E$43,0,AE265)</f>
        <v>3.2063328424153172</v>
      </c>
    </row>
    <row r="266" spans="1:36" ht="21" x14ac:dyDescent="0.25">
      <c r="A266" s="117" t="s">
        <v>216</v>
      </c>
      <c r="B266" s="117" t="s">
        <v>28</v>
      </c>
      <c r="C266" s="117" t="s">
        <v>130</v>
      </c>
      <c r="D266" s="117" t="s">
        <v>118</v>
      </c>
      <c r="E266" s="118">
        <v>33775</v>
      </c>
      <c r="F266" s="117">
        <v>23</v>
      </c>
      <c r="G266" s="117">
        <v>22</v>
      </c>
      <c r="H266" s="117">
        <v>1553</v>
      </c>
      <c r="I266" s="117">
        <v>242</v>
      </c>
      <c r="J266" s="117">
        <v>472</v>
      </c>
      <c r="K266" s="117">
        <v>40</v>
      </c>
      <c r="L266" s="117">
        <v>27</v>
      </c>
      <c r="M266" s="117">
        <v>80</v>
      </c>
      <c r="N266" s="2">
        <v>6</v>
      </c>
      <c r="O266" s="117">
        <v>3</v>
      </c>
      <c r="P266" s="117">
        <v>3</v>
      </c>
      <c r="Q266" s="2">
        <v>1</v>
      </c>
      <c r="R266" s="2">
        <v>25</v>
      </c>
      <c r="S266" s="2">
        <v>13</v>
      </c>
      <c r="T266" s="117">
        <v>28</v>
      </c>
      <c r="U266" s="2">
        <v>12</v>
      </c>
      <c r="V266" s="117">
        <v>82</v>
      </c>
      <c r="W266" s="2">
        <v>77</v>
      </c>
      <c r="X266" s="2"/>
      <c r="Y266" s="2"/>
      <c r="Z266" s="2"/>
      <c r="AA266" s="2"/>
      <c r="AB266" s="2"/>
      <c r="AC266" s="2"/>
      <c r="AD266" s="2"/>
      <c r="AE266" s="71">
        <f>('Controles Generales'!$D$19*(I266*(90/$H266))+'Controles Generales'!$E$19*(J266*(90/$H266))+'Controles Generales'!$F$19*(K266*(90/$H266))+'Controles Generales'!$G$19*(L266*(90/$H266))+'Controles Generales'!$H$19*(M266*(90/$H266))+'Controles Generales'!$J$19*(O266*(90/$H266))+'Controles Generales'!$K$19*(P266*(90/$H266))+'Controles Generales'!$O$19*(T266*(90/$H266))+'Controles Generales'!$Q$19*(V266*(90/$H266)))/100</f>
        <v>6.5746941403734693</v>
      </c>
      <c r="AF266" s="2"/>
      <c r="AG266" s="2"/>
      <c r="AH266" s="2"/>
      <c r="AI266" s="2"/>
      <c r="AJ266" s="10">
        <f>IF($H266&lt;'Criterios de Restricción'!$E$43,0,AE266)</f>
        <v>6.5746941403734693</v>
      </c>
    </row>
    <row r="267" spans="1:36" ht="31.5" x14ac:dyDescent="0.25">
      <c r="A267" s="117" t="s">
        <v>622</v>
      </c>
      <c r="B267" s="117" t="s">
        <v>25</v>
      </c>
      <c r="C267" s="117" t="s">
        <v>143</v>
      </c>
      <c r="D267" s="117" t="s">
        <v>118</v>
      </c>
      <c r="E267" s="118">
        <v>33654</v>
      </c>
      <c r="F267" s="117">
        <v>23</v>
      </c>
      <c r="G267" s="117">
        <v>1</v>
      </c>
      <c r="H267" s="117">
        <v>15</v>
      </c>
      <c r="I267" s="117">
        <v>1</v>
      </c>
      <c r="J267" s="117">
        <v>3</v>
      </c>
      <c r="K267" s="117">
        <v>0</v>
      </c>
      <c r="L267" s="117">
        <v>0</v>
      </c>
      <c r="M267" s="117">
        <v>0</v>
      </c>
      <c r="N267" s="2">
        <v>4</v>
      </c>
      <c r="O267" s="117">
        <v>0</v>
      </c>
      <c r="P267" s="117">
        <v>0</v>
      </c>
      <c r="Q267" s="2">
        <v>1</v>
      </c>
      <c r="R267" s="2">
        <v>1</v>
      </c>
      <c r="S267" s="2">
        <v>19</v>
      </c>
      <c r="T267" s="117">
        <v>0</v>
      </c>
      <c r="U267" s="2">
        <v>4</v>
      </c>
      <c r="V267" s="117">
        <v>1</v>
      </c>
      <c r="W267" s="2">
        <v>30</v>
      </c>
      <c r="X267" s="2"/>
      <c r="Y267" s="2"/>
      <c r="Z267" s="2"/>
      <c r="AA267" s="2"/>
      <c r="AB267" s="2"/>
      <c r="AC267" s="2"/>
      <c r="AD267" s="2"/>
      <c r="AE267" s="71">
        <f>('Controles Generales'!$D$19*(I267*(90/$H267))+'Controles Generales'!$E$19*(J267*(90/$H267))+'Controles Generales'!$F$19*(K267*(90/$H267))+'Controles Generales'!$G$19*(L267*(90/$H267))+'Controles Generales'!$H$19*(M267*(90/$H267))+'Controles Generales'!$J$19*(O267*(90/$H267))+'Controles Generales'!$K$19*(P267*(90/$H267))+'Controles Generales'!$O$19*(T267*(90/$H267))+'Controles Generales'!$Q$19*(V267*(90/$H267)))/100</f>
        <v>2.94</v>
      </c>
      <c r="AF267" s="2"/>
      <c r="AG267" s="2"/>
      <c r="AH267" s="2"/>
      <c r="AI267" s="2"/>
      <c r="AJ267" s="10">
        <f>IF($H267&lt;'Criterios de Restricción'!$E$43,0,AE267)</f>
        <v>0</v>
      </c>
    </row>
    <row r="268" spans="1:36" ht="31.5" x14ac:dyDescent="0.25">
      <c r="A268" s="117" t="s">
        <v>1029</v>
      </c>
      <c r="B268" s="117" t="s">
        <v>28</v>
      </c>
      <c r="C268" s="117" t="s">
        <v>160</v>
      </c>
      <c r="D268" s="117" t="s">
        <v>118</v>
      </c>
      <c r="E268" s="118">
        <v>35075</v>
      </c>
      <c r="F268" s="117">
        <v>19</v>
      </c>
      <c r="G268" s="117">
        <v>3</v>
      </c>
      <c r="H268" s="117">
        <v>19</v>
      </c>
      <c r="I268" s="117">
        <v>0</v>
      </c>
      <c r="J268" s="117">
        <v>5</v>
      </c>
      <c r="K268" s="117">
        <v>0</v>
      </c>
      <c r="L268" s="117">
        <v>0</v>
      </c>
      <c r="M268" s="117">
        <v>1</v>
      </c>
      <c r="N268" s="2">
        <v>2</v>
      </c>
      <c r="O268" s="117">
        <v>0</v>
      </c>
      <c r="P268" s="117">
        <v>0</v>
      </c>
      <c r="Q268" s="2">
        <v>0</v>
      </c>
      <c r="R268" s="2">
        <v>0</v>
      </c>
      <c r="S268" s="2">
        <v>1</v>
      </c>
      <c r="T268" s="117">
        <v>0</v>
      </c>
      <c r="U268" s="2">
        <v>22</v>
      </c>
      <c r="V268" s="117">
        <v>0</v>
      </c>
      <c r="W268" s="2">
        <v>88</v>
      </c>
      <c r="X268" s="2"/>
      <c r="Y268" s="2"/>
      <c r="Z268" s="2"/>
      <c r="AA268" s="2"/>
      <c r="AB268" s="2"/>
      <c r="AC268" s="2"/>
      <c r="AD268" s="2"/>
      <c r="AE268" s="71">
        <f>('Controles Generales'!$D$19*(I268*(90/$H268))+'Controles Generales'!$E$19*(J268*(90/$H268))+'Controles Generales'!$F$19*(K268*(90/$H268))+'Controles Generales'!$G$19*(L268*(90/$H268))+'Controles Generales'!$H$19*(M268*(90/$H268))+'Controles Generales'!$J$19*(O268*(90/$H268))+'Controles Generales'!$K$19*(P268*(90/$H268))+'Controles Generales'!$O$19*(T268*(90/$H268))+'Controles Generales'!$Q$19*(V268*(90/$H268)))/100</f>
        <v>3.7894736842105261</v>
      </c>
      <c r="AF268" s="2"/>
      <c r="AG268" s="2"/>
      <c r="AH268" s="2"/>
      <c r="AI268" s="2"/>
      <c r="AJ268" s="10">
        <f>IF($H268&lt;'Criterios de Restricción'!$E$43,0,AE268)</f>
        <v>0</v>
      </c>
    </row>
    <row r="269" spans="1:36" ht="21" x14ac:dyDescent="0.25">
      <c r="A269" s="117" t="s">
        <v>1030</v>
      </c>
      <c r="B269" s="117" t="s">
        <v>28</v>
      </c>
      <c r="C269" s="117" t="s">
        <v>142</v>
      </c>
      <c r="D269" s="117" t="s">
        <v>118</v>
      </c>
      <c r="E269" s="118">
        <v>31057</v>
      </c>
      <c r="F269" s="117">
        <v>30</v>
      </c>
      <c r="G269" s="117">
        <v>21</v>
      </c>
      <c r="H269" s="117">
        <v>1724</v>
      </c>
      <c r="I269" s="117">
        <v>413</v>
      </c>
      <c r="J269" s="117">
        <v>552</v>
      </c>
      <c r="K269" s="117">
        <v>25</v>
      </c>
      <c r="L269" s="117">
        <v>32</v>
      </c>
      <c r="M269" s="117">
        <v>103</v>
      </c>
      <c r="N269" s="2">
        <v>15</v>
      </c>
      <c r="O269" s="117">
        <v>1</v>
      </c>
      <c r="P269" s="117">
        <v>15</v>
      </c>
      <c r="Q269" s="2">
        <v>1</v>
      </c>
      <c r="R269" s="2">
        <v>10</v>
      </c>
      <c r="S269" s="2">
        <v>17</v>
      </c>
      <c r="T269" s="117">
        <v>13</v>
      </c>
      <c r="U269" s="2">
        <v>4</v>
      </c>
      <c r="V269" s="117">
        <v>103</v>
      </c>
      <c r="W269" s="2">
        <v>31</v>
      </c>
      <c r="X269" s="2"/>
      <c r="Y269" s="2"/>
      <c r="Z269" s="2"/>
      <c r="AA269" s="2"/>
      <c r="AB269" s="2"/>
      <c r="AC269" s="2"/>
      <c r="AD269" s="2"/>
      <c r="AE269" s="71">
        <f>('Controles Generales'!$D$19*(I269*(90/$H269))+'Controles Generales'!$E$19*(J269*(90/$H269))+'Controles Generales'!$F$19*(K269*(90/$H269))+'Controles Generales'!$G$19*(L269*(90/$H269))+'Controles Generales'!$H$19*(M269*(90/$H269))+'Controles Generales'!$J$19*(O269*(90/$H269))+'Controles Generales'!$K$19*(P269*(90/$H269))+'Controles Generales'!$O$19*(T269*(90/$H269))+'Controles Generales'!$Q$19*(V269*(90/$H269)))/100</f>
        <v>7.4871229698375865</v>
      </c>
      <c r="AF269" s="2"/>
      <c r="AG269" s="2"/>
      <c r="AH269" s="2"/>
      <c r="AI269" s="2"/>
      <c r="AJ269" s="10">
        <f>IF($H269&lt;'Criterios de Restricción'!$E$43,0,AE269)</f>
        <v>7.4871229698375865</v>
      </c>
    </row>
    <row r="270" spans="1:36" ht="21" x14ac:dyDescent="0.25">
      <c r="A270" s="117" t="s">
        <v>623</v>
      </c>
      <c r="B270" s="117" t="s">
        <v>25</v>
      </c>
      <c r="C270" s="117" t="s">
        <v>605</v>
      </c>
      <c r="D270" s="117" t="s">
        <v>133</v>
      </c>
      <c r="E270" s="118">
        <v>33970</v>
      </c>
      <c r="F270" s="117">
        <v>22</v>
      </c>
      <c r="G270" s="117">
        <v>9</v>
      </c>
      <c r="H270" s="117">
        <v>363</v>
      </c>
      <c r="I270" s="117">
        <v>21</v>
      </c>
      <c r="J270" s="117">
        <v>42</v>
      </c>
      <c r="K270" s="117">
        <v>4</v>
      </c>
      <c r="L270" s="117">
        <v>4</v>
      </c>
      <c r="M270" s="117">
        <v>15</v>
      </c>
      <c r="N270" s="2">
        <v>0</v>
      </c>
      <c r="O270" s="117">
        <v>0</v>
      </c>
      <c r="P270" s="117">
        <v>0</v>
      </c>
      <c r="Q270" s="2">
        <v>0</v>
      </c>
      <c r="R270" s="2">
        <v>0</v>
      </c>
      <c r="S270" s="2">
        <v>0</v>
      </c>
      <c r="T270" s="117">
        <v>1</v>
      </c>
      <c r="U270" s="2">
        <v>0</v>
      </c>
      <c r="V270" s="117">
        <v>17</v>
      </c>
      <c r="W270" s="2">
        <v>1</v>
      </c>
      <c r="X270" s="2" t="s">
        <v>42</v>
      </c>
      <c r="Y270" s="2">
        <v>32.058764328572153</v>
      </c>
      <c r="Z270" s="2">
        <v>25.93966911523653</v>
      </c>
      <c r="AA270" s="2">
        <v>35.283335832135876</v>
      </c>
      <c r="AB270" s="2">
        <v>30.388682361359042</v>
      </c>
      <c r="AC270" s="2">
        <v>37.130386973673446</v>
      </c>
      <c r="AD270" s="2">
        <v>30.858469747816095</v>
      </c>
      <c r="AE270" s="71">
        <f>('Controles Generales'!$D$19*(I270*(90/$H270))+'Controles Generales'!$E$19*(J270*(90/$H270))+'Controles Generales'!$F$19*(K270*(90/$H270))+'Controles Generales'!$G$19*(L270*(90/$H270))+'Controles Generales'!$H$19*(M270*(90/$H270))+'Controles Generales'!$J$19*(O270*(90/$H270))+'Controles Generales'!$K$19*(P270*(90/$H270))+'Controles Generales'!$O$19*(T270*(90/$H270))+'Controles Generales'!$Q$19*(V270*(90/$H270)))/100</f>
        <v>2.9975206611570253</v>
      </c>
      <c r="AF270" s="2"/>
      <c r="AG270" s="2"/>
      <c r="AH270" s="2"/>
      <c r="AI270" s="2"/>
      <c r="AJ270" s="10">
        <f>IF($H270&lt;'Criterios de Restricción'!$E$43,0,AE270)</f>
        <v>0</v>
      </c>
    </row>
    <row r="271" spans="1:36" ht="21" x14ac:dyDescent="0.25">
      <c r="A271" s="117" t="s">
        <v>182</v>
      </c>
      <c r="B271" s="117" t="s">
        <v>28</v>
      </c>
      <c r="C271" s="117" t="s">
        <v>138</v>
      </c>
      <c r="D271" s="117" t="s">
        <v>118</v>
      </c>
      <c r="E271" s="118">
        <v>33849</v>
      </c>
      <c r="F271" s="117">
        <v>23</v>
      </c>
      <c r="G271" s="117">
        <v>17</v>
      </c>
      <c r="H271" s="117">
        <v>921</v>
      </c>
      <c r="I271" s="117">
        <v>60</v>
      </c>
      <c r="J271" s="117">
        <v>132</v>
      </c>
      <c r="K271" s="117">
        <v>51</v>
      </c>
      <c r="L271" s="117">
        <v>12</v>
      </c>
      <c r="M271" s="117">
        <v>46</v>
      </c>
      <c r="N271" s="2">
        <v>8</v>
      </c>
      <c r="O271" s="117">
        <v>2</v>
      </c>
      <c r="P271" s="117">
        <v>4</v>
      </c>
      <c r="Q271" s="2">
        <v>1</v>
      </c>
      <c r="R271" s="2">
        <v>22</v>
      </c>
      <c r="S271" s="2">
        <v>15</v>
      </c>
      <c r="T271" s="117">
        <v>15</v>
      </c>
      <c r="U271" s="2">
        <v>15</v>
      </c>
      <c r="V271" s="117">
        <v>30</v>
      </c>
      <c r="W271" s="2">
        <v>59</v>
      </c>
      <c r="X271" s="2" t="s">
        <v>42</v>
      </c>
      <c r="Y271" s="2">
        <v>3.9639606008838202</v>
      </c>
      <c r="Z271" s="2">
        <v>4.1695428743730609</v>
      </c>
      <c r="AA271" s="2">
        <v>4.1691153539462356</v>
      </c>
      <c r="AB271" s="2">
        <v>4.3389606008838202</v>
      </c>
      <c r="AC271" s="2">
        <v>6.4953110503628979</v>
      </c>
      <c r="AD271" s="2">
        <v>4.1825071825013973</v>
      </c>
      <c r="AE271" s="71">
        <f>('Controles Generales'!$D$19*(I271*(90/$H271))+'Controles Generales'!$E$19*(J271*(90/$H271))+'Controles Generales'!$F$19*(K271*(90/$H271))+'Controles Generales'!$G$19*(L271*(90/$H271))+'Controles Generales'!$H$19*(M271*(90/$H271))+'Controles Generales'!$J$19*(O271*(90/$H271))+'Controles Generales'!$K$19*(P271*(90/$H271))+'Controles Generales'!$O$19*(T271*(90/$H271))+'Controles Generales'!$Q$19*(V271*(90/$H271)))/100</f>
        <v>4.3680781758957652</v>
      </c>
      <c r="AF271" s="2"/>
      <c r="AG271" s="2"/>
      <c r="AH271" s="2"/>
      <c r="AI271" s="2"/>
      <c r="AJ271" s="10">
        <f>IF($H271&lt;'Criterios de Restricción'!$E$43,0,AE271)</f>
        <v>4.3680781758957652</v>
      </c>
    </row>
    <row r="272" spans="1:36" ht="21" x14ac:dyDescent="0.25">
      <c r="A272" s="117" t="s">
        <v>501</v>
      </c>
      <c r="B272" s="117" t="s">
        <v>28</v>
      </c>
      <c r="C272" s="117" t="s">
        <v>168</v>
      </c>
      <c r="D272" s="117" t="s">
        <v>118</v>
      </c>
      <c r="E272" s="118">
        <v>33796</v>
      </c>
      <c r="F272" s="117">
        <v>23</v>
      </c>
      <c r="G272" s="117">
        <v>16</v>
      </c>
      <c r="H272" s="117">
        <v>1009</v>
      </c>
      <c r="I272" s="117">
        <v>129</v>
      </c>
      <c r="J272" s="117">
        <v>165</v>
      </c>
      <c r="K272" s="117">
        <v>14</v>
      </c>
      <c r="L272" s="117">
        <v>25</v>
      </c>
      <c r="M272" s="117">
        <v>88</v>
      </c>
      <c r="N272" s="2">
        <v>0</v>
      </c>
      <c r="O272" s="117">
        <v>0</v>
      </c>
      <c r="P272" s="117">
        <v>0</v>
      </c>
      <c r="Q272" s="2">
        <v>0</v>
      </c>
      <c r="R272" s="2">
        <v>1</v>
      </c>
      <c r="S272" s="2">
        <v>0</v>
      </c>
      <c r="T272" s="117">
        <v>14</v>
      </c>
      <c r="U272" s="2">
        <v>1</v>
      </c>
      <c r="V272" s="117">
        <v>80</v>
      </c>
      <c r="W272" s="2">
        <v>4</v>
      </c>
      <c r="X272" s="2"/>
      <c r="Y272" s="2"/>
      <c r="Z272" s="2"/>
      <c r="AA272" s="2"/>
      <c r="AB272" s="2"/>
      <c r="AC272" s="2"/>
      <c r="AD272" s="2"/>
      <c r="AE272" s="71">
        <f>('Controles Generales'!$D$19*(I272*(90/$H272))+'Controles Generales'!$E$19*(J272*(90/$H272))+'Controles Generales'!$F$19*(K272*(90/$H272))+'Controles Generales'!$G$19*(L272*(90/$H272))+'Controles Generales'!$H$19*(M272*(90/$H272))+'Controles Generales'!$J$19*(O272*(90/$H272))+'Controles Generales'!$K$19*(P272*(90/$H272))+'Controles Generales'!$O$19*(T272*(90/$H272))+'Controles Generales'!$Q$19*(V272*(90/$H272)))/100</f>
        <v>5.3821605550049556</v>
      </c>
      <c r="AF272" s="2"/>
      <c r="AG272" s="2"/>
      <c r="AH272" s="2"/>
      <c r="AI272" s="2"/>
      <c r="AJ272" s="10">
        <f>IF($H272&lt;'Criterios de Restricción'!$E$43,0,AE272)</f>
        <v>5.3821605550049556</v>
      </c>
    </row>
    <row r="273" spans="1:36" ht="21" x14ac:dyDescent="0.25">
      <c r="A273" s="117" t="s">
        <v>161</v>
      </c>
      <c r="B273" s="117" t="s">
        <v>24</v>
      </c>
      <c r="C273" s="117" t="s">
        <v>139</v>
      </c>
      <c r="D273" s="117" t="s">
        <v>162</v>
      </c>
      <c r="E273" s="118">
        <v>34727</v>
      </c>
      <c r="F273" s="117">
        <v>20</v>
      </c>
      <c r="G273" s="117">
        <v>15</v>
      </c>
      <c r="H273" s="117">
        <v>672</v>
      </c>
      <c r="I273" s="117">
        <v>32</v>
      </c>
      <c r="J273" s="117">
        <v>59</v>
      </c>
      <c r="K273" s="117">
        <v>25</v>
      </c>
      <c r="L273" s="117">
        <v>10</v>
      </c>
      <c r="M273" s="117">
        <v>17</v>
      </c>
      <c r="N273" s="2">
        <v>5</v>
      </c>
      <c r="O273" s="117">
        <v>1</v>
      </c>
      <c r="P273" s="117">
        <v>0</v>
      </c>
      <c r="Q273" s="2">
        <v>1</v>
      </c>
      <c r="R273" s="2">
        <v>0</v>
      </c>
      <c r="S273" s="2">
        <v>45</v>
      </c>
      <c r="T273" s="117">
        <v>9</v>
      </c>
      <c r="U273" s="2">
        <v>26</v>
      </c>
      <c r="V273" s="117">
        <v>14</v>
      </c>
      <c r="W273" s="2">
        <v>66</v>
      </c>
      <c r="X273" s="2" t="s">
        <v>42</v>
      </c>
      <c r="Y273" s="2">
        <v>33.325392016466054</v>
      </c>
      <c r="Z273" s="2">
        <v>25.725993245815413</v>
      </c>
      <c r="AA273" s="2">
        <v>29.855542278312559</v>
      </c>
      <c r="AB273" s="2">
        <v>30.585637918105405</v>
      </c>
      <c r="AC273" s="2">
        <v>34.409183169571165</v>
      </c>
      <c r="AD273" s="2">
        <v>33.822899335016032</v>
      </c>
      <c r="AE273" s="71">
        <f>('Controles Generales'!$D$19*(I273*(90/$H273))+'Controles Generales'!$E$19*(J273*(90/$H273))+'Controles Generales'!$F$19*(K273*(90/$H273))+'Controles Generales'!$G$19*(L273*(90/$H273))+'Controles Generales'!$H$19*(M273*(90/$H273))+'Controles Generales'!$J$19*(O273*(90/$H273))+'Controles Generales'!$K$19*(P273*(90/$H273))+'Controles Generales'!$O$19*(T273*(90/$H273))+'Controles Generales'!$Q$19*(V273*(90/$H273)))/100</f>
        <v>2.8058035714285716</v>
      </c>
      <c r="AF273" s="2"/>
      <c r="AG273" s="2"/>
      <c r="AH273" s="2"/>
      <c r="AI273" s="2"/>
      <c r="AJ273" s="10">
        <f>IF($H273&lt;'Criterios de Restricción'!$E$43,0,AE273)</f>
        <v>2.8058035714285716</v>
      </c>
    </row>
    <row r="274" spans="1:36" ht="21" x14ac:dyDescent="0.25">
      <c r="A274" s="117" t="s">
        <v>1031</v>
      </c>
      <c r="B274" s="117" t="s">
        <v>28</v>
      </c>
      <c r="C274" s="117" t="s">
        <v>157</v>
      </c>
      <c r="D274" s="117" t="s">
        <v>118</v>
      </c>
      <c r="E274" s="118">
        <v>29253</v>
      </c>
      <c r="F274" s="117">
        <v>35</v>
      </c>
      <c r="G274" s="117">
        <v>27</v>
      </c>
      <c r="H274" s="117">
        <v>2327</v>
      </c>
      <c r="I274" s="117">
        <v>582</v>
      </c>
      <c r="J274" s="117">
        <v>412</v>
      </c>
      <c r="K274" s="117">
        <v>9</v>
      </c>
      <c r="L274" s="117">
        <v>59</v>
      </c>
      <c r="M274" s="117">
        <v>314</v>
      </c>
      <c r="N274" s="2">
        <v>0</v>
      </c>
      <c r="O274" s="117">
        <v>0</v>
      </c>
      <c r="P274" s="117">
        <v>6</v>
      </c>
      <c r="Q274" s="2">
        <v>0</v>
      </c>
      <c r="R274" s="2">
        <v>0</v>
      </c>
      <c r="S274" s="2">
        <v>0</v>
      </c>
      <c r="T274" s="117">
        <v>9</v>
      </c>
      <c r="U274" s="2">
        <v>6</v>
      </c>
      <c r="V274" s="117">
        <v>214</v>
      </c>
      <c r="W274" s="2">
        <v>24</v>
      </c>
      <c r="X274" s="2" t="s">
        <v>42</v>
      </c>
      <c r="Y274" s="2">
        <v>4.9678807793770536</v>
      </c>
      <c r="Z274" s="2">
        <v>6.7707208200234392</v>
      </c>
      <c r="AA274" s="2">
        <v>7.3291892757127028</v>
      </c>
      <c r="AB274" s="2">
        <v>4.9678807793770536</v>
      </c>
      <c r="AC274" s="2">
        <v>7.2833586968305148</v>
      </c>
      <c r="AD274" s="2">
        <v>1.2271122453702175</v>
      </c>
      <c r="AE274" s="71">
        <f>('Controles Generales'!$D$19*(I274*(90/$H274))+'Controles Generales'!$E$19*(J274*(90/$H274))+'Controles Generales'!$F$19*(K274*(90/$H274))+'Controles Generales'!$G$19*(L274*(90/$H274))+'Controles Generales'!$H$19*(M274*(90/$H274))+'Controles Generales'!$J$19*(O274*(90/$H274))+'Controles Generales'!$K$19*(P274*(90/$H274))+'Controles Generales'!$O$19*(T274*(90/$H274))+'Controles Generales'!$Q$19*(V274*(90/$H274)))/100</f>
        <v>7.3191233347657931</v>
      </c>
      <c r="AF274" s="2"/>
      <c r="AG274" s="2"/>
      <c r="AH274" s="2"/>
      <c r="AI274" s="2"/>
      <c r="AJ274" s="10">
        <f>IF($H274&lt;'Criterios de Restricción'!$E$43,0,AE274)</f>
        <v>7.3191233347657931</v>
      </c>
    </row>
    <row r="275" spans="1:36" ht="21" x14ac:dyDescent="0.25">
      <c r="A275" s="117" t="s">
        <v>515</v>
      </c>
      <c r="B275" s="117" t="s">
        <v>25</v>
      </c>
      <c r="C275" s="117" t="s">
        <v>138</v>
      </c>
      <c r="D275" s="117" t="s">
        <v>118</v>
      </c>
      <c r="E275" s="118">
        <v>33618</v>
      </c>
      <c r="F275" s="117">
        <v>23</v>
      </c>
      <c r="G275" s="117">
        <v>29</v>
      </c>
      <c r="H275" s="117">
        <v>2430</v>
      </c>
      <c r="I275" s="117">
        <v>108</v>
      </c>
      <c r="J275" s="117">
        <v>338</v>
      </c>
      <c r="K275" s="117">
        <v>101</v>
      </c>
      <c r="L275" s="117">
        <v>28</v>
      </c>
      <c r="M275" s="117">
        <v>82</v>
      </c>
      <c r="N275" s="2">
        <v>0</v>
      </c>
      <c r="O275" s="117">
        <v>3</v>
      </c>
      <c r="P275" s="117">
        <v>8</v>
      </c>
      <c r="Q275" s="2">
        <v>0</v>
      </c>
      <c r="R275" s="2">
        <v>3</v>
      </c>
      <c r="S275" s="2">
        <v>0</v>
      </c>
      <c r="T275" s="117">
        <v>43</v>
      </c>
      <c r="U275" s="2">
        <v>6</v>
      </c>
      <c r="V275" s="117">
        <v>99</v>
      </c>
      <c r="W275" s="2">
        <v>28</v>
      </c>
      <c r="X275" s="2"/>
      <c r="Y275" s="2"/>
      <c r="Z275" s="2"/>
      <c r="AA275" s="2"/>
      <c r="AB275" s="2"/>
      <c r="AC275" s="2"/>
      <c r="AD275" s="2"/>
      <c r="AE275" s="71">
        <f>('Controles Generales'!$D$19*(I275*(90/$H275))+'Controles Generales'!$E$19*(J275*(90/$H275))+'Controles Generales'!$F$19*(K275*(90/$H275))+'Controles Generales'!$G$19*(L275*(90/$H275))+'Controles Generales'!$H$19*(M275*(90/$H275))+'Controles Generales'!$J$19*(O275*(90/$H275))+'Controles Generales'!$K$19*(P275*(90/$H275))+'Controles Generales'!$O$19*(T275*(90/$H275))+'Controles Generales'!$Q$19*(V275*(90/$H275)))/100</f>
        <v>3.6192592592592598</v>
      </c>
      <c r="AF275" s="2"/>
      <c r="AG275" s="2"/>
      <c r="AH275" s="2"/>
      <c r="AI275" s="2"/>
      <c r="AJ275" s="10">
        <f>IF($H275&lt;'Criterios de Restricción'!$E$43,0,AE275)</f>
        <v>3.6192592592592598</v>
      </c>
    </row>
    <row r="276" spans="1:36" ht="31.5" x14ac:dyDescent="0.25">
      <c r="A276" s="117" t="s">
        <v>1032</v>
      </c>
      <c r="B276" s="117" t="s">
        <v>27</v>
      </c>
      <c r="C276" s="117" t="s">
        <v>158</v>
      </c>
      <c r="D276" s="117" t="s">
        <v>118</v>
      </c>
      <c r="E276" s="118">
        <v>30699</v>
      </c>
      <c r="F276" s="117">
        <v>31</v>
      </c>
      <c r="G276" s="117">
        <v>3</v>
      </c>
      <c r="H276" s="117">
        <v>56</v>
      </c>
      <c r="I276" s="117">
        <v>5</v>
      </c>
      <c r="J276" s="117">
        <v>9</v>
      </c>
      <c r="K276" s="117">
        <v>1</v>
      </c>
      <c r="L276" s="117">
        <v>0</v>
      </c>
      <c r="M276" s="117">
        <v>1</v>
      </c>
      <c r="N276" s="2">
        <v>4</v>
      </c>
      <c r="O276" s="117">
        <v>0</v>
      </c>
      <c r="P276" s="117">
        <v>0</v>
      </c>
      <c r="Q276" s="2">
        <v>1</v>
      </c>
      <c r="R276" s="2">
        <v>10</v>
      </c>
      <c r="S276" s="2">
        <v>6</v>
      </c>
      <c r="T276" s="117">
        <v>0</v>
      </c>
      <c r="U276" s="2">
        <v>7</v>
      </c>
      <c r="V276" s="117">
        <v>2</v>
      </c>
      <c r="W276" s="2">
        <v>93</v>
      </c>
      <c r="X276" s="2" t="s">
        <v>42</v>
      </c>
      <c r="Y276" s="2">
        <v>9.9988158779156606</v>
      </c>
      <c r="Z276" s="2">
        <v>4.7196758129908458</v>
      </c>
      <c r="AA276" s="2">
        <v>7.7336687805376387</v>
      </c>
      <c r="AB276" s="2">
        <v>9.3902093205386112</v>
      </c>
      <c r="AC276" s="2">
        <v>8.9281255137633941</v>
      </c>
      <c r="AD276" s="2">
        <v>13.199362764471921</v>
      </c>
      <c r="AE276" s="71">
        <f>('Controles Generales'!$D$19*(I276*(90/$H276))+'Controles Generales'!$E$19*(J276*(90/$H276))+'Controles Generales'!$F$19*(K276*(90/$H276))+'Controles Generales'!$G$19*(L276*(90/$H276))+'Controles Generales'!$H$19*(M276*(90/$H276))+'Controles Generales'!$J$19*(O276*(90/$H276))+'Controles Generales'!$K$19*(P276*(90/$H276))+'Controles Generales'!$O$19*(T276*(90/$H276))+'Controles Generales'!$Q$19*(V276*(90/$H276)))/100</f>
        <v>3.2464285714285723</v>
      </c>
      <c r="AF276" s="2"/>
      <c r="AG276" s="2"/>
      <c r="AH276" s="2"/>
      <c r="AI276" s="2"/>
      <c r="AJ276" s="10">
        <f>IF($H276&lt;'Criterios de Restricción'!$E$43,0,AE276)</f>
        <v>0</v>
      </c>
    </row>
    <row r="277" spans="1:36" ht="21" x14ac:dyDescent="0.25">
      <c r="A277" s="117" t="s">
        <v>123</v>
      </c>
      <c r="B277" s="117" t="s">
        <v>25</v>
      </c>
      <c r="C277" s="117" t="s">
        <v>121</v>
      </c>
      <c r="D277" s="117" t="s">
        <v>118</v>
      </c>
      <c r="E277" s="118">
        <v>33613</v>
      </c>
      <c r="F277" s="117">
        <v>23</v>
      </c>
      <c r="G277" s="117">
        <v>17</v>
      </c>
      <c r="H277" s="117">
        <v>1152</v>
      </c>
      <c r="I277" s="117">
        <v>98</v>
      </c>
      <c r="J277" s="117">
        <v>103</v>
      </c>
      <c r="K277" s="117">
        <v>21</v>
      </c>
      <c r="L277" s="117">
        <v>30</v>
      </c>
      <c r="M277" s="117">
        <v>106</v>
      </c>
      <c r="N277" s="2">
        <v>0</v>
      </c>
      <c r="O277" s="117">
        <v>0</v>
      </c>
      <c r="P277" s="117">
        <v>1</v>
      </c>
      <c r="Q277" s="2">
        <v>0</v>
      </c>
      <c r="R277" s="2">
        <v>0</v>
      </c>
      <c r="S277" s="2">
        <v>2</v>
      </c>
      <c r="T277" s="117">
        <v>7</v>
      </c>
      <c r="U277" s="2">
        <v>0</v>
      </c>
      <c r="V277" s="117">
        <v>134</v>
      </c>
      <c r="W277" s="2">
        <v>2</v>
      </c>
      <c r="X277" s="2" t="s">
        <v>42</v>
      </c>
      <c r="Y277" s="2">
        <v>19.083481167546022</v>
      </c>
      <c r="Z277" s="2">
        <v>13.644010403396829</v>
      </c>
      <c r="AA277" s="2">
        <v>14.161406000780971</v>
      </c>
      <c r="AB277" s="2">
        <v>20.927743462627991</v>
      </c>
      <c r="AC277" s="2">
        <v>23.801807893245279</v>
      </c>
      <c r="AD277" s="2">
        <v>36.129082427213078</v>
      </c>
      <c r="AE277" s="71">
        <f>('Controles Generales'!$D$19*(I277*(90/$H277))+'Controles Generales'!$E$19*(J277*(90/$H277))+'Controles Generales'!$F$19*(K277*(90/$H277))+'Controles Generales'!$G$19*(L277*(90/$H277))+'Controles Generales'!$H$19*(M277*(90/$H277))+'Controles Generales'!$J$19*(O277*(90/$H277))+'Controles Generales'!$K$19*(P277*(90/$H277))+'Controles Generales'!$O$19*(T277*(90/$H277))+'Controles Generales'!$Q$19*(V277*(90/$H277)))/100</f>
        <v>4.4234375000000004</v>
      </c>
      <c r="AF277" s="2"/>
      <c r="AG277" s="2"/>
      <c r="AH277" s="2"/>
      <c r="AI277" s="2"/>
      <c r="AJ277" s="10">
        <f>IF($H277&lt;'Criterios de Restricción'!$E$43,0,AE277)</f>
        <v>4.4234375000000004</v>
      </c>
    </row>
    <row r="278" spans="1:36" ht="21" x14ac:dyDescent="0.25">
      <c r="A278" s="117" t="s">
        <v>438</v>
      </c>
      <c r="B278" s="117" t="s">
        <v>28</v>
      </c>
      <c r="C278" s="117" t="s">
        <v>160</v>
      </c>
      <c r="D278" s="117" t="s">
        <v>118</v>
      </c>
      <c r="E278" s="118">
        <v>33162</v>
      </c>
      <c r="F278" s="117">
        <v>25</v>
      </c>
      <c r="G278" s="117">
        <v>26</v>
      </c>
      <c r="H278" s="117">
        <v>2213</v>
      </c>
      <c r="I278" s="117">
        <v>453</v>
      </c>
      <c r="J278" s="117">
        <v>449</v>
      </c>
      <c r="K278" s="117">
        <v>18</v>
      </c>
      <c r="L278" s="117">
        <v>44</v>
      </c>
      <c r="M278" s="117">
        <v>279</v>
      </c>
      <c r="N278" s="2">
        <v>9</v>
      </c>
      <c r="O278" s="117">
        <v>0</v>
      </c>
      <c r="P278" s="117">
        <v>5</v>
      </c>
      <c r="Q278" s="2">
        <v>1</v>
      </c>
      <c r="R278" s="2">
        <v>6</v>
      </c>
      <c r="S278" s="2">
        <v>44</v>
      </c>
      <c r="T278" s="117">
        <v>3</v>
      </c>
      <c r="U278" s="2">
        <v>4</v>
      </c>
      <c r="V278" s="117">
        <v>194</v>
      </c>
      <c r="W278" s="2">
        <v>22</v>
      </c>
      <c r="X278" s="2"/>
      <c r="Y278" s="2"/>
      <c r="Z278" s="2"/>
      <c r="AA278" s="2"/>
      <c r="AB278" s="2"/>
      <c r="AC278" s="2"/>
      <c r="AD278" s="2"/>
      <c r="AE278" s="71">
        <f>('Controles Generales'!$D$19*(I278*(90/$H278))+'Controles Generales'!$E$19*(J278*(90/$H278))+'Controles Generales'!$F$19*(K278*(90/$H278))+'Controles Generales'!$G$19*(L278*(90/$H278))+'Controles Generales'!$H$19*(M278*(90/$H278))+'Controles Generales'!$J$19*(O278*(90/$H278))+'Controles Generales'!$K$19*(P278*(90/$H278))+'Controles Generales'!$O$19*(T278*(90/$H278))+'Controles Generales'!$Q$19*(V278*(90/$H278)))/100</f>
        <v>6.9877089923181224</v>
      </c>
      <c r="AF278" s="2"/>
      <c r="AG278" s="2"/>
      <c r="AH278" s="2"/>
      <c r="AI278" s="2"/>
      <c r="AJ278" s="10">
        <f>IF($H278&lt;'Criterios de Restricción'!$E$43,0,AE278)</f>
        <v>6.9877089923181224</v>
      </c>
    </row>
    <row r="279" spans="1:36" ht="21" x14ac:dyDescent="0.25">
      <c r="A279" s="117" t="s">
        <v>314</v>
      </c>
      <c r="B279" s="117" t="s">
        <v>27</v>
      </c>
      <c r="C279" s="117" t="s">
        <v>117</v>
      </c>
      <c r="D279" s="117" t="s">
        <v>118</v>
      </c>
      <c r="E279" s="118">
        <v>33340</v>
      </c>
      <c r="F279" s="117">
        <v>24</v>
      </c>
      <c r="G279" s="117">
        <v>11</v>
      </c>
      <c r="H279" s="117">
        <v>501</v>
      </c>
      <c r="I279" s="117">
        <v>27</v>
      </c>
      <c r="J279" s="117">
        <v>79</v>
      </c>
      <c r="K279" s="117">
        <v>10</v>
      </c>
      <c r="L279" s="117">
        <v>5</v>
      </c>
      <c r="M279" s="117">
        <v>13</v>
      </c>
      <c r="N279" s="2">
        <v>13</v>
      </c>
      <c r="O279" s="117">
        <v>1</v>
      </c>
      <c r="P279" s="117">
        <v>1</v>
      </c>
      <c r="Q279" s="2">
        <v>0</v>
      </c>
      <c r="R279" s="2">
        <v>5</v>
      </c>
      <c r="S279" s="2">
        <v>5</v>
      </c>
      <c r="T279" s="117">
        <v>8</v>
      </c>
      <c r="U279" s="2">
        <v>4</v>
      </c>
      <c r="V279" s="117">
        <v>11</v>
      </c>
      <c r="W279" s="2">
        <v>32</v>
      </c>
      <c r="X279" s="2" t="s">
        <v>42</v>
      </c>
      <c r="Y279" s="2">
        <v>0.43706514864010126</v>
      </c>
      <c r="Z279" s="2">
        <v>0.35658940995753141</v>
      </c>
      <c r="AA279" s="2">
        <v>0.59302430649679228</v>
      </c>
      <c r="AB279" s="2">
        <v>0.43706514864010126</v>
      </c>
      <c r="AC279" s="2">
        <v>0.57761814403180634</v>
      </c>
      <c r="AD279" s="2">
        <v>0.19625914882081866</v>
      </c>
      <c r="AE279" s="71">
        <f>('Controles Generales'!$D$19*(I279*(90/$H279))+'Controles Generales'!$E$19*(J279*(90/$H279))+'Controles Generales'!$F$19*(K279*(90/$H279))+'Controles Generales'!$G$19*(L279*(90/$H279))+'Controles Generales'!$H$19*(M279*(90/$H279))+'Controles Generales'!$J$19*(O279*(90/$H279))+'Controles Generales'!$K$19*(P279*(90/$H279))+'Controles Generales'!$O$19*(T279*(90/$H279))+'Controles Generales'!$Q$19*(V279*(90/$H279)))/100</f>
        <v>3.319760479041916</v>
      </c>
      <c r="AF279" s="2"/>
      <c r="AG279" s="2"/>
      <c r="AH279" s="2"/>
      <c r="AI279" s="2"/>
      <c r="AJ279" s="10">
        <f>IF($H279&lt;'Criterios de Restricción'!$E$43,0,AE279)</f>
        <v>0</v>
      </c>
    </row>
    <row r="280" spans="1:36" ht="21" x14ac:dyDescent="0.25">
      <c r="A280" s="117" t="s">
        <v>1033</v>
      </c>
      <c r="B280" s="117" t="s">
        <v>27</v>
      </c>
      <c r="C280" s="117" t="s">
        <v>141</v>
      </c>
      <c r="D280" s="117" t="s">
        <v>118</v>
      </c>
      <c r="E280" s="118">
        <v>30518</v>
      </c>
      <c r="F280" s="117">
        <v>32</v>
      </c>
      <c r="G280" s="117">
        <v>8</v>
      </c>
      <c r="H280" s="117">
        <v>262</v>
      </c>
      <c r="I280" s="117">
        <v>6</v>
      </c>
      <c r="J280" s="117">
        <v>33</v>
      </c>
      <c r="K280" s="117">
        <v>5</v>
      </c>
      <c r="L280" s="117">
        <v>1</v>
      </c>
      <c r="M280" s="117">
        <v>6</v>
      </c>
      <c r="N280" s="2">
        <v>2</v>
      </c>
      <c r="O280" s="117">
        <v>0</v>
      </c>
      <c r="P280" s="117">
        <v>3</v>
      </c>
      <c r="Q280" s="2">
        <v>1</v>
      </c>
      <c r="R280" s="2">
        <v>8</v>
      </c>
      <c r="S280" s="2">
        <v>2</v>
      </c>
      <c r="T280" s="117">
        <v>2</v>
      </c>
      <c r="U280" s="2">
        <v>2</v>
      </c>
      <c r="V280" s="117">
        <v>7</v>
      </c>
      <c r="W280" s="2">
        <v>11</v>
      </c>
      <c r="X280" s="2" t="s">
        <v>42</v>
      </c>
      <c r="Y280" s="2">
        <v>27.892684473088934</v>
      </c>
      <c r="Z280" s="2">
        <v>21.741536182262138</v>
      </c>
      <c r="AA280" s="2">
        <v>24.748057214885826</v>
      </c>
      <c r="AB280" s="2">
        <v>37.073012341941393</v>
      </c>
      <c r="AC280" s="2">
        <v>33.101941019065919</v>
      </c>
      <c r="AD280" s="2">
        <v>35.950957913884224</v>
      </c>
      <c r="AE280" s="71">
        <f>('Controles Generales'!$D$19*(I280*(90/$H280))+'Controles Generales'!$E$19*(J280*(90/$H280))+'Controles Generales'!$F$19*(K280*(90/$H280))+'Controles Generales'!$G$19*(L280*(90/$H280))+'Controles Generales'!$H$19*(M280*(90/$H280))+'Controles Generales'!$J$19*(O280*(90/$H280))+'Controles Generales'!$K$19*(P280*(90/$H280))+'Controles Generales'!$O$19*(T280*(90/$H280))+'Controles Generales'!$Q$19*(V280*(90/$H280)))/100</f>
        <v>2.5729007633587786</v>
      </c>
      <c r="AF280" s="2"/>
      <c r="AG280" s="2"/>
      <c r="AH280" s="2"/>
      <c r="AI280" s="2"/>
      <c r="AJ280" s="10">
        <f>IF($H280&lt;'Criterios de Restricción'!$E$43,0,AE280)</f>
        <v>0</v>
      </c>
    </row>
    <row r="281" spans="1:36" ht="21" x14ac:dyDescent="0.25">
      <c r="A281" s="117" t="s">
        <v>666</v>
      </c>
      <c r="B281" s="117" t="s">
        <v>24</v>
      </c>
      <c r="C281" s="117" t="s">
        <v>135</v>
      </c>
      <c r="D281" s="117" t="s">
        <v>118</v>
      </c>
      <c r="E281" s="118">
        <v>35476</v>
      </c>
      <c r="F281" s="117">
        <v>18</v>
      </c>
      <c r="G281" s="117">
        <v>1</v>
      </c>
      <c r="H281" s="117">
        <v>14</v>
      </c>
      <c r="I281" s="117">
        <v>1</v>
      </c>
      <c r="J281" s="117">
        <v>0</v>
      </c>
      <c r="K281" s="117">
        <v>0</v>
      </c>
      <c r="L281" s="117">
        <v>0</v>
      </c>
      <c r="M281" s="117">
        <v>0</v>
      </c>
      <c r="N281" s="2">
        <v>1</v>
      </c>
      <c r="O281" s="117">
        <v>0</v>
      </c>
      <c r="P281" s="117">
        <v>0</v>
      </c>
      <c r="Q281" s="2">
        <v>0</v>
      </c>
      <c r="R281" s="2">
        <v>7</v>
      </c>
      <c r="S281" s="2">
        <v>0</v>
      </c>
      <c r="T281" s="117">
        <v>0</v>
      </c>
      <c r="U281" s="2">
        <v>1</v>
      </c>
      <c r="V281" s="117">
        <v>0</v>
      </c>
      <c r="W281" s="2">
        <v>9</v>
      </c>
      <c r="X281" s="2"/>
      <c r="Y281" s="2"/>
      <c r="Z281" s="2"/>
      <c r="AA281" s="2"/>
      <c r="AB281" s="2"/>
      <c r="AC281" s="2"/>
      <c r="AD281" s="2"/>
      <c r="AE281" s="71">
        <f>('Controles Generales'!$D$19*(I281*(90/$H281))+'Controles Generales'!$E$19*(J281*(90/$H281))+'Controles Generales'!$F$19*(K281*(90/$H281))+'Controles Generales'!$G$19*(L281*(90/$H281))+'Controles Generales'!$H$19*(M281*(90/$H281))+'Controles Generales'!$J$19*(O281*(90/$H281))+'Controles Generales'!$K$19*(P281*(90/$H281))+'Controles Generales'!$O$19*(T281*(90/$H281))+'Controles Generales'!$Q$19*(V281*(90/$H281)))/100</f>
        <v>0.6428571428571429</v>
      </c>
      <c r="AF281" s="2"/>
      <c r="AG281" s="2"/>
      <c r="AH281" s="2"/>
      <c r="AI281" s="2"/>
      <c r="AJ281" s="10">
        <f>IF($H281&lt;'Criterios de Restricción'!$E$43,0,AE281)</f>
        <v>0</v>
      </c>
    </row>
    <row r="282" spans="1:36" ht="31.5" x14ac:dyDescent="0.25">
      <c r="A282" s="117" t="s">
        <v>1034</v>
      </c>
      <c r="B282" s="117" t="s">
        <v>28</v>
      </c>
      <c r="C282" s="117" t="s">
        <v>605</v>
      </c>
      <c r="D282" s="117" t="s">
        <v>118</v>
      </c>
      <c r="E282" s="118">
        <v>35525</v>
      </c>
      <c r="F282" s="117">
        <v>18</v>
      </c>
      <c r="G282" s="117">
        <v>1</v>
      </c>
      <c r="H282" s="117">
        <v>34</v>
      </c>
      <c r="I282" s="117">
        <v>1</v>
      </c>
      <c r="J282" s="117">
        <v>2</v>
      </c>
      <c r="K282" s="117">
        <v>1</v>
      </c>
      <c r="L282" s="117">
        <v>0</v>
      </c>
      <c r="M282" s="117">
        <v>0</v>
      </c>
      <c r="N282" s="2">
        <v>15</v>
      </c>
      <c r="O282" s="117">
        <v>0</v>
      </c>
      <c r="P282" s="117">
        <v>0</v>
      </c>
      <c r="Q282" s="2">
        <v>3</v>
      </c>
      <c r="R282" s="2">
        <v>30</v>
      </c>
      <c r="S282" s="2">
        <v>9</v>
      </c>
      <c r="T282" s="117">
        <v>0</v>
      </c>
      <c r="U282" s="2">
        <v>7</v>
      </c>
      <c r="V282" s="117">
        <v>0</v>
      </c>
      <c r="W282" s="2">
        <v>31</v>
      </c>
      <c r="X282" s="2"/>
      <c r="Y282" s="2"/>
      <c r="Z282" s="2"/>
      <c r="AA282" s="2"/>
      <c r="AB282" s="2"/>
      <c r="AC282" s="2"/>
      <c r="AD282" s="2"/>
      <c r="AE282" s="71">
        <f>('Controles Generales'!$D$19*(I282*(90/$H282))+'Controles Generales'!$E$19*(J282*(90/$H282))+'Controles Generales'!$F$19*(K282*(90/$H282))+'Controles Generales'!$G$19*(L282*(90/$H282))+'Controles Generales'!$H$19*(M282*(90/$H282))+'Controles Generales'!$J$19*(O282*(90/$H282))+'Controles Generales'!$K$19*(P282*(90/$H282))+'Controles Generales'!$O$19*(T282*(90/$H282))+'Controles Generales'!$Q$19*(V282*(90/$H282)))/100</f>
        <v>1.3764705882352941</v>
      </c>
      <c r="AF282" s="2"/>
      <c r="AG282" s="2"/>
      <c r="AH282" s="2"/>
      <c r="AI282" s="2"/>
      <c r="AJ282" s="10">
        <f>IF($H282&lt;'Criterios de Restricción'!$E$43,0,AE282)</f>
        <v>0</v>
      </c>
    </row>
    <row r="283" spans="1:36" ht="21" x14ac:dyDescent="0.25">
      <c r="A283" s="117" t="s">
        <v>624</v>
      </c>
      <c r="B283" s="117" t="s">
        <v>25</v>
      </c>
      <c r="C283" s="117" t="s">
        <v>605</v>
      </c>
      <c r="D283" s="117" t="s">
        <v>118</v>
      </c>
      <c r="E283" s="118">
        <v>33781</v>
      </c>
      <c r="F283" s="117">
        <v>23</v>
      </c>
      <c r="G283" s="117">
        <v>13</v>
      </c>
      <c r="H283" s="117">
        <v>811</v>
      </c>
      <c r="I283" s="117">
        <v>78</v>
      </c>
      <c r="J283" s="117">
        <v>167</v>
      </c>
      <c r="K283" s="117">
        <v>19</v>
      </c>
      <c r="L283" s="117">
        <v>9</v>
      </c>
      <c r="M283" s="117">
        <v>42</v>
      </c>
      <c r="N283" s="2">
        <v>11</v>
      </c>
      <c r="O283" s="117">
        <v>0</v>
      </c>
      <c r="P283" s="117">
        <v>2</v>
      </c>
      <c r="Q283" s="2">
        <v>1</v>
      </c>
      <c r="R283" s="2">
        <v>34</v>
      </c>
      <c r="S283" s="2">
        <v>20</v>
      </c>
      <c r="T283" s="117">
        <v>9</v>
      </c>
      <c r="U283" s="2">
        <v>2</v>
      </c>
      <c r="V283" s="117">
        <v>23</v>
      </c>
      <c r="W283" s="2">
        <v>49</v>
      </c>
      <c r="X283" s="2"/>
      <c r="Y283" s="2"/>
      <c r="Z283" s="2"/>
      <c r="AA283" s="2"/>
      <c r="AB283" s="2"/>
      <c r="AC283" s="2"/>
      <c r="AD283" s="2"/>
      <c r="AE283" s="71">
        <f>('Controles Generales'!$D$19*(I283*(90/$H283))+'Controles Generales'!$E$19*(J283*(90/$H283))+'Controles Generales'!$F$19*(K283*(90/$H283))+'Controles Generales'!$G$19*(L283*(90/$H283))+'Controles Generales'!$H$19*(M283*(90/$H283))+'Controles Generales'!$J$19*(O283*(90/$H283))+'Controles Generales'!$K$19*(P283*(90/$H283))+'Controles Generales'!$O$19*(T283*(90/$H283))+'Controles Generales'!$Q$19*(V283*(90/$H283)))/100</f>
        <v>4.7397040690505552</v>
      </c>
      <c r="AF283" s="2"/>
      <c r="AG283" s="2"/>
      <c r="AH283" s="2"/>
      <c r="AI283" s="2"/>
      <c r="AJ283" s="10">
        <f>IF($H283&lt;'Criterios de Restricción'!$E$43,0,AE283)</f>
        <v>4.7397040690505552</v>
      </c>
    </row>
    <row r="284" spans="1:36" ht="21" x14ac:dyDescent="0.25">
      <c r="A284" s="117" t="s">
        <v>518</v>
      </c>
      <c r="B284" s="117" t="s">
        <v>27</v>
      </c>
      <c r="C284" s="117" t="s">
        <v>141</v>
      </c>
      <c r="D284" s="117" t="s">
        <v>118</v>
      </c>
      <c r="E284" s="118">
        <v>28942</v>
      </c>
      <c r="F284" s="117">
        <v>36</v>
      </c>
      <c r="G284" s="117">
        <v>18</v>
      </c>
      <c r="H284" s="117">
        <v>1066</v>
      </c>
      <c r="I284" s="117">
        <v>109</v>
      </c>
      <c r="J284" s="117">
        <v>242</v>
      </c>
      <c r="K284" s="117">
        <v>23</v>
      </c>
      <c r="L284" s="117">
        <v>8</v>
      </c>
      <c r="M284" s="117">
        <v>28</v>
      </c>
      <c r="N284" s="2">
        <v>0</v>
      </c>
      <c r="O284" s="117">
        <v>3</v>
      </c>
      <c r="P284" s="117">
        <v>2</v>
      </c>
      <c r="Q284" s="2">
        <v>0</v>
      </c>
      <c r="R284" s="2">
        <v>1</v>
      </c>
      <c r="S284" s="2">
        <v>1</v>
      </c>
      <c r="T284" s="117">
        <v>17</v>
      </c>
      <c r="U284" s="2">
        <v>0</v>
      </c>
      <c r="V284" s="117">
        <v>25</v>
      </c>
      <c r="W284" s="2">
        <v>0</v>
      </c>
      <c r="X284" s="2" t="s">
        <v>42</v>
      </c>
      <c r="Y284" s="2">
        <v>27.665361981729738</v>
      </c>
      <c r="Z284" s="2">
        <v>15.753522775607632</v>
      </c>
      <c r="AA284" s="2">
        <v>21.599839703423029</v>
      </c>
      <c r="AB284" s="2">
        <v>27.237083293205146</v>
      </c>
      <c r="AC284" s="2">
        <v>27.71511691186738</v>
      </c>
      <c r="AD284" s="2">
        <v>37.287992151167849</v>
      </c>
      <c r="AE284" s="71">
        <f>('Controles Generales'!$D$19*(I284*(90/$H284))+'Controles Generales'!$E$19*(J284*(90/$H284))+'Controles Generales'!$F$19*(K284*(90/$H284))+'Controles Generales'!$G$19*(L284*(90/$H284))+'Controles Generales'!$H$19*(M284*(90/$H284))+'Controles Generales'!$J$19*(O284*(90/$H284))+'Controles Generales'!$K$19*(P284*(90/$H284))+'Controles Generales'!$O$19*(T284*(90/$H284))+'Controles Generales'!$Q$19*(V284*(90/$H284)))/100</f>
        <v>4.5050656660412747</v>
      </c>
      <c r="AF284" s="2"/>
      <c r="AG284" s="2"/>
      <c r="AH284" s="2"/>
      <c r="AI284" s="2"/>
      <c r="AJ284" s="10">
        <f>IF($H284&lt;'Criterios de Restricción'!$E$43,0,AE284)</f>
        <v>4.5050656660412747</v>
      </c>
    </row>
    <row r="285" spans="1:36" ht="21" x14ac:dyDescent="0.25">
      <c r="A285" s="117" t="s">
        <v>1035</v>
      </c>
      <c r="B285" s="117" t="s">
        <v>28</v>
      </c>
      <c r="C285" s="117" t="s">
        <v>172</v>
      </c>
      <c r="D285" s="117" t="s">
        <v>118</v>
      </c>
      <c r="E285" s="118">
        <v>32438</v>
      </c>
      <c r="F285" s="117">
        <v>27</v>
      </c>
      <c r="G285" s="117">
        <v>15</v>
      </c>
      <c r="H285" s="117">
        <v>794</v>
      </c>
      <c r="I285" s="117">
        <v>95</v>
      </c>
      <c r="J285" s="117">
        <v>157</v>
      </c>
      <c r="K285" s="117">
        <v>31</v>
      </c>
      <c r="L285" s="117">
        <v>10</v>
      </c>
      <c r="M285" s="117">
        <v>41</v>
      </c>
      <c r="N285" s="2">
        <v>10</v>
      </c>
      <c r="O285" s="117">
        <v>1</v>
      </c>
      <c r="P285" s="117">
        <v>1</v>
      </c>
      <c r="Q285" s="2">
        <v>2</v>
      </c>
      <c r="R285" s="2">
        <v>30</v>
      </c>
      <c r="S285" s="2">
        <v>11</v>
      </c>
      <c r="T285" s="117">
        <v>6</v>
      </c>
      <c r="U285" s="2">
        <v>0</v>
      </c>
      <c r="V285" s="117">
        <v>29</v>
      </c>
      <c r="W285" s="2">
        <v>35</v>
      </c>
      <c r="X285" s="2"/>
      <c r="Y285" s="2"/>
      <c r="Z285" s="2"/>
      <c r="AA285" s="2"/>
      <c r="AB285" s="2"/>
      <c r="AC285" s="2"/>
      <c r="AD285" s="2"/>
      <c r="AE285" s="71">
        <f>('Controles Generales'!$D$19*(I285*(90/$H285))+'Controles Generales'!$E$19*(J285*(90/$H285))+'Controles Generales'!$F$19*(K285*(90/$H285))+'Controles Generales'!$G$19*(L285*(90/$H285))+'Controles Generales'!$H$19*(M285*(90/$H285))+'Controles Generales'!$J$19*(O285*(90/$H285))+'Controles Generales'!$K$19*(P285*(90/$H285))+'Controles Generales'!$O$19*(T285*(90/$H285))+'Controles Generales'!$Q$19*(V285*(90/$H285)))/100</f>
        <v>5.1234256926952142</v>
      </c>
      <c r="AF285" s="2"/>
      <c r="AG285" s="2"/>
      <c r="AH285" s="2"/>
      <c r="AI285" s="2"/>
      <c r="AJ285" s="10">
        <f>IF($H285&lt;'Criterios de Restricción'!$E$43,0,AE285)</f>
        <v>5.1234256926952142</v>
      </c>
    </row>
    <row r="286" spans="1:36" ht="21" x14ac:dyDescent="0.25">
      <c r="A286" s="117" t="s">
        <v>222</v>
      </c>
      <c r="B286" s="117" t="s">
        <v>24</v>
      </c>
      <c r="C286" s="117" t="s">
        <v>155</v>
      </c>
      <c r="D286" s="117" t="s">
        <v>118</v>
      </c>
      <c r="E286" s="118">
        <v>34171</v>
      </c>
      <c r="F286" s="117">
        <v>22</v>
      </c>
      <c r="G286" s="117">
        <v>18</v>
      </c>
      <c r="H286" s="117">
        <v>954</v>
      </c>
      <c r="I286" s="117">
        <v>142</v>
      </c>
      <c r="J286" s="117">
        <v>181</v>
      </c>
      <c r="K286" s="117">
        <v>20</v>
      </c>
      <c r="L286" s="117">
        <v>16</v>
      </c>
      <c r="M286" s="117">
        <v>65</v>
      </c>
      <c r="N286" s="2">
        <v>0</v>
      </c>
      <c r="O286" s="117">
        <v>1</v>
      </c>
      <c r="P286" s="117">
        <v>5</v>
      </c>
      <c r="Q286" s="2">
        <v>0</v>
      </c>
      <c r="R286" s="2">
        <v>0</v>
      </c>
      <c r="S286" s="2">
        <v>1</v>
      </c>
      <c r="T286" s="117">
        <v>25</v>
      </c>
      <c r="U286" s="2">
        <v>0</v>
      </c>
      <c r="V286" s="117">
        <v>44</v>
      </c>
      <c r="W286" s="2">
        <v>1</v>
      </c>
      <c r="X286" s="2"/>
      <c r="Y286" s="2"/>
      <c r="Z286" s="2"/>
      <c r="AA286" s="2"/>
      <c r="AB286" s="2"/>
      <c r="AC286" s="2"/>
      <c r="AD286" s="2"/>
      <c r="AE286" s="71">
        <f>('Controles Generales'!$D$19*(I286*(90/$H286))+'Controles Generales'!$E$19*(J286*(90/$H286))+'Controles Generales'!$F$19*(K286*(90/$H286))+'Controles Generales'!$G$19*(L286*(90/$H286))+'Controles Generales'!$H$19*(M286*(90/$H286))+'Controles Generales'!$J$19*(O286*(90/$H286))+'Controles Generales'!$K$19*(P286*(90/$H286))+'Controles Generales'!$O$19*(T286*(90/$H286))+'Controles Generales'!$Q$19*(V286*(90/$H286)))/100</f>
        <v>5.5594339622641504</v>
      </c>
      <c r="AF286" s="2"/>
      <c r="AG286" s="2"/>
      <c r="AH286" s="2"/>
      <c r="AI286" s="2"/>
      <c r="AJ286" s="10">
        <f>IF($H286&lt;'Criterios de Restricción'!$E$43,0,AE286)</f>
        <v>5.5594339622641504</v>
      </c>
    </row>
    <row r="287" spans="1:36" ht="21" x14ac:dyDescent="0.25">
      <c r="A287" s="117" t="s">
        <v>625</v>
      </c>
      <c r="B287" s="117" t="s">
        <v>25</v>
      </c>
      <c r="C287" s="117" t="s">
        <v>124</v>
      </c>
      <c r="D287" s="117" t="s">
        <v>118</v>
      </c>
      <c r="E287" s="118">
        <v>34507</v>
      </c>
      <c r="F287" s="117">
        <v>21</v>
      </c>
      <c r="G287" s="117">
        <v>9</v>
      </c>
      <c r="H287" s="117">
        <v>645</v>
      </c>
      <c r="I287" s="117">
        <v>57</v>
      </c>
      <c r="J287" s="117">
        <v>98</v>
      </c>
      <c r="K287" s="117">
        <v>11</v>
      </c>
      <c r="L287" s="117">
        <v>7</v>
      </c>
      <c r="M287" s="117">
        <v>35</v>
      </c>
      <c r="N287" s="2">
        <v>5</v>
      </c>
      <c r="O287" s="117">
        <v>0</v>
      </c>
      <c r="P287" s="117">
        <v>1</v>
      </c>
      <c r="Q287" s="2">
        <v>0</v>
      </c>
      <c r="R287" s="2">
        <v>0</v>
      </c>
      <c r="S287" s="2">
        <v>0</v>
      </c>
      <c r="T287" s="117">
        <v>2</v>
      </c>
      <c r="U287" s="2">
        <v>10</v>
      </c>
      <c r="V287" s="117">
        <v>51</v>
      </c>
      <c r="W287" s="2">
        <v>36</v>
      </c>
      <c r="X287" s="2"/>
      <c r="Y287" s="2"/>
      <c r="Z287" s="2"/>
      <c r="AA287" s="2"/>
      <c r="AB287" s="2"/>
      <c r="AC287" s="2"/>
      <c r="AD287" s="2"/>
      <c r="AE287" s="71">
        <f>('Controles Generales'!$D$19*(I287*(90/$H287))+'Controles Generales'!$E$19*(J287*(90/$H287))+'Controles Generales'!$F$19*(K287*(90/$H287))+'Controles Generales'!$G$19*(L287*(90/$H287))+'Controles Generales'!$H$19*(M287*(90/$H287))+'Controles Generales'!$J$19*(O287*(90/$H287))+'Controles Generales'!$K$19*(P287*(90/$H287))+'Controles Generales'!$O$19*(T287*(90/$H287))+'Controles Generales'!$Q$19*(V287*(90/$H287)))/100</f>
        <v>4.0953488372093014</v>
      </c>
      <c r="AF287" s="2"/>
      <c r="AG287" s="2"/>
      <c r="AH287" s="2"/>
      <c r="AI287" s="2"/>
      <c r="AJ287" s="10">
        <f>IF($H287&lt;'Criterios de Restricción'!$E$43,0,AE287)</f>
        <v>4.0953488372093014</v>
      </c>
    </row>
    <row r="288" spans="1:36" ht="31.5" x14ac:dyDescent="0.25">
      <c r="A288" s="117" t="s">
        <v>125</v>
      </c>
      <c r="B288" s="117" t="s">
        <v>27</v>
      </c>
      <c r="C288" s="117" t="s">
        <v>124</v>
      </c>
      <c r="D288" s="117" t="s">
        <v>118</v>
      </c>
      <c r="E288" s="118">
        <v>34453</v>
      </c>
      <c r="F288" s="117">
        <v>21</v>
      </c>
      <c r="G288" s="117">
        <v>16</v>
      </c>
      <c r="H288" s="117">
        <v>515</v>
      </c>
      <c r="I288" s="117">
        <v>30</v>
      </c>
      <c r="J288" s="117">
        <v>124</v>
      </c>
      <c r="K288" s="117">
        <v>32</v>
      </c>
      <c r="L288" s="117">
        <v>10</v>
      </c>
      <c r="M288" s="117">
        <v>20</v>
      </c>
      <c r="N288" s="2">
        <v>1</v>
      </c>
      <c r="O288" s="117">
        <v>2</v>
      </c>
      <c r="P288" s="117">
        <v>4</v>
      </c>
      <c r="Q288" s="2">
        <v>1</v>
      </c>
      <c r="R288" s="2">
        <v>9</v>
      </c>
      <c r="S288" s="2">
        <v>6</v>
      </c>
      <c r="T288" s="117">
        <v>17</v>
      </c>
      <c r="U288" s="2">
        <v>17</v>
      </c>
      <c r="V288" s="117">
        <v>15</v>
      </c>
      <c r="W288" s="2">
        <v>83</v>
      </c>
      <c r="X288" s="2"/>
      <c r="Y288" s="2"/>
      <c r="Z288" s="2"/>
      <c r="AA288" s="2"/>
      <c r="AB288" s="2"/>
      <c r="AC288" s="2"/>
      <c r="AD288" s="2"/>
      <c r="AE288" s="71">
        <f>('Controles Generales'!$D$19*(I288*(90/$H288))+'Controles Generales'!$E$19*(J288*(90/$H288))+'Controles Generales'!$F$19*(K288*(90/$H288))+'Controles Generales'!$G$19*(L288*(90/$H288))+'Controles Generales'!$H$19*(M288*(90/$H288))+'Controles Generales'!$J$19*(O288*(90/$H288))+'Controles Generales'!$K$19*(P288*(90/$H288))+'Controles Generales'!$O$19*(T288*(90/$H288))+'Controles Generales'!$Q$19*(V288*(90/$H288)))/100</f>
        <v>5.5066019417475731</v>
      </c>
      <c r="AF288" s="2"/>
      <c r="AG288" s="2"/>
      <c r="AH288" s="2"/>
      <c r="AI288" s="2"/>
      <c r="AJ288" s="10">
        <f>IF($H288&lt;'Criterios de Restricción'!$E$43,0,AE288)</f>
        <v>0</v>
      </c>
    </row>
    <row r="289" spans="1:36" ht="21" x14ac:dyDescent="0.25">
      <c r="A289" s="117" t="s">
        <v>1036</v>
      </c>
      <c r="B289" s="117" t="s">
        <v>28</v>
      </c>
      <c r="C289" s="117" t="s">
        <v>148</v>
      </c>
      <c r="D289" s="117" t="s">
        <v>118</v>
      </c>
      <c r="E289" s="118">
        <v>33424</v>
      </c>
      <c r="F289" s="117">
        <v>24</v>
      </c>
      <c r="G289" s="117">
        <v>12</v>
      </c>
      <c r="H289" s="117">
        <v>332</v>
      </c>
      <c r="I289" s="117">
        <v>56</v>
      </c>
      <c r="J289" s="117">
        <v>86</v>
      </c>
      <c r="K289" s="117">
        <v>10</v>
      </c>
      <c r="L289" s="117">
        <v>8</v>
      </c>
      <c r="M289" s="117">
        <v>20</v>
      </c>
      <c r="N289" s="2">
        <v>8</v>
      </c>
      <c r="O289" s="117">
        <v>0</v>
      </c>
      <c r="P289" s="117">
        <v>1</v>
      </c>
      <c r="Q289" s="2">
        <v>2</v>
      </c>
      <c r="R289" s="2">
        <v>9</v>
      </c>
      <c r="S289" s="2">
        <v>7</v>
      </c>
      <c r="T289" s="117">
        <v>6</v>
      </c>
      <c r="U289" s="2">
        <v>24</v>
      </c>
      <c r="V289" s="117">
        <v>24</v>
      </c>
      <c r="W289" s="2">
        <v>173</v>
      </c>
      <c r="X289" s="2"/>
      <c r="Y289" s="2"/>
      <c r="Z289" s="2"/>
      <c r="AA289" s="2"/>
      <c r="AB289" s="2"/>
      <c r="AC289" s="2"/>
      <c r="AD289" s="2"/>
      <c r="AE289" s="71">
        <f>('Controles Generales'!$D$19*(I289*(90/$H289))+'Controles Generales'!$E$19*(J289*(90/$H289))+'Controles Generales'!$F$19*(K289*(90/$H289))+'Controles Generales'!$G$19*(L289*(90/$H289))+'Controles Generales'!$H$19*(M289*(90/$H289))+'Controles Generales'!$J$19*(O289*(90/$H289))+'Controles Generales'!$K$19*(P289*(90/$H289))+'Controles Generales'!$O$19*(T289*(90/$H289))+'Controles Generales'!$Q$19*(V289*(90/$H289)))/100</f>
        <v>6.5873493975903612</v>
      </c>
      <c r="AF289" s="2"/>
      <c r="AG289" s="2"/>
      <c r="AH289" s="2"/>
      <c r="AI289" s="2"/>
      <c r="AJ289" s="10">
        <f>IF($H289&lt;'Criterios de Restricción'!$E$43,0,AE289)</f>
        <v>0</v>
      </c>
    </row>
    <row r="290" spans="1:36" ht="31.5" x14ac:dyDescent="0.25">
      <c r="A290" s="117" t="s">
        <v>667</v>
      </c>
      <c r="B290" s="117" t="s">
        <v>24</v>
      </c>
      <c r="C290" s="117" t="s">
        <v>141</v>
      </c>
      <c r="D290" s="117" t="s">
        <v>118</v>
      </c>
      <c r="E290" s="118">
        <v>29010</v>
      </c>
      <c r="F290" s="117">
        <v>36</v>
      </c>
      <c r="G290" s="117">
        <v>17</v>
      </c>
      <c r="H290" s="117">
        <v>665</v>
      </c>
      <c r="I290" s="117">
        <v>94</v>
      </c>
      <c r="J290" s="117">
        <v>149</v>
      </c>
      <c r="K290" s="117">
        <v>3</v>
      </c>
      <c r="L290" s="117">
        <v>11</v>
      </c>
      <c r="M290" s="117">
        <v>34</v>
      </c>
      <c r="N290" s="2">
        <v>0</v>
      </c>
      <c r="O290" s="117">
        <v>0</v>
      </c>
      <c r="P290" s="117">
        <v>2</v>
      </c>
      <c r="Q290" s="2">
        <v>0</v>
      </c>
      <c r="R290" s="2">
        <v>0</v>
      </c>
      <c r="S290" s="2">
        <v>0</v>
      </c>
      <c r="T290" s="117">
        <v>5</v>
      </c>
      <c r="U290" s="2">
        <v>1</v>
      </c>
      <c r="V290" s="117">
        <v>32</v>
      </c>
      <c r="W290" s="2">
        <v>1</v>
      </c>
      <c r="X290" s="2" t="s">
        <v>42</v>
      </c>
      <c r="Y290" s="2">
        <v>9.3723220082293164</v>
      </c>
      <c r="Z290" s="2">
        <v>6.8807371431434232</v>
      </c>
      <c r="AA290" s="2">
        <v>7.345975590722662</v>
      </c>
      <c r="AB290" s="2">
        <v>9.0526498770817767</v>
      </c>
      <c r="AC290" s="2">
        <v>10.131117696345401</v>
      </c>
      <c r="AD290" s="2">
        <v>10.752595686821808</v>
      </c>
      <c r="AE290" s="71">
        <f>('Controles Generales'!$D$19*(I290*(90/$H290))+'Controles Generales'!$E$19*(J290*(90/$H290))+'Controles Generales'!$F$19*(K290*(90/$H290))+'Controles Generales'!$G$19*(L290*(90/$H290))+'Controles Generales'!$H$19*(M290*(90/$H290))+'Controles Generales'!$J$19*(O290*(90/$H290))+'Controles Generales'!$K$19*(P290*(90/$H290))+'Controles Generales'!$O$19*(T290*(90/$H290))+'Controles Generales'!$Q$19*(V290*(90/$H290)))/100</f>
        <v>5.1347368421052639</v>
      </c>
      <c r="AF290" s="2"/>
      <c r="AG290" s="2"/>
      <c r="AH290" s="2"/>
      <c r="AI290" s="2"/>
      <c r="AJ290" s="10">
        <f>IF($H290&lt;'Criterios de Restricción'!$E$43,0,AE290)</f>
        <v>5.1347368421052639</v>
      </c>
    </row>
    <row r="291" spans="1:36" ht="21" x14ac:dyDescent="0.25">
      <c r="A291" s="117" t="s">
        <v>1037</v>
      </c>
      <c r="B291" s="117" t="s">
        <v>27</v>
      </c>
      <c r="C291" s="117" t="s">
        <v>144</v>
      </c>
      <c r="D291" s="117" t="s">
        <v>118</v>
      </c>
      <c r="E291" s="118">
        <v>33615</v>
      </c>
      <c r="F291" s="117">
        <v>23</v>
      </c>
      <c r="G291" s="117">
        <v>12</v>
      </c>
      <c r="H291" s="117">
        <v>840</v>
      </c>
      <c r="I291" s="117">
        <v>89</v>
      </c>
      <c r="J291" s="117">
        <v>159</v>
      </c>
      <c r="K291" s="117">
        <v>26</v>
      </c>
      <c r="L291" s="117">
        <v>24</v>
      </c>
      <c r="M291" s="117">
        <v>48</v>
      </c>
      <c r="N291" s="2">
        <v>1</v>
      </c>
      <c r="O291" s="117">
        <v>0</v>
      </c>
      <c r="P291" s="117">
        <v>3</v>
      </c>
      <c r="Q291" s="2">
        <v>0</v>
      </c>
      <c r="R291" s="2">
        <v>7</v>
      </c>
      <c r="S291" s="2">
        <v>6</v>
      </c>
      <c r="T291" s="117">
        <v>5</v>
      </c>
      <c r="U291" s="2">
        <v>8</v>
      </c>
      <c r="V291" s="117">
        <v>32</v>
      </c>
      <c r="W291" s="2">
        <v>29</v>
      </c>
      <c r="X291" s="2"/>
      <c r="Y291" s="2"/>
      <c r="Z291" s="2"/>
      <c r="AA291" s="2"/>
      <c r="AB291" s="2"/>
      <c r="AC291" s="2"/>
      <c r="AD291" s="2"/>
      <c r="AE291" s="71">
        <f>('Controles Generales'!$D$19*(I291*(90/$H291))+'Controles Generales'!$E$19*(J291*(90/$H291))+'Controles Generales'!$F$19*(K291*(90/$H291))+'Controles Generales'!$G$19*(L291*(90/$H291))+'Controles Generales'!$H$19*(M291*(90/$H291))+'Controles Generales'!$J$19*(O291*(90/$H291))+'Controles Generales'!$K$19*(P291*(90/$H291))+'Controles Generales'!$O$19*(T291*(90/$H291))+'Controles Generales'!$Q$19*(V291*(90/$H291)))/100</f>
        <v>5.1171428571428565</v>
      </c>
      <c r="AF291" s="2"/>
      <c r="AG291" s="2"/>
      <c r="AH291" s="2"/>
      <c r="AI291" s="2"/>
      <c r="AJ291" s="10">
        <f>IF($H291&lt;'Criterios de Restricción'!$E$43,0,AE291)</f>
        <v>5.1171428571428565</v>
      </c>
    </row>
    <row r="292" spans="1:36" ht="21" x14ac:dyDescent="0.25">
      <c r="A292" s="117" t="s">
        <v>668</v>
      </c>
      <c r="B292" s="117" t="s">
        <v>24</v>
      </c>
      <c r="C292" s="117" t="s">
        <v>121</v>
      </c>
      <c r="D292" s="117" t="s">
        <v>118</v>
      </c>
      <c r="E292" s="118">
        <v>33545</v>
      </c>
      <c r="F292" s="117">
        <v>24</v>
      </c>
      <c r="G292" s="117">
        <v>23</v>
      </c>
      <c r="H292" s="117">
        <v>1624</v>
      </c>
      <c r="I292" s="117">
        <v>68</v>
      </c>
      <c r="J292" s="117">
        <v>186</v>
      </c>
      <c r="K292" s="117">
        <v>34</v>
      </c>
      <c r="L292" s="117">
        <v>18</v>
      </c>
      <c r="M292" s="117">
        <v>38</v>
      </c>
      <c r="N292" s="2">
        <v>6</v>
      </c>
      <c r="O292" s="117">
        <v>0</v>
      </c>
      <c r="P292" s="117">
        <v>4</v>
      </c>
      <c r="Q292" s="2">
        <v>0</v>
      </c>
      <c r="R292" s="2">
        <v>4</v>
      </c>
      <c r="S292" s="2">
        <v>11</v>
      </c>
      <c r="T292" s="117">
        <v>22</v>
      </c>
      <c r="U292" s="2">
        <v>2</v>
      </c>
      <c r="V292" s="117">
        <v>66</v>
      </c>
      <c r="W292" s="2">
        <v>18</v>
      </c>
      <c r="X292" s="2"/>
      <c r="Y292" s="2"/>
      <c r="Z292" s="2"/>
      <c r="AA292" s="2"/>
      <c r="AB292" s="2"/>
      <c r="AC292" s="2"/>
      <c r="AD292" s="2"/>
      <c r="AE292" s="71">
        <f>('Controles Generales'!$D$19*(I292*(90/$H292))+'Controles Generales'!$E$19*(J292*(90/$H292))+'Controles Generales'!$F$19*(K292*(90/$H292))+'Controles Generales'!$G$19*(L292*(90/$H292))+'Controles Generales'!$H$19*(M292*(90/$H292))+'Controles Generales'!$J$19*(O292*(90/$H292))+'Controles Generales'!$K$19*(P292*(90/$H292))+'Controles Generales'!$O$19*(T292*(90/$H292))+'Controles Generales'!$Q$19*(V292*(90/$H292)))/100</f>
        <v>2.7631773399014783</v>
      </c>
      <c r="AF292" s="2"/>
      <c r="AG292" s="2"/>
      <c r="AH292" s="2"/>
      <c r="AI292" s="2"/>
      <c r="AJ292" s="10">
        <f>IF($H292&lt;'Criterios de Restricción'!$E$43,0,AE292)</f>
        <v>2.7631773399014783</v>
      </c>
    </row>
    <row r="293" spans="1:36" ht="21" x14ac:dyDescent="0.25">
      <c r="A293" s="117" t="s">
        <v>482</v>
      </c>
      <c r="B293" s="117" t="s">
        <v>28</v>
      </c>
      <c r="C293" s="117" t="s">
        <v>157</v>
      </c>
      <c r="D293" s="117" t="s">
        <v>118</v>
      </c>
      <c r="E293" s="118">
        <v>33713</v>
      </c>
      <c r="F293" s="117">
        <v>23</v>
      </c>
      <c r="G293" s="117">
        <v>14</v>
      </c>
      <c r="H293" s="117">
        <v>607</v>
      </c>
      <c r="I293" s="117">
        <v>101</v>
      </c>
      <c r="J293" s="117">
        <v>132</v>
      </c>
      <c r="K293" s="117">
        <v>20</v>
      </c>
      <c r="L293" s="117">
        <v>16</v>
      </c>
      <c r="M293" s="117">
        <v>43</v>
      </c>
      <c r="N293" s="2">
        <v>0</v>
      </c>
      <c r="O293" s="117">
        <v>1</v>
      </c>
      <c r="P293" s="117">
        <v>3</v>
      </c>
      <c r="Q293" s="2">
        <v>0</v>
      </c>
      <c r="R293" s="2">
        <v>0</v>
      </c>
      <c r="S293" s="2">
        <v>6</v>
      </c>
      <c r="T293" s="117">
        <v>10</v>
      </c>
      <c r="U293" s="2">
        <v>0</v>
      </c>
      <c r="V293" s="117">
        <v>36</v>
      </c>
      <c r="W293" s="2">
        <v>1</v>
      </c>
      <c r="X293" s="2" t="s">
        <v>42</v>
      </c>
      <c r="Y293" s="2">
        <v>3.9770943897300941</v>
      </c>
      <c r="Z293" s="2">
        <v>2.67864097564</v>
      </c>
      <c r="AA293" s="2">
        <v>2.9661627210602273</v>
      </c>
      <c r="AB293" s="2">
        <v>3.7742255372710773</v>
      </c>
      <c r="AC293" s="2">
        <v>3.3250842239336773</v>
      </c>
      <c r="AD293" s="2">
        <v>6.3527490480783158</v>
      </c>
      <c r="AE293" s="71">
        <f>('Controles Generales'!$D$19*(I293*(90/$H293))+'Controles Generales'!$E$19*(J293*(90/$H293))+'Controles Generales'!$F$19*(K293*(90/$H293))+'Controles Generales'!$G$19*(L293*(90/$H293))+'Controles Generales'!$H$19*(M293*(90/$H293))+'Controles Generales'!$J$19*(O293*(90/$H293))+'Controles Generales'!$K$19*(P293*(90/$H293))+'Controles Generales'!$O$19*(T293*(90/$H293))+'Controles Generales'!$Q$19*(V293*(90/$H293)))/100</f>
        <v>6.3622734761120263</v>
      </c>
      <c r="AF293" s="2"/>
      <c r="AG293" s="2"/>
      <c r="AH293" s="2"/>
      <c r="AI293" s="2"/>
      <c r="AJ293" s="10">
        <f>IF($H293&lt;'Criterios de Restricción'!$E$43,0,AE293)</f>
        <v>0</v>
      </c>
    </row>
    <row r="294" spans="1:36" ht="21" x14ac:dyDescent="0.25">
      <c r="A294" s="117" t="s">
        <v>481</v>
      </c>
      <c r="B294" s="117" t="s">
        <v>28</v>
      </c>
      <c r="C294" s="117" t="s">
        <v>155</v>
      </c>
      <c r="D294" s="117" t="s">
        <v>118</v>
      </c>
      <c r="E294" s="118">
        <v>31937</v>
      </c>
      <c r="F294" s="117">
        <v>28</v>
      </c>
      <c r="G294" s="117">
        <v>20</v>
      </c>
      <c r="H294" s="117">
        <v>1549</v>
      </c>
      <c r="I294" s="117">
        <v>321</v>
      </c>
      <c r="J294" s="117">
        <v>387</v>
      </c>
      <c r="K294" s="117">
        <v>18</v>
      </c>
      <c r="L294" s="117">
        <v>31</v>
      </c>
      <c r="M294" s="117">
        <v>173</v>
      </c>
      <c r="N294" s="2">
        <v>0</v>
      </c>
      <c r="O294" s="117">
        <v>0</v>
      </c>
      <c r="P294" s="117">
        <v>4</v>
      </c>
      <c r="Q294" s="2">
        <v>0</v>
      </c>
      <c r="R294" s="2">
        <v>0</v>
      </c>
      <c r="S294" s="2">
        <v>0</v>
      </c>
      <c r="T294" s="117">
        <v>7</v>
      </c>
      <c r="U294" s="2">
        <v>0</v>
      </c>
      <c r="V294" s="117">
        <v>107</v>
      </c>
      <c r="W294" s="2">
        <v>1</v>
      </c>
      <c r="X294" s="2" t="s">
        <v>42</v>
      </c>
      <c r="Y294" s="2">
        <v>2.7704977013441483</v>
      </c>
      <c r="Z294" s="2">
        <v>1.8217998345047841</v>
      </c>
      <c r="AA294" s="2">
        <v>1.9044659457958779</v>
      </c>
      <c r="AB294" s="2">
        <v>1.9508255701966075</v>
      </c>
      <c r="AC294" s="2">
        <v>2.5298563200836899</v>
      </c>
      <c r="AD294" s="2">
        <v>2.6742607240107477</v>
      </c>
      <c r="AE294" s="71">
        <f>('Controles Generales'!$D$19*(I294*(90/$H294))+'Controles Generales'!$E$19*(J294*(90/$H294))+'Controles Generales'!$F$19*(K294*(90/$H294))+'Controles Generales'!$G$19*(L294*(90/$H294))+'Controles Generales'!$H$19*(M294*(90/$H294))+'Controles Generales'!$J$19*(O294*(90/$H294))+'Controles Generales'!$K$19*(P294*(90/$H294))+'Controles Generales'!$O$19*(T294*(90/$H294))+'Controles Generales'!$Q$19*(V294*(90/$H294)))/100</f>
        <v>7.2923821820529371</v>
      </c>
      <c r="AF294" s="2"/>
      <c r="AG294" s="2"/>
      <c r="AH294" s="2"/>
      <c r="AI294" s="2"/>
      <c r="AJ294" s="10">
        <f>IF($H294&lt;'Criterios de Restricción'!$E$43,0,AE294)</f>
        <v>7.2923821820529371</v>
      </c>
    </row>
    <row r="295" spans="1:36" ht="21" x14ac:dyDescent="0.25">
      <c r="A295" s="117" t="s">
        <v>191</v>
      </c>
      <c r="B295" s="117" t="s">
        <v>25</v>
      </c>
      <c r="C295" s="117" t="s">
        <v>152</v>
      </c>
      <c r="D295" s="117" t="s">
        <v>118</v>
      </c>
      <c r="E295" s="118">
        <v>33997</v>
      </c>
      <c r="F295" s="117">
        <v>22</v>
      </c>
      <c r="G295" s="117">
        <v>10</v>
      </c>
      <c r="H295" s="117">
        <v>523</v>
      </c>
      <c r="I295" s="117">
        <v>45</v>
      </c>
      <c r="J295" s="117">
        <v>79</v>
      </c>
      <c r="K295" s="117">
        <v>17</v>
      </c>
      <c r="L295" s="117">
        <v>12</v>
      </c>
      <c r="M295" s="117">
        <v>32</v>
      </c>
      <c r="N295" s="2">
        <v>8</v>
      </c>
      <c r="O295" s="117">
        <v>0</v>
      </c>
      <c r="P295" s="117">
        <v>5</v>
      </c>
      <c r="Q295" s="2">
        <v>2</v>
      </c>
      <c r="R295" s="2">
        <v>3</v>
      </c>
      <c r="S295" s="2">
        <v>25</v>
      </c>
      <c r="T295" s="117">
        <v>8</v>
      </c>
      <c r="U295" s="2">
        <v>3</v>
      </c>
      <c r="V295" s="117">
        <v>30</v>
      </c>
      <c r="W295" s="2">
        <v>22</v>
      </c>
      <c r="X295" s="2"/>
      <c r="Y295" s="2"/>
      <c r="Z295" s="2"/>
      <c r="AA295" s="2"/>
      <c r="AB295" s="2"/>
      <c r="AC295" s="2"/>
      <c r="AD295" s="2"/>
      <c r="AE295" s="71">
        <f>('Controles Generales'!$D$19*(I295*(90/$H295))+'Controles Generales'!$E$19*(J295*(90/$H295))+'Controles Generales'!$F$19*(K295*(90/$H295))+'Controles Generales'!$G$19*(L295*(90/$H295))+'Controles Generales'!$H$19*(M295*(90/$H295))+'Controles Generales'!$J$19*(O295*(90/$H295))+'Controles Generales'!$K$19*(P295*(90/$H295))+'Controles Generales'!$O$19*(T295*(90/$H295))+'Controles Generales'!$Q$19*(V295*(90/$H295)))/100</f>
        <v>4.7151051625239013</v>
      </c>
      <c r="AF295" s="2"/>
      <c r="AG295" s="2"/>
      <c r="AH295" s="2"/>
      <c r="AI295" s="2"/>
      <c r="AJ295" s="10">
        <f>IF($H295&lt;'Criterios de Restricción'!$E$43,0,AE295)</f>
        <v>0</v>
      </c>
    </row>
    <row r="296" spans="1:36" ht="21" x14ac:dyDescent="0.25">
      <c r="A296" s="117" t="s">
        <v>1038</v>
      </c>
      <c r="B296" s="117" t="s">
        <v>28</v>
      </c>
      <c r="C296" s="117" t="s">
        <v>585</v>
      </c>
      <c r="D296" s="117" t="s">
        <v>118</v>
      </c>
      <c r="E296" s="118">
        <v>33710</v>
      </c>
      <c r="F296" s="117">
        <v>23</v>
      </c>
      <c r="G296" s="117">
        <v>8</v>
      </c>
      <c r="H296" s="117">
        <v>353</v>
      </c>
      <c r="I296" s="117">
        <v>35</v>
      </c>
      <c r="J296" s="117">
        <v>45</v>
      </c>
      <c r="K296" s="117">
        <v>3</v>
      </c>
      <c r="L296" s="117">
        <v>4</v>
      </c>
      <c r="M296" s="117">
        <v>15</v>
      </c>
      <c r="N296" s="2">
        <v>6</v>
      </c>
      <c r="O296" s="117">
        <v>1</v>
      </c>
      <c r="P296" s="117">
        <v>0</v>
      </c>
      <c r="Q296" s="2">
        <v>0</v>
      </c>
      <c r="R296" s="2">
        <v>1</v>
      </c>
      <c r="S296" s="2">
        <v>1</v>
      </c>
      <c r="T296" s="117">
        <v>5</v>
      </c>
      <c r="U296" s="2">
        <v>4</v>
      </c>
      <c r="V296" s="117">
        <v>21</v>
      </c>
      <c r="W296" s="2">
        <v>23</v>
      </c>
      <c r="X296" s="2" t="s">
        <v>42</v>
      </c>
      <c r="Y296" s="2">
        <v>18.174570626487583</v>
      </c>
      <c r="Z296" s="2">
        <v>20.594332334048875</v>
      </c>
      <c r="AA296" s="2">
        <v>23.048824741244697</v>
      </c>
      <c r="AB296" s="2">
        <v>17.971701774028567</v>
      </c>
      <c r="AC296" s="2">
        <v>21.554587016955391</v>
      </c>
      <c r="AD296" s="2">
        <v>10.25327529581843</v>
      </c>
      <c r="AE296" s="71">
        <f>('Controles Generales'!$D$19*(I296*(90/$H296))+'Controles Generales'!$E$19*(J296*(90/$H296))+'Controles Generales'!$F$19*(K296*(90/$H296))+'Controles Generales'!$G$19*(L296*(90/$H296))+'Controles Generales'!$H$19*(M296*(90/$H296))+'Controles Generales'!$J$19*(O296*(90/$H296))+'Controles Generales'!$K$19*(P296*(90/$H296))+'Controles Generales'!$O$19*(T296*(90/$H296))+'Controles Generales'!$Q$19*(V296*(90/$H296)))/100</f>
        <v>3.6050991501416427</v>
      </c>
      <c r="AF296" s="2"/>
      <c r="AG296" s="2"/>
      <c r="AH296" s="2"/>
      <c r="AI296" s="2"/>
      <c r="AJ296" s="10">
        <f>IF($H296&lt;'Criterios de Restricción'!$E$43,0,AE296)</f>
        <v>0</v>
      </c>
    </row>
    <row r="297" spans="1:36" ht="21" x14ac:dyDescent="0.25">
      <c r="A297" s="117" t="s">
        <v>487</v>
      </c>
      <c r="B297" s="117" t="s">
        <v>28</v>
      </c>
      <c r="C297" s="117" t="s">
        <v>158</v>
      </c>
      <c r="D297" s="117" t="s">
        <v>118</v>
      </c>
      <c r="E297" s="118">
        <v>32197</v>
      </c>
      <c r="F297" s="117">
        <v>27</v>
      </c>
      <c r="G297" s="117">
        <v>22</v>
      </c>
      <c r="H297" s="117">
        <v>1781</v>
      </c>
      <c r="I297" s="117">
        <v>429</v>
      </c>
      <c r="J297" s="117">
        <v>499</v>
      </c>
      <c r="K297" s="117">
        <v>39</v>
      </c>
      <c r="L297" s="117">
        <v>13</v>
      </c>
      <c r="M297" s="117">
        <v>155</v>
      </c>
      <c r="N297" s="2">
        <v>3</v>
      </c>
      <c r="O297" s="117">
        <v>0</v>
      </c>
      <c r="P297" s="117">
        <v>3</v>
      </c>
      <c r="Q297" s="2">
        <v>0</v>
      </c>
      <c r="R297" s="2">
        <v>2</v>
      </c>
      <c r="S297" s="2">
        <v>6</v>
      </c>
      <c r="T297" s="117">
        <v>16</v>
      </c>
      <c r="U297" s="2">
        <v>0</v>
      </c>
      <c r="V297" s="117">
        <v>57</v>
      </c>
      <c r="W297" s="2">
        <v>13</v>
      </c>
      <c r="X297" s="2"/>
      <c r="Y297" s="2"/>
      <c r="Z297" s="2"/>
      <c r="AA297" s="2"/>
      <c r="AB297" s="2"/>
      <c r="AC297" s="2"/>
      <c r="AD297" s="2"/>
      <c r="AE297" s="71">
        <f>('Controles Generales'!$D$19*(I297*(90/$H297))+'Controles Generales'!$E$19*(J297*(90/$H297))+'Controles Generales'!$F$19*(K297*(90/$H297))+'Controles Generales'!$G$19*(L297*(90/$H297))+'Controles Generales'!$H$19*(M297*(90/$H297))+'Controles Generales'!$J$19*(O297*(90/$H297))+'Controles Generales'!$K$19*(P297*(90/$H297))+'Controles Generales'!$O$19*(T297*(90/$H297))+'Controles Generales'!$Q$19*(V297*(90/$H297)))/100</f>
        <v>7.3864682762492979</v>
      </c>
      <c r="AF297" s="2"/>
      <c r="AG297" s="2"/>
      <c r="AH297" s="2"/>
      <c r="AI297" s="2"/>
      <c r="AJ297" s="10">
        <f>IF($H297&lt;'Criterios de Restricción'!$E$43,0,AE297)</f>
        <v>7.3864682762492979</v>
      </c>
    </row>
    <row r="298" spans="1:36" ht="21" x14ac:dyDescent="0.25">
      <c r="A298" s="117" t="s">
        <v>1039</v>
      </c>
      <c r="B298" s="117" t="s">
        <v>27</v>
      </c>
      <c r="C298" s="117" t="s">
        <v>144</v>
      </c>
      <c r="D298" s="117" t="s">
        <v>118</v>
      </c>
      <c r="E298" s="118">
        <v>32560</v>
      </c>
      <c r="F298" s="117">
        <v>26</v>
      </c>
      <c r="G298" s="117">
        <v>4</v>
      </c>
      <c r="H298" s="117">
        <v>135</v>
      </c>
      <c r="I298" s="117">
        <v>26</v>
      </c>
      <c r="J298" s="117">
        <v>32</v>
      </c>
      <c r="K298" s="117">
        <v>4</v>
      </c>
      <c r="L298" s="117">
        <v>1</v>
      </c>
      <c r="M298" s="117">
        <v>4</v>
      </c>
      <c r="N298" s="2">
        <v>0</v>
      </c>
      <c r="O298" s="117">
        <v>0</v>
      </c>
      <c r="P298" s="117">
        <v>1</v>
      </c>
      <c r="Q298" s="2">
        <v>0</v>
      </c>
      <c r="R298" s="2">
        <v>1</v>
      </c>
      <c r="S298" s="2">
        <v>0</v>
      </c>
      <c r="T298" s="117">
        <v>0</v>
      </c>
      <c r="U298" s="2">
        <v>1</v>
      </c>
      <c r="V298" s="117">
        <v>6</v>
      </c>
      <c r="W298" s="2">
        <v>6</v>
      </c>
      <c r="X298" s="2"/>
      <c r="Y298" s="2"/>
      <c r="Z298" s="2"/>
      <c r="AA298" s="2"/>
      <c r="AB298" s="2"/>
      <c r="AC298" s="2"/>
      <c r="AD298" s="2"/>
      <c r="AE298" s="71">
        <f>('Controles Generales'!$D$19*(I298*(90/$H298))+'Controles Generales'!$E$19*(J298*(90/$H298))+'Controles Generales'!$F$19*(K298*(90/$H298))+'Controles Generales'!$G$19*(L298*(90/$H298))+'Controles Generales'!$H$19*(M298*(90/$H298))+'Controles Generales'!$J$19*(O298*(90/$H298))+'Controles Generales'!$K$19*(P298*(90/$H298))+'Controles Generales'!$O$19*(T298*(90/$H298))+'Controles Generales'!$Q$19*(V298*(90/$H298)))/100</f>
        <v>5.6</v>
      </c>
      <c r="AF298" s="2"/>
      <c r="AG298" s="2"/>
      <c r="AH298" s="2"/>
      <c r="AI298" s="2"/>
      <c r="AJ298" s="10">
        <f>IF($H298&lt;'Criterios de Restricción'!$E$43,0,AE298)</f>
        <v>0</v>
      </c>
    </row>
    <row r="299" spans="1:36" ht="21" x14ac:dyDescent="0.25">
      <c r="A299" s="117" t="s">
        <v>1040</v>
      </c>
      <c r="B299" s="117" t="s">
        <v>28</v>
      </c>
      <c r="C299" s="117" t="s">
        <v>138</v>
      </c>
      <c r="D299" s="117" t="s">
        <v>118</v>
      </c>
      <c r="E299" s="118">
        <v>34079</v>
      </c>
      <c r="F299" s="117">
        <v>22</v>
      </c>
      <c r="G299" s="117">
        <v>3</v>
      </c>
      <c r="H299" s="117">
        <v>54</v>
      </c>
      <c r="I299" s="117">
        <v>6</v>
      </c>
      <c r="J299" s="117">
        <v>5</v>
      </c>
      <c r="K299" s="117">
        <v>3</v>
      </c>
      <c r="L299" s="117">
        <v>2</v>
      </c>
      <c r="M299" s="117">
        <v>2</v>
      </c>
      <c r="N299" s="2">
        <v>1</v>
      </c>
      <c r="O299" s="117">
        <v>0</v>
      </c>
      <c r="P299" s="117">
        <v>0</v>
      </c>
      <c r="Q299" s="2">
        <v>1</v>
      </c>
      <c r="R299" s="2">
        <v>9</v>
      </c>
      <c r="S299" s="2">
        <v>13</v>
      </c>
      <c r="T299" s="117">
        <v>2</v>
      </c>
      <c r="U299" s="2">
        <v>7</v>
      </c>
      <c r="V299" s="117">
        <v>4</v>
      </c>
      <c r="W299" s="2">
        <v>57</v>
      </c>
      <c r="X299" s="2"/>
      <c r="Y299" s="2"/>
      <c r="Z299" s="2"/>
      <c r="AA299" s="2"/>
      <c r="AB299" s="2"/>
      <c r="AC299" s="2"/>
      <c r="AD299" s="2"/>
      <c r="AE299" s="71">
        <f>('Controles Generales'!$D$19*(I299*(90/$H299))+'Controles Generales'!$E$19*(J299*(90/$H299))+'Controles Generales'!$F$19*(K299*(90/$H299))+'Controles Generales'!$G$19*(L299*(90/$H299))+'Controles Generales'!$H$19*(M299*(90/$H299))+'Controles Generales'!$J$19*(O299*(90/$H299))+'Controles Generales'!$K$19*(P299*(90/$H299))+'Controles Generales'!$O$19*(T299*(90/$H299))+'Controles Generales'!$Q$19*(V299*(90/$H299)))/100</f>
        <v>4.5666666666666664</v>
      </c>
      <c r="AF299" s="2"/>
      <c r="AG299" s="2"/>
      <c r="AH299" s="2"/>
      <c r="AI299" s="2"/>
      <c r="AJ299" s="10">
        <f>IF($H299&lt;'Criterios de Restricción'!$E$43,0,AE299)</f>
        <v>0</v>
      </c>
    </row>
    <row r="300" spans="1:36" ht="21" x14ac:dyDescent="0.25">
      <c r="A300" s="117" t="s">
        <v>325</v>
      </c>
      <c r="B300" s="117" t="s">
        <v>27</v>
      </c>
      <c r="C300" s="117" t="s">
        <v>155</v>
      </c>
      <c r="D300" s="117" t="s">
        <v>118</v>
      </c>
      <c r="E300" s="118">
        <v>30458</v>
      </c>
      <c r="F300" s="117">
        <v>32</v>
      </c>
      <c r="G300" s="117">
        <v>28</v>
      </c>
      <c r="H300" s="117">
        <v>1041</v>
      </c>
      <c r="I300" s="117">
        <v>25</v>
      </c>
      <c r="J300" s="117">
        <v>122</v>
      </c>
      <c r="K300" s="117">
        <v>11</v>
      </c>
      <c r="L300" s="117">
        <v>5</v>
      </c>
      <c r="M300" s="117">
        <v>11</v>
      </c>
      <c r="N300" s="2">
        <v>6</v>
      </c>
      <c r="O300" s="117">
        <v>5</v>
      </c>
      <c r="P300" s="117">
        <v>2</v>
      </c>
      <c r="Q300" s="2">
        <v>0</v>
      </c>
      <c r="R300" s="2">
        <v>11</v>
      </c>
      <c r="S300" s="2">
        <v>1</v>
      </c>
      <c r="T300" s="117">
        <v>12</v>
      </c>
      <c r="U300" s="2">
        <v>1</v>
      </c>
      <c r="V300" s="117">
        <v>19</v>
      </c>
      <c r="W300" s="2">
        <v>13</v>
      </c>
      <c r="X300" s="2" t="s">
        <v>42</v>
      </c>
      <c r="Y300" s="2">
        <v>0.13517665130568357</v>
      </c>
      <c r="Z300" s="2">
        <v>0.30592966400553862</v>
      </c>
      <c r="AA300" s="2">
        <v>0.29229679150169841</v>
      </c>
      <c r="AB300" s="2">
        <v>0.13517665130568357</v>
      </c>
      <c r="AC300" s="2">
        <v>0.24073743536487746</v>
      </c>
      <c r="AD300" s="2">
        <v>3.2258064516129031E-2</v>
      </c>
      <c r="AE300" s="71">
        <f>('Controles Generales'!$D$19*(I300*(90/$H300))+'Controles Generales'!$E$19*(J300*(90/$H300))+'Controles Generales'!$F$19*(K300*(90/$H300))+'Controles Generales'!$G$19*(L300*(90/$H300))+'Controles Generales'!$H$19*(M300*(90/$H300))+'Controles Generales'!$J$19*(O300*(90/$H300))+'Controles Generales'!$K$19*(P300*(90/$H300))+'Controles Generales'!$O$19*(T300*(90/$H300))+'Controles Generales'!$Q$19*(V300*(90/$H300)))/100</f>
        <v>2.0749279538904899</v>
      </c>
      <c r="AF300" s="2"/>
      <c r="AG300" s="2"/>
      <c r="AH300" s="2"/>
      <c r="AI300" s="2"/>
      <c r="AJ300" s="10">
        <f>IF($H300&lt;'Criterios de Restricción'!$E$43,0,AE300)</f>
        <v>2.0749279538904899</v>
      </c>
    </row>
    <row r="301" spans="1:36" ht="31.5" x14ac:dyDescent="0.25">
      <c r="A301" s="117" t="s">
        <v>1041</v>
      </c>
      <c r="B301" s="117" t="s">
        <v>28</v>
      </c>
      <c r="C301" s="117" t="s">
        <v>141</v>
      </c>
      <c r="D301" s="117" t="s">
        <v>118</v>
      </c>
      <c r="E301" s="118">
        <v>33257</v>
      </c>
      <c r="F301" s="117">
        <v>24</v>
      </c>
      <c r="G301" s="117">
        <v>1</v>
      </c>
      <c r="H301" s="117">
        <v>19</v>
      </c>
      <c r="I301" s="117">
        <v>2</v>
      </c>
      <c r="J301" s="117">
        <v>6</v>
      </c>
      <c r="K301" s="117">
        <v>1</v>
      </c>
      <c r="L301" s="117">
        <v>0</v>
      </c>
      <c r="M301" s="117">
        <v>1</v>
      </c>
      <c r="N301" s="2">
        <v>0</v>
      </c>
      <c r="O301" s="117">
        <v>0</v>
      </c>
      <c r="P301" s="117">
        <v>0</v>
      </c>
      <c r="Q301" s="2">
        <v>0</v>
      </c>
      <c r="R301" s="2">
        <v>2</v>
      </c>
      <c r="S301" s="2">
        <v>1</v>
      </c>
      <c r="T301" s="117">
        <v>0</v>
      </c>
      <c r="U301" s="2">
        <v>10</v>
      </c>
      <c r="V301" s="117">
        <v>1</v>
      </c>
      <c r="W301" s="2">
        <v>30</v>
      </c>
      <c r="X301" s="2" t="s">
        <v>42</v>
      </c>
      <c r="Y301" s="2">
        <v>12.111844785907799</v>
      </c>
      <c r="Z301" s="2">
        <v>11.606439045631939</v>
      </c>
      <c r="AA301" s="2">
        <v>12.434844608955585</v>
      </c>
      <c r="AB301" s="2">
        <v>11.870041507219273</v>
      </c>
      <c r="AC301" s="2">
        <v>12.798501021365961</v>
      </c>
      <c r="AD301" s="2">
        <v>9.5682630360382603</v>
      </c>
      <c r="AE301" s="71">
        <f>('Controles Generales'!$D$19*(I301*(90/$H301))+'Controles Generales'!$E$19*(J301*(90/$H301))+'Controles Generales'!$F$19*(K301*(90/$H301))+'Controles Generales'!$G$19*(L301*(90/$H301))+'Controles Generales'!$H$19*(M301*(90/$H301))+'Controles Generales'!$J$19*(O301*(90/$H301))+'Controles Generales'!$K$19*(P301*(90/$H301))+'Controles Generales'!$O$19*(T301*(90/$H301))+'Controles Generales'!$Q$19*(V301*(90/$H301)))/100</f>
        <v>6.3</v>
      </c>
      <c r="AF301" s="2"/>
      <c r="AG301" s="2"/>
      <c r="AH301" s="2"/>
      <c r="AI301" s="2"/>
      <c r="AJ301" s="10">
        <f>IF($H301&lt;'Criterios de Restricción'!$E$43,0,AE301)</f>
        <v>0</v>
      </c>
    </row>
    <row r="302" spans="1:36" ht="21" x14ac:dyDescent="0.25">
      <c r="A302" s="117" t="s">
        <v>669</v>
      </c>
      <c r="B302" s="117" t="s">
        <v>24</v>
      </c>
      <c r="C302" s="117" t="s">
        <v>128</v>
      </c>
      <c r="D302" s="117" t="s">
        <v>118</v>
      </c>
      <c r="E302" s="118">
        <v>31834</v>
      </c>
      <c r="F302" s="117">
        <v>28</v>
      </c>
      <c r="G302" s="117">
        <v>22</v>
      </c>
      <c r="H302" s="117">
        <v>1414</v>
      </c>
      <c r="I302" s="117">
        <v>76</v>
      </c>
      <c r="J302" s="117">
        <v>183</v>
      </c>
      <c r="K302" s="117">
        <v>31</v>
      </c>
      <c r="L302" s="117">
        <v>9</v>
      </c>
      <c r="M302" s="117">
        <v>30</v>
      </c>
      <c r="N302" s="2">
        <v>7</v>
      </c>
      <c r="O302" s="117">
        <v>4</v>
      </c>
      <c r="P302" s="117">
        <v>5</v>
      </c>
      <c r="Q302" s="2">
        <v>5</v>
      </c>
      <c r="R302" s="2">
        <v>0</v>
      </c>
      <c r="S302" s="2">
        <v>37</v>
      </c>
      <c r="T302" s="117">
        <v>38</v>
      </c>
      <c r="U302" s="2">
        <v>4</v>
      </c>
      <c r="V302" s="117">
        <v>49</v>
      </c>
      <c r="W302" s="2">
        <v>12</v>
      </c>
      <c r="X302" s="2"/>
      <c r="Y302" s="2"/>
      <c r="Z302" s="2"/>
      <c r="AA302" s="2"/>
      <c r="AB302" s="2"/>
      <c r="AC302" s="2"/>
      <c r="AD302" s="2"/>
      <c r="AE302" s="71">
        <f>('Controles Generales'!$D$19*(I302*(90/$H302))+'Controles Generales'!$E$19*(J302*(90/$H302))+'Controles Generales'!$F$19*(K302*(90/$H302))+'Controles Generales'!$G$19*(L302*(90/$H302))+'Controles Generales'!$H$19*(M302*(90/$H302))+'Controles Generales'!$J$19*(O302*(90/$H302))+'Controles Generales'!$K$19*(P302*(90/$H302))+'Controles Generales'!$O$19*(T302*(90/$H302))+'Controles Generales'!$Q$19*(V302*(90/$H302)))/100</f>
        <v>3.0367043847241861</v>
      </c>
      <c r="AF302" s="2"/>
      <c r="AG302" s="2"/>
      <c r="AH302" s="2"/>
      <c r="AI302" s="2"/>
      <c r="AJ302" s="10">
        <f>IF($H302&lt;'Criterios de Restricción'!$E$43,0,AE302)</f>
        <v>3.0367043847241861</v>
      </c>
    </row>
    <row r="303" spans="1:36" ht="21" x14ac:dyDescent="0.25">
      <c r="A303" s="117" t="s">
        <v>1042</v>
      </c>
      <c r="B303" s="117" t="s">
        <v>27</v>
      </c>
      <c r="C303" s="117" t="s">
        <v>160</v>
      </c>
      <c r="D303" s="117" t="s">
        <v>118</v>
      </c>
      <c r="E303" s="118">
        <v>32171</v>
      </c>
      <c r="F303" s="117">
        <v>27</v>
      </c>
      <c r="G303" s="117">
        <v>29</v>
      </c>
      <c r="H303" s="117">
        <v>2576</v>
      </c>
      <c r="I303" s="117">
        <v>235</v>
      </c>
      <c r="J303" s="117">
        <v>494</v>
      </c>
      <c r="K303" s="117">
        <v>106</v>
      </c>
      <c r="L303" s="117">
        <v>21</v>
      </c>
      <c r="M303" s="117">
        <v>70</v>
      </c>
      <c r="N303" s="2">
        <v>0</v>
      </c>
      <c r="O303" s="117">
        <v>8</v>
      </c>
      <c r="P303" s="117">
        <v>3</v>
      </c>
      <c r="Q303" s="2">
        <v>0</v>
      </c>
      <c r="R303" s="2">
        <v>0</v>
      </c>
      <c r="S303" s="2">
        <v>1</v>
      </c>
      <c r="T303" s="117">
        <v>52</v>
      </c>
      <c r="U303" s="2">
        <v>3</v>
      </c>
      <c r="V303" s="117">
        <v>72</v>
      </c>
      <c r="W303" s="2">
        <v>12</v>
      </c>
      <c r="X303" s="2"/>
      <c r="Y303" s="2"/>
      <c r="Z303" s="2"/>
      <c r="AA303" s="2"/>
      <c r="AB303" s="2"/>
      <c r="AC303" s="2"/>
      <c r="AD303" s="2"/>
      <c r="AE303" s="71">
        <f>('Controles Generales'!$D$19*(I303*(90/$H303))+'Controles Generales'!$E$19*(J303*(90/$H303))+'Controles Generales'!$F$19*(K303*(90/$H303))+'Controles Generales'!$G$19*(L303*(90/$H303))+'Controles Generales'!$H$19*(M303*(90/$H303))+'Controles Generales'!$J$19*(O303*(90/$H303))+'Controles Generales'!$K$19*(P303*(90/$H303))+'Controles Generales'!$O$19*(T303*(90/$H303))+'Controles Generales'!$Q$19*(V303*(90/$H303)))/100</f>
        <v>4.4049689440993793</v>
      </c>
      <c r="AF303" s="2"/>
      <c r="AG303" s="2"/>
      <c r="AH303" s="2"/>
      <c r="AI303" s="2"/>
      <c r="AJ303" s="10">
        <f>IF($H303&lt;'Criterios de Restricción'!$E$43,0,AE303)</f>
        <v>4.4049689440993793</v>
      </c>
    </row>
    <row r="304" spans="1:36" ht="21" x14ac:dyDescent="0.25">
      <c r="A304" s="117" t="s">
        <v>1043</v>
      </c>
      <c r="B304" s="117" t="s">
        <v>28</v>
      </c>
      <c r="C304" s="117" t="s">
        <v>605</v>
      </c>
      <c r="D304" s="117" t="s">
        <v>118</v>
      </c>
      <c r="E304" s="118">
        <v>30385</v>
      </c>
      <c r="F304" s="117">
        <v>32</v>
      </c>
      <c r="G304" s="117">
        <v>17</v>
      </c>
      <c r="H304" s="117">
        <v>1300</v>
      </c>
      <c r="I304" s="117">
        <v>236</v>
      </c>
      <c r="J304" s="117">
        <v>194</v>
      </c>
      <c r="K304" s="117">
        <v>16</v>
      </c>
      <c r="L304" s="117">
        <v>21</v>
      </c>
      <c r="M304" s="117">
        <v>126</v>
      </c>
      <c r="N304" s="2">
        <v>27</v>
      </c>
      <c r="O304" s="117">
        <v>1</v>
      </c>
      <c r="P304" s="117">
        <v>4</v>
      </c>
      <c r="Q304" s="2">
        <v>2</v>
      </c>
      <c r="R304" s="2">
        <v>42</v>
      </c>
      <c r="S304" s="2">
        <v>17</v>
      </c>
      <c r="T304" s="117">
        <v>4</v>
      </c>
      <c r="U304" s="2">
        <v>1</v>
      </c>
      <c r="V304" s="117">
        <v>93</v>
      </c>
      <c r="W304" s="2">
        <v>28</v>
      </c>
      <c r="X304" s="2"/>
      <c r="Y304" s="2"/>
      <c r="Z304" s="2"/>
      <c r="AA304" s="2"/>
      <c r="AB304" s="2"/>
      <c r="AC304" s="2"/>
      <c r="AD304" s="2"/>
      <c r="AE304" s="71">
        <f>('Controles Generales'!$D$19*(I304*(90/$H304))+'Controles Generales'!$E$19*(J304*(90/$H304))+'Controles Generales'!$F$19*(K304*(90/$H304))+'Controles Generales'!$G$19*(L304*(90/$H304))+'Controles Generales'!$H$19*(M304*(90/$H304))+'Controles Generales'!$J$19*(O304*(90/$H304))+'Controles Generales'!$K$19*(P304*(90/$H304))+'Controles Generales'!$O$19*(T304*(90/$H304))+'Controles Generales'!$Q$19*(V304*(90/$H304)))/100</f>
        <v>5.6672307692307697</v>
      </c>
      <c r="AF304" s="2"/>
      <c r="AG304" s="2"/>
      <c r="AH304" s="2"/>
      <c r="AI304" s="2"/>
      <c r="AJ304" s="10">
        <f>IF($H304&lt;'Criterios de Restricción'!$E$43,0,AE304)</f>
        <v>5.6672307692307697</v>
      </c>
    </row>
    <row r="305" spans="1:36" ht="21" x14ac:dyDescent="0.25">
      <c r="A305" s="117" t="s">
        <v>1044</v>
      </c>
      <c r="B305" s="117" t="s">
        <v>28</v>
      </c>
      <c r="C305" s="117" t="s">
        <v>165</v>
      </c>
      <c r="D305" s="117" t="s">
        <v>118</v>
      </c>
      <c r="E305" s="118">
        <v>31481</v>
      </c>
      <c r="F305" s="117">
        <v>29</v>
      </c>
      <c r="G305" s="117">
        <v>15</v>
      </c>
      <c r="H305" s="117">
        <v>923</v>
      </c>
      <c r="I305" s="117">
        <v>134</v>
      </c>
      <c r="J305" s="117">
        <v>140</v>
      </c>
      <c r="K305" s="117">
        <v>12</v>
      </c>
      <c r="L305" s="117">
        <v>16</v>
      </c>
      <c r="M305" s="117">
        <v>64</v>
      </c>
      <c r="N305" s="2">
        <v>0</v>
      </c>
      <c r="O305" s="117">
        <v>0</v>
      </c>
      <c r="P305" s="117">
        <v>1</v>
      </c>
      <c r="Q305" s="2">
        <v>0</v>
      </c>
      <c r="R305" s="2">
        <v>0</v>
      </c>
      <c r="S305" s="2">
        <v>0</v>
      </c>
      <c r="T305" s="117">
        <v>2</v>
      </c>
      <c r="U305" s="2">
        <v>0</v>
      </c>
      <c r="V305" s="117">
        <v>81</v>
      </c>
      <c r="W305" s="2">
        <v>2</v>
      </c>
      <c r="X305" s="2"/>
      <c r="Y305" s="2"/>
      <c r="Z305" s="2"/>
      <c r="AA305" s="2"/>
      <c r="AB305" s="2"/>
      <c r="AC305" s="2"/>
      <c r="AD305" s="2"/>
      <c r="AE305" s="71">
        <f>('Controles Generales'!$D$19*(I305*(90/$H305))+'Controles Generales'!$E$19*(J305*(90/$H305))+'Controles Generales'!$F$19*(K305*(90/$H305))+'Controles Generales'!$G$19*(L305*(90/$H305))+'Controles Generales'!$H$19*(M305*(90/$H305))+'Controles Generales'!$J$19*(O305*(90/$H305))+'Controles Generales'!$K$19*(P305*(90/$H305))+'Controles Generales'!$O$19*(T305*(90/$H305))+'Controles Generales'!$Q$19*(V305*(90/$H305)))/100</f>
        <v>4.9153846153846157</v>
      </c>
      <c r="AF305" s="2"/>
      <c r="AG305" s="2"/>
      <c r="AH305" s="2"/>
      <c r="AI305" s="2"/>
      <c r="AJ305" s="10">
        <f>IF($H305&lt;'Criterios de Restricción'!$E$43,0,AE305)</f>
        <v>4.9153846153846157</v>
      </c>
    </row>
    <row r="306" spans="1:36" ht="21" x14ac:dyDescent="0.25">
      <c r="A306" s="117" t="s">
        <v>483</v>
      </c>
      <c r="B306" s="117" t="s">
        <v>28</v>
      </c>
      <c r="C306" s="117" t="s">
        <v>157</v>
      </c>
      <c r="D306" s="117" t="s">
        <v>133</v>
      </c>
      <c r="E306" s="118">
        <v>30962</v>
      </c>
      <c r="F306" s="117">
        <v>31</v>
      </c>
      <c r="G306" s="117">
        <v>19</v>
      </c>
      <c r="H306" s="117">
        <v>1441</v>
      </c>
      <c r="I306" s="117">
        <v>371</v>
      </c>
      <c r="J306" s="117">
        <v>416</v>
      </c>
      <c r="K306" s="117">
        <v>17</v>
      </c>
      <c r="L306" s="117">
        <v>23</v>
      </c>
      <c r="M306" s="117">
        <v>118</v>
      </c>
      <c r="N306" s="2">
        <v>1</v>
      </c>
      <c r="O306" s="117">
        <v>1</v>
      </c>
      <c r="P306" s="117">
        <v>5</v>
      </c>
      <c r="Q306" s="2">
        <v>0</v>
      </c>
      <c r="R306" s="2">
        <v>4</v>
      </c>
      <c r="S306" s="2">
        <v>1</v>
      </c>
      <c r="T306" s="117">
        <v>7</v>
      </c>
      <c r="U306" s="2">
        <v>14</v>
      </c>
      <c r="V306" s="117">
        <v>70</v>
      </c>
      <c r="W306" s="2">
        <v>50</v>
      </c>
      <c r="X306" s="2" t="s">
        <v>42</v>
      </c>
      <c r="Y306" s="2">
        <v>35.731105109171722</v>
      </c>
      <c r="Z306" s="2">
        <v>26.843759147925667</v>
      </c>
      <c r="AA306" s="2">
        <v>32.381090200040695</v>
      </c>
      <c r="AB306" s="2">
        <v>31.227006748515979</v>
      </c>
      <c r="AC306" s="2">
        <v>32.5259984667941</v>
      </c>
      <c r="AD306" s="2">
        <v>36.261548814116402</v>
      </c>
      <c r="AE306" s="71">
        <f>('Controles Generales'!$D$19*(I306*(90/$H306))+'Controles Generales'!$E$19*(J306*(90/$H306))+'Controles Generales'!$F$19*(K306*(90/$H306))+'Controles Generales'!$G$19*(L306*(90/$H306))+'Controles Generales'!$H$19*(M306*(90/$H306))+'Controles Generales'!$J$19*(O306*(90/$H306))+'Controles Generales'!$K$19*(P306*(90/$H306))+'Controles Generales'!$O$19*(T306*(90/$H306))+'Controles Generales'!$Q$19*(V306*(90/$H306)))/100</f>
        <v>7.5291464260929919</v>
      </c>
      <c r="AF306" s="2"/>
      <c r="AG306" s="2"/>
      <c r="AH306" s="2"/>
      <c r="AI306" s="2"/>
      <c r="AJ306" s="10">
        <f>IF($H306&lt;'Criterios de Restricción'!$E$43,0,AE306)</f>
        <v>7.5291464260929919</v>
      </c>
    </row>
    <row r="307" spans="1:36" ht="21" x14ac:dyDescent="0.25">
      <c r="A307" s="117" t="s">
        <v>1045</v>
      </c>
      <c r="B307" s="117" t="s">
        <v>28</v>
      </c>
      <c r="C307" s="117" t="s">
        <v>143</v>
      </c>
      <c r="D307" s="117" t="s">
        <v>118</v>
      </c>
      <c r="E307" s="118">
        <v>30856</v>
      </c>
      <c r="F307" s="117">
        <v>31</v>
      </c>
      <c r="G307" s="117">
        <v>23</v>
      </c>
      <c r="H307" s="117">
        <v>1934</v>
      </c>
      <c r="I307" s="117">
        <v>399</v>
      </c>
      <c r="J307" s="117">
        <v>573</v>
      </c>
      <c r="K307" s="117">
        <v>26</v>
      </c>
      <c r="L307" s="117">
        <v>19</v>
      </c>
      <c r="M307" s="117">
        <v>131</v>
      </c>
      <c r="N307" s="2">
        <v>1</v>
      </c>
      <c r="O307" s="117">
        <v>2</v>
      </c>
      <c r="P307" s="117">
        <v>7</v>
      </c>
      <c r="Q307" s="2">
        <v>0</v>
      </c>
      <c r="R307" s="2">
        <v>4</v>
      </c>
      <c r="S307" s="2">
        <v>1</v>
      </c>
      <c r="T307" s="117">
        <v>19</v>
      </c>
      <c r="U307" s="2">
        <v>6</v>
      </c>
      <c r="V307" s="117">
        <v>80</v>
      </c>
      <c r="W307" s="2">
        <v>13</v>
      </c>
      <c r="X307" s="2"/>
      <c r="Y307" s="2"/>
      <c r="Z307" s="2"/>
      <c r="AA307" s="2"/>
      <c r="AB307" s="2"/>
      <c r="AC307" s="2"/>
      <c r="AD307" s="2"/>
      <c r="AE307" s="71">
        <f>('Controles Generales'!$D$19*(I307*(90/$H307))+'Controles Generales'!$E$19*(J307*(90/$H307))+'Controles Generales'!$F$19*(K307*(90/$H307))+'Controles Generales'!$G$19*(L307*(90/$H307))+'Controles Generales'!$H$19*(M307*(90/$H307))+'Controles Generales'!$J$19*(O307*(90/$H307))+'Controles Generales'!$K$19*(P307*(90/$H307))+'Controles Generales'!$O$19*(T307*(90/$H307))+'Controles Generales'!$Q$19*(V307*(90/$H307)))/100</f>
        <v>6.8528438469493302</v>
      </c>
      <c r="AF307" s="2"/>
      <c r="AG307" s="2"/>
      <c r="AH307" s="2"/>
      <c r="AI307" s="2"/>
      <c r="AJ307" s="10">
        <f>IF($H307&lt;'Criterios de Restricción'!$E$43,0,AE307)</f>
        <v>6.8528438469493302</v>
      </c>
    </row>
    <row r="308" spans="1:36" ht="31.5" x14ac:dyDescent="0.25">
      <c r="A308" s="117" t="s">
        <v>1046</v>
      </c>
      <c r="B308" s="117" t="s">
        <v>28</v>
      </c>
      <c r="C308" s="117" t="s">
        <v>144</v>
      </c>
      <c r="D308" s="117" t="s">
        <v>118</v>
      </c>
      <c r="E308" s="118">
        <v>32247</v>
      </c>
      <c r="F308" s="117">
        <v>27</v>
      </c>
      <c r="G308" s="117">
        <v>19</v>
      </c>
      <c r="H308" s="117">
        <v>1201</v>
      </c>
      <c r="I308" s="117">
        <v>172</v>
      </c>
      <c r="J308" s="117">
        <v>205</v>
      </c>
      <c r="K308" s="117">
        <v>27</v>
      </c>
      <c r="L308" s="117">
        <v>19</v>
      </c>
      <c r="M308" s="117">
        <v>75</v>
      </c>
      <c r="N308" s="2">
        <v>0</v>
      </c>
      <c r="O308" s="117">
        <v>0</v>
      </c>
      <c r="P308" s="117">
        <v>2</v>
      </c>
      <c r="Q308" s="2">
        <v>0</v>
      </c>
      <c r="R308" s="2">
        <v>0</v>
      </c>
      <c r="S308" s="2">
        <v>0</v>
      </c>
      <c r="T308" s="117">
        <v>4</v>
      </c>
      <c r="U308" s="2">
        <v>5</v>
      </c>
      <c r="V308" s="117">
        <v>65</v>
      </c>
      <c r="W308" s="2">
        <v>5</v>
      </c>
      <c r="X308" s="2"/>
      <c r="Y308" s="2"/>
      <c r="Z308" s="2"/>
      <c r="AA308" s="2"/>
      <c r="AB308" s="2"/>
      <c r="AC308" s="2"/>
      <c r="AD308" s="2"/>
      <c r="AE308" s="71">
        <f>('Controles Generales'!$D$19*(I308*(90/$H308))+'Controles Generales'!$E$19*(J308*(90/$H308))+'Controles Generales'!$F$19*(K308*(90/$H308))+'Controles Generales'!$G$19*(L308*(90/$H308))+'Controles Generales'!$H$19*(M308*(90/$H308))+'Controles Generales'!$J$19*(O308*(90/$H308))+'Controles Generales'!$K$19*(P308*(90/$H308))+'Controles Generales'!$O$19*(T308*(90/$H308))+'Controles Generales'!$Q$19*(V308*(90/$H308)))/100</f>
        <v>5.0335553705245637</v>
      </c>
      <c r="AF308" s="2"/>
      <c r="AG308" s="2"/>
      <c r="AH308" s="2"/>
      <c r="AI308" s="2"/>
      <c r="AJ308" s="10">
        <f>IF($H308&lt;'Criterios de Restricción'!$E$43,0,AE308)</f>
        <v>5.0335553705245637</v>
      </c>
    </row>
    <row r="309" spans="1:36" ht="21" x14ac:dyDescent="0.25">
      <c r="A309" s="117" t="s">
        <v>166</v>
      </c>
      <c r="B309" s="117" t="s">
        <v>25</v>
      </c>
      <c r="C309" s="117" t="s">
        <v>135</v>
      </c>
      <c r="D309" s="117" t="s">
        <v>118</v>
      </c>
      <c r="E309" s="118">
        <v>35104</v>
      </c>
      <c r="F309" s="117">
        <v>19</v>
      </c>
      <c r="G309" s="117">
        <v>3</v>
      </c>
      <c r="H309" s="117">
        <v>49</v>
      </c>
      <c r="I309" s="117">
        <v>5</v>
      </c>
      <c r="J309" s="117">
        <v>10</v>
      </c>
      <c r="K309" s="117">
        <v>0</v>
      </c>
      <c r="L309" s="117">
        <v>1</v>
      </c>
      <c r="M309" s="117">
        <v>1</v>
      </c>
      <c r="N309" s="2">
        <v>15</v>
      </c>
      <c r="O309" s="117">
        <v>0</v>
      </c>
      <c r="P309" s="117">
        <v>0</v>
      </c>
      <c r="Q309" s="2">
        <v>9</v>
      </c>
      <c r="R309" s="2">
        <v>78</v>
      </c>
      <c r="S309" s="2">
        <v>21</v>
      </c>
      <c r="T309" s="117">
        <v>2</v>
      </c>
      <c r="U309" s="2">
        <v>3</v>
      </c>
      <c r="V309" s="117">
        <v>1</v>
      </c>
      <c r="W309" s="2">
        <v>81</v>
      </c>
      <c r="X309" s="2" t="s">
        <v>42</v>
      </c>
      <c r="Y309" s="2">
        <v>15.479006180453307</v>
      </c>
      <c r="Z309" s="2">
        <v>9.0419115565624804</v>
      </c>
      <c r="AA309" s="2">
        <v>10.994317409628421</v>
      </c>
      <c r="AB309" s="2">
        <v>14.011793065699207</v>
      </c>
      <c r="AC309" s="2">
        <v>14.762859175928435</v>
      </c>
      <c r="AD309" s="2">
        <v>20.142263153417041</v>
      </c>
      <c r="AE309" s="71">
        <f>('Controles Generales'!$D$19*(I309*(90/$H309))+'Controles Generales'!$E$19*(J309*(90/$H309))+'Controles Generales'!$F$19*(K309*(90/$H309))+'Controles Generales'!$G$19*(L309*(90/$H309))+'Controles Generales'!$H$19*(M309*(90/$H309))+'Controles Generales'!$J$19*(O309*(90/$H309))+'Controles Generales'!$K$19*(P309*(90/$H309))+'Controles Generales'!$O$19*(T309*(90/$H309))+'Controles Generales'!$Q$19*(V309*(90/$H309)))/100</f>
        <v>4.1326530612244907</v>
      </c>
      <c r="AF309" s="2"/>
      <c r="AG309" s="2"/>
      <c r="AH309" s="2"/>
      <c r="AI309" s="2"/>
      <c r="AJ309" s="10">
        <f>IF($H309&lt;'Criterios de Restricción'!$E$43,0,AE309)</f>
        <v>0</v>
      </c>
    </row>
    <row r="310" spans="1:36" ht="21" x14ac:dyDescent="0.25">
      <c r="A310" s="117" t="s">
        <v>1047</v>
      </c>
      <c r="B310" s="117" t="s">
        <v>28</v>
      </c>
      <c r="C310" s="117" t="s">
        <v>168</v>
      </c>
      <c r="D310" s="117" t="s">
        <v>118</v>
      </c>
      <c r="E310" s="118">
        <v>32445</v>
      </c>
      <c r="F310" s="117">
        <v>27</v>
      </c>
      <c r="G310" s="117">
        <v>11</v>
      </c>
      <c r="H310" s="117">
        <v>679</v>
      </c>
      <c r="I310" s="117">
        <v>113</v>
      </c>
      <c r="J310" s="117">
        <v>141</v>
      </c>
      <c r="K310" s="117">
        <v>3</v>
      </c>
      <c r="L310" s="117">
        <v>7</v>
      </c>
      <c r="M310" s="117">
        <v>43</v>
      </c>
      <c r="N310" s="2">
        <v>0</v>
      </c>
      <c r="O310" s="117">
        <v>0</v>
      </c>
      <c r="P310" s="117">
        <v>2</v>
      </c>
      <c r="Q310" s="2">
        <v>0</v>
      </c>
      <c r="R310" s="2">
        <v>0</v>
      </c>
      <c r="S310" s="2">
        <v>0</v>
      </c>
      <c r="T310" s="117">
        <v>5</v>
      </c>
      <c r="U310" s="2">
        <v>1</v>
      </c>
      <c r="V310" s="117">
        <v>41</v>
      </c>
      <c r="W310" s="2">
        <v>13</v>
      </c>
      <c r="X310" s="2" t="s">
        <v>42</v>
      </c>
      <c r="Y310" s="2">
        <v>28.697670858958716</v>
      </c>
      <c r="Z310" s="2">
        <v>28.28500369862768</v>
      </c>
      <c r="AA310" s="2">
        <v>25.687963135786109</v>
      </c>
      <c r="AB310" s="2">
        <v>26.168982334368547</v>
      </c>
      <c r="AC310" s="2">
        <v>36.742493710755134</v>
      </c>
      <c r="AD310" s="2">
        <v>47.394962945735614</v>
      </c>
      <c r="AE310" s="71">
        <f>('Controles Generales'!$D$19*(I310*(90/$H310))+'Controles Generales'!$E$19*(J310*(90/$H310))+'Controles Generales'!$F$19*(K310*(90/$H310))+'Controles Generales'!$G$19*(L310*(90/$H310))+'Controles Generales'!$H$19*(M310*(90/$H310))+'Controles Generales'!$J$19*(O310*(90/$H310))+'Controles Generales'!$K$19*(P310*(90/$H310))+'Controles Generales'!$O$19*(T310*(90/$H310))+'Controles Generales'!$Q$19*(V310*(90/$H310)))/100</f>
        <v>5.3430044182621508</v>
      </c>
      <c r="AF310" s="2"/>
      <c r="AG310" s="2"/>
      <c r="AH310" s="2"/>
      <c r="AI310" s="2"/>
      <c r="AJ310" s="10">
        <f>IF($H310&lt;'Criterios de Restricción'!$E$43,0,AE310)</f>
        <v>5.3430044182621508</v>
      </c>
    </row>
    <row r="311" spans="1:36" ht="21" x14ac:dyDescent="0.25">
      <c r="A311" s="117" t="s">
        <v>474</v>
      </c>
      <c r="B311" s="117" t="s">
        <v>28</v>
      </c>
      <c r="C311" s="117" t="s">
        <v>154</v>
      </c>
      <c r="D311" s="117" t="s">
        <v>118</v>
      </c>
      <c r="E311" s="118">
        <v>36073</v>
      </c>
      <c r="F311" s="117">
        <v>17</v>
      </c>
      <c r="G311" s="117">
        <v>1</v>
      </c>
      <c r="H311" s="117">
        <v>45</v>
      </c>
      <c r="I311" s="117">
        <v>8</v>
      </c>
      <c r="J311" s="117">
        <v>11</v>
      </c>
      <c r="K311" s="117">
        <v>0</v>
      </c>
      <c r="L311" s="117">
        <v>0</v>
      </c>
      <c r="M311" s="117">
        <v>0</v>
      </c>
      <c r="N311" s="2">
        <v>4</v>
      </c>
      <c r="O311" s="117">
        <v>0</v>
      </c>
      <c r="P311" s="117">
        <v>0</v>
      </c>
      <c r="Q311" s="2">
        <v>1</v>
      </c>
      <c r="R311" s="2">
        <v>3</v>
      </c>
      <c r="S311" s="2">
        <v>0</v>
      </c>
      <c r="T311" s="117">
        <v>1</v>
      </c>
      <c r="U311" s="2">
        <v>3</v>
      </c>
      <c r="V311" s="117">
        <v>3</v>
      </c>
      <c r="W311" s="2">
        <v>27</v>
      </c>
      <c r="X311" s="2"/>
      <c r="Y311" s="2"/>
      <c r="Z311" s="2"/>
      <c r="AA311" s="2"/>
      <c r="AB311" s="2"/>
      <c r="AC311" s="2"/>
      <c r="AD311" s="2"/>
      <c r="AE311" s="71">
        <f>('Controles Generales'!$D$19*(I311*(90/$H311))+'Controles Generales'!$E$19*(J311*(90/$H311))+'Controles Generales'!$F$19*(K311*(90/$H311))+'Controles Generales'!$G$19*(L311*(90/$H311))+'Controles Generales'!$H$19*(M311*(90/$H311))+'Controles Generales'!$J$19*(O311*(90/$H311))+'Controles Generales'!$K$19*(P311*(90/$H311))+'Controles Generales'!$O$19*(T311*(90/$H311))+'Controles Generales'!$Q$19*(V311*(90/$H311)))/100</f>
        <v>4.58</v>
      </c>
      <c r="AF311" s="2"/>
      <c r="AG311" s="2"/>
      <c r="AH311" s="2"/>
      <c r="AI311" s="2"/>
      <c r="AJ311" s="10">
        <f>IF($H311&lt;'Criterios de Restricción'!$E$43,0,AE311)</f>
        <v>0</v>
      </c>
    </row>
    <row r="312" spans="1:36" ht="31.5" x14ac:dyDescent="0.25">
      <c r="A312" s="117" t="s">
        <v>1048</v>
      </c>
      <c r="B312" s="117" t="s">
        <v>27</v>
      </c>
      <c r="C312" s="117" t="s">
        <v>598</v>
      </c>
      <c r="D312" s="117" t="s">
        <v>118</v>
      </c>
      <c r="E312" s="118">
        <v>32555</v>
      </c>
      <c r="F312" s="117">
        <v>26</v>
      </c>
      <c r="G312" s="117">
        <v>1</v>
      </c>
      <c r="H312" s="117">
        <v>23</v>
      </c>
      <c r="I312" s="117">
        <v>2</v>
      </c>
      <c r="J312" s="117">
        <v>8</v>
      </c>
      <c r="K312" s="117">
        <v>0</v>
      </c>
      <c r="L312" s="117">
        <v>1</v>
      </c>
      <c r="M312" s="117">
        <v>2</v>
      </c>
      <c r="N312" s="2">
        <v>0</v>
      </c>
      <c r="O312" s="117">
        <v>0</v>
      </c>
      <c r="P312" s="117">
        <v>0</v>
      </c>
      <c r="Q312" s="2">
        <v>0</v>
      </c>
      <c r="R312" s="2">
        <v>0</v>
      </c>
      <c r="S312" s="2">
        <v>0</v>
      </c>
      <c r="T312" s="117">
        <v>0</v>
      </c>
      <c r="U312" s="2">
        <v>5</v>
      </c>
      <c r="V312" s="117">
        <v>5</v>
      </c>
      <c r="W312" s="2">
        <v>28</v>
      </c>
      <c r="X312" s="2"/>
      <c r="Y312" s="2"/>
      <c r="Z312" s="2"/>
      <c r="AA312" s="2"/>
      <c r="AB312" s="2"/>
      <c r="AC312" s="2"/>
      <c r="AD312" s="2"/>
      <c r="AE312" s="71">
        <f>('Controles Generales'!$D$19*(I312*(90/$H312))+'Controles Generales'!$E$19*(J312*(90/$H312))+'Controles Generales'!$F$19*(K312*(90/$H312))+'Controles Generales'!$G$19*(L312*(90/$H312))+'Controles Generales'!$H$19*(M312*(90/$H312))+'Controles Generales'!$J$19*(O312*(90/$H312))+'Controles Generales'!$K$19*(P312*(90/$H312))+'Controles Generales'!$O$19*(T312*(90/$H312))+'Controles Generales'!$Q$19*(V312*(90/$H312)))/100</f>
        <v>7.3173913043478249</v>
      </c>
      <c r="AF312" s="2"/>
      <c r="AG312" s="2"/>
      <c r="AH312" s="2"/>
      <c r="AI312" s="2"/>
      <c r="AJ312" s="10">
        <f>IF($H312&lt;'Criterios de Restricción'!$E$43,0,AE312)</f>
        <v>0</v>
      </c>
    </row>
    <row r="313" spans="1:36" ht="21" x14ac:dyDescent="0.25">
      <c r="A313" s="117" t="s">
        <v>272</v>
      </c>
      <c r="B313" s="117" t="s">
        <v>25</v>
      </c>
      <c r="C313" s="117" t="s">
        <v>142</v>
      </c>
      <c r="D313" s="117" t="s">
        <v>118</v>
      </c>
      <c r="E313" s="118">
        <v>30060</v>
      </c>
      <c r="F313" s="117">
        <v>33</v>
      </c>
      <c r="G313" s="117">
        <v>18</v>
      </c>
      <c r="H313" s="117">
        <v>994</v>
      </c>
      <c r="I313" s="117">
        <v>144</v>
      </c>
      <c r="J313" s="117">
        <v>276</v>
      </c>
      <c r="K313" s="117">
        <v>20</v>
      </c>
      <c r="L313" s="117">
        <v>12</v>
      </c>
      <c r="M313" s="117">
        <v>58</v>
      </c>
      <c r="N313" s="2">
        <v>2</v>
      </c>
      <c r="O313" s="117">
        <v>0</v>
      </c>
      <c r="P313" s="117">
        <v>6</v>
      </c>
      <c r="Q313" s="2">
        <v>0</v>
      </c>
      <c r="R313" s="2">
        <v>7</v>
      </c>
      <c r="S313" s="2">
        <v>0</v>
      </c>
      <c r="T313" s="117">
        <v>4</v>
      </c>
      <c r="U313" s="2">
        <v>8</v>
      </c>
      <c r="V313" s="117">
        <v>50</v>
      </c>
      <c r="W313" s="2">
        <v>44</v>
      </c>
      <c r="X313" s="2"/>
      <c r="Y313" s="2"/>
      <c r="Z313" s="2"/>
      <c r="AA313" s="2"/>
      <c r="AB313" s="2"/>
      <c r="AC313" s="2"/>
      <c r="AD313" s="2"/>
      <c r="AE313" s="71">
        <f>('Controles Generales'!$D$19*(I313*(90/$H313))+'Controles Generales'!$E$19*(J313*(90/$H313))+'Controles Generales'!$F$19*(K313*(90/$H313))+'Controles Generales'!$G$19*(L313*(90/$H313))+'Controles Generales'!$H$19*(M313*(90/$H313))+'Controles Generales'!$J$19*(O313*(90/$H313))+'Controles Generales'!$K$19*(P313*(90/$H313))+'Controles Generales'!$O$19*(T313*(90/$H313))+'Controles Generales'!$Q$19*(V313*(90/$H313)))/100</f>
        <v>6.0718309859154918</v>
      </c>
      <c r="AF313" s="2"/>
      <c r="AG313" s="2"/>
      <c r="AH313" s="2"/>
      <c r="AI313" s="2"/>
      <c r="AJ313" s="10">
        <f>IF($H313&lt;'Criterios de Restricción'!$E$43,0,AE313)</f>
        <v>6.0718309859154918</v>
      </c>
    </row>
    <row r="314" spans="1:36" ht="21" x14ac:dyDescent="0.25">
      <c r="A314" s="117" t="s">
        <v>496</v>
      </c>
      <c r="B314" s="117" t="s">
        <v>28</v>
      </c>
      <c r="C314" s="117" t="s">
        <v>129</v>
      </c>
      <c r="D314" s="117" t="s">
        <v>118</v>
      </c>
      <c r="E314" s="118">
        <v>33396</v>
      </c>
      <c r="F314" s="117">
        <v>24</v>
      </c>
      <c r="G314" s="117">
        <v>28</v>
      </c>
      <c r="H314" s="117">
        <v>1663</v>
      </c>
      <c r="I314" s="117">
        <v>208</v>
      </c>
      <c r="J314" s="117">
        <v>348</v>
      </c>
      <c r="K314" s="117">
        <v>27</v>
      </c>
      <c r="L314" s="117">
        <v>23</v>
      </c>
      <c r="M314" s="117">
        <v>96</v>
      </c>
      <c r="N314" s="2">
        <v>0</v>
      </c>
      <c r="O314" s="117">
        <v>1</v>
      </c>
      <c r="P314" s="117">
        <v>4</v>
      </c>
      <c r="Q314" s="2">
        <v>0</v>
      </c>
      <c r="R314" s="2">
        <v>2</v>
      </c>
      <c r="S314" s="2">
        <v>1</v>
      </c>
      <c r="T314" s="117">
        <v>22</v>
      </c>
      <c r="U314" s="2">
        <v>11</v>
      </c>
      <c r="V314" s="117">
        <v>90</v>
      </c>
      <c r="W314" s="2">
        <v>50</v>
      </c>
      <c r="X314" s="2" t="s">
        <v>42</v>
      </c>
      <c r="Y314" s="2">
        <v>3.6037210502430104</v>
      </c>
      <c r="Z314" s="2">
        <v>3.2441001042007849</v>
      </c>
      <c r="AA314" s="2">
        <v>3.5820390527578208</v>
      </c>
      <c r="AB314" s="2">
        <v>3.8537210502430104</v>
      </c>
      <c r="AC314" s="2">
        <v>4.194080502797128</v>
      </c>
      <c r="AD314" s="2">
        <v>2.7351714849227227</v>
      </c>
      <c r="AE314" s="71">
        <f>('Controles Generales'!$D$19*(I314*(90/$H314))+'Controles Generales'!$E$19*(J314*(90/$H314))+'Controles Generales'!$F$19*(K314*(90/$H314))+'Controles Generales'!$G$19*(L314*(90/$H314))+'Controles Generales'!$H$19*(M314*(90/$H314))+'Controles Generales'!$J$19*(O314*(90/$H314))+'Controles Generales'!$K$19*(P314*(90/$H314))+'Controles Generales'!$O$19*(T314*(90/$H314))+'Controles Generales'!$Q$19*(V314*(90/$H314)))/100</f>
        <v>5.1515935057125679</v>
      </c>
      <c r="AF314" s="2"/>
      <c r="AG314" s="2"/>
      <c r="AH314" s="2"/>
      <c r="AI314" s="2"/>
      <c r="AJ314" s="10">
        <f>IF($H314&lt;'Criterios de Restricción'!$E$43,0,AE314)</f>
        <v>5.1515935057125679</v>
      </c>
    </row>
    <row r="315" spans="1:36" ht="21" x14ac:dyDescent="0.25">
      <c r="A315" s="117" t="s">
        <v>490</v>
      </c>
      <c r="B315" s="117" t="s">
        <v>28</v>
      </c>
      <c r="C315" s="117" t="s">
        <v>160</v>
      </c>
      <c r="D315" s="117" t="s">
        <v>118</v>
      </c>
      <c r="E315" s="118">
        <v>34347</v>
      </c>
      <c r="F315" s="117">
        <v>21</v>
      </c>
      <c r="G315" s="117">
        <v>4</v>
      </c>
      <c r="H315" s="117">
        <v>128</v>
      </c>
      <c r="I315" s="117">
        <v>15</v>
      </c>
      <c r="J315" s="117">
        <v>13</v>
      </c>
      <c r="K315" s="117">
        <v>2</v>
      </c>
      <c r="L315" s="117">
        <v>0</v>
      </c>
      <c r="M315" s="117">
        <v>6</v>
      </c>
      <c r="N315" s="2">
        <v>1</v>
      </c>
      <c r="O315" s="117">
        <v>0</v>
      </c>
      <c r="P315" s="117">
        <v>0</v>
      </c>
      <c r="Q315" s="2">
        <v>1</v>
      </c>
      <c r="R315" s="2">
        <v>12</v>
      </c>
      <c r="S315" s="2">
        <v>5</v>
      </c>
      <c r="T315" s="117">
        <v>1</v>
      </c>
      <c r="U315" s="2">
        <v>8</v>
      </c>
      <c r="V315" s="117">
        <v>6</v>
      </c>
      <c r="W315" s="2">
        <v>76</v>
      </c>
      <c r="X315" s="2"/>
      <c r="Y315" s="2"/>
      <c r="Z315" s="2"/>
      <c r="AA315" s="2"/>
      <c r="AB315" s="2"/>
      <c r="AC315" s="2"/>
      <c r="AD315" s="2"/>
      <c r="AE315" s="71">
        <f>('Controles Generales'!$D$19*(I315*(90/$H315))+'Controles Generales'!$E$19*(J315*(90/$H315))+'Controles Generales'!$F$19*(K315*(90/$H315))+'Controles Generales'!$G$19*(L315*(90/$H315))+'Controles Generales'!$H$19*(M315*(90/$H315))+'Controles Generales'!$J$19*(O315*(90/$H315))+'Controles Generales'!$K$19*(P315*(90/$H315))+'Controles Generales'!$O$19*(T315*(90/$H315))+'Controles Generales'!$Q$19*(V315*(90/$H315)))/100</f>
        <v>3.4312499999999999</v>
      </c>
      <c r="AF315" s="2"/>
      <c r="AG315" s="2"/>
      <c r="AH315" s="2"/>
      <c r="AI315" s="2"/>
      <c r="AJ315" s="10">
        <f>IF($H315&lt;'Criterios de Restricción'!$E$43,0,AE315)</f>
        <v>0</v>
      </c>
    </row>
    <row r="316" spans="1:36" ht="21" x14ac:dyDescent="0.25">
      <c r="A316" s="117" t="s">
        <v>252</v>
      </c>
      <c r="B316" s="117" t="s">
        <v>28</v>
      </c>
      <c r="C316" s="117" t="s">
        <v>143</v>
      </c>
      <c r="D316" s="117" t="s">
        <v>118</v>
      </c>
      <c r="E316" s="118">
        <v>33240</v>
      </c>
      <c r="F316" s="117">
        <v>24</v>
      </c>
      <c r="G316" s="117">
        <v>17</v>
      </c>
      <c r="H316" s="117">
        <v>1007</v>
      </c>
      <c r="I316" s="117">
        <v>131</v>
      </c>
      <c r="J316" s="117">
        <v>151</v>
      </c>
      <c r="K316" s="117">
        <v>12</v>
      </c>
      <c r="L316" s="117">
        <v>18</v>
      </c>
      <c r="M316" s="117">
        <v>65</v>
      </c>
      <c r="N316" s="2">
        <v>8</v>
      </c>
      <c r="O316" s="117">
        <v>0</v>
      </c>
      <c r="P316" s="117">
        <v>0</v>
      </c>
      <c r="Q316" s="2">
        <v>0</v>
      </c>
      <c r="R316" s="2">
        <v>2</v>
      </c>
      <c r="S316" s="2">
        <v>4</v>
      </c>
      <c r="T316" s="117">
        <v>5</v>
      </c>
      <c r="U316" s="2">
        <v>2</v>
      </c>
      <c r="V316" s="117">
        <v>86</v>
      </c>
      <c r="W316" s="2">
        <v>13</v>
      </c>
      <c r="X316" s="2" t="s">
        <v>42</v>
      </c>
      <c r="Y316" s="2">
        <v>19.436016155663779</v>
      </c>
      <c r="Z316" s="2">
        <v>8.9939614355175692</v>
      </c>
      <c r="AA316" s="2">
        <v>11.280906376055674</v>
      </c>
      <c r="AB316" s="2">
        <v>15.665524352385091</v>
      </c>
      <c r="AC316" s="2">
        <v>20.381697276407568</v>
      </c>
      <c r="AD316" s="2">
        <v>24.250130550005093</v>
      </c>
      <c r="AE316" s="71">
        <f>('Controles Generales'!$D$19*(I316*(90/$H316))+'Controles Generales'!$E$19*(J316*(90/$H316))+'Controles Generales'!$F$19*(K316*(90/$H316))+'Controles Generales'!$G$19*(L316*(90/$H316))+'Controles Generales'!$H$19*(M316*(90/$H316))+'Controles Generales'!$J$19*(O316*(90/$H316))+'Controles Generales'!$K$19*(P316*(90/$H316))+'Controles Generales'!$O$19*(T316*(90/$H316))+'Controles Generales'!$Q$19*(V316*(90/$H316)))/100</f>
        <v>4.6689175769612721</v>
      </c>
      <c r="AF316" s="2"/>
      <c r="AG316" s="2"/>
      <c r="AH316" s="2"/>
      <c r="AI316" s="2"/>
      <c r="AJ316" s="10">
        <f>IF($H316&lt;'Criterios de Restricción'!$E$43,0,AE316)</f>
        <v>4.6689175769612721</v>
      </c>
    </row>
    <row r="317" spans="1:36" ht="21" x14ac:dyDescent="0.25">
      <c r="A317" s="117" t="s">
        <v>488</v>
      </c>
      <c r="B317" s="117" t="s">
        <v>28</v>
      </c>
      <c r="C317" s="117" t="s">
        <v>158</v>
      </c>
      <c r="D317" s="117" t="s">
        <v>118</v>
      </c>
      <c r="E317" s="118">
        <v>33965</v>
      </c>
      <c r="F317" s="117">
        <v>22</v>
      </c>
      <c r="G317" s="117">
        <v>21</v>
      </c>
      <c r="H317" s="117">
        <v>1669</v>
      </c>
      <c r="I317" s="117">
        <v>265</v>
      </c>
      <c r="J317" s="117">
        <v>214</v>
      </c>
      <c r="K317" s="117">
        <v>7</v>
      </c>
      <c r="L317" s="117">
        <v>37</v>
      </c>
      <c r="M317" s="117">
        <v>152</v>
      </c>
      <c r="N317" s="2">
        <v>4</v>
      </c>
      <c r="O317" s="117">
        <v>0</v>
      </c>
      <c r="P317" s="117">
        <v>0</v>
      </c>
      <c r="Q317" s="2">
        <v>2</v>
      </c>
      <c r="R317" s="2">
        <v>10</v>
      </c>
      <c r="S317" s="2">
        <v>9</v>
      </c>
      <c r="T317" s="117">
        <v>6</v>
      </c>
      <c r="U317" s="2">
        <v>0</v>
      </c>
      <c r="V317" s="117">
        <v>109</v>
      </c>
      <c r="W317" s="2">
        <v>27</v>
      </c>
      <c r="X317" s="2" t="s">
        <v>42</v>
      </c>
      <c r="Y317" s="2">
        <v>10.96752046978636</v>
      </c>
      <c r="Z317" s="2">
        <v>9.1836543583413235</v>
      </c>
      <c r="AA317" s="2">
        <v>8.7031218159885384</v>
      </c>
      <c r="AB317" s="2">
        <v>10.983913912409307</v>
      </c>
      <c r="AC317" s="2">
        <v>13.420611313791554</v>
      </c>
      <c r="AD317" s="2">
        <v>15.884535503006994</v>
      </c>
      <c r="AE317" s="71">
        <f>('Controles Generales'!$D$19*(I317*(90/$H317))+'Controles Generales'!$E$19*(J317*(90/$H317))+'Controles Generales'!$F$19*(K317*(90/$H317))+'Controles Generales'!$G$19*(L317*(90/$H317))+'Controles Generales'!$H$19*(M317*(90/$H317))+'Controles Generales'!$J$19*(O317*(90/$H317))+'Controles Generales'!$K$19*(P317*(90/$H317))+'Controles Generales'!$O$19*(T317*(90/$H317))+'Controles Generales'!$Q$19*(V317*(90/$H317)))/100</f>
        <v>5.0424805272618336</v>
      </c>
      <c r="AF317" s="2"/>
      <c r="AG317" s="2"/>
      <c r="AH317" s="2"/>
      <c r="AI317" s="2"/>
      <c r="AJ317" s="10">
        <f>IF($H317&lt;'Criterios de Restricción'!$E$43,0,AE317)</f>
        <v>5.0424805272618336</v>
      </c>
    </row>
    <row r="318" spans="1:36" ht="21" x14ac:dyDescent="0.25">
      <c r="A318" s="117" t="s">
        <v>455</v>
      </c>
      <c r="B318" s="117" t="s">
        <v>28</v>
      </c>
      <c r="C318" s="117" t="s">
        <v>168</v>
      </c>
      <c r="D318" s="117" t="s">
        <v>118</v>
      </c>
      <c r="E318" s="118">
        <v>30088</v>
      </c>
      <c r="F318" s="117">
        <v>33</v>
      </c>
      <c r="G318" s="117">
        <v>11</v>
      </c>
      <c r="H318" s="117">
        <v>659</v>
      </c>
      <c r="I318" s="117">
        <v>70</v>
      </c>
      <c r="J318" s="117">
        <v>75</v>
      </c>
      <c r="K318" s="117">
        <v>9</v>
      </c>
      <c r="L318" s="117">
        <v>4</v>
      </c>
      <c r="M318" s="117">
        <v>37</v>
      </c>
      <c r="N318" s="2">
        <v>0</v>
      </c>
      <c r="O318" s="117">
        <v>0</v>
      </c>
      <c r="P318" s="117">
        <v>2</v>
      </c>
      <c r="Q318" s="2">
        <v>0</v>
      </c>
      <c r="R318" s="2">
        <v>0</v>
      </c>
      <c r="S318" s="2">
        <v>1</v>
      </c>
      <c r="T318" s="117">
        <v>2</v>
      </c>
      <c r="U318" s="2">
        <v>0</v>
      </c>
      <c r="V318" s="117">
        <v>51</v>
      </c>
      <c r="W318" s="2">
        <v>1</v>
      </c>
      <c r="X318" s="2"/>
      <c r="Y318" s="2"/>
      <c r="Z318" s="2"/>
      <c r="AA318" s="2"/>
      <c r="AB318" s="2"/>
      <c r="AC318" s="2"/>
      <c r="AD318" s="2"/>
      <c r="AE318" s="71">
        <f>('Controles Generales'!$D$19*(I318*(90/$H318))+'Controles Generales'!$E$19*(J318*(90/$H318))+'Controles Generales'!$F$19*(K318*(90/$H318))+'Controles Generales'!$G$19*(L318*(90/$H318))+'Controles Generales'!$H$19*(M318*(90/$H318))+'Controles Generales'!$J$19*(O318*(90/$H318))+'Controles Generales'!$K$19*(P318*(90/$H318))+'Controles Generales'!$O$19*(T318*(90/$H318))+'Controles Generales'!$Q$19*(V318*(90/$H318)))/100</f>
        <v>3.7625189681335356</v>
      </c>
      <c r="AF318" s="2"/>
      <c r="AG318" s="2"/>
      <c r="AH318" s="2"/>
      <c r="AI318" s="2"/>
      <c r="AJ318" s="10">
        <f>IF($H318&lt;'Criterios de Restricción'!$E$43,0,AE318)</f>
        <v>3.7625189681335356</v>
      </c>
    </row>
    <row r="319" spans="1:36" ht="21" x14ac:dyDescent="0.25">
      <c r="A319" s="117" t="s">
        <v>497</v>
      </c>
      <c r="B319" s="117" t="s">
        <v>28</v>
      </c>
      <c r="C319" s="117" t="s">
        <v>165</v>
      </c>
      <c r="D319" s="117" t="s">
        <v>118</v>
      </c>
      <c r="E319" s="118">
        <v>32568</v>
      </c>
      <c r="F319" s="117">
        <v>26</v>
      </c>
      <c r="G319" s="117">
        <v>3</v>
      </c>
      <c r="H319" s="117">
        <v>65</v>
      </c>
      <c r="I319" s="117">
        <v>5</v>
      </c>
      <c r="J319" s="117">
        <v>4</v>
      </c>
      <c r="K319" s="117">
        <v>0</v>
      </c>
      <c r="L319" s="117">
        <v>4</v>
      </c>
      <c r="M319" s="117">
        <v>9</v>
      </c>
      <c r="N319" s="2">
        <v>4</v>
      </c>
      <c r="O319" s="117">
        <v>0</v>
      </c>
      <c r="P319" s="117">
        <v>0</v>
      </c>
      <c r="Q319" s="2">
        <v>0</v>
      </c>
      <c r="R319" s="2">
        <v>5</v>
      </c>
      <c r="S319" s="2">
        <v>0</v>
      </c>
      <c r="T319" s="117">
        <v>0</v>
      </c>
      <c r="U319" s="2">
        <v>8</v>
      </c>
      <c r="V319" s="117">
        <v>4</v>
      </c>
      <c r="W319" s="2">
        <v>38</v>
      </c>
      <c r="X319" s="2"/>
      <c r="Y319" s="2"/>
      <c r="Z319" s="2"/>
      <c r="AA319" s="2"/>
      <c r="AB319" s="2"/>
      <c r="AC319" s="2"/>
      <c r="AD319" s="2"/>
      <c r="AE319" s="71">
        <f>('Controles Generales'!$D$19*(I319*(90/$H319))+'Controles Generales'!$E$19*(J319*(90/$H319))+'Controles Generales'!$F$19*(K319*(90/$H319))+'Controles Generales'!$G$19*(L319*(90/$H319))+'Controles Generales'!$H$19*(M319*(90/$H319))+'Controles Generales'!$J$19*(O319*(90/$H319))+'Controles Generales'!$K$19*(P319*(90/$H319))+'Controles Generales'!$O$19*(T319*(90/$H319))+'Controles Generales'!$Q$19*(V319*(90/$H319)))/100</f>
        <v>4.9015384615384621</v>
      </c>
      <c r="AF319" s="2"/>
      <c r="AG319" s="2"/>
      <c r="AH319" s="2"/>
      <c r="AI319" s="2"/>
      <c r="AJ319" s="10">
        <f>IF($H319&lt;'Criterios de Restricción'!$E$43,0,AE319)</f>
        <v>0</v>
      </c>
    </row>
    <row r="320" spans="1:36" ht="31.5" x14ac:dyDescent="0.25">
      <c r="A320" s="117" t="s">
        <v>491</v>
      </c>
      <c r="B320" s="117" t="s">
        <v>28</v>
      </c>
      <c r="C320" s="117" t="s">
        <v>148</v>
      </c>
      <c r="D320" s="117" t="s">
        <v>118</v>
      </c>
      <c r="E320" s="118">
        <v>34150</v>
      </c>
      <c r="F320" s="117">
        <v>22</v>
      </c>
      <c r="G320" s="117">
        <v>14</v>
      </c>
      <c r="H320" s="117">
        <v>954</v>
      </c>
      <c r="I320" s="117">
        <v>123</v>
      </c>
      <c r="J320" s="117">
        <v>160</v>
      </c>
      <c r="K320" s="117">
        <v>13</v>
      </c>
      <c r="L320" s="117">
        <v>22</v>
      </c>
      <c r="M320" s="117">
        <v>59</v>
      </c>
      <c r="N320" s="2">
        <v>8</v>
      </c>
      <c r="O320" s="117">
        <v>1</v>
      </c>
      <c r="P320" s="117">
        <v>1</v>
      </c>
      <c r="Q320" s="2">
        <v>0</v>
      </c>
      <c r="R320" s="2">
        <v>9</v>
      </c>
      <c r="S320" s="2">
        <v>5</v>
      </c>
      <c r="T320" s="117">
        <v>3</v>
      </c>
      <c r="U320" s="2">
        <v>6</v>
      </c>
      <c r="V320" s="117">
        <v>72</v>
      </c>
      <c r="W320" s="2">
        <v>25</v>
      </c>
      <c r="X320" s="2"/>
      <c r="Y320" s="2"/>
      <c r="Z320" s="2"/>
      <c r="AA320" s="2"/>
      <c r="AB320" s="2"/>
      <c r="AC320" s="2"/>
      <c r="AD320" s="2"/>
      <c r="AE320" s="71">
        <f>('Controles Generales'!$D$19*(I320*(90/$H320))+'Controles Generales'!$E$19*(J320*(90/$H320))+'Controles Generales'!$F$19*(K320*(90/$H320))+'Controles Generales'!$G$19*(L320*(90/$H320))+'Controles Generales'!$H$19*(M320*(90/$H320))+'Controles Generales'!$J$19*(O320*(90/$H320))+'Controles Generales'!$K$19*(P320*(90/$H320))+'Controles Generales'!$O$19*(T320*(90/$H320))+'Controles Generales'!$Q$19*(V320*(90/$H320)))/100</f>
        <v>4.8764150943396229</v>
      </c>
      <c r="AF320" s="2"/>
      <c r="AG320" s="2"/>
      <c r="AH320" s="2"/>
      <c r="AI320" s="2"/>
      <c r="AJ320" s="10">
        <f>IF($H320&lt;'Criterios de Restricción'!$E$43,0,AE320)</f>
        <v>4.8764150943396229</v>
      </c>
    </row>
    <row r="321" spans="1:36" ht="31.5" x14ac:dyDescent="0.25">
      <c r="A321" s="117" t="s">
        <v>1049</v>
      </c>
      <c r="B321" s="117" t="s">
        <v>28</v>
      </c>
      <c r="C321" s="117" t="s">
        <v>148</v>
      </c>
      <c r="D321" s="117" t="s">
        <v>118</v>
      </c>
      <c r="E321" s="118">
        <v>33468</v>
      </c>
      <c r="F321" s="117">
        <v>24</v>
      </c>
      <c r="G321" s="117">
        <v>16</v>
      </c>
      <c r="H321" s="117">
        <v>431</v>
      </c>
      <c r="I321" s="117">
        <v>35</v>
      </c>
      <c r="J321" s="117">
        <v>70</v>
      </c>
      <c r="K321" s="117">
        <v>5</v>
      </c>
      <c r="L321" s="117">
        <v>3</v>
      </c>
      <c r="M321" s="117">
        <v>15</v>
      </c>
      <c r="N321" s="2">
        <v>3</v>
      </c>
      <c r="O321" s="117">
        <v>0</v>
      </c>
      <c r="P321" s="117">
        <v>2</v>
      </c>
      <c r="Q321" s="2">
        <v>0</v>
      </c>
      <c r="R321" s="2">
        <v>0</v>
      </c>
      <c r="S321" s="2">
        <v>0</v>
      </c>
      <c r="T321" s="117">
        <v>5</v>
      </c>
      <c r="U321" s="2">
        <v>0</v>
      </c>
      <c r="V321" s="117">
        <v>19</v>
      </c>
      <c r="W321" s="2">
        <v>5</v>
      </c>
      <c r="X321" s="2"/>
      <c r="Y321" s="2"/>
      <c r="Z321" s="2"/>
      <c r="AA321" s="2"/>
      <c r="AB321" s="2"/>
      <c r="AC321" s="2"/>
      <c r="AD321" s="2"/>
      <c r="AE321" s="71">
        <f>('Controles Generales'!$D$19*(I321*(90/$H321))+'Controles Generales'!$E$19*(J321*(90/$H321))+'Controles Generales'!$F$19*(K321*(90/$H321))+'Controles Generales'!$G$19*(L321*(90/$H321))+'Controles Generales'!$H$19*(M321*(90/$H321))+'Controles Generales'!$J$19*(O321*(90/$H321))+'Controles Generales'!$K$19*(P321*(90/$H321))+'Controles Generales'!$O$19*(T321*(90/$H321))+'Controles Generales'!$Q$19*(V321*(90/$H321)))/100</f>
        <v>3.6438515081206493</v>
      </c>
      <c r="AF321" s="2"/>
      <c r="AG321" s="2"/>
      <c r="AH321" s="2"/>
      <c r="AI321" s="2"/>
      <c r="AJ321" s="10">
        <f>IF($H321&lt;'Criterios de Restricción'!$E$43,0,AE321)</f>
        <v>0</v>
      </c>
    </row>
    <row r="322" spans="1:36" ht="21" x14ac:dyDescent="0.25">
      <c r="A322" s="117" t="s">
        <v>430</v>
      </c>
      <c r="B322" s="117" t="s">
        <v>28</v>
      </c>
      <c r="C322" s="117" t="s">
        <v>130</v>
      </c>
      <c r="D322" s="117" t="s">
        <v>118</v>
      </c>
      <c r="E322" s="118">
        <v>31269</v>
      </c>
      <c r="F322" s="117">
        <v>30</v>
      </c>
      <c r="G322" s="117">
        <v>17</v>
      </c>
      <c r="H322" s="117">
        <v>1248</v>
      </c>
      <c r="I322" s="117">
        <v>223</v>
      </c>
      <c r="J322" s="117">
        <v>426</v>
      </c>
      <c r="K322" s="117">
        <v>43</v>
      </c>
      <c r="L322" s="117">
        <v>19</v>
      </c>
      <c r="M322" s="117">
        <v>69</v>
      </c>
      <c r="N322" s="2">
        <v>9</v>
      </c>
      <c r="O322" s="117">
        <v>2</v>
      </c>
      <c r="P322" s="117">
        <v>6</v>
      </c>
      <c r="Q322" s="2">
        <v>3</v>
      </c>
      <c r="R322" s="2">
        <v>23</v>
      </c>
      <c r="S322" s="2">
        <v>2</v>
      </c>
      <c r="T322" s="117">
        <v>21</v>
      </c>
      <c r="U322" s="2">
        <v>16</v>
      </c>
      <c r="V322" s="117">
        <v>57</v>
      </c>
      <c r="W322" s="2">
        <v>98</v>
      </c>
      <c r="X322" s="2" t="s">
        <v>42</v>
      </c>
      <c r="Y322" s="2">
        <v>15.174681380053693</v>
      </c>
      <c r="Z322" s="2">
        <v>15.036051083495238</v>
      </c>
      <c r="AA322" s="2">
        <v>17.544679803204282</v>
      </c>
      <c r="AB322" s="2">
        <v>14.682878101365167</v>
      </c>
      <c r="AC322" s="2">
        <v>16.280002487757319</v>
      </c>
      <c r="AD322" s="2">
        <v>8.6168735810909283</v>
      </c>
      <c r="AE322" s="71">
        <f>('Controles Generales'!$D$19*(I322*(90/$H322))+'Controles Generales'!$E$19*(J322*(90/$H322))+'Controles Generales'!$F$19*(K322*(90/$H322))+'Controles Generales'!$G$19*(L322*(90/$H322))+'Controles Generales'!$H$19*(M322*(90/$H322))+'Controles Generales'!$J$19*(O322*(90/$H322))+'Controles Generales'!$K$19*(P322*(90/$H322))+'Controles Generales'!$O$19*(T322*(90/$H322))+'Controles Generales'!$Q$19*(V322*(90/$H322)))/100</f>
        <v>7.359375</v>
      </c>
      <c r="AF322" s="2"/>
      <c r="AG322" s="2"/>
      <c r="AH322" s="2"/>
      <c r="AI322" s="2"/>
      <c r="AJ322" s="10">
        <f>IF($H322&lt;'Criterios de Restricción'!$E$43,0,AE322)</f>
        <v>7.359375</v>
      </c>
    </row>
    <row r="323" spans="1:36" ht="21" x14ac:dyDescent="0.25">
      <c r="A323" s="117" t="s">
        <v>1050</v>
      </c>
      <c r="B323" s="117" t="s">
        <v>27</v>
      </c>
      <c r="C323" s="117" t="s">
        <v>142</v>
      </c>
      <c r="D323" s="117" t="s">
        <v>118</v>
      </c>
      <c r="E323" s="118">
        <v>33585</v>
      </c>
      <c r="F323" s="117">
        <v>23</v>
      </c>
      <c r="G323" s="117">
        <v>25</v>
      </c>
      <c r="H323" s="117">
        <v>1850</v>
      </c>
      <c r="I323" s="117">
        <v>195</v>
      </c>
      <c r="J323" s="117">
        <v>519</v>
      </c>
      <c r="K323" s="117">
        <v>88</v>
      </c>
      <c r="L323" s="117">
        <v>11</v>
      </c>
      <c r="M323" s="117">
        <v>67</v>
      </c>
      <c r="N323" s="2">
        <v>5</v>
      </c>
      <c r="O323" s="117">
        <v>2</v>
      </c>
      <c r="P323" s="117">
        <v>15</v>
      </c>
      <c r="Q323" s="2">
        <v>2</v>
      </c>
      <c r="R323" s="2">
        <v>12</v>
      </c>
      <c r="S323" s="2">
        <v>1</v>
      </c>
      <c r="T323" s="117">
        <v>49</v>
      </c>
      <c r="U323" s="2">
        <v>11</v>
      </c>
      <c r="V323" s="117">
        <v>44</v>
      </c>
      <c r="W323" s="2">
        <v>90</v>
      </c>
      <c r="X323" s="2" t="s">
        <v>42</v>
      </c>
      <c r="Y323" s="2">
        <v>32.999636649506485</v>
      </c>
      <c r="Z323" s="2">
        <v>31.769280538048378</v>
      </c>
      <c r="AA323" s="2">
        <v>33.14575349349748</v>
      </c>
      <c r="AB323" s="2">
        <v>30.954554682293374</v>
      </c>
      <c r="AC323" s="2">
        <v>37.182205547123232</v>
      </c>
      <c r="AD323" s="2">
        <v>31.243387905950112</v>
      </c>
      <c r="AE323" s="71">
        <f>('Controles Generales'!$D$19*(I323*(90/$H323))+'Controles Generales'!$E$19*(J323*(90/$H323))+'Controles Generales'!$F$19*(K323*(90/$H323))+'Controles Generales'!$G$19*(L323*(90/$H323))+'Controles Generales'!$H$19*(M323*(90/$H323))+'Controles Generales'!$J$19*(O323*(90/$H323))+'Controles Generales'!$K$19*(P323*(90/$H323))+'Controles Generales'!$O$19*(T323*(90/$H323))+'Controles Generales'!$Q$19*(V323*(90/$H323)))/100</f>
        <v>5.8174054054054061</v>
      </c>
      <c r="AF323" s="2"/>
      <c r="AG323" s="2"/>
      <c r="AH323" s="2"/>
      <c r="AI323" s="2"/>
      <c r="AJ323" s="10">
        <f>IF($H323&lt;'Criterios de Restricción'!$E$43,0,AE323)</f>
        <v>5.8174054054054061</v>
      </c>
    </row>
    <row r="324" spans="1:36" ht="21" x14ac:dyDescent="0.25">
      <c r="A324" s="117" t="s">
        <v>1051</v>
      </c>
      <c r="B324" s="117" t="s">
        <v>28</v>
      </c>
      <c r="C324" s="117" t="s">
        <v>154</v>
      </c>
      <c r="D324" s="117" t="s">
        <v>118</v>
      </c>
      <c r="E324" s="118">
        <v>30699</v>
      </c>
      <c r="F324" s="117">
        <v>31</v>
      </c>
      <c r="G324" s="117">
        <v>17</v>
      </c>
      <c r="H324" s="117">
        <v>842</v>
      </c>
      <c r="I324" s="117">
        <v>104</v>
      </c>
      <c r="J324" s="117">
        <v>250</v>
      </c>
      <c r="K324" s="117">
        <v>18</v>
      </c>
      <c r="L324" s="117">
        <v>7</v>
      </c>
      <c r="M324" s="117">
        <v>29</v>
      </c>
      <c r="N324" s="2">
        <v>1</v>
      </c>
      <c r="O324" s="117">
        <v>0</v>
      </c>
      <c r="P324" s="117">
        <v>4</v>
      </c>
      <c r="Q324" s="2">
        <v>0</v>
      </c>
      <c r="R324" s="2">
        <v>1</v>
      </c>
      <c r="S324" s="2">
        <v>0</v>
      </c>
      <c r="T324" s="117">
        <v>16</v>
      </c>
      <c r="U324" s="2">
        <v>7</v>
      </c>
      <c r="V324" s="117">
        <v>16</v>
      </c>
      <c r="W324" s="2">
        <v>11</v>
      </c>
      <c r="X324" s="2" t="s">
        <v>42</v>
      </c>
      <c r="Y324" s="2">
        <v>13.170953901595801</v>
      </c>
      <c r="Z324" s="2">
        <v>10.851763584301073</v>
      </c>
      <c r="AA324" s="2">
        <v>11.293680470781641</v>
      </c>
      <c r="AB324" s="2">
        <v>13.929150622907278</v>
      </c>
      <c r="AC324" s="2">
        <v>13.896161910512008</v>
      </c>
      <c r="AD324" s="2">
        <v>11.748439494903339</v>
      </c>
      <c r="AE324" s="71">
        <f>('Controles Generales'!$D$19*(I324*(90/$H324))+'Controles Generales'!$E$19*(J324*(90/$H324))+'Controles Generales'!$F$19*(K324*(90/$H324))+'Controles Generales'!$G$19*(L324*(90/$H324))+'Controles Generales'!$H$19*(M324*(90/$H324))+'Controles Generales'!$J$19*(O324*(90/$H324))+'Controles Generales'!$K$19*(P324*(90/$H324))+'Controles Generales'!$O$19*(T324*(90/$H324))+'Controles Generales'!$Q$19*(V324*(90/$H324)))/100</f>
        <v>5.6351543942992866</v>
      </c>
      <c r="AF324" s="2"/>
      <c r="AG324" s="2"/>
      <c r="AH324" s="2"/>
      <c r="AI324" s="2"/>
      <c r="AJ324" s="10">
        <f>IF($H324&lt;'Criterios de Restricción'!$E$43,0,AE324)</f>
        <v>5.6351543942992866</v>
      </c>
    </row>
    <row r="325" spans="1:36" ht="31.5" x14ac:dyDescent="0.25">
      <c r="A325" s="117" t="s">
        <v>275</v>
      </c>
      <c r="B325" s="117" t="s">
        <v>25</v>
      </c>
      <c r="C325" s="117" t="s">
        <v>172</v>
      </c>
      <c r="D325" s="117" t="s">
        <v>118</v>
      </c>
      <c r="E325" s="118">
        <v>34001</v>
      </c>
      <c r="F325" s="117">
        <v>22</v>
      </c>
      <c r="G325" s="117">
        <v>3</v>
      </c>
      <c r="H325" s="117">
        <v>155</v>
      </c>
      <c r="I325" s="117">
        <v>9</v>
      </c>
      <c r="J325" s="117">
        <v>22</v>
      </c>
      <c r="K325" s="117">
        <v>1</v>
      </c>
      <c r="L325" s="117">
        <v>3</v>
      </c>
      <c r="M325" s="117">
        <v>10</v>
      </c>
      <c r="N325" s="2">
        <v>0</v>
      </c>
      <c r="O325" s="117">
        <v>0</v>
      </c>
      <c r="P325" s="117">
        <v>0</v>
      </c>
      <c r="Q325" s="2">
        <v>0</v>
      </c>
      <c r="R325" s="2">
        <v>0</v>
      </c>
      <c r="S325" s="2">
        <v>0</v>
      </c>
      <c r="T325" s="117">
        <v>1</v>
      </c>
      <c r="U325" s="2">
        <v>0</v>
      </c>
      <c r="V325" s="117">
        <v>16</v>
      </c>
      <c r="W325" s="2">
        <v>3</v>
      </c>
      <c r="X325" s="2" t="s">
        <v>42</v>
      </c>
      <c r="Y325" s="2">
        <v>5.8295069825203516</v>
      </c>
      <c r="Z325" s="2">
        <v>3.043202020613855</v>
      </c>
      <c r="AA325" s="2">
        <v>4.3215090878637419</v>
      </c>
      <c r="AB325" s="2">
        <v>6.0405725562908428</v>
      </c>
      <c r="AC325" s="2">
        <v>7.2800601912319189</v>
      </c>
      <c r="AD325" s="2">
        <v>7.8585616860592449</v>
      </c>
      <c r="AE325" s="71">
        <f>('Controles Generales'!$D$19*(I325*(90/$H325))+'Controles Generales'!$E$19*(J325*(90/$H325))+'Controles Generales'!$F$19*(K325*(90/$H325))+'Controles Generales'!$G$19*(L325*(90/$H325))+'Controles Generales'!$H$19*(M325*(90/$H325))+'Controles Generales'!$J$19*(O325*(90/$H325))+'Controles Generales'!$K$19*(P325*(90/$H325))+'Controles Generales'!$O$19*(T325*(90/$H325))+'Controles Generales'!$Q$19*(V325*(90/$H325)))/100</f>
        <v>3.9251612903225803</v>
      </c>
      <c r="AF325" s="2"/>
      <c r="AG325" s="2"/>
      <c r="AH325" s="2"/>
      <c r="AI325" s="2"/>
      <c r="AJ325" s="10">
        <f>IF($H325&lt;'Criterios de Restricción'!$E$43,0,AE325)</f>
        <v>0</v>
      </c>
    </row>
    <row r="326" spans="1:36" ht="21" x14ac:dyDescent="0.25">
      <c r="A326" s="117" t="s">
        <v>209</v>
      </c>
      <c r="B326" s="117" t="s">
        <v>25</v>
      </c>
      <c r="C326" s="117" t="s">
        <v>142</v>
      </c>
      <c r="D326" s="117" t="s">
        <v>118</v>
      </c>
      <c r="E326" s="118">
        <v>34231</v>
      </c>
      <c r="F326" s="117">
        <v>22</v>
      </c>
      <c r="G326" s="117">
        <v>7</v>
      </c>
      <c r="H326" s="117">
        <v>262</v>
      </c>
      <c r="I326" s="117">
        <v>31</v>
      </c>
      <c r="J326" s="117">
        <v>58</v>
      </c>
      <c r="K326" s="117">
        <v>12</v>
      </c>
      <c r="L326" s="117">
        <v>2</v>
      </c>
      <c r="M326" s="117">
        <v>11</v>
      </c>
      <c r="N326" s="2">
        <v>0</v>
      </c>
      <c r="O326" s="117">
        <v>0</v>
      </c>
      <c r="P326" s="117">
        <v>1</v>
      </c>
      <c r="Q326" s="2">
        <v>0</v>
      </c>
      <c r="R326" s="2">
        <v>0</v>
      </c>
      <c r="S326" s="2">
        <v>0</v>
      </c>
      <c r="T326" s="117">
        <v>3</v>
      </c>
      <c r="U326" s="2">
        <v>0</v>
      </c>
      <c r="V326" s="117">
        <v>9</v>
      </c>
      <c r="W326" s="2">
        <v>0</v>
      </c>
      <c r="X326" s="2"/>
      <c r="Y326" s="2"/>
      <c r="Z326" s="2"/>
      <c r="AA326" s="2"/>
      <c r="AB326" s="2"/>
      <c r="AC326" s="2"/>
      <c r="AD326" s="2"/>
      <c r="AE326" s="71">
        <f>('Controles Generales'!$D$19*(I326*(90/$H326))+'Controles Generales'!$E$19*(J326*(90/$H326))+'Controles Generales'!$F$19*(K326*(90/$H326))+'Controles Generales'!$G$19*(L326*(90/$H326))+'Controles Generales'!$H$19*(M326*(90/$H326))+'Controles Generales'!$J$19*(O326*(90/$H326))+'Controles Generales'!$K$19*(P326*(90/$H326))+'Controles Generales'!$O$19*(T326*(90/$H326))+'Controles Generales'!$Q$19*(V326*(90/$H326)))/100</f>
        <v>5.2729007633587797</v>
      </c>
      <c r="AF326" s="2"/>
      <c r="AG326" s="2"/>
      <c r="AH326" s="2"/>
      <c r="AI326" s="2"/>
      <c r="AJ326" s="10">
        <f>IF($H326&lt;'Criterios de Restricción'!$E$43,0,AE326)</f>
        <v>0</v>
      </c>
    </row>
    <row r="327" spans="1:36" ht="21" x14ac:dyDescent="0.25">
      <c r="A327" s="117" t="s">
        <v>433</v>
      </c>
      <c r="B327" s="117" t="s">
        <v>28</v>
      </c>
      <c r="C327" s="117" t="s">
        <v>132</v>
      </c>
      <c r="D327" s="117" t="s">
        <v>118</v>
      </c>
      <c r="E327" s="118">
        <v>33485</v>
      </c>
      <c r="F327" s="117">
        <v>24</v>
      </c>
      <c r="G327" s="117">
        <v>25</v>
      </c>
      <c r="H327" s="117">
        <v>1783</v>
      </c>
      <c r="I327" s="117">
        <v>329</v>
      </c>
      <c r="J327" s="117">
        <v>361</v>
      </c>
      <c r="K327" s="117">
        <v>37</v>
      </c>
      <c r="L327" s="117">
        <v>50</v>
      </c>
      <c r="M327" s="117">
        <v>136</v>
      </c>
      <c r="N327" s="2">
        <v>12</v>
      </c>
      <c r="O327" s="117">
        <v>0</v>
      </c>
      <c r="P327" s="117">
        <v>0</v>
      </c>
      <c r="Q327" s="2">
        <v>3</v>
      </c>
      <c r="R327" s="2">
        <v>14</v>
      </c>
      <c r="S327" s="2">
        <v>4</v>
      </c>
      <c r="T327" s="117">
        <v>9</v>
      </c>
      <c r="U327" s="2">
        <v>14</v>
      </c>
      <c r="V327" s="117">
        <v>106</v>
      </c>
      <c r="W327" s="2">
        <v>99</v>
      </c>
      <c r="X327" s="2" t="s">
        <v>42</v>
      </c>
      <c r="Y327" s="2">
        <v>27.659412120809346</v>
      </c>
      <c r="Z327" s="2">
        <v>25.529282706272575</v>
      </c>
      <c r="AA327" s="2">
        <v>33.491160087302312</v>
      </c>
      <c r="AB327" s="2">
        <v>27.87047769457984</v>
      </c>
      <c r="AC327" s="2">
        <v>31.780395138932036</v>
      </c>
      <c r="AD327" s="2">
        <v>23.073903709704133</v>
      </c>
      <c r="AE327" s="71">
        <f>('Controles Generales'!$D$19*(I327*(90/$H327))+'Controles Generales'!$E$19*(J327*(90/$H327))+'Controles Generales'!$F$19*(K327*(90/$H327))+'Controles Generales'!$G$19*(L327*(90/$H327))+'Controles Generales'!$H$19*(M327*(90/$H327))+'Controles Generales'!$J$19*(O327*(90/$H327))+'Controles Generales'!$K$19*(P327*(90/$H327))+'Controles Generales'!$O$19*(T327*(90/$H327))+'Controles Generales'!$Q$19*(V327*(90/$H327)))/100</f>
        <v>6.1571508693213683</v>
      </c>
      <c r="AF327" s="2"/>
      <c r="AG327" s="2"/>
      <c r="AH327" s="2"/>
      <c r="AI327" s="2"/>
      <c r="AJ327" s="10">
        <f>IF($H327&lt;'Criterios de Restricción'!$E$43,0,AE327)</f>
        <v>6.1571508693213683</v>
      </c>
    </row>
    <row r="328" spans="1:36" ht="21" x14ac:dyDescent="0.25">
      <c r="A328" s="117" t="s">
        <v>192</v>
      </c>
      <c r="B328" s="117" t="s">
        <v>28</v>
      </c>
      <c r="C328" s="117" t="s">
        <v>130</v>
      </c>
      <c r="D328" s="117" t="s">
        <v>118</v>
      </c>
      <c r="E328" s="118">
        <v>35096</v>
      </c>
      <c r="F328" s="117">
        <v>19</v>
      </c>
      <c r="G328" s="117">
        <v>1</v>
      </c>
      <c r="H328" s="117">
        <v>6</v>
      </c>
      <c r="I328" s="117">
        <v>1</v>
      </c>
      <c r="J328" s="117">
        <v>0</v>
      </c>
      <c r="K328" s="117">
        <v>0</v>
      </c>
      <c r="L328" s="117">
        <v>1</v>
      </c>
      <c r="M328" s="117">
        <v>1</v>
      </c>
      <c r="N328" s="2">
        <v>8</v>
      </c>
      <c r="O328" s="117">
        <v>0</v>
      </c>
      <c r="P328" s="117">
        <v>0</v>
      </c>
      <c r="Q328" s="2">
        <v>0</v>
      </c>
      <c r="R328" s="2">
        <v>29</v>
      </c>
      <c r="S328" s="2">
        <v>5</v>
      </c>
      <c r="T328" s="117">
        <v>1</v>
      </c>
      <c r="U328" s="2">
        <v>15</v>
      </c>
      <c r="V328" s="117">
        <v>0</v>
      </c>
      <c r="W328" s="2">
        <v>107</v>
      </c>
      <c r="X328" s="2"/>
      <c r="Y328" s="2"/>
      <c r="Z328" s="2"/>
      <c r="AA328" s="2"/>
      <c r="AB328" s="2"/>
      <c r="AC328" s="2"/>
      <c r="AD328" s="2"/>
      <c r="AE328" s="71">
        <f>('Controles Generales'!$D$19*(I328*(90/$H328))+'Controles Generales'!$E$19*(J328*(90/$H328))+'Controles Generales'!$F$19*(K328*(90/$H328))+'Controles Generales'!$G$19*(L328*(90/$H328))+'Controles Generales'!$H$19*(M328*(90/$H328))+'Controles Generales'!$J$19*(O328*(90/$H328))+'Controles Generales'!$K$19*(P328*(90/$H328))+'Controles Generales'!$O$19*(T328*(90/$H328))+'Controles Generales'!$Q$19*(V328*(90/$H328)))/100</f>
        <v>8.1</v>
      </c>
      <c r="AF328" s="2"/>
      <c r="AG328" s="2"/>
      <c r="AH328" s="2"/>
      <c r="AI328" s="2"/>
      <c r="AJ328" s="10">
        <f>IF($H328&lt;'Criterios de Restricción'!$E$43,0,AE328)</f>
        <v>0</v>
      </c>
    </row>
    <row r="329" spans="1:36" ht="21" x14ac:dyDescent="0.25">
      <c r="A329" s="117" t="s">
        <v>475</v>
      </c>
      <c r="B329" s="117" t="s">
        <v>28</v>
      </c>
      <c r="C329" s="117" t="s">
        <v>154</v>
      </c>
      <c r="D329" s="117" t="s">
        <v>118</v>
      </c>
      <c r="E329" s="118">
        <v>29980</v>
      </c>
      <c r="F329" s="117">
        <v>33</v>
      </c>
      <c r="G329" s="117">
        <v>17</v>
      </c>
      <c r="H329" s="117">
        <v>1211</v>
      </c>
      <c r="I329" s="117">
        <v>365</v>
      </c>
      <c r="J329" s="117">
        <v>361</v>
      </c>
      <c r="K329" s="117">
        <v>21</v>
      </c>
      <c r="L329" s="117">
        <v>35</v>
      </c>
      <c r="M329" s="117">
        <v>164</v>
      </c>
      <c r="N329" s="2">
        <v>0</v>
      </c>
      <c r="O329" s="117">
        <v>1</v>
      </c>
      <c r="P329" s="117">
        <v>5</v>
      </c>
      <c r="Q329" s="2">
        <v>1</v>
      </c>
      <c r="R329" s="2">
        <v>4</v>
      </c>
      <c r="S329" s="2">
        <v>0</v>
      </c>
      <c r="T329" s="117">
        <v>14</v>
      </c>
      <c r="U329" s="2">
        <v>1</v>
      </c>
      <c r="V329" s="117">
        <v>90</v>
      </c>
      <c r="W329" s="2">
        <v>6</v>
      </c>
      <c r="X329" s="2" t="s">
        <v>42</v>
      </c>
      <c r="Y329" s="2">
        <v>2.0668706688630785</v>
      </c>
      <c r="Z329" s="2">
        <v>4.1428195697161003</v>
      </c>
      <c r="AA329" s="2">
        <v>3.6896154060043465</v>
      </c>
      <c r="AB329" s="2">
        <v>2.4418706688630785</v>
      </c>
      <c r="AC329" s="2">
        <v>3.8206820345336929</v>
      </c>
      <c r="AD329" s="2">
        <v>2.5944089380996398</v>
      </c>
      <c r="AE329" s="71">
        <f>('Controles Generales'!$D$19*(I329*(90/$H329))+'Controles Generales'!$E$19*(J329*(90/$H329))+'Controles Generales'!$F$19*(K329*(90/$H329))+'Controles Generales'!$G$19*(L329*(90/$H329))+'Controles Generales'!$H$19*(M329*(90/$H329))+'Controles Generales'!$J$19*(O329*(90/$H329))+'Controles Generales'!$K$19*(P329*(90/$H329))+'Controles Generales'!$O$19*(T329*(90/$H329))+'Controles Generales'!$Q$19*(V329*(90/$H329)))/100</f>
        <v>9.3901734104046231</v>
      </c>
      <c r="AF329" s="2"/>
      <c r="AG329" s="2"/>
      <c r="AH329" s="2"/>
      <c r="AI329" s="2"/>
      <c r="AJ329" s="10">
        <f>IF($H329&lt;'Criterios de Restricción'!$E$43,0,AE329)</f>
        <v>9.3901734104046231</v>
      </c>
    </row>
    <row r="330" spans="1:36" ht="21" x14ac:dyDescent="0.25">
      <c r="A330" s="117" t="s">
        <v>1052</v>
      </c>
      <c r="B330" s="117" t="s">
        <v>27</v>
      </c>
      <c r="C330" s="117" t="s">
        <v>146</v>
      </c>
      <c r="D330" s="117" t="s">
        <v>118</v>
      </c>
      <c r="E330" s="118">
        <v>31514</v>
      </c>
      <c r="F330" s="117">
        <v>29</v>
      </c>
      <c r="G330" s="117">
        <v>10</v>
      </c>
      <c r="H330" s="117">
        <v>315</v>
      </c>
      <c r="I330" s="117">
        <v>37</v>
      </c>
      <c r="J330" s="117">
        <v>33</v>
      </c>
      <c r="K330" s="117">
        <v>16</v>
      </c>
      <c r="L330" s="117">
        <v>2</v>
      </c>
      <c r="M330" s="117">
        <v>6</v>
      </c>
      <c r="N330" s="2">
        <v>18</v>
      </c>
      <c r="O330" s="117">
        <v>0</v>
      </c>
      <c r="P330" s="117">
        <v>0</v>
      </c>
      <c r="Q330" s="2">
        <v>4</v>
      </c>
      <c r="R330" s="2">
        <v>68</v>
      </c>
      <c r="S330" s="2">
        <v>41</v>
      </c>
      <c r="T330" s="117">
        <v>5</v>
      </c>
      <c r="U330" s="2">
        <v>3</v>
      </c>
      <c r="V330" s="117">
        <v>13</v>
      </c>
      <c r="W330" s="2">
        <v>64</v>
      </c>
      <c r="X330" s="2"/>
      <c r="Y330" s="2"/>
      <c r="Z330" s="2"/>
      <c r="AA330" s="2"/>
      <c r="AB330" s="2"/>
      <c r="AC330" s="2"/>
      <c r="AD330" s="2"/>
      <c r="AE330" s="71">
        <f>('Controles Generales'!$D$19*(I330*(90/$H330))+'Controles Generales'!$E$19*(J330*(90/$H330))+'Controles Generales'!$F$19*(K330*(90/$H330))+'Controles Generales'!$G$19*(L330*(90/$H330))+'Controles Generales'!$H$19*(M330*(90/$H330))+'Controles Generales'!$J$19*(O330*(90/$H330))+'Controles Generales'!$K$19*(P330*(90/$H330))+'Controles Generales'!$O$19*(T330*(90/$H330))+'Controles Generales'!$Q$19*(V330*(90/$H330)))/100</f>
        <v>3.6714285714285717</v>
      </c>
      <c r="AF330" s="2"/>
      <c r="AG330" s="2"/>
      <c r="AH330" s="2"/>
      <c r="AI330" s="2"/>
      <c r="AJ330" s="10">
        <f>IF($H330&lt;'Criterios de Restricción'!$E$43,0,AE330)</f>
        <v>0</v>
      </c>
    </row>
    <row r="331" spans="1:36" ht="21" x14ac:dyDescent="0.25">
      <c r="A331" s="117" t="s">
        <v>1053</v>
      </c>
      <c r="B331" s="117" t="s">
        <v>28</v>
      </c>
      <c r="C331" s="117" t="s">
        <v>138</v>
      </c>
      <c r="D331" s="117" t="s">
        <v>169</v>
      </c>
      <c r="E331" s="118">
        <v>29279</v>
      </c>
      <c r="F331" s="117">
        <v>35</v>
      </c>
      <c r="G331" s="117">
        <v>8</v>
      </c>
      <c r="H331" s="117">
        <v>346</v>
      </c>
      <c r="I331" s="117">
        <v>40</v>
      </c>
      <c r="J331" s="117">
        <v>30</v>
      </c>
      <c r="K331" s="117">
        <v>0</v>
      </c>
      <c r="L331" s="117">
        <v>4</v>
      </c>
      <c r="M331" s="117">
        <v>29</v>
      </c>
      <c r="N331" s="2">
        <v>4</v>
      </c>
      <c r="O331" s="117">
        <v>0</v>
      </c>
      <c r="P331" s="117">
        <v>1</v>
      </c>
      <c r="Q331" s="2">
        <v>1</v>
      </c>
      <c r="R331" s="2">
        <v>14</v>
      </c>
      <c r="S331" s="2">
        <v>9</v>
      </c>
      <c r="T331" s="117">
        <v>0</v>
      </c>
      <c r="U331" s="2">
        <v>14</v>
      </c>
      <c r="V331" s="117">
        <v>33</v>
      </c>
      <c r="W331" s="2">
        <v>99</v>
      </c>
      <c r="X331" s="2" t="s">
        <v>42</v>
      </c>
      <c r="Y331" s="2">
        <v>11.341995210324917</v>
      </c>
      <c r="Z331" s="2">
        <v>14.161363606279492</v>
      </c>
      <c r="AA331" s="2">
        <v>12.468982272005485</v>
      </c>
      <c r="AB331" s="2">
        <v>11.341995210324917</v>
      </c>
      <c r="AC331" s="2">
        <v>12.062586099658152</v>
      </c>
      <c r="AD331" s="2">
        <v>4.6085674576730717</v>
      </c>
      <c r="AE331" s="71">
        <f>('Controles Generales'!$D$19*(I331*(90/$H331))+'Controles Generales'!$E$19*(J331*(90/$H331))+'Controles Generales'!$F$19*(K331*(90/$H331))+'Controles Generales'!$G$19*(L331*(90/$H331))+'Controles Generales'!$H$19*(M331*(90/$H331))+'Controles Generales'!$J$19*(O331*(90/$H331))+'Controles Generales'!$K$19*(P331*(90/$H331))+'Controles Generales'!$O$19*(T331*(90/$H331))+'Controles Generales'!$Q$19*(V331*(90/$H331)))/100</f>
        <v>3.9355491329479766</v>
      </c>
      <c r="AF331" s="2"/>
      <c r="AG331" s="2"/>
      <c r="AH331" s="2"/>
      <c r="AI331" s="2"/>
      <c r="AJ331" s="10">
        <f>IF($H331&lt;'Criterios de Restricción'!$E$43,0,AE331)</f>
        <v>0</v>
      </c>
    </row>
    <row r="332" spans="1:36" ht="31.5" x14ac:dyDescent="0.25">
      <c r="A332" s="117" t="s">
        <v>457</v>
      </c>
      <c r="B332" s="117" t="s">
        <v>28</v>
      </c>
      <c r="C332" s="117" t="s">
        <v>129</v>
      </c>
      <c r="D332" s="117" t="s">
        <v>118</v>
      </c>
      <c r="E332" s="118">
        <v>31660</v>
      </c>
      <c r="F332" s="117">
        <v>29</v>
      </c>
      <c r="G332" s="117">
        <v>25</v>
      </c>
      <c r="H332" s="117">
        <v>1733</v>
      </c>
      <c r="I332" s="117">
        <v>343</v>
      </c>
      <c r="J332" s="117">
        <v>367</v>
      </c>
      <c r="K332" s="117">
        <v>24</v>
      </c>
      <c r="L332" s="117">
        <v>34</v>
      </c>
      <c r="M332" s="117">
        <v>171</v>
      </c>
      <c r="N332" s="2">
        <v>13</v>
      </c>
      <c r="O332" s="117">
        <v>1</v>
      </c>
      <c r="P332" s="117">
        <v>0</v>
      </c>
      <c r="Q332" s="2">
        <v>2</v>
      </c>
      <c r="R332" s="2">
        <v>12</v>
      </c>
      <c r="S332" s="2">
        <v>5</v>
      </c>
      <c r="T332" s="117">
        <v>10</v>
      </c>
      <c r="U332" s="2">
        <v>4</v>
      </c>
      <c r="V332" s="117">
        <v>117</v>
      </c>
      <c r="W332" s="2">
        <v>25</v>
      </c>
      <c r="X332" s="2" t="s">
        <v>42</v>
      </c>
      <c r="Y332" s="2">
        <v>10.541007423930916</v>
      </c>
      <c r="Z332" s="2">
        <v>8.2043512215913719</v>
      </c>
      <c r="AA332" s="2">
        <v>8.8499314492080909</v>
      </c>
      <c r="AB332" s="2">
        <v>9.159859882947309</v>
      </c>
      <c r="AC332" s="2">
        <v>12.523714262459352</v>
      </c>
      <c r="AD332" s="2">
        <v>13.611630779267045</v>
      </c>
      <c r="AE332" s="71">
        <f>('Controles Generales'!$D$19*(I332*(90/$H332))+'Controles Generales'!$E$19*(J332*(90/$H332))+'Controles Generales'!$F$19*(K332*(90/$H332))+'Controles Generales'!$G$19*(L332*(90/$H332))+'Controles Generales'!$H$19*(M332*(90/$H332))+'Controles Generales'!$J$19*(O332*(90/$H332))+'Controles Generales'!$K$19*(P332*(90/$H332))+'Controles Generales'!$O$19*(T332*(90/$H332))+'Controles Generales'!$Q$19*(V332*(90/$H332)))/100</f>
        <v>6.5768032313906524</v>
      </c>
      <c r="AF332" s="2"/>
      <c r="AG332" s="2"/>
      <c r="AH332" s="2"/>
      <c r="AI332" s="2"/>
      <c r="AJ332" s="10">
        <f>IF($H332&lt;'Criterios de Restricción'!$E$43,0,AE332)</f>
        <v>6.5768032313906524</v>
      </c>
    </row>
    <row r="333" spans="1:36" ht="21" x14ac:dyDescent="0.25">
      <c r="A333" s="117" t="s">
        <v>670</v>
      </c>
      <c r="B333" s="117" t="s">
        <v>24</v>
      </c>
      <c r="C333" s="117" t="s">
        <v>598</v>
      </c>
      <c r="D333" s="117" t="s">
        <v>118</v>
      </c>
      <c r="E333" s="118">
        <v>32687</v>
      </c>
      <c r="F333" s="117">
        <v>26</v>
      </c>
      <c r="G333" s="117">
        <v>10</v>
      </c>
      <c r="H333" s="117">
        <v>494</v>
      </c>
      <c r="I333" s="117">
        <v>35</v>
      </c>
      <c r="J333" s="117">
        <v>95</v>
      </c>
      <c r="K333" s="117">
        <v>25</v>
      </c>
      <c r="L333" s="117">
        <v>5</v>
      </c>
      <c r="M333" s="117">
        <v>22</v>
      </c>
      <c r="N333" s="2">
        <v>1</v>
      </c>
      <c r="O333" s="117">
        <v>0</v>
      </c>
      <c r="P333" s="117">
        <v>1</v>
      </c>
      <c r="Q333" s="2">
        <v>0</v>
      </c>
      <c r="R333" s="2">
        <v>1</v>
      </c>
      <c r="S333" s="2">
        <v>1</v>
      </c>
      <c r="T333" s="117">
        <v>8</v>
      </c>
      <c r="U333" s="2">
        <v>0</v>
      </c>
      <c r="V333" s="117">
        <v>27</v>
      </c>
      <c r="W333" s="2">
        <v>10</v>
      </c>
      <c r="X333" s="2" t="s">
        <v>42</v>
      </c>
      <c r="Y333" s="2">
        <v>38.729690200982333</v>
      </c>
      <c r="Z333" s="2">
        <v>33.644026186892852</v>
      </c>
      <c r="AA333" s="2">
        <v>41.125061273125333</v>
      </c>
      <c r="AB333" s="2">
        <v>37.996083643605282</v>
      </c>
      <c r="AC333" s="2">
        <v>43.136895730370952</v>
      </c>
      <c r="AD333" s="2">
        <v>25.604698490670099</v>
      </c>
      <c r="AE333" s="71">
        <f>('Controles Generales'!$D$19*(I333*(90/$H333))+'Controles Generales'!$E$19*(J333*(90/$H333))+'Controles Generales'!$F$19*(K333*(90/$H333))+'Controles Generales'!$G$19*(L333*(90/$H333))+'Controles Generales'!$H$19*(M333*(90/$H333))+'Controles Generales'!$J$19*(O333*(90/$H333))+'Controles Generales'!$K$19*(P333*(90/$H333))+'Controles Generales'!$O$19*(T333*(90/$H333))+'Controles Generales'!$Q$19*(V333*(90/$H333)))/100</f>
        <v>4.7641700404858298</v>
      </c>
      <c r="AF333" s="2"/>
      <c r="AG333" s="2"/>
      <c r="AH333" s="2"/>
      <c r="AI333" s="2"/>
      <c r="AJ333" s="10">
        <f>IF($H333&lt;'Criterios de Restricción'!$E$43,0,AE333)</f>
        <v>0</v>
      </c>
    </row>
    <row r="334" spans="1:36" ht="21" x14ac:dyDescent="0.25">
      <c r="A334" s="117" t="s">
        <v>626</v>
      </c>
      <c r="B334" s="117" t="s">
        <v>25</v>
      </c>
      <c r="C334" s="117" t="s">
        <v>141</v>
      </c>
      <c r="D334" s="117" t="s">
        <v>136</v>
      </c>
      <c r="E334" s="118">
        <v>31511</v>
      </c>
      <c r="F334" s="117">
        <v>29</v>
      </c>
      <c r="G334" s="117">
        <v>6</v>
      </c>
      <c r="H334" s="117">
        <v>355</v>
      </c>
      <c r="I334" s="117">
        <v>22</v>
      </c>
      <c r="J334" s="117">
        <v>73</v>
      </c>
      <c r="K334" s="117">
        <v>22</v>
      </c>
      <c r="L334" s="117">
        <v>3</v>
      </c>
      <c r="M334" s="117">
        <v>12</v>
      </c>
      <c r="N334" s="2">
        <v>0</v>
      </c>
      <c r="O334" s="117">
        <v>0</v>
      </c>
      <c r="P334" s="117">
        <v>3</v>
      </c>
      <c r="Q334" s="2">
        <v>0</v>
      </c>
      <c r="R334" s="2">
        <v>7</v>
      </c>
      <c r="S334" s="2">
        <v>3</v>
      </c>
      <c r="T334" s="117">
        <v>9</v>
      </c>
      <c r="U334" s="2">
        <v>22</v>
      </c>
      <c r="V334" s="117">
        <v>7</v>
      </c>
      <c r="W334" s="2">
        <v>134</v>
      </c>
      <c r="X334" s="2"/>
      <c r="Y334" s="2"/>
      <c r="Z334" s="2"/>
      <c r="AA334" s="2"/>
      <c r="AB334" s="2"/>
      <c r="AC334" s="2"/>
      <c r="AD334" s="2"/>
      <c r="AE334" s="71">
        <f>('Controles Generales'!$D$19*(I334*(90/$H334))+'Controles Generales'!$E$19*(J334*(90/$H334))+'Controles Generales'!$F$19*(K334*(90/$H334))+'Controles Generales'!$G$19*(L334*(90/$H334))+'Controles Generales'!$H$19*(M334*(90/$H334))+'Controles Generales'!$J$19*(O334*(90/$H334))+'Controles Generales'!$K$19*(P334*(90/$H334))+'Controles Generales'!$O$19*(T334*(90/$H334))+'Controles Generales'!$Q$19*(V334*(90/$H334)))/100</f>
        <v>4.8245070422535221</v>
      </c>
      <c r="AF334" s="2"/>
      <c r="AG334" s="2"/>
      <c r="AH334" s="2"/>
      <c r="AI334" s="2"/>
      <c r="AJ334" s="10">
        <f>IF($H334&lt;'Criterios de Restricción'!$E$43,0,AE334)</f>
        <v>0</v>
      </c>
    </row>
    <row r="335" spans="1:36" ht="31.5" x14ac:dyDescent="0.25">
      <c r="A335" s="117" t="s">
        <v>180</v>
      </c>
      <c r="B335" s="117" t="s">
        <v>24</v>
      </c>
      <c r="C335" s="117" t="s">
        <v>598</v>
      </c>
      <c r="D335" s="117" t="s">
        <v>118</v>
      </c>
      <c r="E335" s="118">
        <v>33098</v>
      </c>
      <c r="F335" s="117">
        <v>25</v>
      </c>
      <c r="G335" s="117">
        <v>22</v>
      </c>
      <c r="H335" s="117">
        <v>1052</v>
      </c>
      <c r="I335" s="117">
        <v>100</v>
      </c>
      <c r="J335" s="117">
        <v>197</v>
      </c>
      <c r="K335" s="117">
        <v>51</v>
      </c>
      <c r="L335" s="117">
        <v>19</v>
      </c>
      <c r="M335" s="117">
        <v>73</v>
      </c>
      <c r="N335" s="2">
        <v>1</v>
      </c>
      <c r="O335" s="117">
        <v>0</v>
      </c>
      <c r="P335" s="117">
        <v>3</v>
      </c>
      <c r="Q335" s="2">
        <v>0</v>
      </c>
      <c r="R335" s="2">
        <v>0</v>
      </c>
      <c r="S335" s="2">
        <v>0</v>
      </c>
      <c r="T335" s="117">
        <v>6</v>
      </c>
      <c r="U335" s="2">
        <v>3</v>
      </c>
      <c r="V335" s="117">
        <v>61</v>
      </c>
      <c r="W335" s="2">
        <v>21</v>
      </c>
      <c r="X335" s="2"/>
      <c r="Y335" s="2"/>
      <c r="Z335" s="2"/>
      <c r="AA335" s="2"/>
      <c r="AB335" s="2"/>
      <c r="AC335" s="2"/>
      <c r="AD335" s="2"/>
      <c r="AE335" s="71">
        <f>('Controles Generales'!$D$19*(I335*(90/$H335))+'Controles Generales'!$E$19*(J335*(90/$H335))+'Controles Generales'!$F$19*(K335*(90/$H335))+'Controles Generales'!$G$19*(L335*(90/$H335))+'Controles Generales'!$H$19*(M335*(90/$H335))+'Controles Generales'!$J$19*(O335*(90/$H335))+'Controles Generales'!$K$19*(P335*(90/$H335))+'Controles Generales'!$O$19*(T335*(90/$H335))+'Controles Generales'!$Q$19*(V335*(90/$H335)))/100</f>
        <v>5.3957224334600742</v>
      </c>
      <c r="AF335" s="2"/>
      <c r="AG335" s="2"/>
      <c r="AH335" s="2"/>
      <c r="AI335" s="2"/>
      <c r="AJ335" s="10">
        <f>IF($H335&lt;'Criterios de Restricción'!$E$43,0,AE335)</f>
        <v>5.3957224334600742</v>
      </c>
    </row>
    <row r="336" spans="1:36" ht="21" x14ac:dyDescent="0.25">
      <c r="A336" s="117" t="s">
        <v>671</v>
      </c>
      <c r="B336" s="117" t="s">
        <v>24</v>
      </c>
      <c r="C336" s="117" t="s">
        <v>124</v>
      </c>
      <c r="D336" s="117" t="s">
        <v>118</v>
      </c>
      <c r="E336" s="118">
        <v>35054</v>
      </c>
      <c r="F336" s="117">
        <v>19</v>
      </c>
      <c r="G336" s="117">
        <v>19</v>
      </c>
      <c r="H336" s="117">
        <v>1501</v>
      </c>
      <c r="I336" s="117">
        <v>55</v>
      </c>
      <c r="J336" s="117">
        <v>203</v>
      </c>
      <c r="K336" s="117">
        <v>58</v>
      </c>
      <c r="L336" s="117">
        <v>10</v>
      </c>
      <c r="M336" s="117">
        <v>39</v>
      </c>
      <c r="N336" s="2">
        <v>1</v>
      </c>
      <c r="O336" s="117">
        <v>2</v>
      </c>
      <c r="P336" s="117">
        <v>3</v>
      </c>
      <c r="Q336" s="2">
        <v>0</v>
      </c>
      <c r="R336" s="2">
        <v>1</v>
      </c>
      <c r="S336" s="2">
        <v>0</v>
      </c>
      <c r="T336" s="117">
        <v>29</v>
      </c>
      <c r="U336" s="2">
        <v>0</v>
      </c>
      <c r="V336" s="117">
        <v>53</v>
      </c>
      <c r="W336" s="2">
        <v>1</v>
      </c>
      <c r="X336" s="2" t="s">
        <v>42</v>
      </c>
      <c r="Y336" s="2">
        <v>31.941514075731355</v>
      </c>
      <c r="Z336" s="2">
        <v>14.725958873425917</v>
      </c>
      <c r="AA336" s="2">
        <v>18.702859786458635</v>
      </c>
      <c r="AB336" s="2">
        <v>25.978399321632995</v>
      </c>
      <c r="AC336" s="2">
        <v>25.432633695335145</v>
      </c>
      <c r="AD336" s="2">
        <v>49.203810113696917</v>
      </c>
      <c r="AE336" s="71">
        <f>('Controles Generales'!$D$19*(I336*(90/$H336))+'Controles Generales'!$E$19*(J336*(90/$H336))+'Controles Generales'!$F$19*(K336*(90/$H336))+'Controles Generales'!$G$19*(L336*(90/$H336))+'Controles Generales'!$H$19*(M336*(90/$H336))+'Controles Generales'!$J$19*(O336*(90/$H336))+'Controles Generales'!$K$19*(P336*(90/$H336))+'Controles Generales'!$O$19*(T336*(90/$H336))+'Controles Generales'!$Q$19*(V336*(90/$H336)))/100</f>
        <v>3.2360426382411727</v>
      </c>
      <c r="AF336" s="2"/>
      <c r="AG336" s="2"/>
      <c r="AH336" s="2"/>
      <c r="AI336" s="2"/>
      <c r="AJ336" s="10">
        <f>IF($H336&lt;'Criterios de Restricción'!$E$43,0,AE336)</f>
        <v>3.2360426382411727</v>
      </c>
    </row>
    <row r="337" spans="1:36" ht="21" x14ac:dyDescent="0.25">
      <c r="A337" s="117" t="s">
        <v>458</v>
      </c>
      <c r="B337" s="117" t="s">
        <v>28</v>
      </c>
      <c r="C337" s="117" t="s">
        <v>157</v>
      </c>
      <c r="D337" s="117" t="s">
        <v>118</v>
      </c>
      <c r="E337" s="118">
        <v>34091</v>
      </c>
      <c r="F337" s="117">
        <v>22</v>
      </c>
      <c r="G337" s="117">
        <v>6</v>
      </c>
      <c r="H337" s="117">
        <v>461</v>
      </c>
      <c r="I337" s="117">
        <v>120</v>
      </c>
      <c r="J337" s="117">
        <v>118</v>
      </c>
      <c r="K337" s="117">
        <v>12</v>
      </c>
      <c r="L337" s="117">
        <v>15</v>
      </c>
      <c r="M337" s="117">
        <v>42</v>
      </c>
      <c r="N337" s="2">
        <v>3</v>
      </c>
      <c r="O337" s="117">
        <v>0</v>
      </c>
      <c r="P337" s="117">
        <v>3</v>
      </c>
      <c r="Q337" s="2">
        <v>0</v>
      </c>
      <c r="R337" s="2">
        <v>1</v>
      </c>
      <c r="S337" s="2">
        <v>1</v>
      </c>
      <c r="T337" s="117">
        <v>2</v>
      </c>
      <c r="U337" s="2">
        <v>0</v>
      </c>
      <c r="V337" s="117">
        <v>23</v>
      </c>
      <c r="W337" s="2">
        <v>0</v>
      </c>
      <c r="X337" s="2" t="s">
        <v>42</v>
      </c>
      <c r="Y337" s="2">
        <v>29.498088010630244</v>
      </c>
      <c r="Z337" s="2">
        <v>26.591035302400929</v>
      </c>
      <c r="AA337" s="2">
        <v>36.183063984984763</v>
      </c>
      <c r="AB337" s="2">
        <v>29.748088010630244</v>
      </c>
      <c r="AC337" s="2">
        <v>34.169263583340076</v>
      </c>
      <c r="AD337" s="2">
        <v>17.948000320825098</v>
      </c>
      <c r="AE337" s="71">
        <f>('Controles Generales'!$D$19*(I337*(90/$H337))+'Controles Generales'!$E$19*(J337*(90/$H337))+'Controles Generales'!$F$19*(K337*(90/$H337))+'Controles Generales'!$G$19*(L337*(90/$H337))+'Controles Generales'!$H$19*(M337*(90/$H337))+'Controles Generales'!$J$19*(O337*(90/$H337))+'Controles Generales'!$K$19*(P337*(90/$H337))+'Controles Generales'!$O$19*(T337*(90/$H337))+'Controles Generales'!$Q$19*(V337*(90/$H337)))/100</f>
        <v>7.8618221258134486</v>
      </c>
      <c r="AF337" s="2"/>
      <c r="AG337" s="2"/>
      <c r="AH337" s="2"/>
      <c r="AI337" s="2"/>
      <c r="AJ337" s="10">
        <f>IF($H337&lt;'Criterios de Restricción'!$E$43,0,AE337)</f>
        <v>0</v>
      </c>
    </row>
    <row r="338" spans="1:36" ht="21" x14ac:dyDescent="0.25">
      <c r="A338" s="117" t="s">
        <v>672</v>
      </c>
      <c r="B338" s="117" t="s">
        <v>24</v>
      </c>
      <c r="C338" s="117" t="s">
        <v>160</v>
      </c>
      <c r="D338" s="117" t="s">
        <v>118</v>
      </c>
      <c r="E338" s="118">
        <v>30940</v>
      </c>
      <c r="F338" s="117">
        <v>31</v>
      </c>
      <c r="G338" s="117">
        <v>6</v>
      </c>
      <c r="H338" s="117">
        <v>187</v>
      </c>
      <c r="I338" s="117">
        <v>14</v>
      </c>
      <c r="J338" s="117">
        <v>44</v>
      </c>
      <c r="K338" s="117">
        <v>15</v>
      </c>
      <c r="L338" s="117">
        <v>1</v>
      </c>
      <c r="M338" s="117">
        <v>8</v>
      </c>
      <c r="N338" s="2">
        <v>23</v>
      </c>
      <c r="O338" s="117">
        <v>0</v>
      </c>
      <c r="P338" s="117">
        <v>1</v>
      </c>
      <c r="Q338" s="2">
        <v>0</v>
      </c>
      <c r="R338" s="2">
        <v>10</v>
      </c>
      <c r="S338" s="2">
        <v>12</v>
      </c>
      <c r="T338" s="117">
        <v>3</v>
      </c>
      <c r="U338" s="2">
        <v>5</v>
      </c>
      <c r="V338" s="117">
        <v>2</v>
      </c>
      <c r="W338" s="2">
        <v>67</v>
      </c>
      <c r="X338" s="2" t="s">
        <v>42</v>
      </c>
      <c r="Y338" s="2">
        <v>0.397696547601671</v>
      </c>
      <c r="Z338" s="2">
        <v>0.57654718779007208</v>
      </c>
      <c r="AA338" s="2">
        <v>0.56376450873604578</v>
      </c>
      <c r="AB338" s="2">
        <v>0.52269654760167095</v>
      </c>
      <c r="AC338" s="2">
        <v>0.63239195971643791</v>
      </c>
      <c r="AD338" s="2">
        <v>0.24357236691202538</v>
      </c>
      <c r="AE338" s="71">
        <f>('Controles Generales'!$D$19*(I338*(90/$H338))+'Controles Generales'!$E$19*(J338*(90/$H338))+'Controles Generales'!$F$19*(K338*(90/$H338))+'Controles Generales'!$G$19*(L338*(90/$H338))+'Controles Generales'!$H$19*(M338*(90/$H338))+'Controles Generales'!$J$19*(O338*(90/$H338))+'Controles Generales'!$K$19*(P338*(90/$H338))+'Controles Generales'!$O$19*(T338*(90/$H338))+'Controles Generales'!$Q$19*(V338*(90/$H338)))/100</f>
        <v>5.5540106951871655</v>
      </c>
      <c r="AF338" s="2"/>
      <c r="AG338" s="2"/>
      <c r="AH338" s="2"/>
      <c r="AI338" s="2"/>
      <c r="AJ338" s="10">
        <f>IF($H338&lt;'Criterios de Restricción'!$E$43,0,AE338)</f>
        <v>0</v>
      </c>
    </row>
    <row r="339" spans="1:36" ht="21" x14ac:dyDescent="0.25">
      <c r="A339" s="117" t="s">
        <v>627</v>
      </c>
      <c r="B339" s="117" t="s">
        <v>25</v>
      </c>
      <c r="C339" s="117" t="s">
        <v>158</v>
      </c>
      <c r="D339" s="117" t="s">
        <v>118</v>
      </c>
      <c r="E339" s="118">
        <v>32587</v>
      </c>
      <c r="F339" s="117">
        <v>26</v>
      </c>
      <c r="G339" s="117">
        <v>1</v>
      </c>
      <c r="H339" s="117">
        <v>11</v>
      </c>
      <c r="I339" s="117">
        <v>0</v>
      </c>
      <c r="J339" s="117">
        <v>1</v>
      </c>
      <c r="K339" s="117">
        <v>0</v>
      </c>
      <c r="L339" s="117">
        <v>0</v>
      </c>
      <c r="M339" s="117">
        <v>0</v>
      </c>
      <c r="N339" s="2">
        <v>2</v>
      </c>
      <c r="O339" s="117">
        <v>0</v>
      </c>
      <c r="P339" s="117">
        <v>0</v>
      </c>
      <c r="Q339" s="2">
        <v>4</v>
      </c>
      <c r="R339" s="2">
        <v>5</v>
      </c>
      <c r="S339" s="2">
        <v>8</v>
      </c>
      <c r="T339" s="117">
        <v>0</v>
      </c>
      <c r="U339" s="2">
        <v>12</v>
      </c>
      <c r="V339" s="117">
        <v>0</v>
      </c>
      <c r="W339" s="2">
        <v>83</v>
      </c>
      <c r="X339" s="2"/>
      <c r="Y339" s="2"/>
      <c r="Z339" s="2"/>
      <c r="AA339" s="2"/>
      <c r="AB339" s="2"/>
      <c r="AC339" s="2"/>
      <c r="AD339" s="2"/>
      <c r="AE339" s="71">
        <f>('Controles Generales'!$D$19*(I339*(90/$H339))+'Controles Generales'!$E$19*(J339*(90/$H339))+'Controles Generales'!$F$19*(K339*(90/$H339))+'Controles Generales'!$G$19*(L339*(90/$H339))+'Controles Generales'!$H$19*(M339*(90/$H339))+'Controles Generales'!$J$19*(O339*(90/$H339))+'Controles Generales'!$K$19*(P339*(90/$H339))+'Controles Generales'!$O$19*(T339*(90/$H339))+'Controles Generales'!$Q$19*(V339*(90/$H339)))/100</f>
        <v>0.98181818181818192</v>
      </c>
      <c r="AF339" s="2"/>
      <c r="AG339" s="2"/>
      <c r="AH339" s="2"/>
      <c r="AI339" s="2"/>
      <c r="AJ339" s="10">
        <f>IF($H339&lt;'Criterios de Restricción'!$E$43,0,AE339)</f>
        <v>0</v>
      </c>
    </row>
    <row r="340" spans="1:36" ht="21" x14ac:dyDescent="0.25">
      <c r="A340" s="117" t="s">
        <v>1054</v>
      </c>
      <c r="B340" s="117" t="s">
        <v>27</v>
      </c>
      <c r="C340" s="117" t="s">
        <v>132</v>
      </c>
      <c r="D340" s="117" t="s">
        <v>118</v>
      </c>
      <c r="E340" s="118">
        <v>29635</v>
      </c>
      <c r="F340" s="117">
        <v>34</v>
      </c>
      <c r="G340" s="117">
        <v>11</v>
      </c>
      <c r="H340" s="117">
        <v>567</v>
      </c>
      <c r="I340" s="117">
        <v>44</v>
      </c>
      <c r="J340" s="117">
        <v>129</v>
      </c>
      <c r="K340" s="117">
        <v>10</v>
      </c>
      <c r="L340" s="117">
        <v>0</v>
      </c>
      <c r="M340" s="117">
        <v>5</v>
      </c>
      <c r="N340" s="2">
        <v>0</v>
      </c>
      <c r="O340" s="117">
        <v>1</v>
      </c>
      <c r="P340" s="117">
        <v>4</v>
      </c>
      <c r="Q340" s="2">
        <v>0</v>
      </c>
      <c r="R340" s="2">
        <v>0</v>
      </c>
      <c r="S340" s="2">
        <v>0</v>
      </c>
      <c r="T340" s="117">
        <v>13</v>
      </c>
      <c r="U340" s="2">
        <v>0</v>
      </c>
      <c r="V340" s="117">
        <v>8</v>
      </c>
      <c r="W340" s="2">
        <v>2</v>
      </c>
      <c r="X340" s="2" t="s">
        <v>42</v>
      </c>
      <c r="Y340" s="2">
        <v>7.0160904645099587</v>
      </c>
      <c r="Z340" s="2">
        <v>8.4287669061805737</v>
      </c>
      <c r="AA340" s="2">
        <v>9.8620943196706659</v>
      </c>
      <c r="AB340" s="2">
        <v>7.0160904645099587</v>
      </c>
      <c r="AC340" s="2">
        <v>9.3008115104287974</v>
      </c>
      <c r="AD340" s="2">
        <v>2.8361708176582989</v>
      </c>
      <c r="AE340" s="71">
        <f>('Controles Generales'!$D$19*(I340*(90/$H340))+'Controles Generales'!$E$19*(J340*(90/$H340))+'Controles Generales'!$F$19*(K340*(90/$H340))+'Controles Generales'!$G$19*(L340*(90/$H340))+'Controles Generales'!$H$19*(M340*(90/$H340))+'Controles Generales'!$J$19*(O340*(90/$H340))+'Controles Generales'!$K$19*(P340*(90/$H340))+'Controles Generales'!$O$19*(T340*(90/$H340))+'Controles Generales'!$Q$19*(V340*(90/$H340)))/100</f>
        <v>3.8714285714285706</v>
      </c>
      <c r="AF340" s="2"/>
      <c r="AG340" s="2"/>
      <c r="AH340" s="2"/>
      <c r="AI340" s="2"/>
      <c r="AJ340" s="10">
        <f>IF($H340&lt;'Criterios de Restricción'!$E$43,0,AE340)</f>
        <v>0</v>
      </c>
    </row>
    <row r="341" spans="1:36" ht="21" x14ac:dyDescent="0.25">
      <c r="A341" s="117" t="s">
        <v>628</v>
      </c>
      <c r="B341" s="117" t="s">
        <v>25</v>
      </c>
      <c r="C341" s="117" t="s">
        <v>598</v>
      </c>
      <c r="D341" s="117" t="s">
        <v>215</v>
      </c>
      <c r="E341" s="118">
        <v>33134</v>
      </c>
      <c r="F341" s="117">
        <v>25</v>
      </c>
      <c r="G341" s="117">
        <v>8</v>
      </c>
      <c r="H341" s="117">
        <v>473</v>
      </c>
      <c r="I341" s="117">
        <v>48</v>
      </c>
      <c r="J341" s="117">
        <v>105</v>
      </c>
      <c r="K341" s="117">
        <v>3</v>
      </c>
      <c r="L341" s="117">
        <v>6</v>
      </c>
      <c r="M341" s="117">
        <v>31</v>
      </c>
      <c r="N341" s="2">
        <v>0</v>
      </c>
      <c r="O341" s="117">
        <v>0</v>
      </c>
      <c r="P341" s="117">
        <v>1</v>
      </c>
      <c r="Q341" s="2">
        <v>0</v>
      </c>
      <c r="R341" s="2">
        <v>0</v>
      </c>
      <c r="S341" s="2">
        <v>0</v>
      </c>
      <c r="T341" s="117">
        <v>3</v>
      </c>
      <c r="U341" s="2">
        <v>1</v>
      </c>
      <c r="V341" s="117">
        <v>44</v>
      </c>
      <c r="W341" s="2">
        <v>7</v>
      </c>
      <c r="X341" s="2"/>
      <c r="Y341" s="2"/>
      <c r="Z341" s="2"/>
      <c r="AA341" s="2"/>
      <c r="AB341" s="2"/>
      <c r="AC341" s="2"/>
      <c r="AD341" s="2"/>
      <c r="AE341" s="71">
        <f>('Controles Generales'!$D$19*(I341*(90/$H341))+'Controles Generales'!$E$19*(J341*(90/$H341))+'Controles Generales'!$F$19*(K341*(90/$H341))+'Controles Generales'!$G$19*(L341*(90/$H341))+'Controles Generales'!$H$19*(M341*(90/$H341))+'Controles Generales'!$J$19*(O341*(90/$H341))+'Controles Generales'!$K$19*(P341*(90/$H341))+'Controles Generales'!$O$19*(T341*(90/$H341))+'Controles Generales'!$Q$19*(V341*(90/$H341)))/100</f>
        <v>5.091754756871036</v>
      </c>
      <c r="AF341" s="2"/>
      <c r="AG341" s="2"/>
      <c r="AH341" s="2"/>
      <c r="AI341" s="2"/>
      <c r="AJ341" s="10">
        <f>IF($H341&lt;'Criterios de Restricción'!$E$43,0,AE341)</f>
        <v>0</v>
      </c>
    </row>
    <row r="342" spans="1:36" ht="21" x14ac:dyDescent="0.25">
      <c r="A342" s="117" t="s">
        <v>426</v>
      </c>
      <c r="B342" s="117" t="s">
        <v>28</v>
      </c>
      <c r="C342" s="117" t="s">
        <v>128</v>
      </c>
      <c r="D342" s="117" t="s">
        <v>118</v>
      </c>
      <c r="E342" s="118">
        <v>34823</v>
      </c>
      <c r="F342" s="117">
        <v>20</v>
      </c>
      <c r="G342" s="117">
        <v>4</v>
      </c>
      <c r="H342" s="117">
        <v>94</v>
      </c>
      <c r="I342" s="117">
        <v>33</v>
      </c>
      <c r="J342" s="117">
        <v>28</v>
      </c>
      <c r="K342" s="117">
        <v>3</v>
      </c>
      <c r="L342" s="117">
        <v>2</v>
      </c>
      <c r="M342" s="117">
        <v>10</v>
      </c>
      <c r="N342" s="2">
        <v>0</v>
      </c>
      <c r="O342" s="117">
        <v>0</v>
      </c>
      <c r="P342" s="117">
        <v>0</v>
      </c>
      <c r="Q342" s="2">
        <v>0</v>
      </c>
      <c r="R342" s="2">
        <v>2</v>
      </c>
      <c r="S342" s="2">
        <v>0</v>
      </c>
      <c r="T342" s="117">
        <v>0</v>
      </c>
      <c r="U342" s="2">
        <v>3</v>
      </c>
      <c r="V342" s="117">
        <v>7</v>
      </c>
      <c r="W342" s="2">
        <v>9</v>
      </c>
      <c r="X342" s="2" t="s">
        <v>42</v>
      </c>
      <c r="Y342" s="2">
        <v>27.154098758668887</v>
      </c>
      <c r="Z342" s="2">
        <v>22.250803481348388</v>
      </c>
      <c r="AA342" s="2">
        <v>26.526054529005375</v>
      </c>
      <c r="AB342" s="2">
        <v>24.125410234078721</v>
      </c>
      <c r="AC342" s="2">
        <v>25.941738674528921</v>
      </c>
      <c r="AD342" s="2">
        <v>20.984157092764029</v>
      </c>
      <c r="AE342" s="71">
        <f>('Controles Generales'!$D$19*(I342*(90/$H342))+'Controles Generales'!$E$19*(J342*(90/$H342))+'Controles Generales'!$F$19*(K342*(90/$H342))+'Controles Generales'!$G$19*(L342*(90/$H342))+'Controles Generales'!$H$19*(M342*(90/$H342))+'Controles Generales'!$J$19*(O342*(90/$H342))+'Controles Generales'!$K$19*(P342*(90/$H342))+'Controles Generales'!$O$19*(T342*(90/$H342))+'Controles Generales'!$Q$19*(V342*(90/$H342)))/100</f>
        <v>9.3159574468085111</v>
      </c>
      <c r="AF342" s="2"/>
      <c r="AG342" s="2"/>
      <c r="AH342" s="2"/>
      <c r="AI342" s="2"/>
      <c r="AJ342" s="10">
        <f>IF($H342&lt;'Criterios de Restricción'!$E$43,0,AE342)</f>
        <v>0</v>
      </c>
    </row>
    <row r="343" spans="1:36" ht="21" x14ac:dyDescent="0.25">
      <c r="A343" s="117" t="s">
        <v>1055</v>
      </c>
      <c r="B343" s="117" t="s">
        <v>27</v>
      </c>
      <c r="C343" s="117" t="s">
        <v>128</v>
      </c>
      <c r="D343" s="117" t="s">
        <v>118</v>
      </c>
      <c r="E343" s="118">
        <v>35227</v>
      </c>
      <c r="F343" s="117">
        <v>19</v>
      </c>
      <c r="G343" s="117">
        <v>6</v>
      </c>
      <c r="H343" s="117">
        <v>244</v>
      </c>
      <c r="I343" s="117">
        <v>29</v>
      </c>
      <c r="J343" s="117">
        <v>53</v>
      </c>
      <c r="K343" s="117">
        <v>11</v>
      </c>
      <c r="L343" s="117">
        <v>7</v>
      </c>
      <c r="M343" s="117">
        <v>17</v>
      </c>
      <c r="N343" s="2">
        <v>13</v>
      </c>
      <c r="O343" s="117">
        <v>0</v>
      </c>
      <c r="P343" s="117">
        <v>0</v>
      </c>
      <c r="Q343" s="2">
        <v>3</v>
      </c>
      <c r="R343" s="2">
        <v>6</v>
      </c>
      <c r="S343" s="2">
        <v>1</v>
      </c>
      <c r="T343" s="117">
        <v>6</v>
      </c>
      <c r="U343" s="2">
        <v>1</v>
      </c>
      <c r="V343" s="117">
        <v>5</v>
      </c>
      <c r="W343" s="2">
        <v>37</v>
      </c>
      <c r="X343" s="2" t="s">
        <v>42</v>
      </c>
      <c r="Y343" s="2">
        <v>26.958357798787286</v>
      </c>
      <c r="Z343" s="2">
        <v>23.071989172357785</v>
      </c>
      <c r="AA343" s="2">
        <v>28.901575847923194</v>
      </c>
      <c r="AB343" s="2">
        <v>27.04442337255778</v>
      </c>
      <c r="AC343" s="2">
        <v>29.717167568981253</v>
      </c>
      <c r="AD343" s="2">
        <v>22.261399089087558</v>
      </c>
      <c r="AE343" s="71">
        <f>('Controles Generales'!$D$19*(I343*(90/$H343))+'Controles Generales'!$E$19*(J343*(90/$H343))+'Controles Generales'!$F$19*(K343*(90/$H343))+'Controles Generales'!$G$19*(L343*(90/$H343))+'Controles Generales'!$H$19*(M343*(90/$H343))+'Controles Generales'!$J$19*(O343*(90/$H343))+'Controles Generales'!$K$19*(P343*(90/$H343))+'Controles Generales'!$O$19*(T343*(90/$H343))+'Controles Generales'!$Q$19*(V343*(90/$H343)))/100</f>
        <v>6.0454918032786882</v>
      </c>
      <c r="AF343" s="2"/>
      <c r="AG343" s="2"/>
      <c r="AH343" s="2"/>
      <c r="AI343" s="2"/>
      <c r="AJ343" s="10">
        <f>IF($H343&lt;'Criterios de Restricción'!$E$43,0,AE343)</f>
        <v>0</v>
      </c>
    </row>
    <row r="344" spans="1:36" ht="21" x14ac:dyDescent="0.25">
      <c r="A344" s="117" t="s">
        <v>203</v>
      </c>
      <c r="B344" s="117" t="s">
        <v>24</v>
      </c>
      <c r="C344" s="117" t="s">
        <v>129</v>
      </c>
      <c r="D344" s="117" t="s">
        <v>118</v>
      </c>
      <c r="E344" s="118">
        <v>34004</v>
      </c>
      <c r="F344" s="117">
        <v>22</v>
      </c>
      <c r="G344" s="117">
        <v>28</v>
      </c>
      <c r="H344" s="117">
        <v>1734</v>
      </c>
      <c r="I344" s="117">
        <v>72</v>
      </c>
      <c r="J344" s="117">
        <v>148</v>
      </c>
      <c r="K344" s="117">
        <v>39</v>
      </c>
      <c r="L344" s="117">
        <v>8</v>
      </c>
      <c r="M344" s="117">
        <v>43</v>
      </c>
      <c r="N344" s="2">
        <v>5</v>
      </c>
      <c r="O344" s="117">
        <v>4</v>
      </c>
      <c r="P344" s="117">
        <v>3</v>
      </c>
      <c r="Q344" s="2">
        <v>0</v>
      </c>
      <c r="R344" s="2">
        <v>7</v>
      </c>
      <c r="S344" s="2">
        <v>3</v>
      </c>
      <c r="T344" s="117">
        <v>34</v>
      </c>
      <c r="U344" s="2">
        <v>0</v>
      </c>
      <c r="V344" s="117">
        <v>48</v>
      </c>
      <c r="W344" s="2">
        <v>14</v>
      </c>
      <c r="X344" s="2" t="s">
        <v>42</v>
      </c>
      <c r="Y344" s="2">
        <v>4.0351067223145716</v>
      </c>
      <c r="Z344" s="2">
        <v>3.8049677743501693</v>
      </c>
      <c r="AA344" s="2">
        <v>4.3805725567108649</v>
      </c>
      <c r="AB344" s="2">
        <v>4.2851067223145716</v>
      </c>
      <c r="AC344" s="2">
        <v>4.3854284496004841</v>
      </c>
      <c r="AD344" s="2">
        <v>2.7729468661573997</v>
      </c>
      <c r="AE344" s="71">
        <f>('Controles Generales'!$D$19*(I344*(90/$H344))+'Controles Generales'!$E$19*(J344*(90/$H344))+'Controles Generales'!$F$19*(K344*(90/$H344))+'Controles Generales'!$G$19*(L344*(90/$H344))+'Controles Generales'!$H$19*(M344*(90/$H344))+'Controles Generales'!$J$19*(O344*(90/$H344))+'Controles Generales'!$K$19*(P344*(90/$H344))+'Controles Generales'!$O$19*(T344*(90/$H344))+'Controles Generales'!$Q$19*(V344*(90/$H344)))/100</f>
        <v>2.4103806228373701</v>
      </c>
      <c r="AF344" s="2"/>
      <c r="AG344" s="2"/>
      <c r="AH344" s="2"/>
      <c r="AI344" s="2"/>
      <c r="AJ344" s="10">
        <f>IF($H344&lt;'Criterios de Restricción'!$E$43,0,AE344)</f>
        <v>2.4103806228373701</v>
      </c>
    </row>
    <row r="345" spans="1:36" ht="21" x14ac:dyDescent="0.25">
      <c r="A345" s="117" t="s">
        <v>439</v>
      </c>
      <c r="B345" s="117" t="s">
        <v>28</v>
      </c>
      <c r="C345" s="117" t="s">
        <v>138</v>
      </c>
      <c r="D345" s="117" t="s">
        <v>118</v>
      </c>
      <c r="E345" s="118">
        <v>31905</v>
      </c>
      <c r="F345" s="117">
        <v>28</v>
      </c>
      <c r="G345" s="117">
        <v>9</v>
      </c>
      <c r="H345" s="117">
        <v>634</v>
      </c>
      <c r="I345" s="117">
        <v>104</v>
      </c>
      <c r="J345" s="117">
        <v>136</v>
      </c>
      <c r="K345" s="117">
        <v>9</v>
      </c>
      <c r="L345" s="117">
        <v>13</v>
      </c>
      <c r="M345" s="117">
        <v>69</v>
      </c>
      <c r="N345" s="2">
        <v>3</v>
      </c>
      <c r="O345" s="117">
        <v>0</v>
      </c>
      <c r="P345" s="117">
        <v>0</v>
      </c>
      <c r="Q345" s="2">
        <v>0</v>
      </c>
      <c r="R345" s="2">
        <v>12</v>
      </c>
      <c r="S345" s="2">
        <v>6</v>
      </c>
      <c r="T345" s="117">
        <v>8</v>
      </c>
      <c r="U345" s="2">
        <v>17</v>
      </c>
      <c r="V345" s="117">
        <v>53</v>
      </c>
      <c r="W345" s="2">
        <v>94</v>
      </c>
      <c r="X345" s="2"/>
      <c r="Y345" s="2"/>
      <c r="Z345" s="2"/>
      <c r="AA345" s="2"/>
      <c r="AB345" s="2"/>
      <c r="AC345" s="2"/>
      <c r="AD345" s="2"/>
      <c r="AE345" s="71">
        <f>('Controles Generales'!$D$19*(I345*(90/$H345))+'Controles Generales'!$E$19*(J345*(90/$H345))+'Controles Generales'!$F$19*(K345*(90/$H345))+'Controles Generales'!$G$19*(L345*(90/$H345))+'Controles Generales'!$H$19*(M345*(90/$H345))+'Controles Generales'!$J$19*(O345*(90/$H345))+'Controles Generales'!$K$19*(P345*(90/$H345))+'Controles Generales'!$O$19*(T345*(90/$H345))+'Controles Generales'!$Q$19*(V345*(90/$H345)))/100</f>
        <v>6.5938485804416409</v>
      </c>
      <c r="AF345" s="2"/>
      <c r="AG345" s="2"/>
      <c r="AH345" s="2"/>
      <c r="AI345" s="2"/>
      <c r="AJ345" s="10">
        <f>IF($H345&lt;'Criterios de Restricción'!$E$43,0,AE345)</f>
        <v>0</v>
      </c>
    </row>
    <row r="346" spans="1:36" ht="21" x14ac:dyDescent="0.25">
      <c r="A346" s="117" t="s">
        <v>673</v>
      </c>
      <c r="B346" s="117" t="s">
        <v>24</v>
      </c>
      <c r="C346" s="117" t="s">
        <v>190</v>
      </c>
      <c r="D346" s="117" t="s">
        <v>118</v>
      </c>
      <c r="E346" s="118">
        <v>32443</v>
      </c>
      <c r="F346" s="117">
        <v>27</v>
      </c>
      <c r="G346" s="117">
        <v>28</v>
      </c>
      <c r="H346" s="117">
        <v>2413</v>
      </c>
      <c r="I346" s="117">
        <v>154</v>
      </c>
      <c r="J346" s="117">
        <v>367</v>
      </c>
      <c r="K346" s="117">
        <v>125</v>
      </c>
      <c r="L346" s="117">
        <v>20</v>
      </c>
      <c r="M346" s="117">
        <v>78</v>
      </c>
      <c r="N346" s="2">
        <v>0</v>
      </c>
      <c r="O346" s="117">
        <v>3</v>
      </c>
      <c r="P346" s="117">
        <v>8</v>
      </c>
      <c r="Q346" s="2">
        <v>1</v>
      </c>
      <c r="R346" s="2">
        <v>2</v>
      </c>
      <c r="S346" s="2">
        <v>11</v>
      </c>
      <c r="T346" s="117">
        <v>34</v>
      </c>
      <c r="U346" s="2">
        <v>3</v>
      </c>
      <c r="V346" s="117">
        <v>68</v>
      </c>
      <c r="W346" s="2">
        <v>23</v>
      </c>
      <c r="X346" s="2"/>
      <c r="Y346" s="2"/>
      <c r="Z346" s="2"/>
      <c r="AA346" s="2"/>
      <c r="AB346" s="2"/>
      <c r="AC346" s="2"/>
      <c r="AD346" s="2"/>
      <c r="AE346" s="71">
        <f>('Controles Generales'!$D$19*(I346*(90/$H346))+'Controles Generales'!$E$19*(J346*(90/$H346))+'Controles Generales'!$F$19*(K346*(90/$H346))+'Controles Generales'!$G$19*(L346*(90/$H346))+'Controles Generales'!$H$19*(M346*(90/$H346))+'Controles Generales'!$J$19*(O346*(90/$H346))+'Controles Generales'!$K$19*(P346*(90/$H346))+'Controles Generales'!$O$19*(T346*(90/$H346))+'Controles Generales'!$Q$19*(V346*(90/$H346)))/100</f>
        <v>3.9681309573145467</v>
      </c>
      <c r="AF346" s="2"/>
      <c r="AG346" s="2"/>
      <c r="AH346" s="2"/>
      <c r="AI346" s="2"/>
      <c r="AJ346" s="10">
        <f>IF($H346&lt;'Criterios de Restricción'!$E$43,0,AE346)</f>
        <v>3.9681309573145467</v>
      </c>
    </row>
    <row r="347" spans="1:36" ht="21" x14ac:dyDescent="0.25">
      <c r="A347" s="117" t="s">
        <v>1056</v>
      </c>
      <c r="B347" s="117" t="s">
        <v>28</v>
      </c>
      <c r="C347" s="117" t="s">
        <v>172</v>
      </c>
      <c r="D347" s="117" t="s">
        <v>118</v>
      </c>
      <c r="E347" s="118">
        <v>33830</v>
      </c>
      <c r="F347" s="117">
        <v>23</v>
      </c>
      <c r="G347" s="117">
        <v>17</v>
      </c>
      <c r="H347" s="117">
        <v>627</v>
      </c>
      <c r="I347" s="117">
        <v>84</v>
      </c>
      <c r="J347" s="117">
        <v>147</v>
      </c>
      <c r="K347" s="117">
        <v>23</v>
      </c>
      <c r="L347" s="117">
        <v>13</v>
      </c>
      <c r="M347" s="117">
        <v>36</v>
      </c>
      <c r="N347" s="2">
        <v>1</v>
      </c>
      <c r="O347" s="117">
        <v>1</v>
      </c>
      <c r="P347" s="117">
        <v>1</v>
      </c>
      <c r="Q347" s="2">
        <v>2</v>
      </c>
      <c r="R347" s="2">
        <v>6</v>
      </c>
      <c r="S347" s="2">
        <v>1</v>
      </c>
      <c r="T347" s="117">
        <v>12</v>
      </c>
      <c r="U347" s="2">
        <v>24</v>
      </c>
      <c r="V347" s="117">
        <v>23</v>
      </c>
      <c r="W347" s="2">
        <v>107</v>
      </c>
      <c r="X347" s="2" t="s">
        <v>42</v>
      </c>
      <c r="Y347" s="2">
        <v>19.241141153935615</v>
      </c>
      <c r="Z347" s="2">
        <v>15.639513228659684</v>
      </c>
      <c r="AA347" s="2">
        <v>16.937921578043991</v>
      </c>
      <c r="AB347" s="2">
        <v>25.241141153935619</v>
      </c>
      <c r="AC347" s="2">
        <v>24.007988019254622</v>
      </c>
      <c r="AD347" s="2">
        <v>19.789780584343688</v>
      </c>
      <c r="AE347" s="71">
        <f>('Controles Generales'!$D$19*(I347*(90/$H347))+'Controles Generales'!$E$19*(J347*(90/$H347))+'Controles Generales'!$F$19*(K347*(90/$H347))+'Controles Generales'!$G$19*(L347*(90/$H347))+'Controles Generales'!$H$19*(M347*(90/$H347))+'Controles Generales'!$J$19*(O347*(90/$H347))+'Controles Generales'!$K$19*(P347*(90/$H347))+'Controles Generales'!$O$19*(T347*(90/$H347))+'Controles Generales'!$Q$19*(V347*(90/$H347)))/100</f>
        <v>5.9196172248803824</v>
      </c>
      <c r="AF347" s="2"/>
      <c r="AG347" s="2"/>
      <c r="AH347" s="2"/>
      <c r="AI347" s="2"/>
      <c r="AJ347" s="10">
        <f>IF($H347&lt;'Criterios de Restricción'!$E$43,0,AE347)</f>
        <v>0</v>
      </c>
    </row>
    <row r="348" spans="1:36" ht="21" x14ac:dyDescent="0.25">
      <c r="A348" s="117" t="s">
        <v>459</v>
      </c>
      <c r="B348" s="117" t="s">
        <v>28</v>
      </c>
      <c r="C348" s="117" t="s">
        <v>144</v>
      </c>
      <c r="D348" s="117" t="s">
        <v>118</v>
      </c>
      <c r="E348" s="118">
        <v>35117</v>
      </c>
      <c r="F348" s="117">
        <v>19</v>
      </c>
      <c r="G348" s="117">
        <v>1</v>
      </c>
      <c r="H348" s="117">
        <v>2</v>
      </c>
      <c r="I348" s="117">
        <v>1</v>
      </c>
      <c r="J348" s="117">
        <v>0</v>
      </c>
      <c r="K348" s="117">
        <v>0</v>
      </c>
      <c r="L348" s="117">
        <v>1</v>
      </c>
      <c r="M348" s="117">
        <v>0</v>
      </c>
      <c r="N348" s="2">
        <v>3</v>
      </c>
      <c r="O348" s="117">
        <v>0</v>
      </c>
      <c r="P348" s="117">
        <v>0</v>
      </c>
      <c r="Q348" s="2">
        <v>4</v>
      </c>
      <c r="R348" s="2">
        <v>23</v>
      </c>
      <c r="S348" s="2">
        <v>14</v>
      </c>
      <c r="T348" s="117">
        <v>0</v>
      </c>
      <c r="U348" s="2">
        <v>1</v>
      </c>
      <c r="V348" s="117">
        <v>0</v>
      </c>
      <c r="W348" s="2">
        <v>39</v>
      </c>
      <c r="X348" s="2"/>
      <c r="Y348" s="2"/>
      <c r="Z348" s="2"/>
      <c r="AA348" s="2"/>
      <c r="AB348" s="2"/>
      <c r="AC348" s="2"/>
      <c r="AD348" s="2"/>
      <c r="AE348" s="71">
        <f>('Controles Generales'!$D$19*(I348*(90/$H348))+'Controles Generales'!$E$19*(J348*(90/$H348))+'Controles Generales'!$F$19*(K348*(90/$H348))+'Controles Generales'!$G$19*(L348*(90/$H348))+'Controles Generales'!$H$19*(M348*(90/$H348))+'Controles Generales'!$J$19*(O348*(90/$H348))+'Controles Generales'!$K$19*(P348*(90/$H348))+'Controles Generales'!$O$19*(T348*(90/$H348))+'Controles Generales'!$Q$19*(V348*(90/$H348)))/100</f>
        <v>11.7</v>
      </c>
      <c r="AF348" s="2"/>
      <c r="AG348" s="2"/>
      <c r="AH348" s="2"/>
      <c r="AI348" s="2"/>
      <c r="AJ348" s="10">
        <f>IF($H348&lt;'Criterios de Restricción'!$E$43,0,AE348)</f>
        <v>0</v>
      </c>
    </row>
    <row r="349" spans="1:36" ht="21" x14ac:dyDescent="0.25">
      <c r="A349" s="117" t="s">
        <v>1057</v>
      </c>
      <c r="B349" s="117" t="s">
        <v>28</v>
      </c>
      <c r="C349" s="117" t="s">
        <v>190</v>
      </c>
      <c r="D349" s="117" t="s">
        <v>169</v>
      </c>
      <c r="E349" s="118">
        <v>33704</v>
      </c>
      <c r="F349" s="117">
        <v>23</v>
      </c>
      <c r="G349" s="117">
        <v>16</v>
      </c>
      <c r="H349" s="117">
        <v>1362</v>
      </c>
      <c r="I349" s="117">
        <v>220</v>
      </c>
      <c r="J349" s="117">
        <v>264</v>
      </c>
      <c r="K349" s="117">
        <v>20</v>
      </c>
      <c r="L349" s="117">
        <v>30</v>
      </c>
      <c r="M349" s="117">
        <v>145</v>
      </c>
      <c r="N349" s="2">
        <v>18</v>
      </c>
      <c r="O349" s="117">
        <v>1</v>
      </c>
      <c r="P349" s="117">
        <v>1</v>
      </c>
      <c r="Q349" s="2">
        <v>1</v>
      </c>
      <c r="R349" s="2">
        <v>80</v>
      </c>
      <c r="S349" s="2">
        <v>37</v>
      </c>
      <c r="T349" s="117">
        <v>12</v>
      </c>
      <c r="U349" s="2">
        <v>10</v>
      </c>
      <c r="V349" s="117">
        <v>124</v>
      </c>
      <c r="W349" s="2">
        <v>71</v>
      </c>
      <c r="X349" s="2" t="s">
        <v>42</v>
      </c>
      <c r="Y349" s="2">
        <v>4.8387096774193547E-2</v>
      </c>
      <c r="Z349" s="2">
        <v>1.6129032258064516E-2</v>
      </c>
      <c r="AA349" s="2">
        <v>6.4516129032258063E-2</v>
      </c>
      <c r="AB349" s="2">
        <v>4.8387096774193547E-2</v>
      </c>
      <c r="AC349" s="2">
        <v>6.4516129032258063E-2</v>
      </c>
      <c r="AD349" s="2">
        <v>9.6774193548387094E-2</v>
      </c>
      <c r="AE349" s="71">
        <f>('Controles Generales'!$D$19*(I349*(90/$H349))+'Controles Generales'!$E$19*(J349*(90/$H349))+'Controles Generales'!$F$19*(K349*(90/$H349))+'Controles Generales'!$G$19*(L349*(90/$H349))+'Controles Generales'!$H$19*(M349*(90/$H349))+'Controles Generales'!$J$19*(O349*(90/$H349))+'Controles Generales'!$K$19*(P349*(90/$H349))+'Controles Generales'!$O$19*(T349*(90/$H349))+'Controles Generales'!$Q$19*(V349*(90/$H349)))/100</f>
        <v>6.3363436123348</v>
      </c>
      <c r="AF349" s="2"/>
      <c r="AG349" s="2"/>
      <c r="AH349" s="2"/>
      <c r="AI349" s="2"/>
      <c r="AJ349" s="10">
        <f>IF($H349&lt;'Criterios de Restricción'!$E$43,0,AE349)</f>
        <v>6.3363436123348</v>
      </c>
    </row>
    <row r="350" spans="1:36" ht="21" x14ac:dyDescent="0.25">
      <c r="A350" s="117" t="s">
        <v>507</v>
      </c>
      <c r="B350" s="117" t="s">
        <v>28</v>
      </c>
      <c r="C350" s="117" t="s">
        <v>117</v>
      </c>
      <c r="D350" s="117" t="s">
        <v>118</v>
      </c>
      <c r="E350" s="118">
        <v>32825</v>
      </c>
      <c r="F350" s="117">
        <v>26</v>
      </c>
      <c r="G350" s="117">
        <v>15</v>
      </c>
      <c r="H350" s="117">
        <v>765</v>
      </c>
      <c r="I350" s="117">
        <v>130</v>
      </c>
      <c r="J350" s="117">
        <v>198</v>
      </c>
      <c r="K350" s="117">
        <v>14</v>
      </c>
      <c r="L350" s="117">
        <v>5</v>
      </c>
      <c r="M350" s="117">
        <v>42</v>
      </c>
      <c r="N350" s="2">
        <v>0</v>
      </c>
      <c r="O350" s="117">
        <v>0</v>
      </c>
      <c r="P350" s="117">
        <v>6</v>
      </c>
      <c r="Q350" s="2">
        <v>0</v>
      </c>
      <c r="R350" s="2">
        <v>1</v>
      </c>
      <c r="S350" s="2">
        <v>0</v>
      </c>
      <c r="T350" s="117">
        <v>8</v>
      </c>
      <c r="U350" s="2">
        <v>0</v>
      </c>
      <c r="V350" s="117">
        <v>23</v>
      </c>
      <c r="W350" s="2">
        <v>2</v>
      </c>
      <c r="X350" s="2" t="s">
        <v>42</v>
      </c>
      <c r="Y350" s="2">
        <v>16.252927606820776</v>
      </c>
      <c r="Z350" s="2">
        <v>13.356796696298941</v>
      </c>
      <c r="AA350" s="2">
        <v>15.840965982511548</v>
      </c>
      <c r="AB350" s="2">
        <v>23.050058754361757</v>
      </c>
      <c r="AC350" s="2">
        <v>19.416401237914521</v>
      </c>
      <c r="AD350" s="2">
        <v>15.313613529549547</v>
      </c>
      <c r="AE350" s="71">
        <f>('Controles Generales'!$D$19*(I350*(90/$H350))+'Controles Generales'!$E$19*(J350*(90/$H350))+'Controles Generales'!$F$19*(K350*(90/$H350))+'Controles Generales'!$G$19*(L350*(90/$H350))+'Controles Generales'!$H$19*(M350*(90/$H350))+'Controles Generales'!$J$19*(O350*(90/$H350))+'Controles Generales'!$K$19*(P350*(90/$H350))+'Controles Generales'!$O$19*(T350*(90/$H350))+'Controles Generales'!$Q$19*(V350*(90/$H350)))/100</f>
        <v>5.9305882352941168</v>
      </c>
      <c r="AF350" s="2"/>
      <c r="AG350" s="2"/>
      <c r="AH350" s="2"/>
      <c r="AI350" s="2"/>
      <c r="AJ350" s="10">
        <f>IF($H350&lt;'Criterios de Restricción'!$E$43,0,AE350)</f>
        <v>5.9305882352941168</v>
      </c>
    </row>
    <row r="351" spans="1:36" ht="31.5" x14ac:dyDescent="0.25">
      <c r="A351" s="117" t="s">
        <v>1058</v>
      </c>
      <c r="B351" s="117" t="s">
        <v>28</v>
      </c>
      <c r="C351" s="117" t="s">
        <v>141</v>
      </c>
      <c r="D351" s="117" t="s">
        <v>118</v>
      </c>
      <c r="E351" s="118">
        <v>34134</v>
      </c>
      <c r="F351" s="117">
        <v>22</v>
      </c>
      <c r="G351" s="117">
        <v>1</v>
      </c>
      <c r="H351" s="117">
        <v>68</v>
      </c>
      <c r="I351" s="117">
        <v>11</v>
      </c>
      <c r="J351" s="117">
        <v>9</v>
      </c>
      <c r="K351" s="117">
        <v>1</v>
      </c>
      <c r="L351" s="117">
        <v>2</v>
      </c>
      <c r="M351" s="117">
        <v>2</v>
      </c>
      <c r="N351" s="2">
        <v>4</v>
      </c>
      <c r="O351" s="117">
        <v>0</v>
      </c>
      <c r="P351" s="117">
        <v>0</v>
      </c>
      <c r="Q351" s="2">
        <v>0</v>
      </c>
      <c r="R351" s="2">
        <v>2</v>
      </c>
      <c r="S351" s="2">
        <v>4</v>
      </c>
      <c r="T351" s="117">
        <v>0</v>
      </c>
      <c r="U351" s="2">
        <v>2</v>
      </c>
      <c r="V351" s="117">
        <v>1</v>
      </c>
      <c r="W351" s="2">
        <v>15</v>
      </c>
      <c r="X351" s="2"/>
      <c r="Y351" s="2"/>
      <c r="Z351" s="2"/>
      <c r="AA351" s="2"/>
      <c r="AB351" s="2"/>
      <c r="AC351" s="2"/>
      <c r="AD351" s="2"/>
      <c r="AE351" s="71">
        <f>('Controles Generales'!$D$19*(I351*(90/$H351))+'Controles Generales'!$E$19*(J351*(90/$H351))+'Controles Generales'!$F$19*(K351*(90/$H351))+'Controles Generales'!$G$19*(L351*(90/$H351))+'Controles Generales'!$H$19*(M351*(90/$H351))+'Controles Generales'!$J$19*(O351*(90/$H351))+'Controles Generales'!$K$19*(P351*(90/$H351))+'Controles Generales'!$O$19*(T351*(90/$H351))+'Controles Generales'!$Q$19*(V351*(90/$H351)))/100</f>
        <v>4.1161764705882353</v>
      </c>
      <c r="AF351" s="2"/>
      <c r="AG351" s="2"/>
      <c r="AH351" s="2"/>
      <c r="AI351" s="2"/>
      <c r="AJ351" s="10">
        <f>IF($H351&lt;'Criterios de Restricción'!$E$43,0,AE351)</f>
        <v>0</v>
      </c>
    </row>
    <row r="352" spans="1:36" ht="31.5" x14ac:dyDescent="0.25">
      <c r="A352" s="117" t="s">
        <v>1059</v>
      </c>
      <c r="B352" s="117" t="s">
        <v>28</v>
      </c>
      <c r="C352" s="117" t="s">
        <v>124</v>
      </c>
      <c r="D352" s="117" t="s">
        <v>118</v>
      </c>
      <c r="E352" s="118">
        <v>32878</v>
      </c>
      <c r="F352" s="117">
        <v>25</v>
      </c>
      <c r="G352" s="117">
        <v>14</v>
      </c>
      <c r="H352" s="117">
        <v>671</v>
      </c>
      <c r="I352" s="117">
        <v>75</v>
      </c>
      <c r="J352" s="117">
        <v>115</v>
      </c>
      <c r="K352" s="117">
        <v>13</v>
      </c>
      <c r="L352" s="117">
        <v>16</v>
      </c>
      <c r="M352" s="117">
        <v>43</v>
      </c>
      <c r="N352" s="2">
        <v>0</v>
      </c>
      <c r="O352" s="117">
        <v>0</v>
      </c>
      <c r="P352" s="117">
        <v>2</v>
      </c>
      <c r="Q352" s="2">
        <v>0</v>
      </c>
      <c r="R352" s="2">
        <v>7</v>
      </c>
      <c r="S352" s="2">
        <v>1</v>
      </c>
      <c r="T352" s="117">
        <v>8</v>
      </c>
      <c r="U352" s="2">
        <v>17</v>
      </c>
      <c r="V352" s="117">
        <v>39</v>
      </c>
      <c r="W352" s="2">
        <v>42</v>
      </c>
      <c r="X352" s="2" t="s">
        <v>42</v>
      </c>
      <c r="Y352" s="2">
        <v>3.3622095573083679</v>
      </c>
      <c r="Z352" s="2">
        <v>3.2082615752408139</v>
      </c>
      <c r="AA352" s="2">
        <v>3.7363039845369843</v>
      </c>
      <c r="AB352" s="2">
        <v>3.3622095573083679</v>
      </c>
      <c r="AC352" s="2">
        <v>3.8105303085258724</v>
      </c>
      <c r="AD352" s="2">
        <v>2.2770084430310287</v>
      </c>
      <c r="AE352" s="71">
        <f>('Controles Generales'!$D$19*(I352*(90/$H352))+'Controles Generales'!$E$19*(J352*(90/$H352))+'Controles Generales'!$F$19*(K352*(90/$H352))+'Controles Generales'!$G$19*(L352*(90/$H352))+'Controles Generales'!$H$19*(M352*(90/$H352))+'Controles Generales'!$J$19*(O352*(90/$H352))+'Controles Generales'!$K$19*(P352*(90/$H352))+'Controles Generales'!$O$19*(T352*(90/$H352))+'Controles Generales'!$Q$19*(V352*(90/$H352)))/100</f>
        <v>4.93725782414307</v>
      </c>
      <c r="AF352" s="2"/>
      <c r="AG352" s="2"/>
      <c r="AH352" s="2"/>
      <c r="AI352" s="2"/>
      <c r="AJ352" s="10">
        <f>IF($H352&lt;'Criterios de Restricción'!$E$43,0,AE352)</f>
        <v>4.93725782414307</v>
      </c>
    </row>
    <row r="353" spans="1:36" ht="21" x14ac:dyDescent="0.25">
      <c r="A353" s="117" t="s">
        <v>629</v>
      </c>
      <c r="B353" s="117" t="s">
        <v>25</v>
      </c>
      <c r="C353" s="117" t="s">
        <v>142</v>
      </c>
      <c r="D353" s="117" t="s">
        <v>169</v>
      </c>
      <c r="E353" s="118">
        <v>31320</v>
      </c>
      <c r="F353" s="117">
        <v>30</v>
      </c>
      <c r="G353" s="117">
        <v>5</v>
      </c>
      <c r="H353" s="117">
        <v>278</v>
      </c>
      <c r="I353" s="117">
        <v>19</v>
      </c>
      <c r="J353" s="117">
        <v>75</v>
      </c>
      <c r="K353" s="117">
        <v>2</v>
      </c>
      <c r="L353" s="117">
        <v>3</v>
      </c>
      <c r="M353" s="117">
        <v>13</v>
      </c>
      <c r="N353" s="2">
        <v>25</v>
      </c>
      <c r="O353" s="117">
        <v>1</v>
      </c>
      <c r="P353" s="117">
        <v>2</v>
      </c>
      <c r="Q353" s="2">
        <v>3</v>
      </c>
      <c r="R353" s="2">
        <v>42</v>
      </c>
      <c r="S353" s="2">
        <v>4</v>
      </c>
      <c r="T353" s="117">
        <v>6</v>
      </c>
      <c r="U353" s="2">
        <v>14</v>
      </c>
      <c r="V353" s="117">
        <v>10</v>
      </c>
      <c r="W353" s="2">
        <v>55</v>
      </c>
      <c r="X353" s="2"/>
      <c r="Y353" s="2"/>
      <c r="Z353" s="2"/>
      <c r="AA353" s="2"/>
      <c r="AB353" s="2"/>
      <c r="AC353" s="2"/>
      <c r="AD353" s="2"/>
      <c r="AE353" s="71">
        <f>('Controles Generales'!$D$19*(I353*(90/$H353))+'Controles Generales'!$E$19*(J353*(90/$H353))+'Controles Generales'!$F$19*(K353*(90/$H353))+'Controles Generales'!$G$19*(L353*(90/$H353))+'Controles Generales'!$H$19*(M353*(90/$H353))+'Controles Generales'!$J$19*(O353*(90/$H353))+'Controles Generales'!$K$19*(P353*(90/$H353))+'Controles Generales'!$O$19*(T353*(90/$H353))+'Controles Generales'!$Q$19*(V353*(90/$H353)))/100</f>
        <v>4.9694244604316538</v>
      </c>
      <c r="AF353" s="2"/>
      <c r="AG353" s="2"/>
      <c r="AH353" s="2"/>
      <c r="AI353" s="2"/>
      <c r="AJ353" s="10">
        <f>IF($H353&lt;'Criterios de Restricción'!$E$43,0,AE353)</f>
        <v>0</v>
      </c>
    </row>
    <row r="354" spans="1:36" ht="21" x14ac:dyDescent="0.25">
      <c r="A354" s="117" t="s">
        <v>476</v>
      </c>
      <c r="B354" s="117" t="s">
        <v>24</v>
      </c>
      <c r="C354" s="117" t="s">
        <v>144</v>
      </c>
      <c r="D354" s="117" t="s">
        <v>118</v>
      </c>
      <c r="E354" s="118">
        <v>35145</v>
      </c>
      <c r="F354" s="117">
        <v>19</v>
      </c>
      <c r="G354" s="117">
        <v>13</v>
      </c>
      <c r="H354" s="117">
        <v>815</v>
      </c>
      <c r="I354" s="117">
        <v>88</v>
      </c>
      <c r="J354" s="117">
        <v>129</v>
      </c>
      <c r="K354" s="117">
        <v>20</v>
      </c>
      <c r="L354" s="117">
        <v>2</v>
      </c>
      <c r="M354" s="117">
        <v>31</v>
      </c>
      <c r="N354" s="2">
        <v>2</v>
      </c>
      <c r="O354" s="117">
        <v>1</v>
      </c>
      <c r="P354" s="117">
        <v>6</v>
      </c>
      <c r="Q354" s="2">
        <v>0</v>
      </c>
      <c r="R354" s="2">
        <v>11</v>
      </c>
      <c r="S354" s="2">
        <v>1</v>
      </c>
      <c r="T354" s="117">
        <v>13</v>
      </c>
      <c r="U354" s="2">
        <v>0</v>
      </c>
      <c r="V354" s="117">
        <v>28</v>
      </c>
      <c r="W354" s="2">
        <v>6</v>
      </c>
      <c r="X354" s="2"/>
      <c r="Y354" s="2"/>
      <c r="Z354" s="2"/>
      <c r="AA354" s="2"/>
      <c r="AB354" s="2"/>
      <c r="AC354" s="2"/>
      <c r="AD354" s="2"/>
      <c r="AE354" s="71">
        <f>('Controles Generales'!$D$19*(I354*(90/$H354))+'Controles Generales'!$E$19*(J354*(90/$H354))+'Controles Generales'!$F$19*(K354*(90/$H354))+'Controles Generales'!$G$19*(L354*(90/$H354))+'Controles Generales'!$H$19*(M354*(90/$H354))+'Controles Generales'!$J$19*(O354*(90/$H354))+'Controles Generales'!$K$19*(P354*(90/$H354))+'Controles Generales'!$O$19*(T354*(90/$H354))+'Controles Generales'!$Q$19*(V354*(90/$H354)))/100</f>
        <v>4.0759509202453996</v>
      </c>
      <c r="AF354" s="2"/>
      <c r="AG354" s="2"/>
      <c r="AH354" s="2"/>
      <c r="AI354" s="2"/>
      <c r="AJ354" s="10">
        <f>IF($H354&lt;'Criterios de Restricción'!$E$43,0,AE354)</f>
        <v>4.0759509202453996</v>
      </c>
    </row>
    <row r="355" spans="1:36" ht="21" x14ac:dyDescent="0.25">
      <c r="A355" s="117" t="s">
        <v>1060</v>
      </c>
      <c r="B355" s="117" t="s">
        <v>28</v>
      </c>
      <c r="C355" s="117" t="s">
        <v>142</v>
      </c>
      <c r="D355" s="117" t="s">
        <v>169</v>
      </c>
      <c r="E355" s="118">
        <v>32846</v>
      </c>
      <c r="F355" s="117">
        <v>25</v>
      </c>
      <c r="G355" s="117">
        <v>10</v>
      </c>
      <c r="H355" s="117">
        <v>812</v>
      </c>
      <c r="I355" s="117">
        <v>221</v>
      </c>
      <c r="J355" s="117">
        <v>253</v>
      </c>
      <c r="K355" s="117">
        <v>8</v>
      </c>
      <c r="L355" s="117">
        <v>12</v>
      </c>
      <c r="M355" s="117">
        <v>59</v>
      </c>
      <c r="N355" s="2">
        <v>1</v>
      </c>
      <c r="O355" s="117">
        <v>1</v>
      </c>
      <c r="P355" s="117">
        <v>6</v>
      </c>
      <c r="Q355" s="2">
        <v>0</v>
      </c>
      <c r="R355" s="2">
        <v>4</v>
      </c>
      <c r="S355" s="2">
        <v>5</v>
      </c>
      <c r="T355" s="117">
        <v>5</v>
      </c>
      <c r="U355" s="2">
        <v>0</v>
      </c>
      <c r="V355" s="117">
        <v>69</v>
      </c>
      <c r="W355" s="2">
        <v>5</v>
      </c>
      <c r="X355" s="2"/>
      <c r="Y355" s="2"/>
      <c r="Z355" s="2"/>
      <c r="AA355" s="2"/>
      <c r="AB355" s="2"/>
      <c r="AC355" s="2"/>
      <c r="AD355" s="2"/>
      <c r="AE355" s="71">
        <f>('Controles Generales'!$D$19*(I355*(90/$H355))+'Controles Generales'!$E$19*(J355*(90/$H355))+'Controles Generales'!$F$19*(K355*(90/$H355))+'Controles Generales'!$G$19*(L355*(90/$H355))+'Controles Generales'!$H$19*(M355*(90/$H355))+'Controles Generales'!$J$19*(O355*(90/$H355))+'Controles Generales'!$K$19*(P355*(90/$H355))+'Controles Generales'!$O$19*(T355*(90/$H355))+'Controles Generales'!$Q$19*(V355*(90/$H355)))/100</f>
        <v>7.8384236453201979</v>
      </c>
      <c r="AF355" s="2"/>
      <c r="AG355" s="2"/>
      <c r="AH355" s="2"/>
      <c r="AI355" s="2"/>
      <c r="AJ355" s="10">
        <f>IF($H355&lt;'Criterios de Restricción'!$E$43,0,AE355)</f>
        <v>7.8384236453201979</v>
      </c>
    </row>
    <row r="356" spans="1:36" ht="21" x14ac:dyDescent="0.25">
      <c r="A356" s="117" t="s">
        <v>1061</v>
      </c>
      <c r="B356" s="117" t="s">
        <v>28</v>
      </c>
      <c r="C356" s="117" t="s">
        <v>154</v>
      </c>
      <c r="D356" s="117" t="s">
        <v>118</v>
      </c>
      <c r="E356" s="118">
        <v>34436</v>
      </c>
      <c r="F356" s="117">
        <v>21</v>
      </c>
      <c r="G356" s="117">
        <v>9</v>
      </c>
      <c r="H356" s="117">
        <v>664</v>
      </c>
      <c r="I356" s="117">
        <v>242</v>
      </c>
      <c r="J356" s="117">
        <v>225</v>
      </c>
      <c r="K356" s="117">
        <v>9</v>
      </c>
      <c r="L356" s="117">
        <v>14</v>
      </c>
      <c r="M356" s="117">
        <v>66</v>
      </c>
      <c r="N356" s="2">
        <v>1</v>
      </c>
      <c r="O356" s="117">
        <v>1</v>
      </c>
      <c r="P356" s="117">
        <v>5</v>
      </c>
      <c r="Q356" s="2">
        <v>0</v>
      </c>
      <c r="R356" s="2">
        <v>3</v>
      </c>
      <c r="S356" s="2">
        <v>0</v>
      </c>
      <c r="T356" s="117">
        <v>3</v>
      </c>
      <c r="U356" s="2">
        <v>1</v>
      </c>
      <c r="V356" s="117">
        <v>60</v>
      </c>
      <c r="W356" s="2">
        <v>9</v>
      </c>
      <c r="X356" s="2"/>
      <c r="Y356" s="2"/>
      <c r="Z356" s="2"/>
      <c r="AA356" s="2"/>
      <c r="AB356" s="2"/>
      <c r="AC356" s="2"/>
      <c r="AD356" s="2"/>
      <c r="AE356" s="71">
        <f>('Controles Generales'!$D$19*(I356*(90/$H356))+'Controles Generales'!$E$19*(J356*(90/$H356))+'Controles Generales'!$F$19*(K356*(90/$H356))+'Controles Generales'!$G$19*(L356*(90/$H356))+'Controles Generales'!$H$19*(M356*(90/$H356))+'Controles Generales'!$J$19*(O356*(90/$H356))+'Controles Generales'!$K$19*(P356*(90/$H356))+'Controles Generales'!$O$19*(T356*(90/$H356))+'Controles Generales'!$Q$19*(V356*(90/$H356)))/100</f>
        <v>9.6004518072289162</v>
      </c>
      <c r="AF356" s="2"/>
      <c r="AG356" s="2"/>
      <c r="AH356" s="2"/>
      <c r="AI356" s="2"/>
      <c r="AJ356" s="10">
        <f>IF($H356&lt;'Criterios de Restricción'!$E$43,0,AE356)</f>
        <v>9.6004518072289162</v>
      </c>
    </row>
    <row r="357" spans="1:36" ht="31.5" x14ac:dyDescent="0.25">
      <c r="A357" s="117" t="s">
        <v>502</v>
      </c>
      <c r="B357" s="117" t="s">
        <v>25</v>
      </c>
      <c r="C357" s="117" t="s">
        <v>168</v>
      </c>
      <c r="D357" s="117" t="s">
        <v>169</v>
      </c>
      <c r="E357" s="118">
        <v>31060</v>
      </c>
      <c r="F357" s="117">
        <v>30</v>
      </c>
      <c r="G357" s="117">
        <v>10</v>
      </c>
      <c r="H357" s="117">
        <v>680</v>
      </c>
      <c r="I357" s="117">
        <v>61</v>
      </c>
      <c r="J357" s="117">
        <v>122</v>
      </c>
      <c r="K357" s="117">
        <v>15</v>
      </c>
      <c r="L357" s="117">
        <v>3</v>
      </c>
      <c r="M357" s="117">
        <v>32</v>
      </c>
      <c r="N357" s="2">
        <v>1</v>
      </c>
      <c r="O357" s="117">
        <v>0</v>
      </c>
      <c r="P357" s="117">
        <v>4</v>
      </c>
      <c r="Q357" s="2">
        <v>2</v>
      </c>
      <c r="R357" s="2">
        <v>3</v>
      </c>
      <c r="S357" s="2">
        <v>3</v>
      </c>
      <c r="T357" s="117">
        <v>5</v>
      </c>
      <c r="U357" s="2">
        <v>4</v>
      </c>
      <c r="V357" s="117">
        <v>15</v>
      </c>
      <c r="W357" s="2">
        <v>43</v>
      </c>
      <c r="X357" s="2"/>
      <c r="Y357" s="2"/>
      <c r="Z357" s="2"/>
      <c r="AA357" s="2"/>
      <c r="AB357" s="2"/>
      <c r="AC357" s="2"/>
      <c r="AD357" s="2"/>
      <c r="AE357" s="71">
        <f>('Controles Generales'!$D$19*(I357*(90/$H357))+'Controles Generales'!$E$19*(J357*(90/$H357))+'Controles Generales'!$F$19*(K357*(90/$H357))+'Controles Generales'!$G$19*(L357*(90/$H357))+'Controles Generales'!$H$19*(M357*(90/$H357))+'Controles Generales'!$J$19*(O357*(90/$H357))+'Controles Generales'!$K$19*(P357*(90/$H357))+'Controles Generales'!$O$19*(T357*(90/$H357))+'Controles Generales'!$Q$19*(V357*(90/$H357)))/100</f>
        <v>4.1783823529411768</v>
      </c>
      <c r="AF357" s="2"/>
      <c r="AG357" s="2"/>
      <c r="AH357" s="2"/>
      <c r="AI357" s="2"/>
      <c r="AJ357" s="10">
        <f>IF($H357&lt;'Criterios de Restricción'!$E$43,0,AE357)</f>
        <v>4.1783823529411768</v>
      </c>
    </row>
    <row r="358" spans="1:36" ht="21" x14ac:dyDescent="0.25">
      <c r="A358" s="117" t="s">
        <v>514</v>
      </c>
      <c r="B358" s="117" t="s">
        <v>25</v>
      </c>
      <c r="C358" s="117" t="s">
        <v>135</v>
      </c>
      <c r="D358" s="117" t="s">
        <v>118</v>
      </c>
      <c r="E358" s="118">
        <v>35547</v>
      </c>
      <c r="F358" s="117">
        <v>18</v>
      </c>
      <c r="G358" s="117">
        <v>11</v>
      </c>
      <c r="H358" s="117">
        <v>520</v>
      </c>
      <c r="I358" s="117">
        <v>34</v>
      </c>
      <c r="J358" s="117">
        <v>97</v>
      </c>
      <c r="K358" s="117">
        <v>17</v>
      </c>
      <c r="L358" s="117">
        <v>5</v>
      </c>
      <c r="M358" s="117">
        <v>22</v>
      </c>
      <c r="N358" s="2">
        <v>0</v>
      </c>
      <c r="O358" s="117">
        <v>3</v>
      </c>
      <c r="P358" s="117">
        <v>1</v>
      </c>
      <c r="Q358" s="2">
        <v>0</v>
      </c>
      <c r="R358" s="2">
        <v>0</v>
      </c>
      <c r="S358" s="2">
        <v>0</v>
      </c>
      <c r="T358" s="117">
        <v>11</v>
      </c>
      <c r="U358" s="2">
        <v>0</v>
      </c>
      <c r="V358" s="117">
        <v>13</v>
      </c>
      <c r="W358" s="2">
        <v>3</v>
      </c>
      <c r="X358" s="2"/>
      <c r="Y358" s="2"/>
      <c r="Z358" s="2"/>
      <c r="AA358" s="2"/>
      <c r="AB358" s="2"/>
      <c r="AC358" s="2"/>
      <c r="AD358" s="2"/>
      <c r="AE358" s="71">
        <f>('Controles Generales'!$D$19*(I358*(90/$H358))+'Controles Generales'!$E$19*(J358*(90/$H358))+'Controles Generales'!$F$19*(K358*(90/$H358))+'Controles Generales'!$G$19*(L358*(90/$H358))+'Controles Generales'!$H$19*(M358*(90/$H358))+'Controles Generales'!$J$19*(O358*(90/$H358))+'Controles Generales'!$K$19*(P358*(90/$H358))+'Controles Generales'!$O$19*(T358*(90/$H358))+'Controles Generales'!$Q$19*(V358*(90/$H358)))/100</f>
        <v>4.2853846153846149</v>
      </c>
      <c r="AF358" s="2"/>
      <c r="AG358" s="2"/>
      <c r="AH358" s="2"/>
      <c r="AI358" s="2"/>
      <c r="AJ358" s="10">
        <f>IF($H358&lt;'Criterios de Restricción'!$E$43,0,AE358)</f>
        <v>0</v>
      </c>
    </row>
    <row r="359" spans="1:36" ht="21" x14ac:dyDescent="0.25">
      <c r="A359" s="117" t="s">
        <v>630</v>
      </c>
      <c r="B359" s="117" t="s">
        <v>25</v>
      </c>
      <c r="C359" s="117" t="s">
        <v>144</v>
      </c>
      <c r="D359" s="117" t="s">
        <v>118</v>
      </c>
      <c r="E359" s="118">
        <v>29588</v>
      </c>
      <c r="F359" s="117">
        <v>34</v>
      </c>
      <c r="G359" s="117">
        <v>28</v>
      </c>
      <c r="H359" s="117">
        <v>2331</v>
      </c>
      <c r="I359" s="117">
        <v>206</v>
      </c>
      <c r="J359" s="117">
        <v>463</v>
      </c>
      <c r="K359" s="117">
        <v>40</v>
      </c>
      <c r="L359" s="117">
        <v>14</v>
      </c>
      <c r="M359" s="117">
        <v>56</v>
      </c>
      <c r="N359" s="2">
        <v>6</v>
      </c>
      <c r="O359" s="117">
        <v>10</v>
      </c>
      <c r="P359" s="117">
        <v>4</v>
      </c>
      <c r="Q359" s="2">
        <v>0</v>
      </c>
      <c r="R359" s="2">
        <v>1</v>
      </c>
      <c r="S359" s="2">
        <v>5</v>
      </c>
      <c r="T359" s="117">
        <v>50</v>
      </c>
      <c r="U359" s="2">
        <v>3</v>
      </c>
      <c r="V359" s="117">
        <v>50</v>
      </c>
      <c r="W359" s="2">
        <v>24</v>
      </c>
      <c r="X359" s="2" t="s">
        <v>42</v>
      </c>
      <c r="Y359" s="2">
        <v>7.633053221288516E-2</v>
      </c>
      <c r="Z359" s="2">
        <v>5.3046218487394957E-2</v>
      </c>
      <c r="AA359" s="2">
        <v>6.3375350140056033E-2</v>
      </c>
      <c r="AB359" s="2">
        <v>7.633053221288516E-2</v>
      </c>
      <c r="AC359" s="2">
        <v>9.1211484593837544E-2</v>
      </c>
      <c r="AD359" s="2">
        <v>8.4033613445378165E-3</v>
      </c>
      <c r="AE359" s="71">
        <f>('Controles Generales'!$D$19*(I359*(90/$H359))+'Controles Generales'!$E$19*(J359*(90/$H359))+'Controles Generales'!$F$19*(K359*(90/$H359))+'Controles Generales'!$G$19*(L359*(90/$H359))+'Controles Generales'!$H$19*(M359*(90/$H359))+'Controles Generales'!$J$19*(O359*(90/$H359))+'Controles Generales'!$K$19*(P359*(90/$H359))+'Controles Generales'!$O$19*(T359*(90/$H359))+'Controles Generales'!$Q$19*(V359*(90/$H359)))/100</f>
        <v>3.9768339768339773</v>
      </c>
      <c r="AF359" s="2"/>
      <c r="AG359" s="2"/>
      <c r="AH359" s="2"/>
      <c r="AI359" s="2"/>
      <c r="AJ359" s="10">
        <f>IF($H359&lt;'Criterios de Restricción'!$E$43,0,AE359)</f>
        <v>3.9768339768339773</v>
      </c>
    </row>
    <row r="360" spans="1:36" ht="21" x14ac:dyDescent="0.25">
      <c r="A360" s="117" t="s">
        <v>1062</v>
      </c>
      <c r="B360" s="117" t="s">
        <v>28</v>
      </c>
      <c r="C360" s="117" t="s">
        <v>585</v>
      </c>
      <c r="D360" s="117" t="s">
        <v>118</v>
      </c>
      <c r="E360" s="118">
        <v>35142</v>
      </c>
      <c r="F360" s="117">
        <v>19</v>
      </c>
      <c r="G360" s="117">
        <v>1</v>
      </c>
      <c r="H360" s="117">
        <v>3</v>
      </c>
      <c r="I360" s="117">
        <v>0</v>
      </c>
      <c r="J360" s="117">
        <v>1</v>
      </c>
      <c r="K360" s="117">
        <v>0</v>
      </c>
      <c r="L360" s="117">
        <v>0</v>
      </c>
      <c r="M360" s="117">
        <v>0</v>
      </c>
      <c r="N360" s="2">
        <v>0</v>
      </c>
      <c r="O360" s="117">
        <v>0</v>
      </c>
      <c r="P360" s="117">
        <v>0</v>
      </c>
      <c r="Q360" s="2">
        <v>1</v>
      </c>
      <c r="R360" s="2">
        <v>1</v>
      </c>
      <c r="S360" s="2">
        <v>2</v>
      </c>
      <c r="T360" s="117">
        <v>0</v>
      </c>
      <c r="U360" s="2">
        <v>21</v>
      </c>
      <c r="V360" s="117">
        <v>0</v>
      </c>
      <c r="W360" s="2">
        <v>102</v>
      </c>
      <c r="X360" s="2"/>
      <c r="Y360" s="2"/>
      <c r="Z360" s="2"/>
      <c r="AA360" s="2"/>
      <c r="AB360" s="2"/>
      <c r="AC360" s="2"/>
      <c r="AD360" s="2"/>
      <c r="AE360" s="71">
        <f>('Controles Generales'!$D$19*(I360*(90/$H360))+'Controles Generales'!$E$19*(J360*(90/$H360))+'Controles Generales'!$F$19*(K360*(90/$H360))+'Controles Generales'!$G$19*(L360*(90/$H360))+'Controles Generales'!$H$19*(M360*(90/$H360))+'Controles Generales'!$J$19*(O360*(90/$H360))+'Controles Generales'!$K$19*(P360*(90/$H360))+'Controles Generales'!$O$19*(T360*(90/$H360))+'Controles Generales'!$Q$19*(V360*(90/$H360)))/100</f>
        <v>3.6</v>
      </c>
      <c r="AF360" s="2"/>
      <c r="AG360" s="2"/>
      <c r="AH360" s="2"/>
      <c r="AI360" s="2"/>
      <c r="AJ360" s="10">
        <f>IF($H360&lt;'Criterios de Restricción'!$E$43,0,AE360)</f>
        <v>0</v>
      </c>
    </row>
    <row r="361" spans="1:36" ht="21" x14ac:dyDescent="0.25">
      <c r="A361" s="117" t="s">
        <v>183</v>
      </c>
      <c r="B361" s="117" t="s">
        <v>28</v>
      </c>
      <c r="C361" s="117" t="s">
        <v>128</v>
      </c>
      <c r="D361" s="117" t="s">
        <v>118</v>
      </c>
      <c r="E361" s="118">
        <v>35160</v>
      </c>
      <c r="F361" s="117">
        <v>19</v>
      </c>
      <c r="G361" s="117">
        <v>1</v>
      </c>
      <c r="H361" s="117">
        <v>14</v>
      </c>
      <c r="I361" s="117">
        <v>0</v>
      </c>
      <c r="J361" s="117">
        <v>2</v>
      </c>
      <c r="K361" s="117">
        <v>0</v>
      </c>
      <c r="L361" s="117">
        <v>1</v>
      </c>
      <c r="M361" s="117">
        <v>0</v>
      </c>
      <c r="N361" s="2">
        <v>0</v>
      </c>
      <c r="O361" s="117">
        <v>0</v>
      </c>
      <c r="P361" s="117">
        <v>0</v>
      </c>
      <c r="Q361" s="2">
        <v>0</v>
      </c>
      <c r="R361" s="2">
        <v>0</v>
      </c>
      <c r="S361" s="2">
        <v>0</v>
      </c>
      <c r="T361" s="117">
        <v>0</v>
      </c>
      <c r="U361" s="2">
        <v>0</v>
      </c>
      <c r="V361" s="117">
        <v>2</v>
      </c>
      <c r="W361" s="2">
        <v>1</v>
      </c>
      <c r="X361" s="2"/>
      <c r="Y361" s="2"/>
      <c r="Z361" s="2"/>
      <c r="AA361" s="2"/>
      <c r="AB361" s="2"/>
      <c r="AC361" s="2"/>
      <c r="AD361" s="2"/>
      <c r="AE361" s="71">
        <f>('Controles Generales'!$D$19*(I361*(90/$H361))+'Controles Generales'!$E$19*(J361*(90/$H361))+'Controles Generales'!$F$19*(K361*(90/$H361))+'Controles Generales'!$G$19*(L361*(90/$H361))+'Controles Generales'!$H$19*(M361*(90/$H361))+'Controles Generales'!$J$19*(O361*(90/$H361))+'Controles Generales'!$K$19*(P361*(90/$H361))+'Controles Generales'!$O$19*(T361*(90/$H361))+'Controles Generales'!$Q$19*(V361*(90/$H361)))/100</f>
        <v>2.9571428571428569</v>
      </c>
      <c r="AF361" s="2"/>
      <c r="AG361" s="2"/>
      <c r="AH361" s="2"/>
      <c r="AI361" s="2"/>
      <c r="AJ361" s="10">
        <f>IF($H361&lt;'Criterios de Restricción'!$E$43,0,AE361)</f>
        <v>0</v>
      </c>
    </row>
    <row r="362" spans="1:36" ht="21" x14ac:dyDescent="0.25">
      <c r="A362" s="117" t="s">
        <v>477</v>
      </c>
      <c r="B362" s="117" t="s">
        <v>28</v>
      </c>
      <c r="C362" s="117" t="s">
        <v>154</v>
      </c>
      <c r="D362" s="117" t="s">
        <v>118</v>
      </c>
      <c r="E362" s="118">
        <v>31428</v>
      </c>
      <c r="F362" s="117">
        <v>29</v>
      </c>
      <c r="G362" s="117">
        <v>13</v>
      </c>
      <c r="H362" s="117">
        <v>1006</v>
      </c>
      <c r="I362" s="117">
        <v>128</v>
      </c>
      <c r="J362" s="117">
        <v>265</v>
      </c>
      <c r="K362" s="117">
        <v>20</v>
      </c>
      <c r="L362" s="117">
        <v>28</v>
      </c>
      <c r="M362" s="117">
        <v>76</v>
      </c>
      <c r="N362" s="2">
        <v>0</v>
      </c>
      <c r="O362" s="117">
        <v>0</v>
      </c>
      <c r="P362" s="117">
        <v>6</v>
      </c>
      <c r="Q362" s="2">
        <v>0</v>
      </c>
      <c r="R362" s="2">
        <v>1</v>
      </c>
      <c r="S362" s="2">
        <v>1</v>
      </c>
      <c r="T362" s="117">
        <v>12</v>
      </c>
      <c r="U362" s="2">
        <v>0</v>
      </c>
      <c r="V362" s="117">
        <v>74</v>
      </c>
      <c r="W362" s="2">
        <v>4</v>
      </c>
      <c r="X362" s="2"/>
      <c r="Y362" s="2"/>
      <c r="Z362" s="2"/>
      <c r="AA362" s="2"/>
      <c r="AB362" s="2"/>
      <c r="AC362" s="2"/>
      <c r="AD362" s="2"/>
      <c r="AE362" s="71">
        <f>('Controles Generales'!$D$19*(I362*(90/$H362))+'Controles Generales'!$E$19*(J362*(90/$H362))+'Controles Generales'!$F$19*(K362*(90/$H362))+'Controles Generales'!$G$19*(L362*(90/$H362))+'Controles Generales'!$H$19*(M362*(90/$H362))+'Controles Generales'!$J$19*(O362*(90/$H362))+'Controles Generales'!$K$19*(P362*(90/$H362))+'Controles Generales'!$O$19*(T362*(90/$H362))+'Controles Generales'!$Q$19*(V362*(90/$H362)))/100</f>
        <v>6.4109343936381711</v>
      </c>
      <c r="AF362" s="2"/>
      <c r="AG362" s="2"/>
      <c r="AH362" s="2"/>
      <c r="AI362" s="2"/>
      <c r="AJ362" s="10">
        <f>IF($H362&lt;'Criterios de Restricción'!$E$43,0,AE362)</f>
        <v>6.4109343936381711</v>
      </c>
    </row>
    <row r="363" spans="1:36" ht="21" x14ac:dyDescent="0.25">
      <c r="A363" s="117" t="s">
        <v>674</v>
      </c>
      <c r="B363" s="117" t="s">
        <v>24</v>
      </c>
      <c r="C363" s="117" t="s">
        <v>138</v>
      </c>
      <c r="D363" s="117" t="s">
        <v>133</v>
      </c>
      <c r="E363" s="118">
        <v>33976</v>
      </c>
      <c r="F363" s="117">
        <v>22</v>
      </c>
      <c r="G363" s="117">
        <v>27</v>
      </c>
      <c r="H363" s="117">
        <v>1606</v>
      </c>
      <c r="I363" s="117">
        <v>110</v>
      </c>
      <c r="J363" s="117">
        <v>249</v>
      </c>
      <c r="K363" s="117">
        <v>33</v>
      </c>
      <c r="L363" s="117">
        <v>23</v>
      </c>
      <c r="M363" s="117">
        <v>63</v>
      </c>
      <c r="N363" s="2">
        <v>19</v>
      </c>
      <c r="O363" s="117">
        <v>3</v>
      </c>
      <c r="P363" s="117">
        <v>4</v>
      </c>
      <c r="Q363" s="2">
        <v>3</v>
      </c>
      <c r="R363" s="2">
        <v>6</v>
      </c>
      <c r="S363" s="2">
        <v>26</v>
      </c>
      <c r="T363" s="117">
        <v>13</v>
      </c>
      <c r="U363" s="2">
        <v>0</v>
      </c>
      <c r="V363" s="117">
        <v>75</v>
      </c>
      <c r="W363" s="2">
        <v>36</v>
      </c>
      <c r="X363" s="2" t="s">
        <v>42</v>
      </c>
      <c r="Y363" s="2">
        <v>6.1544640854586712</v>
      </c>
      <c r="Z363" s="2">
        <v>7.27607518393022</v>
      </c>
      <c r="AA363" s="2">
        <v>7.3230690820227187</v>
      </c>
      <c r="AB363" s="2">
        <v>6.1544640854586712</v>
      </c>
      <c r="AC363" s="2">
        <v>6.9483237184014914</v>
      </c>
      <c r="AD363" s="2">
        <v>3.2537426820876623</v>
      </c>
      <c r="AE363" s="71">
        <f>('Controles Generales'!$D$19*(I363*(90/$H363))+'Controles Generales'!$E$19*(J363*(90/$H363))+'Controles Generales'!$F$19*(K363*(90/$H363))+'Controles Generales'!$G$19*(L363*(90/$H363))+'Controles Generales'!$H$19*(M363*(90/$H363))+'Controles Generales'!$J$19*(O363*(90/$H363))+'Controles Generales'!$K$19*(P363*(90/$H363))+'Controles Generales'!$O$19*(T363*(90/$H363))+'Controles Generales'!$Q$19*(V363*(90/$H363)))/100</f>
        <v>3.7479452054794522</v>
      </c>
      <c r="AF363" s="2"/>
      <c r="AG363" s="2"/>
      <c r="AH363" s="2"/>
      <c r="AI363" s="2"/>
      <c r="AJ363" s="10">
        <f>IF($H363&lt;'Criterios de Restricción'!$E$43,0,AE363)</f>
        <v>3.7479452054794522</v>
      </c>
    </row>
    <row r="364" spans="1:36" ht="21" x14ac:dyDescent="0.25">
      <c r="A364" s="117" t="s">
        <v>531</v>
      </c>
      <c r="B364" s="117" t="s">
        <v>25</v>
      </c>
      <c r="C364" s="117" t="s">
        <v>157</v>
      </c>
      <c r="D364" s="117" t="s">
        <v>118</v>
      </c>
      <c r="E364" s="118">
        <v>31080</v>
      </c>
      <c r="F364" s="117">
        <v>30</v>
      </c>
      <c r="G364" s="117">
        <v>8</v>
      </c>
      <c r="H364" s="117">
        <v>263</v>
      </c>
      <c r="I364" s="117">
        <v>23</v>
      </c>
      <c r="J364" s="117">
        <v>65</v>
      </c>
      <c r="K364" s="117">
        <v>3</v>
      </c>
      <c r="L364" s="117">
        <v>2</v>
      </c>
      <c r="M364" s="117">
        <v>9</v>
      </c>
      <c r="N364" s="2">
        <v>19</v>
      </c>
      <c r="O364" s="117">
        <v>0</v>
      </c>
      <c r="P364" s="117">
        <v>2</v>
      </c>
      <c r="Q364" s="2">
        <v>2</v>
      </c>
      <c r="R364" s="2">
        <v>16</v>
      </c>
      <c r="S364" s="2">
        <v>19</v>
      </c>
      <c r="T364" s="117">
        <v>5</v>
      </c>
      <c r="U364" s="2">
        <v>3</v>
      </c>
      <c r="V364" s="117">
        <v>7</v>
      </c>
      <c r="W364" s="2">
        <v>52</v>
      </c>
      <c r="X364" s="2"/>
      <c r="Y364" s="2"/>
      <c r="Z364" s="2"/>
      <c r="AA364" s="2"/>
      <c r="AB364" s="2"/>
      <c r="AC364" s="2"/>
      <c r="AD364" s="2"/>
      <c r="AE364" s="71">
        <f>('Controles Generales'!$D$19*(I364*(90/$H364))+'Controles Generales'!$E$19*(J364*(90/$H364))+'Controles Generales'!$F$19*(K364*(90/$H364))+'Controles Generales'!$G$19*(L364*(90/$H364))+'Controles Generales'!$H$19*(M364*(90/$H364))+'Controles Generales'!$J$19*(O364*(90/$H364))+'Controles Generales'!$K$19*(P364*(90/$H364))+'Controles Generales'!$O$19*(T364*(90/$H364))+'Controles Generales'!$Q$19*(V364*(90/$H364)))/100</f>
        <v>4.6437262357414451</v>
      </c>
      <c r="AF364" s="2"/>
      <c r="AG364" s="2"/>
      <c r="AH364" s="2"/>
      <c r="AI364" s="2"/>
      <c r="AJ364" s="10">
        <f>IF($H364&lt;'Criterios de Restricción'!$E$43,0,AE364)</f>
        <v>0</v>
      </c>
    </row>
    <row r="365" spans="1:36" ht="21" x14ac:dyDescent="0.25">
      <c r="A365" s="117" t="s">
        <v>179</v>
      </c>
      <c r="B365" s="117" t="s">
        <v>24</v>
      </c>
      <c r="C365" s="117" t="s">
        <v>175</v>
      </c>
      <c r="D365" s="117" t="s">
        <v>118</v>
      </c>
      <c r="E365" s="118">
        <v>34718</v>
      </c>
      <c r="F365" s="117">
        <v>20</v>
      </c>
      <c r="G365" s="117">
        <v>11</v>
      </c>
      <c r="H365" s="117">
        <v>753</v>
      </c>
      <c r="I365" s="117">
        <v>71</v>
      </c>
      <c r="J365" s="117">
        <v>113</v>
      </c>
      <c r="K365" s="117">
        <v>21</v>
      </c>
      <c r="L365" s="117">
        <v>7</v>
      </c>
      <c r="M365" s="117">
        <v>24</v>
      </c>
      <c r="N365" s="2">
        <v>1</v>
      </c>
      <c r="O365" s="117">
        <v>0</v>
      </c>
      <c r="P365" s="117">
        <v>2</v>
      </c>
      <c r="Q365" s="2">
        <v>0</v>
      </c>
      <c r="R365" s="2">
        <v>10</v>
      </c>
      <c r="S365" s="2">
        <v>0</v>
      </c>
      <c r="T365" s="117">
        <v>17</v>
      </c>
      <c r="U365" s="2">
        <v>0</v>
      </c>
      <c r="V365" s="117">
        <v>31</v>
      </c>
      <c r="W365" s="2">
        <v>4</v>
      </c>
      <c r="X365" s="2" t="s">
        <v>42</v>
      </c>
      <c r="Y365" s="2">
        <v>18.970717511561137</v>
      </c>
      <c r="Z365" s="2">
        <v>16.485244327309761</v>
      </c>
      <c r="AA365" s="2">
        <v>19.565832500995658</v>
      </c>
      <c r="AB365" s="2">
        <v>18.167438823036544</v>
      </c>
      <c r="AC365" s="2">
        <v>23.306056524877512</v>
      </c>
      <c r="AD365" s="2">
        <v>35.015423808899875</v>
      </c>
      <c r="AE365" s="71">
        <f>('Controles Generales'!$D$19*(I365*(90/$H365))+'Controles Generales'!$E$19*(J365*(90/$H365))+'Controles Generales'!$F$19*(K365*(90/$H365))+'Controles Generales'!$G$19*(L365*(90/$H365))+'Controles Generales'!$H$19*(M365*(90/$H365))+'Controles Generales'!$J$19*(O365*(90/$H365))+'Controles Generales'!$K$19*(P365*(90/$H365))+'Controles Generales'!$O$19*(T365*(90/$H365))+'Controles Generales'!$Q$19*(V365*(90/$H365)))/100</f>
        <v>3.926294820717132</v>
      </c>
      <c r="AF365" s="2"/>
      <c r="AG365" s="2"/>
      <c r="AH365" s="2"/>
      <c r="AI365" s="2"/>
      <c r="AJ365" s="10">
        <f>IF($H365&lt;'Criterios de Restricción'!$E$43,0,AE365)</f>
        <v>3.926294820717132</v>
      </c>
    </row>
    <row r="366" spans="1:36" ht="21" x14ac:dyDescent="0.25">
      <c r="A366" s="117" t="s">
        <v>525</v>
      </c>
      <c r="B366" s="117" t="s">
        <v>25</v>
      </c>
      <c r="C366" s="117" t="s">
        <v>157</v>
      </c>
      <c r="D366" s="117" t="s">
        <v>118</v>
      </c>
      <c r="E366" s="118">
        <v>29784</v>
      </c>
      <c r="F366" s="117">
        <v>34</v>
      </c>
      <c r="G366" s="117">
        <v>17</v>
      </c>
      <c r="H366" s="117">
        <v>1081</v>
      </c>
      <c r="I366" s="117">
        <v>126</v>
      </c>
      <c r="J366" s="117">
        <v>372</v>
      </c>
      <c r="K366" s="117">
        <v>53</v>
      </c>
      <c r="L366" s="117">
        <v>12</v>
      </c>
      <c r="M366" s="117">
        <v>43</v>
      </c>
      <c r="N366" s="2">
        <v>7</v>
      </c>
      <c r="O366" s="117">
        <v>1</v>
      </c>
      <c r="P366" s="117">
        <v>6</v>
      </c>
      <c r="Q366" s="2">
        <v>1</v>
      </c>
      <c r="R366" s="2">
        <v>2</v>
      </c>
      <c r="S366" s="2">
        <v>40</v>
      </c>
      <c r="T366" s="117">
        <v>7</v>
      </c>
      <c r="U366" s="2">
        <v>10</v>
      </c>
      <c r="V366" s="117">
        <v>22</v>
      </c>
      <c r="W366" s="2">
        <v>46</v>
      </c>
      <c r="X366" s="2"/>
      <c r="Y366" s="2"/>
      <c r="Z366" s="2"/>
      <c r="AA366" s="2"/>
      <c r="AB366" s="2"/>
      <c r="AC366" s="2"/>
      <c r="AD366" s="2"/>
      <c r="AE366" s="71">
        <f>('Controles Generales'!$D$19*(I366*(90/$H366))+'Controles Generales'!$E$19*(J366*(90/$H366))+'Controles Generales'!$F$19*(K366*(90/$H366))+'Controles Generales'!$G$19*(L366*(90/$H366))+'Controles Generales'!$H$19*(M366*(90/$H366))+'Controles Generales'!$J$19*(O366*(90/$H366))+'Controles Generales'!$K$19*(P366*(90/$H366))+'Controles Generales'!$O$19*(T366*(90/$H366))+'Controles Generales'!$Q$19*(V366*(90/$H366)))/100</f>
        <v>6.5897317298797429</v>
      </c>
      <c r="AF366" s="2"/>
      <c r="AG366" s="2"/>
      <c r="AH366" s="2"/>
      <c r="AI366" s="2"/>
      <c r="AJ366" s="10">
        <f>IF($H366&lt;'Criterios de Restricción'!$E$43,0,AE366)</f>
        <v>6.5897317298797429</v>
      </c>
    </row>
    <row r="367" spans="1:36" ht="31.5" x14ac:dyDescent="0.25">
      <c r="A367" s="117" t="s">
        <v>201</v>
      </c>
      <c r="B367" s="117" t="s">
        <v>25</v>
      </c>
      <c r="C367" s="117" t="s">
        <v>141</v>
      </c>
      <c r="D367" s="117" t="s">
        <v>118</v>
      </c>
      <c r="E367" s="118">
        <v>34710</v>
      </c>
      <c r="F367" s="117">
        <v>20</v>
      </c>
      <c r="G367" s="117">
        <v>17</v>
      </c>
      <c r="H367" s="117">
        <v>714</v>
      </c>
      <c r="I367" s="117">
        <v>84</v>
      </c>
      <c r="J367" s="117">
        <v>152</v>
      </c>
      <c r="K367" s="117">
        <v>28</v>
      </c>
      <c r="L367" s="117">
        <v>11</v>
      </c>
      <c r="M367" s="117">
        <v>34</v>
      </c>
      <c r="N367" s="2">
        <v>0</v>
      </c>
      <c r="O367" s="117">
        <v>0</v>
      </c>
      <c r="P367" s="117">
        <v>2</v>
      </c>
      <c r="Q367" s="2">
        <v>4</v>
      </c>
      <c r="R367" s="2">
        <v>6</v>
      </c>
      <c r="S367" s="2">
        <v>8</v>
      </c>
      <c r="T367" s="117">
        <v>12</v>
      </c>
      <c r="U367" s="2">
        <v>1</v>
      </c>
      <c r="V367" s="117">
        <v>26</v>
      </c>
      <c r="W367" s="2">
        <v>15</v>
      </c>
      <c r="X367" s="2"/>
      <c r="Y367" s="2"/>
      <c r="Z367" s="2"/>
      <c r="AA367" s="2"/>
      <c r="AB367" s="2"/>
      <c r="AC367" s="2"/>
      <c r="AD367" s="2"/>
      <c r="AE367" s="71">
        <f>('Controles Generales'!$D$19*(I367*(90/$H367))+'Controles Generales'!$E$19*(J367*(90/$H367))+'Controles Generales'!$F$19*(K367*(90/$H367))+'Controles Generales'!$G$19*(L367*(90/$H367))+'Controles Generales'!$H$19*(M367*(90/$H367))+'Controles Generales'!$J$19*(O367*(90/$H367))+'Controles Generales'!$K$19*(P367*(90/$H367))+'Controles Generales'!$O$19*(T367*(90/$H367))+'Controles Generales'!$Q$19*(V367*(90/$H367)))/100</f>
        <v>5.3168067226890745</v>
      </c>
      <c r="AF367" s="2"/>
      <c r="AG367" s="2"/>
      <c r="AH367" s="2"/>
      <c r="AI367" s="2"/>
      <c r="AJ367" s="10">
        <f>IF($H367&lt;'Criterios de Restricción'!$E$43,0,AE367)</f>
        <v>5.3168067226890745</v>
      </c>
    </row>
    <row r="368" spans="1:36" ht="31.5" x14ac:dyDescent="0.25">
      <c r="A368" s="117" t="s">
        <v>675</v>
      </c>
      <c r="B368" s="117" t="s">
        <v>24</v>
      </c>
      <c r="C368" s="117" t="s">
        <v>132</v>
      </c>
      <c r="D368" s="117" t="s">
        <v>118</v>
      </c>
      <c r="E368" s="118">
        <v>33404</v>
      </c>
      <c r="F368" s="117">
        <v>24</v>
      </c>
      <c r="G368" s="117">
        <v>17</v>
      </c>
      <c r="H368" s="117">
        <v>821</v>
      </c>
      <c r="I368" s="117">
        <v>56</v>
      </c>
      <c r="J368" s="117">
        <v>116</v>
      </c>
      <c r="K368" s="117">
        <v>37</v>
      </c>
      <c r="L368" s="117">
        <v>7</v>
      </c>
      <c r="M368" s="117">
        <v>41</v>
      </c>
      <c r="N368" s="2">
        <v>6</v>
      </c>
      <c r="O368" s="117">
        <v>4</v>
      </c>
      <c r="P368" s="117">
        <v>3</v>
      </c>
      <c r="Q368" s="2">
        <v>0</v>
      </c>
      <c r="R368" s="2">
        <v>15</v>
      </c>
      <c r="S368" s="2">
        <v>2</v>
      </c>
      <c r="T368" s="117">
        <v>12</v>
      </c>
      <c r="U368" s="2">
        <v>3</v>
      </c>
      <c r="V368" s="117">
        <v>36</v>
      </c>
      <c r="W368" s="2">
        <v>38</v>
      </c>
      <c r="X368" s="2" t="s">
        <v>42</v>
      </c>
      <c r="Y368" s="2">
        <v>31.065450881484999</v>
      </c>
      <c r="Z368" s="2">
        <v>30.055314025650322</v>
      </c>
      <c r="AA368" s="2">
        <v>39.353965019319141</v>
      </c>
      <c r="AB368" s="2">
        <v>30.620778750337458</v>
      </c>
      <c r="AC368" s="2">
        <v>34.369952623567293</v>
      </c>
      <c r="AD368" s="2">
        <v>23.234367137706275</v>
      </c>
      <c r="AE368" s="71">
        <f>('Controles Generales'!$D$19*(I368*(90/$H368))+'Controles Generales'!$E$19*(J368*(90/$H368))+'Controles Generales'!$F$19*(K368*(90/$H368))+'Controles Generales'!$G$19*(L368*(90/$H368))+'Controles Generales'!$H$19*(M368*(90/$H368))+'Controles Generales'!$J$19*(O368*(90/$H368))+'Controles Generales'!$K$19*(P368*(90/$H368))+'Controles Generales'!$O$19*(T368*(90/$H368))+'Controles Generales'!$Q$19*(V368*(90/$H368)))/100</f>
        <v>4.1612667478684529</v>
      </c>
      <c r="AF368" s="2"/>
      <c r="AG368" s="2"/>
      <c r="AH368" s="2"/>
      <c r="AI368" s="2"/>
      <c r="AJ368" s="10">
        <f>IF($H368&lt;'Criterios de Restricción'!$E$43,0,AE368)</f>
        <v>4.1612667478684529</v>
      </c>
    </row>
    <row r="369" spans="1:36" ht="21" x14ac:dyDescent="0.25">
      <c r="A369" s="117" t="s">
        <v>1063</v>
      </c>
      <c r="B369" s="117" t="s">
        <v>28</v>
      </c>
      <c r="C369" s="117" t="s">
        <v>605</v>
      </c>
      <c r="D369" s="117" t="s">
        <v>118</v>
      </c>
      <c r="E369" s="118">
        <v>29336</v>
      </c>
      <c r="F369" s="117">
        <v>35</v>
      </c>
      <c r="G369" s="117">
        <v>14</v>
      </c>
      <c r="H369" s="117">
        <v>873</v>
      </c>
      <c r="I369" s="117">
        <v>125</v>
      </c>
      <c r="J369" s="117">
        <v>157</v>
      </c>
      <c r="K369" s="117">
        <v>7</v>
      </c>
      <c r="L369" s="117">
        <v>12</v>
      </c>
      <c r="M369" s="117">
        <v>69</v>
      </c>
      <c r="N369" s="2">
        <v>0</v>
      </c>
      <c r="O369" s="117">
        <v>0</v>
      </c>
      <c r="P369" s="117">
        <v>1</v>
      </c>
      <c r="Q369" s="2">
        <v>0</v>
      </c>
      <c r="R369" s="2">
        <v>0</v>
      </c>
      <c r="S369" s="2">
        <v>0</v>
      </c>
      <c r="T369" s="117">
        <v>8</v>
      </c>
      <c r="U369" s="2">
        <v>0</v>
      </c>
      <c r="V369" s="117">
        <v>55</v>
      </c>
      <c r="W369" s="2">
        <v>4</v>
      </c>
      <c r="X369" s="2"/>
      <c r="Y369" s="2"/>
      <c r="Z369" s="2"/>
      <c r="AA369" s="2"/>
      <c r="AB369" s="2"/>
      <c r="AC369" s="2"/>
      <c r="AD369" s="2"/>
      <c r="AE369" s="71">
        <f>('Controles Generales'!$D$19*(I369*(90/$H369))+'Controles Generales'!$E$19*(J369*(90/$H369))+'Controles Generales'!$F$19*(K369*(90/$H369))+'Controles Generales'!$G$19*(L369*(90/$H369))+'Controles Generales'!$H$19*(M369*(90/$H369))+'Controles Generales'!$J$19*(O369*(90/$H369))+'Controles Generales'!$K$19*(P369*(90/$H369))+'Controles Generales'!$O$19*(T369*(90/$H369))+'Controles Generales'!$Q$19*(V369*(90/$H369)))/100</f>
        <v>5.2278350515463909</v>
      </c>
      <c r="AF369" s="2"/>
      <c r="AG369" s="2"/>
      <c r="AH369" s="2"/>
      <c r="AI369" s="2"/>
      <c r="AJ369" s="10">
        <f>IF($H369&lt;'Criterios de Restricción'!$E$43,0,AE369)</f>
        <v>5.2278350515463909</v>
      </c>
    </row>
    <row r="370" spans="1:36" ht="21" x14ac:dyDescent="0.25">
      <c r="A370" s="117" t="s">
        <v>1064</v>
      </c>
      <c r="B370" s="117" t="s">
        <v>28</v>
      </c>
      <c r="C370" s="117" t="s">
        <v>175</v>
      </c>
      <c r="D370" s="117" t="s">
        <v>118</v>
      </c>
      <c r="E370" s="118">
        <v>34442</v>
      </c>
      <c r="F370" s="117">
        <v>21</v>
      </c>
      <c r="G370" s="117">
        <v>19</v>
      </c>
      <c r="H370" s="117">
        <v>1234</v>
      </c>
      <c r="I370" s="117">
        <v>207</v>
      </c>
      <c r="J370" s="117">
        <v>323</v>
      </c>
      <c r="K370" s="117">
        <v>33</v>
      </c>
      <c r="L370" s="117">
        <v>19</v>
      </c>
      <c r="M370" s="117">
        <v>62</v>
      </c>
      <c r="N370" s="2">
        <v>9</v>
      </c>
      <c r="O370" s="117">
        <v>0</v>
      </c>
      <c r="P370" s="117">
        <v>4</v>
      </c>
      <c r="Q370" s="2">
        <v>3</v>
      </c>
      <c r="R370" s="2">
        <v>41</v>
      </c>
      <c r="S370" s="2">
        <v>51</v>
      </c>
      <c r="T370" s="117">
        <v>12</v>
      </c>
      <c r="U370" s="2">
        <v>1</v>
      </c>
      <c r="V370" s="117">
        <v>58</v>
      </c>
      <c r="W370" s="2">
        <v>29</v>
      </c>
      <c r="X370" s="2" t="s">
        <v>42</v>
      </c>
      <c r="Y370" s="2">
        <v>0.80629681803974895</v>
      </c>
      <c r="Z370" s="2">
        <v>0.24265019627922854</v>
      </c>
      <c r="AA370" s="2">
        <v>0.18356374807987713</v>
      </c>
      <c r="AB370" s="2">
        <v>0.31449353935122437</v>
      </c>
      <c r="AC370" s="2">
        <v>0.57396991054486302</v>
      </c>
      <c r="AD370" s="2">
        <v>1.1653614645223505</v>
      </c>
      <c r="AE370" s="71">
        <f>('Controles Generales'!$D$19*(I370*(90/$H370))+'Controles Generales'!$E$19*(J370*(90/$H370))+'Controles Generales'!$F$19*(K370*(90/$H370))+'Controles Generales'!$G$19*(L370*(90/$H370))+'Controles Generales'!$H$19*(M370*(90/$H370))+'Controles Generales'!$J$19*(O370*(90/$H370))+'Controles Generales'!$K$19*(P370*(90/$H370))+'Controles Generales'!$O$19*(T370*(90/$H370))+'Controles Generales'!$Q$19*(V370*(90/$H370)))/100</f>
        <v>6.1220421393841162</v>
      </c>
      <c r="AF370" s="2"/>
      <c r="AG370" s="2"/>
      <c r="AH370" s="2"/>
      <c r="AI370" s="2"/>
      <c r="AJ370" s="10">
        <f>IF($H370&lt;'Criterios de Restricción'!$E$43,0,AE370)</f>
        <v>6.1220421393841162</v>
      </c>
    </row>
    <row r="371" spans="1:36" ht="21" x14ac:dyDescent="0.25">
      <c r="A371" s="117" t="s">
        <v>631</v>
      </c>
      <c r="B371" s="117" t="s">
        <v>25</v>
      </c>
      <c r="C371" s="117" t="s">
        <v>152</v>
      </c>
      <c r="D371" s="117" t="s">
        <v>133</v>
      </c>
      <c r="E371" s="118">
        <v>33789</v>
      </c>
      <c r="F371" s="117">
        <v>23</v>
      </c>
      <c r="G371" s="117">
        <v>21</v>
      </c>
      <c r="H371" s="117">
        <v>1215</v>
      </c>
      <c r="I371" s="117">
        <v>165</v>
      </c>
      <c r="J371" s="117">
        <v>291</v>
      </c>
      <c r="K371" s="117">
        <v>38</v>
      </c>
      <c r="L371" s="117">
        <v>17</v>
      </c>
      <c r="M371" s="117">
        <v>59</v>
      </c>
      <c r="N371" s="2">
        <v>0</v>
      </c>
      <c r="O371" s="117">
        <v>3</v>
      </c>
      <c r="P371" s="117">
        <v>6</v>
      </c>
      <c r="Q371" s="2">
        <v>0</v>
      </c>
      <c r="R371" s="2">
        <v>6</v>
      </c>
      <c r="S371" s="2">
        <v>7</v>
      </c>
      <c r="T371" s="117">
        <v>31</v>
      </c>
      <c r="U371" s="2">
        <v>29</v>
      </c>
      <c r="V371" s="117">
        <v>41</v>
      </c>
      <c r="W371" s="2">
        <v>168</v>
      </c>
      <c r="X371" s="2" t="s">
        <v>42</v>
      </c>
      <c r="Y371" s="2">
        <v>23.239284267980949</v>
      </c>
      <c r="Z371" s="2">
        <v>17.165052637821184</v>
      </c>
      <c r="AA371" s="2">
        <v>19.424287911892506</v>
      </c>
      <c r="AB371" s="2">
        <v>24.919612136833404</v>
      </c>
      <c r="AC371" s="2">
        <v>28.705746149601882</v>
      </c>
      <c r="AD371" s="2">
        <v>42.059635816205379</v>
      </c>
      <c r="AE371" s="71">
        <f>('Controles Generales'!$D$19*(I371*(90/$H371))+'Controles Generales'!$E$19*(J371*(90/$H371))+'Controles Generales'!$F$19*(K371*(90/$H371))+'Controles Generales'!$G$19*(L371*(90/$H371))+'Controles Generales'!$H$19*(M371*(90/$H371))+'Controles Generales'!$J$19*(O371*(90/$H371))+'Controles Generales'!$K$19*(P371*(90/$H371))+'Controles Generales'!$O$19*(T371*(90/$H371))+'Controles Generales'!$Q$19*(V371*(90/$H371)))/100</f>
        <v>5.717037037037036</v>
      </c>
      <c r="AF371" s="2"/>
      <c r="AG371" s="2"/>
      <c r="AH371" s="2"/>
      <c r="AI371" s="2"/>
      <c r="AJ371" s="10">
        <f>IF($H371&lt;'Criterios de Restricción'!$E$43,0,AE371)</f>
        <v>5.717037037037036</v>
      </c>
    </row>
    <row r="372" spans="1:36" ht="21" x14ac:dyDescent="0.25">
      <c r="A372" s="117" t="s">
        <v>440</v>
      </c>
      <c r="B372" s="117" t="s">
        <v>28</v>
      </c>
      <c r="C372" s="117" t="s">
        <v>148</v>
      </c>
      <c r="D372" s="117" t="s">
        <v>118</v>
      </c>
      <c r="E372" s="118">
        <v>28607</v>
      </c>
      <c r="F372" s="117">
        <v>37</v>
      </c>
      <c r="G372" s="117">
        <v>27</v>
      </c>
      <c r="H372" s="117">
        <v>2141</v>
      </c>
      <c r="I372" s="117">
        <v>402</v>
      </c>
      <c r="J372" s="117">
        <v>463</v>
      </c>
      <c r="K372" s="117">
        <v>31</v>
      </c>
      <c r="L372" s="117">
        <v>43</v>
      </c>
      <c r="M372" s="117">
        <v>167</v>
      </c>
      <c r="N372" s="2">
        <v>5</v>
      </c>
      <c r="O372" s="117">
        <v>3</v>
      </c>
      <c r="P372" s="117">
        <v>4</v>
      </c>
      <c r="Q372" s="2">
        <v>2</v>
      </c>
      <c r="R372" s="2">
        <v>13</v>
      </c>
      <c r="S372" s="2">
        <v>4</v>
      </c>
      <c r="T372" s="117">
        <v>22</v>
      </c>
      <c r="U372" s="2">
        <v>0</v>
      </c>
      <c r="V372" s="117">
        <v>140</v>
      </c>
      <c r="W372" s="2">
        <v>28</v>
      </c>
      <c r="X372" s="2"/>
      <c r="Y372" s="2"/>
      <c r="Z372" s="2"/>
      <c r="AA372" s="2"/>
      <c r="AB372" s="2"/>
      <c r="AC372" s="2"/>
      <c r="AD372" s="2"/>
      <c r="AE372" s="71">
        <f>('Controles Generales'!$D$19*(I372*(90/$H372))+'Controles Generales'!$E$19*(J372*(90/$H372))+'Controles Generales'!$F$19*(K372*(90/$H372))+'Controles Generales'!$G$19*(L372*(90/$H372))+'Controles Generales'!$H$19*(M372*(90/$H372))+'Controles Generales'!$J$19*(O372*(90/$H372))+'Controles Generales'!$K$19*(P372*(90/$H372))+'Controles Generales'!$O$19*(T372*(90/$H372))+'Controles Generales'!$Q$19*(V372*(90/$H372)))/100</f>
        <v>6.2243344231667459</v>
      </c>
      <c r="AF372" s="2"/>
      <c r="AG372" s="2"/>
      <c r="AH372" s="2"/>
      <c r="AI372" s="2"/>
      <c r="AJ372" s="10">
        <f>IF($H372&lt;'Criterios de Restricción'!$E$43,0,AE372)</f>
        <v>6.2243344231667459</v>
      </c>
    </row>
    <row r="373" spans="1:36" ht="21" x14ac:dyDescent="0.25">
      <c r="A373" s="117" t="s">
        <v>218</v>
      </c>
      <c r="B373" s="117" t="s">
        <v>25</v>
      </c>
      <c r="C373" s="117" t="s">
        <v>117</v>
      </c>
      <c r="D373" s="117" t="s">
        <v>118</v>
      </c>
      <c r="E373" s="118">
        <v>34780</v>
      </c>
      <c r="F373" s="117">
        <v>20</v>
      </c>
      <c r="G373" s="117">
        <v>13</v>
      </c>
      <c r="H373" s="117">
        <v>573</v>
      </c>
      <c r="I373" s="117">
        <v>35</v>
      </c>
      <c r="J373" s="117">
        <v>92</v>
      </c>
      <c r="K373" s="117">
        <v>23</v>
      </c>
      <c r="L373" s="117">
        <v>9</v>
      </c>
      <c r="M373" s="117">
        <v>29</v>
      </c>
      <c r="N373" s="2">
        <v>1</v>
      </c>
      <c r="O373" s="117">
        <v>2</v>
      </c>
      <c r="P373" s="117">
        <v>0</v>
      </c>
      <c r="Q373" s="2">
        <v>0</v>
      </c>
      <c r="R373" s="2">
        <v>5</v>
      </c>
      <c r="S373" s="2">
        <v>2</v>
      </c>
      <c r="T373" s="117">
        <v>8</v>
      </c>
      <c r="U373" s="2">
        <v>9</v>
      </c>
      <c r="V373" s="117">
        <v>26</v>
      </c>
      <c r="W373" s="2">
        <v>27</v>
      </c>
      <c r="X373" s="2" t="s">
        <v>42</v>
      </c>
      <c r="Y373" s="2">
        <v>2.9554436644342621</v>
      </c>
      <c r="Z373" s="2">
        <v>3.2503195613414517</v>
      </c>
      <c r="AA373" s="2">
        <v>3.0329758837707654</v>
      </c>
      <c r="AB373" s="2">
        <v>2.7915092382047533</v>
      </c>
      <c r="AC373" s="2">
        <v>2.8678108340110238</v>
      </c>
      <c r="AD373" s="2">
        <v>5.8360737902316906</v>
      </c>
      <c r="AE373" s="71">
        <f>('Controles Generales'!$D$19*(I373*(90/$H373))+'Controles Generales'!$E$19*(J373*(90/$H373))+'Controles Generales'!$F$19*(K373*(90/$H373))+'Controles Generales'!$G$19*(L373*(90/$H373))+'Controles Generales'!$H$19*(M373*(90/$H373))+'Controles Generales'!$J$19*(O373*(90/$H373))+'Controles Generales'!$K$19*(P373*(90/$H373))+'Controles Generales'!$O$19*(T373*(90/$H373))+'Controles Generales'!$Q$19*(V373*(90/$H373)))/100</f>
        <v>4.3036649214659688</v>
      </c>
      <c r="AF373" s="2"/>
      <c r="AG373" s="2"/>
      <c r="AH373" s="2"/>
      <c r="AI373" s="2"/>
      <c r="AJ373" s="10">
        <f>IF($H373&lt;'Criterios de Restricción'!$E$43,0,AE373)</f>
        <v>0</v>
      </c>
    </row>
    <row r="374" spans="1:36" ht="21" x14ac:dyDescent="0.25">
      <c r="A374" s="117" t="s">
        <v>478</v>
      </c>
      <c r="B374" s="117" t="s">
        <v>28</v>
      </c>
      <c r="C374" s="117" t="s">
        <v>128</v>
      </c>
      <c r="D374" s="117" t="s">
        <v>118</v>
      </c>
      <c r="E374" s="118">
        <v>34274</v>
      </c>
      <c r="F374" s="117">
        <v>22</v>
      </c>
      <c r="G374" s="117">
        <v>10</v>
      </c>
      <c r="H374" s="117">
        <v>793</v>
      </c>
      <c r="I374" s="117">
        <v>126</v>
      </c>
      <c r="J374" s="117">
        <v>132</v>
      </c>
      <c r="K374" s="117">
        <v>12</v>
      </c>
      <c r="L374" s="117">
        <v>21</v>
      </c>
      <c r="M374" s="117">
        <v>73</v>
      </c>
      <c r="N374" s="2">
        <v>0</v>
      </c>
      <c r="O374" s="117">
        <v>1</v>
      </c>
      <c r="P374" s="117">
        <v>1</v>
      </c>
      <c r="Q374" s="2">
        <v>0</v>
      </c>
      <c r="R374" s="2">
        <v>0</v>
      </c>
      <c r="S374" s="2">
        <v>1</v>
      </c>
      <c r="T374" s="117">
        <v>6</v>
      </c>
      <c r="U374" s="2">
        <v>0</v>
      </c>
      <c r="V374" s="117">
        <v>85</v>
      </c>
      <c r="W374" s="2">
        <v>5</v>
      </c>
      <c r="X374" s="2"/>
      <c r="Y374" s="2"/>
      <c r="Z374" s="2"/>
      <c r="AA374" s="2"/>
      <c r="AB374" s="2"/>
      <c r="AC374" s="2"/>
      <c r="AD374" s="2"/>
      <c r="AE374" s="71">
        <f>('Controles Generales'!$D$19*(I374*(90/$H374))+'Controles Generales'!$E$19*(J374*(90/$H374))+'Controles Generales'!$F$19*(K374*(90/$H374))+'Controles Generales'!$G$19*(L374*(90/$H374))+'Controles Generales'!$H$19*(M374*(90/$H374))+'Controles Generales'!$J$19*(O374*(90/$H374))+'Controles Generales'!$K$19*(P374*(90/$H374))+'Controles Generales'!$O$19*(T374*(90/$H374))+'Controles Generales'!$Q$19*(V374*(90/$H374)))/100</f>
        <v>5.8698612862547295</v>
      </c>
      <c r="AF374" s="2"/>
      <c r="AG374" s="2"/>
      <c r="AH374" s="2"/>
      <c r="AI374" s="2"/>
      <c r="AJ374" s="10">
        <f>IF($H374&lt;'Criterios de Restricción'!$E$43,0,AE374)</f>
        <v>5.8698612862547295</v>
      </c>
    </row>
    <row r="375" spans="1:36" ht="31.5" x14ac:dyDescent="0.25">
      <c r="A375" s="117" t="s">
        <v>632</v>
      </c>
      <c r="B375" s="117" t="s">
        <v>25</v>
      </c>
      <c r="C375" s="117" t="s">
        <v>135</v>
      </c>
      <c r="D375" s="117" t="s">
        <v>118</v>
      </c>
      <c r="E375" s="118">
        <v>34040</v>
      </c>
      <c r="F375" s="117">
        <v>22</v>
      </c>
      <c r="G375" s="117">
        <v>6</v>
      </c>
      <c r="H375" s="117">
        <v>157</v>
      </c>
      <c r="I375" s="117">
        <v>10</v>
      </c>
      <c r="J375" s="117">
        <v>20</v>
      </c>
      <c r="K375" s="117">
        <v>11</v>
      </c>
      <c r="L375" s="117">
        <v>2</v>
      </c>
      <c r="M375" s="117">
        <v>8</v>
      </c>
      <c r="N375" s="2">
        <v>9</v>
      </c>
      <c r="O375" s="117">
        <v>0</v>
      </c>
      <c r="P375" s="117">
        <v>0</v>
      </c>
      <c r="Q375" s="2">
        <v>0</v>
      </c>
      <c r="R375" s="2">
        <v>5</v>
      </c>
      <c r="S375" s="2">
        <v>6</v>
      </c>
      <c r="T375" s="117">
        <v>6</v>
      </c>
      <c r="U375" s="2">
        <v>1</v>
      </c>
      <c r="V375" s="117">
        <v>3</v>
      </c>
      <c r="W375" s="2">
        <v>29</v>
      </c>
      <c r="X375" s="2"/>
      <c r="Y375" s="2"/>
      <c r="Z375" s="2"/>
      <c r="AA375" s="2"/>
      <c r="AB375" s="2"/>
      <c r="AC375" s="2"/>
      <c r="AD375" s="2"/>
      <c r="AE375" s="71">
        <f>('Controles Generales'!$D$19*(I375*(90/$H375))+'Controles Generales'!$E$19*(J375*(90/$H375))+'Controles Generales'!$F$19*(K375*(90/$H375))+'Controles Generales'!$G$19*(L375*(90/$H375))+'Controles Generales'!$H$19*(M375*(90/$H375))+'Controles Generales'!$J$19*(O375*(90/$H375))+'Controles Generales'!$K$19*(P375*(90/$H375))+'Controles Generales'!$O$19*(T375*(90/$H375))+'Controles Generales'!$Q$19*(V375*(90/$H375)))/100</f>
        <v>4.5114649681528656</v>
      </c>
      <c r="AF375" s="2"/>
      <c r="AG375" s="2"/>
      <c r="AH375" s="2"/>
      <c r="AI375" s="2"/>
      <c r="AJ375" s="10">
        <f>IF($H375&lt;'Criterios de Restricción'!$E$43,0,AE375)</f>
        <v>0</v>
      </c>
    </row>
    <row r="376" spans="1:36" ht="21" x14ac:dyDescent="0.25">
      <c r="A376" s="117" t="s">
        <v>1065</v>
      </c>
      <c r="B376" s="117" t="s">
        <v>28</v>
      </c>
      <c r="C376" s="117" t="s">
        <v>157</v>
      </c>
      <c r="D376" s="117" t="s">
        <v>118</v>
      </c>
      <c r="E376" s="118">
        <v>34200</v>
      </c>
      <c r="F376" s="117">
        <v>22</v>
      </c>
      <c r="G376" s="117">
        <v>16</v>
      </c>
      <c r="H376" s="117">
        <v>1233</v>
      </c>
      <c r="I376" s="117">
        <v>144</v>
      </c>
      <c r="J376" s="117">
        <v>317</v>
      </c>
      <c r="K376" s="117">
        <v>72</v>
      </c>
      <c r="L376" s="117">
        <v>12</v>
      </c>
      <c r="M376" s="117">
        <v>41</v>
      </c>
      <c r="N376" s="2">
        <v>0</v>
      </c>
      <c r="O376" s="117">
        <v>0</v>
      </c>
      <c r="P376" s="117">
        <v>8</v>
      </c>
      <c r="Q376" s="2">
        <v>0</v>
      </c>
      <c r="R376" s="2">
        <v>0</v>
      </c>
      <c r="S376" s="2">
        <v>0</v>
      </c>
      <c r="T376" s="117">
        <v>35</v>
      </c>
      <c r="U376" s="2">
        <v>2</v>
      </c>
      <c r="V376" s="117">
        <v>27</v>
      </c>
      <c r="W376" s="2">
        <v>18</v>
      </c>
      <c r="X376" s="2"/>
      <c r="Y376" s="2"/>
      <c r="Z376" s="2"/>
      <c r="AA376" s="2"/>
      <c r="AB376" s="2"/>
      <c r="AC376" s="2"/>
      <c r="AD376" s="2"/>
      <c r="AE376" s="71">
        <f>('Controles Generales'!$D$19*(I376*(90/$H376))+'Controles Generales'!$E$19*(J376*(90/$H376))+'Controles Generales'!$F$19*(K376*(90/$H376))+'Controles Generales'!$G$19*(L376*(90/$H376))+'Controles Generales'!$H$19*(M376*(90/$H376))+'Controles Generales'!$J$19*(O376*(90/$H376))+'Controles Generales'!$K$19*(P376*(90/$H376))+'Controles Generales'!$O$19*(T376*(90/$H376))+'Controles Generales'!$Q$19*(V376*(90/$H376)))/100</f>
        <v>5.8343065693430649</v>
      </c>
      <c r="AF376" s="2"/>
      <c r="AG376" s="2"/>
      <c r="AH376" s="2"/>
      <c r="AI376" s="2"/>
      <c r="AJ376" s="10">
        <f>IF($H376&lt;'Criterios de Restricción'!$E$43,0,AE376)</f>
        <v>5.8343065693430649</v>
      </c>
    </row>
    <row r="377" spans="1:36" ht="31.5" x14ac:dyDescent="0.25">
      <c r="A377" s="117" t="s">
        <v>1066</v>
      </c>
      <c r="B377" s="117" t="s">
        <v>27</v>
      </c>
      <c r="C377" s="117" t="s">
        <v>121</v>
      </c>
      <c r="D377" s="117" t="s">
        <v>118</v>
      </c>
      <c r="E377" s="118">
        <v>34958</v>
      </c>
      <c r="F377" s="117">
        <v>20</v>
      </c>
      <c r="G377" s="117">
        <v>10</v>
      </c>
      <c r="H377" s="117">
        <v>332</v>
      </c>
      <c r="I377" s="117">
        <v>17</v>
      </c>
      <c r="J377" s="117">
        <v>62</v>
      </c>
      <c r="K377" s="117">
        <v>11</v>
      </c>
      <c r="L377" s="117">
        <v>4</v>
      </c>
      <c r="M377" s="117">
        <v>10</v>
      </c>
      <c r="N377" s="2">
        <v>2</v>
      </c>
      <c r="O377" s="117">
        <v>1</v>
      </c>
      <c r="P377" s="117">
        <v>0</v>
      </c>
      <c r="Q377" s="2">
        <v>1</v>
      </c>
      <c r="R377" s="2">
        <v>2</v>
      </c>
      <c r="S377" s="2">
        <v>2</v>
      </c>
      <c r="T377" s="117">
        <v>9</v>
      </c>
      <c r="U377" s="2">
        <v>0</v>
      </c>
      <c r="V377" s="117">
        <v>7</v>
      </c>
      <c r="W377" s="2">
        <v>11</v>
      </c>
      <c r="X377" s="2"/>
      <c r="Y377" s="2"/>
      <c r="Z377" s="2"/>
      <c r="AA377" s="2"/>
      <c r="AB377" s="2"/>
      <c r="AC377" s="2"/>
      <c r="AD377" s="2"/>
      <c r="AE377" s="71">
        <f>('Controles Generales'!$D$19*(I377*(90/$H377))+'Controles Generales'!$E$19*(J377*(90/$H377))+'Controles Generales'!$F$19*(K377*(90/$H377))+'Controles Generales'!$G$19*(L377*(90/$H377))+'Controles Generales'!$H$19*(M377*(90/$H377))+'Controles Generales'!$J$19*(O377*(90/$H377))+'Controles Generales'!$K$19*(P377*(90/$H377))+'Controles Generales'!$O$19*(T377*(90/$H377))+'Controles Generales'!$Q$19*(V377*(90/$H377)))/100</f>
        <v>3.9903614457831313</v>
      </c>
      <c r="AF377" s="2"/>
      <c r="AG377" s="2"/>
      <c r="AH377" s="2"/>
      <c r="AI377" s="2"/>
      <c r="AJ377" s="10">
        <f>IF($H377&lt;'Criterios de Restricción'!$E$43,0,AE377)</f>
        <v>0</v>
      </c>
    </row>
    <row r="378" spans="1:36" ht="21" x14ac:dyDescent="0.25">
      <c r="A378" s="117" t="s">
        <v>676</v>
      </c>
      <c r="B378" s="117" t="s">
        <v>24</v>
      </c>
      <c r="C378" s="117" t="s">
        <v>598</v>
      </c>
      <c r="D378" s="117" t="s">
        <v>118</v>
      </c>
      <c r="E378" s="118">
        <v>31975</v>
      </c>
      <c r="F378" s="117">
        <v>28</v>
      </c>
      <c r="G378" s="117">
        <v>17</v>
      </c>
      <c r="H378" s="117">
        <v>991</v>
      </c>
      <c r="I378" s="117">
        <v>85</v>
      </c>
      <c r="J378" s="117">
        <v>169</v>
      </c>
      <c r="K378" s="117">
        <v>43</v>
      </c>
      <c r="L378" s="117">
        <v>12</v>
      </c>
      <c r="M378" s="117">
        <v>41</v>
      </c>
      <c r="N378" s="2">
        <v>0</v>
      </c>
      <c r="O378" s="117">
        <v>1</v>
      </c>
      <c r="P378" s="117">
        <v>1</v>
      </c>
      <c r="Q378" s="2">
        <v>0</v>
      </c>
      <c r="R378" s="2">
        <v>0</v>
      </c>
      <c r="S378" s="2">
        <v>0</v>
      </c>
      <c r="T378" s="117">
        <v>32</v>
      </c>
      <c r="U378" s="2">
        <v>0</v>
      </c>
      <c r="V378" s="117">
        <v>39</v>
      </c>
      <c r="W378" s="2">
        <v>1</v>
      </c>
      <c r="X378" s="2"/>
      <c r="Y378" s="2"/>
      <c r="Z378" s="2"/>
      <c r="AA378" s="2"/>
      <c r="AB378" s="2"/>
      <c r="AC378" s="2"/>
      <c r="AD378" s="2"/>
      <c r="AE378" s="71">
        <f>('Controles Generales'!$D$19*(I378*(90/$H378))+'Controles Generales'!$E$19*(J378*(90/$H378))+'Controles Generales'!$F$19*(K378*(90/$H378))+'Controles Generales'!$G$19*(L378*(90/$H378))+'Controles Generales'!$H$19*(M378*(90/$H378))+'Controles Generales'!$J$19*(O378*(90/$H378))+'Controles Generales'!$K$19*(P378*(90/$H378))+'Controles Generales'!$O$19*(T378*(90/$H378))+'Controles Generales'!$Q$19*(V378*(90/$H378)))/100</f>
        <v>4.5862764883955602</v>
      </c>
      <c r="AF378" s="2"/>
      <c r="AG378" s="2"/>
      <c r="AH378" s="2"/>
      <c r="AI378" s="2"/>
      <c r="AJ378" s="10">
        <f>IF($H378&lt;'Criterios de Restricción'!$E$43,0,AE378)</f>
        <v>4.5862764883955602</v>
      </c>
    </row>
    <row r="379" spans="1:36" ht="21" x14ac:dyDescent="0.25">
      <c r="A379" s="117" t="s">
        <v>677</v>
      </c>
      <c r="B379" s="117" t="s">
        <v>24</v>
      </c>
      <c r="C379" s="117" t="s">
        <v>165</v>
      </c>
      <c r="D379" s="117" t="s">
        <v>118</v>
      </c>
      <c r="E379" s="118">
        <v>32356</v>
      </c>
      <c r="F379" s="117">
        <v>27</v>
      </c>
      <c r="G379" s="117">
        <v>26</v>
      </c>
      <c r="H379" s="117">
        <v>1896</v>
      </c>
      <c r="I379" s="117">
        <v>146</v>
      </c>
      <c r="J379" s="117">
        <v>325</v>
      </c>
      <c r="K379" s="117">
        <v>74</v>
      </c>
      <c r="L379" s="117">
        <v>21</v>
      </c>
      <c r="M379" s="117">
        <v>91</v>
      </c>
      <c r="N379" s="2">
        <v>5</v>
      </c>
      <c r="O379" s="117">
        <v>3</v>
      </c>
      <c r="P379" s="117">
        <v>4</v>
      </c>
      <c r="Q379" s="2">
        <v>1</v>
      </c>
      <c r="R379" s="2">
        <v>2</v>
      </c>
      <c r="S379" s="2">
        <v>9</v>
      </c>
      <c r="T379" s="117">
        <v>28</v>
      </c>
      <c r="U379" s="2">
        <v>3</v>
      </c>
      <c r="V379" s="117">
        <v>75</v>
      </c>
      <c r="W379" s="2">
        <v>18</v>
      </c>
      <c r="X379" s="2" t="s">
        <v>42</v>
      </c>
      <c r="Y379" s="2">
        <v>30.99271709449005</v>
      </c>
      <c r="Z379" s="2">
        <v>22.001572797106384</v>
      </c>
      <c r="AA379" s="2">
        <v>31.427992249683449</v>
      </c>
      <c r="AB379" s="2">
        <v>30.939438405965458</v>
      </c>
      <c r="AC379" s="2">
        <v>35.067758673830113</v>
      </c>
      <c r="AD379" s="2">
        <v>31.887456849061294</v>
      </c>
      <c r="AE379" s="71">
        <f>('Controles Generales'!$D$19*(I379*(90/$H379))+'Controles Generales'!$E$19*(J379*(90/$H379))+'Controles Generales'!$F$19*(K379*(90/$H379))+'Controles Generales'!$G$19*(L379*(90/$H379))+'Controles Generales'!$H$19*(M379*(90/$H379))+'Controles Generales'!$J$19*(O379*(90/$H379))+'Controles Generales'!$K$19*(P379*(90/$H379))+'Controles Generales'!$O$19*(T379*(90/$H379))+'Controles Generales'!$Q$19*(V379*(90/$H379)))/100</f>
        <v>4.436392405063291</v>
      </c>
      <c r="AF379" s="2"/>
      <c r="AG379" s="2"/>
      <c r="AH379" s="2"/>
      <c r="AI379" s="2"/>
      <c r="AJ379" s="10">
        <f>IF($H379&lt;'Criterios de Restricción'!$E$43,0,AE379)</f>
        <v>4.436392405063291</v>
      </c>
    </row>
    <row r="380" spans="1:36" ht="31.5" x14ac:dyDescent="0.25">
      <c r="A380" s="117" t="s">
        <v>678</v>
      </c>
      <c r="B380" s="117" t="s">
        <v>24</v>
      </c>
      <c r="C380" s="117" t="s">
        <v>154</v>
      </c>
      <c r="D380" s="117" t="s">
        <v>169</v>
      </c>
      <c r="E380" s="118">
        <v>31018</v>
      </c>
      <c r="F380" s="117">
        <v>30</v>
      </c>
      <c r="G380" s="117">
        <v>15</v>
      </c>
      <c r="H380" s="117">
        <v>1061</v>
      </c>
      <c r="I380" s="117">
        <v>106</v>
      </c>
      <c r="J380" s="117">
        <v>308</v>
      </c>
      <c r="K380" s="117">
        <v>18</v>
      </c>
      <c r="L380" s="117">
        <v>11</v>
      </c>
      <c r="M380" s="117">
        <v>51</v>
      </c>
      <c r="N380" s="2">
        <v>2</v>
      </c>
      <c r="O380" s="117">
        <v>2</v>
      </c>
      <c r="P380" s="117">
        <v>6</v>
      </c>
      <c r="Q380" s="2">
        <v>0</v>
      </c>
      <c r="R380" s="2">
        <v>1</v>
      </c>
      <c r="S380" s="2">
        <v>0</v>
      </c>
      <c r="T380" s="117">
        <v>13</v>
      </c>
      <c r="U380" s="2">
        <v>0</v>
      </c>
      <c r="V380" s="117">
        <v>34</v>
      </c>
      <c r="W380" s="2">
        <v>5</v>
      </c>
      <c r="X380" s="2"/>
      <c r="Y380" s="2"/>
      <c r="Z380" s="2"/>
      <c r="AA380" s="2"/>
      <c r="AB380" s="2"/>
      <c r="AC380" s="2"/>
      <c r="AD380" s="2"/>
      <c r="AE380" s="71">
        <f>('Controles Generales'!$D$19*(I380*(90/$H380))+'Controles Generales'!$E$19*(J380*(90/$H380))+'Controles Generales'!$F$19*(K380*(90/$H380))+'Controles Generales'!$G$19*(L380*(90/$H380))+'Controles Generales'!$H$19*(M380*(90/$H380))+'Controles Generales'!$J$19*(O380*(90/$H380))+'Controles Generales'!$K$19*(P380*(90/$H380))+'Controles Generales'!$O$19*(T380*(90/$H380))+'Controles Generales'!$Q$19*(V380*(90/$H380)))/100</f>
        <v>5.5543826578699349</v>
      </c>
      <c r="AF380" s="2"/>
      <c r="AG380" s="2"/>
      <c r="AH380" s="2"/>
      <c r="AI380" s="2"/>
      <c r="AJ380" s="10">
        <f>IF($H380&lt;'Criterios de Restricción'!$E$43,0,AE380)</f>
        <v>5.5543826578699349</v>
      </c>
    </row>
    <row r="381" spans="1:36" ht="21" x14ac:dyDescent="0.25">
      <c r="A381" s="117" t="s">
        <v>294</v>
      </c>
      <c r="B381" s="117" t="s">
        <v>24</v>
      </c>
      <c r="C381" s="117" t="s">
        <v>168</v>
      </c>
      <c r="D381" s="117" t="s">
        <v>118</v>
      </c>
      <c r="E381" s="118">
        <v>32939</v>
      </c>
      <c r="F381" s="117">
        <v>25</v>
      </c>
      <c r="G381" s="117">
        <v>25</v>
      </c>
      <c r="H381" s="117">
        <v>2023</v>
      </c>
      <c r="I381" s="117">
        <v>109</v>
      </c>
      <c r="J381" s="117">
        <v>314</v>
      </c>
      <c r="K381" s="117">
        <v>45</v>
      </c>
      <c r="L381" s="117">
        <v>40</v>
      </c>
      <c r="M381" s="117">
        <v>91</v>
      </c>
      <c r="N381" s="2">
        <v>1</v>
      </c>
      <c r="O381" s="117">
        <v>3</v>
      </c>
      <c r="P381" s="117">
        <v>6</v>
      </c>
      <c r="Q381" s="2">
        <v>0</v>
      </c>
      <c r="R381" s="2">
        <v>4</v>
      </c>
      <c r="S381" s="2">
        <v>2</v>
      </c>
      <c r="T381" s="117">
        <v>36</v>
      </c>
      <c r="U381" s="2">
        <v>17</v>
      </c>
      <c r="V381" s="117">
        <v>103</v>
      </c>
      <c r="W381" s="2">
        <v>57</v>
      </c>
      <c r="X381" s="2"/>
      <c r="Y381" s="2"/>
      <c r="Z381" s="2"/>
      <c r="AA381" s="2"/>
      <c r="AB381" s="2"/>
      <c r="AC381" s="2"/>
      <c r="AD381" s="2"/>
      <c r="AE381" s="71">
        <f>('Controles Generales'!$D$19*(I381*(90/$H381))+'Controles Generales'!$E$19*(J381*(90/$H381))+'Controles Generales'!$F$19*(K381*(90/$H381))+'Controles Generales'!$G$19*(L381*(90/$H381))+'Controles Generales'!$H$19*(M381*(90/$H381))+'Controles Generales'!$J$19*(O381*(90/$H381))+'Controles Generales'!$K$19*(P381*(90/$H381))+'Controles Generales'!$O$19*(T381*(90/$H381))+'Controles Generales'!$Q$19*(V381*(90/$H381)))/100</f>
        <v>3.9123084527928809</v>
      </c>
      <c r="AF381" s="2"/>
      <c r="AG381" s="2"/>
      <c r="AH381" s="2"/>
      <c r="AI381" s="2"/>
      <c r="AJ381" s="10">
        <f>IF($H381&lt;'Criterios de Restricción'!$E$43,0,AE381)</f>
        <v>3.9123084527928809</v>
      </c>
    </row>
    <row r="382" spans="1:36" ht="21" x14ac:dyDescent="0.25">
      <c r="A382" s="117" t="s">
        <v>498</v>
      </c>
      <c r="B382" s="117" t="s">
        <v>28</v>
      </c>
      <c r="C382" s="117" t="s">
        <v>172</v>
      </c>
      <c r="D382" s="117" t="s">
        <v>118</v>
      </c>
      <c r="E382" s="118">
        <v>31999</v>
      </c>
      <c r="F382" s="117">
        <v>28</v>
      </c>
      <c r="G382" s="117">
        <v>15</v>
      </c>
      <c r="H382" s="117">
        <v>1057</v>
      </c>
      <c r="I382" s="117">
        <v>129</v>
      </c>
      <c r="J382" s="117">
        <v>202</v>
      </c>
      <c r="K382" s="117">
        <v>7</v>
      </c>
      <c r="L382" s="117">
        <v>16</v>
      </c>
      <c r="M382" s="117">
        <v>80</v>
      </c>
      <c r="N382" s="2">
        <v>3</v>
      </c>
      <c r="O382" s="117">
        <v>0</v>
      </c>
      <c r="P382" s="117">
        <v>4</v>
      </c>
      <c r="Q382" s="2">
        <v>1</v>
      </c>
      <c r="R382" s="2">
        <v>0</v>
      </c>
      <c r="S382" s="2">
        <v>9</v>
      </c>
      <c r="T382" s="117">
        <v>5</v>
      </c>
      <c r="U382" s="2">
        <v>3</v>
      </c>
      <c r="V382" s="117">
        <v>61</v>
      </c>
      <c r="W382" s="2">
        <v>14</v>
      </c>
      <c r="X382" s="2" t="s">
        <v>42</v>
      </c>
      <c r="Y382" s="2">
        <v>1.7398772890007139</v>
      </c>
      <c r="Z382" s="2">
        <v>1.0459132386950918</v>
      </c>
      <c r="AA382" s="2">
        <v>0.97491047774520723</v>
      </c>
      <c r="AB382" s="2">
        <v>1.5759428627712058</v>
      </c>
      <c r="AC382" s="2">
        <v>1.7337066791525997</v>
      </c>
      <c r="AD382" s="2">
        <v>2.2139979954803741</v>
      </c>
      <c r="AE382" s="71">
        <f>('Controles Generales'!$D$19*(I382*(90/$H382))+'Controles Generales'!$E$19*(J382*(90/$H382))+'Controles Generales'!$F$19*(K382*(90/$H382))+'Controles Generales'!$G$19*(L382*(90/$H382))+'Controles Generales'!$H$19*(M382*(90/$H382))+'Controles Generales'!$J$19*(O382*(90/$H382))+'Controles Generales'!$K$19*(P382*(90/$H382))+'Controles Generales'!$O$19*(T382*(90/$H382))+'Controles Generales'!$Q$19*(V382*(90/$H382)))/100</f>
        <v>5.0738883632923368</v>
      </c>
      <c r="AF382" s="2"/>
      <c r="AG382" s="2"/>
      <c r="AH382" s="2"/>
      <c r="AI382" s="2"/>
      <c r="AJ382" s="10">
        <f>IF($H382&lt;'Criterios de Restricción'!$E$43,0,AE382)</f>
        <v>5.0738883632923368</v>
      </c>
    </row>
    <row r="383" spans="1:36" ht="21" x14ac:dyDescent="0.25">
      <c r="A383" s="117" t="s">
        <v>140</v>
      </c>
      <c r="B383" s="117" t="s">
        <v>25</v>
      </c>
      <c r="C383" s="117" t="s">
        <v>160</v>
      </c>
      <c r="D383" s="117" t="s">
        <v>118</v>
      </c>
      <c r="E383" s="118">
        <v>33655</v>
      </c>
      <c r="F383" s="117">
        <v>23</v>
      </c>
      <c r="G383" s="117">
        <v>21</v>
      </c>
      <c r="H383" s="117">
        <v>1484</v>
      </c>
      <c r="I383" s="117">
        <v>128</v>
      </c>
      <c r="J383" s="117">
        <v>273</v>
      </c>
      <c r="K383" s="117">
        <v>28</v>
      </c>
      <c r="L383" s="117">
        <v>11</v>
      </c>
      <c r="M383" s="117">
        <v>64</v>
      </c>
      <c r="N383" s="2">
        <v>0</v>
      </c>
      <c r="O383" s="117">
        <v>0</v>
      </c>
      <c r="P383" s="117">
        <v>4</v>
      </c>
      <c r="Q383" s="2">
        <v>0</v>
      </c>
      <c r="R383" s="2">
        <v>1</v>
      </c>
      <c r="S383" s="2">
        <v>0</v>
      </c>
      <c r="T383" s="117">
        <v>12</v>
      </c>
      <c r="U383" s="2">
        <v>0</v>
      </c>
      <c r="V383" s="117">
        <v>36</v>
      </c>
      <c r="W383" s="2">
        <v>0</v>
      </c>
      <c r="X383" s="2" t="s">
        <v>42</v>
      </c>
      <c r="Y383" s="2">
        <v>19.784833393509281</v>
      </c>
      <c r="Z383" s="2">
        <v>13.588508039595592</v>
      </c>
      <c r="AA383" s="2">
        <v>15.067821856412882</v>
      </c>
      <c r="AB383" s="2">
        <v>24.370898967279771</v>
      </c>
      <c r="AC383" s="2">
        <v>27.600623861332565</v>
      </c>
      <c r="AD383" s="2">
        <v>26.917661987546271</v>
      </c>
      <c r="AE383" s="71">
        <f>('Controles Generales'!$D$19*(I383*(90/$H383))+'Controles Generales'!$E$19*(J383*(90/$H383))+'Controles Generales'!$F$19*(K383*(90/$H383))+'Controles Generales'!$G$19*(L383*(90/$H383))+'Controles Generales'!$H$19*(M383*(90/$H383))+'Controles Generales'!$J$19*(O383*(90/$H383))+'Controles Generales'!$K$19*(P383*(90/$H383))+'Controles Generales'!$O$19*(T383*(90/$H383))+'Controles Generales'!$Q$19*(V383*(90/$H383)))/100</f>
        <v>4.0997304582210248</v>
      </c>
      <c r="AF383" s="2"/>
      <c r="AG383" s="2"/>
      <c r="AH383" s="2"/>
      <c r="AI383" s="2"/>
      <c r="AJ383" s="10">
        <f>IF($H383&lt;'Criterios de Restricción'!$E$43,0,AE383)</f>
        <v>4.0997304582210248</v>
      </c>
    </row>
    <row r="384" spans="1:36" ht="21" x14ac:dyDescent="0.25">
      <c r="A384" s="117" t="s">
        <v>1067</v>
      </c>
      <c r="B384" s="117" t="s">
        <v>27</v>
      </c>
      <c r="C384" s="117" t="s">
        <v>160</v>
      </c>
      <c r="D384" s="117" t="s">
        <v>136</v>
      </c>
      <c r="E384" s="118">
        <v>31170</v>
      </c>
      <c r="F384" s="117">
        <v>30</v>
      </c>
      <c r="G384" s="117">
        <v>12</v>
      </c>
      <c r="H384" s="117">
        <v>517</v>
      </c>
      <c r="I384" s="117">
        <v>51</v>
      </c>
      <c r="J384" s="117">
        <v>75</v>
      </c>
      <c r="K384" s="117">
        <v>14</v>
      </c>
      <c r="L384" s="117">
        <v>5</v>
      </c>
      <c r="M384" s="117">
        <v>21</v>
      </c>
      <c r="N384" s="2">
        <v>10</v>
      </c>
      <c r="O384" s="117">
        <v>0</v>
      </c>
      <c r="P384" s="117">
        <v>1</v>
      </c>
      <c r="Q384" s="2">
        <v>0</v>
      </c>
      <c r="R384" s="2">
        <v>3</v>
      </c>
      <c r="S384" s="2">
        <v>1</v>
      </c>
      <c r="T384" s="117">
        <v>1</v>
      </c>
      <c r="U384" s="2">
        <v>5</v>
      </c>
      <c r="V384" s="117">
        <v>21</v>
      </c>
      <c r="W384" s="2">
        <v>33</v>
      </c>
      <c r="X384" s="2"/>
      <c r="Y384" s="2"/>
      <c r="Z384" s="2"/>
      <c r="AA384" s="2"/>
      <c r="AB384" s="2"/>
      <c r="AC384" s="2"/>
      <c r="AD384" s="2"/>
      <c r="AE384" s="71">
        <f>('Controles Generales'!$D$19*(I384*(90/$H384))+'Controles Generales'!$E$19*(J384*(90/$H384))+'Controles Generales'!$F$19*(K384*(90/$H384))+'Controles Generales'!$G$19*(L384*(90/$H384))+'Controles Generales'!$H$19*(M384*(90/$H384))+'Controles Generales'!$J$19*(O384*(90/$H384))+'Controles Generales'!$K$19*(P384*(90/$H384))+'Controles Generales'!$O$19*(T384*(90/$H384))+'Controles Generales'!$Q$19*(V384*(90/$H384)))/100</f>
        <v>3.9046421663442938</v>
      </c>
      <c r="AF384" s="2"/>
      <c r="AG384" s="2"/>
      <c r="AH384" s="2"/>
      <c r="AI384" s="2"/>
      <c r="AJ384" s="10">
        <f>IF($H384&lt;'Criterios de Restricción'!$E$43,0,AE384)</f>
        <v>0</v>
      </c>
    </row>
    <row r="385" spans="1:36" ht="31.5" x14ac:dyDescent="0.25">
      <c r="A385" s="117" t="s">
        <v>1068</v>
      </c>
      <c r="B385" s="117" t="s">
        <v>28</v>
      </c>
      <c r="C385" s="117" t="s">
        <v>117</v>
      </c>
      <c r="D385" s="117" t="s">
        <v>118</v>
      </c>
      <c r="E385" s="118">
        <v>30846</v>
      </c>
      <c r="F385" s="117">
        <v>31</v>
      </c>
      <c r="G385" s="117">
        <v>20</v>
      </c>
      <c r="H385" s="117">
        <v>934</v>
      </c>
      <c r="I385" s="117">
        <v>113</v>
      </c>
      <c r="J385" s="117">
        <v>213</v>
      </c>
      <c r="K385" s="117">
        <v>23</v>
      </c>
      <c r="L385" s="117">
        <v>11</v>
      </c>
      <c r="M385" s="117">
        <v>46</v>
      </c>
      <c r="N385" s="2">
        <v>9</v>
      </c>
      <c r="O385" s="117">
        <v>0</v>
      </c>
      <c r="P385" s="117">
        <v>3</v>
      </c>
      <c r="Q385" s="2">
        <v>6</v>
      </c>
      <c r="R385" s="2">
        <v>40</v>
      </c>
      <c r="S385" s="2">
        <v>31</v>
      </c>
      <c r="T385" s="117">
        <v>13</v>
      </c>
      <c r="U385" s="2">
        <v>2</v>
      </c>
      <c r="V385" s="117">
        <v>56</v>
      </c>
      <c r="W385" s="2">
        <v>66</v>
      </c>
      <c r="X385" s="2" t="s">
        <v>42</v>
      </c>
      <c r="Y385" s="2">
        <v>19.97106664369911</v>
      </c>
      <c r="Z385" s="2">
        <v>19.644966071716912</v>
      </c>
      <c r="AA385" s="2">
        <v>19.609969013940784</v>
      </c>
      <c r="AB385" s="2">
        <v>19.768197791240095</v>
      </c>
      <c r="AC385" s="2">
        <v>18.912502030468133</v>
      </c>
      <c r="AD385" s="2">
        <v>14.658130064988004</v>
      </c>
      <c r="AE385" s="71">
        <f>('Controles Generales'!$D$19*(I385*(90/$H385))+'Controles Generales'!$E$19*(J385*(90/$H385))+'Controles Generales'!$F$19*(K385*(90/$H385))+'Controles Generales'!$G$19*(L385*(90/$H385))+'Controles Generales'!$H$19*(M385*(90/$H385))+'Controles Generales'!$J$19*(O385*(90/$H385))+'Controles Generales'!$K$19*(P385*(90/$H385))+'Controles Generales'!$O$19*(T385*(90/$H385))+'Controles Generales'!$Q$19*(V385*(90/$H385)))/100</f>
        <v>5.2978586723768739</v>
      </c>
      <c r="AF385" s="2"/>
      <c r="AG385" s="2"/>
      <c r="AH385" s="2"/>
      <c r="AI385" s="2"/>
      <c r="AJ385" s="10">
        <f>IF($H385&lt;'Criterios de Restricción'!$E$43,0,AE385)</f>
        <v>5.2978586723768739</v>
      </c>
    </row>
    <row r="386" spans="1:36" ht="31.5" x14ac:dyDescent="0.25">
      <c r="A386" s="117" t="s">
        <v>633</v>
      </c>
      <c r="B386" s="117" t="s">
        <v>25</v>
      </c>
      <c r="C386" s="117" t="s">
        <v>135</v>
      </c>
      <c r="D386" s="117" t="s">
        <v>118</v>
      </c>
      <c r="E386" s="118">
        <v>34407</v>
      </c>
      <c r="F386" s="117">
        <v>21</v>
      </c>
      <c r="G386" s="117">
        <v>5</v>
      </c>
      <c r="H386" s="117">
        <v>142</v>
      </c>
      <c r="I386" s="117">
        <v>12</v>
      </c>
      <c r="J386" s="117">
        <v>21</v>
      </c>
      <c r="K386" s="117">
        <v>0</v>
      </c>
      <c r="L386" s="117">
        <v>1</v>
      </c>
      <c r="M386" s="117">
        <v>5</v>
      </c>
      <c r="N386" s="2">
        <v>3</v>
      </c>
      <c r="O386" s="117">
        <v>0</v>
      </c>
      <c r="P386" s="117">
        <v>0</v>
      </c>
      <c r="Q386" s="2">
        <v>0</v>
      </c>
      <c r="R386" s="2">
        <v>5</v>
      </c>
      <c r="S386" s="2">
        <v>1</v>
      </c>
      <c r="T386" s="117">
        <v>3</v>
      </c>
      <c r="U386" s="2">
        <v>14</v>
      </c>
      <c r="V386" s="117">
        <v>5</v>
      </c>
      <c r="W386" s="2">
        <v>66</v>
      </c>
      <c r="X386" s="2"/>
      <c r="Y386" s="2"/>
      <c r="Z386" s="2"/>
      <c r="AA386" s="2"/>
      <c r="AB386" s="2"/>
      <c r="AC386" s="2"/>
      <c r="AD386" s="2"/>
      <c r="AE386" s="71">
        <f>('Controles Generales'!$D$19*(I386*(90/$H386))+'Controles Generales'!$E$19*(J386*(90/$H386))+'Controles Generales'!$F$19*(K386*(90/$H386))+'Controles Generales'!$G$19*(L386*(90/$H386))+'Controles Generales'!$H$19*(M386*(90/$H386))+'Controles Generales'!$J$19*(O386*(90/$H386))+'Controles Generales'!$K$19*(P386*(90/$H386))+'Controles Generales'!$O$19*(T386*(90/$H386))+'Controles Generales'!$Q$19*(V386*(90/$H386)))/100</f>
        <v>3.3401408450704229</v>
      </c>
      <c r="AF386" s="2"/>
      <c r="AG386" s="2"/>
      <c r="AH386" s="2"/>
      <c r="AI386" s="2"/>
      <c r="AJ386" s="10">
        <f>IF($H386&lt;'Criterios de Restricción'!$E$43,0,AE386)</f>
        <v>0</v>
      </c>
    </row>
    <row r="387" spans="1:36" ht="21" x14ac:dyDescent="0.25">
      <c r="A387" s="117" t="s">
        <v>1069</v>
      </c>
      <c r="B387" s="117" t="s">
        <v>28</v>
      </c>
      <c r="C387" s="117" t="s">
        <v>124</v>
      </c>
      <c r="D387" s="117" t="s">
        <v>118</v>
      </c>
      <c r="E387" s="118">
        <v>31595</v>
      </c>
      <c r="F387" s="117">
        <v>29</v>
      </c>
      <c r="G387" s="117">
        <v>25</v>
      </c>
      <c r="H387" s="117">
        <v>2056</v>
      </c>
      <c r="I387" s="117">
        <v>206</v>
      </c>
      <c r="J387" s="117">
        <v>321</v>
      </c>
      <c r="K387" s="117">
        <v>36</v>
      </c>
      <c r="L387" s="117">
        <v>32</v>
      </c>
      <c r="M387" s="117">
        <v>110</v>
      </c>
      <c r="N387" s="2">
        <v>8</v>
      </c>
      <c r="O387" s="117">
        <v>2</v>
      </c>
      <c r="P387" s="117">
        <v>4</v>
      </c>
      <c r="Q387" s="2">
        <v>6</v>
      </c>
      <c r="R387" s="2">
        <v>39</v>
      </c>
      <c r="S387" s="2">
        <v>2</v>
      </c>
      <c r="T387" s="117">
        <v>23</v>
      </c>
      <c r="U387" s="2">
        <v>10</v>
      </c>
      <c r="V387" s="117">
        <v>85</v>
      </c>
      <c r="W387" s="2">
        <v>35</v>
      </c>
      <c r="X387" s="2"/>
      <c r="Y387" s="2"/>
      <c r="Z387" s="2"/>
      <c r="AA387" s="2"/>
      <c r="AB387" s="2"/>
      <c r="AC387" s="2"/>
      <c r="AD387" s="2"/>
      <c r="AE387" s="71">
        <f>('Controles Generales'!$D$19*(I387*(90/$H387))+'Controles Generales'!$E$19*(J387*(90/$H387))+'Controles Generales'!$F$19*(K387*(90/$H387))+'Controles Generales'!$G$19*(L387*(90/$H387))+'Controles Generales'!$H$19*(M387*(90/$H387))+'Controles Generales'!$J$19*(O387*(90/$H387))+'Controles Generales'!$K$19*(P387*(90/$H387))+'Controles Generales'!$O$19*(T387*(90/$H387))+'Controles Generales'!$Q$19*(V387*(90/$H387)))/100</f>
        <v>4.271060311284046</v>
      </c>
      <c r="AF387" s="2"/>
      <c r="AG387" s="2"/>
      <c r="AH387" s="2"/>
      <c r="AI387" s="2"/>
      <c r="AJ387" s="10">
        <f>IF($H387&lt;'Criterios de Restricción'!$E$43,0,AE387)</f>
        <v>4.271060311284046</v>
      </c>
    </row>
    <row r="388" spans="1:36" ht="21" x14ac:dyDescent="0.25">
      <c r="A388" s="117" t="s">
        <v>634</v>
      </c>
      <c r="B388" s="117" t="s">
        <v>25</v>
      </c>
      <c r="C388" s="117" t="s">
        <v>605</v>
      </c>
      <c r="D388" s="117" t="s">
        <v>118</v>
      </c>
      <c r="E388" s="118">
        <v>35431</v>
      </c>
      <c r="F388" s="117">
        <v>18</v>
      </c>
      <c r="G388" s="117">
        <v>3</v>
      </c>
      <c r="H388" s="117">
        <v>32</v>
      </c>
      <c r="I388" s="117">
        <v>1</v>
      </c>
      <c r="J388" s="117">
        <v>4</v>
      </c>
      <c r="K388" s="117">
        <v>0</v>
      </c>
      <c r="L388" s="117">
        <v>0</v>
      </c>
      <c r="M388" s="117">
        <v>1</v>
      </c>
      <c r="N388" s="2">
        <v>6</v>
      </c>
      <c r="O388" s="117">
        <v>0</v>
      </c>
      <c r="P388" s="117">
        <v>0</v>
      </c>
      <c r="Q388" s="2">
        <v>0</v>
      </c>
      <c r="R388" s="2">
        <v>7</v>
      </c>
      <c r="S388" s="2">
        <v>5</v>
      </c>
      <c r="T388" s="117">
        <v>0</v>
      </c>
      <c r="U388" s="2">
        <v>4</v>
      </c>
      <c r="V388" s="117">
        <v>1</v>
      </c>
      <c r="W388" s="2">
        <v>26</v>
      </c>
      <c r="X388" s="2" t="s">
        <v>42</v>
      </c>
      <c r="Y388" s="2">
        <v>1.8183701066215991</v>
      </c>
      <c r="Z388" s="2">
        <v>1.7593604729667505</v>
      </c>
      <c r="AA388" s="2">
        <v>1.6036021985374438</v>
      </c>
      <c r="AB388" s="2">
        <v>1.9433701066215991</v>
      </c>
      <c r="AC388" s="2">
        <v>2.0287124607804379</v>
      </c>
      <c r="AD388" s="2">
        <v>1.532432636553986</v>
      </c>
      <c r="AE388" s="71">
        <f>('Controles Generales'!$D$19*(I388*(90/$H388))+'Controles Generales'!$E$19*(J388*(90/$H388))+'Controles Generales'!$F$19*(K388*(90/$H388))+'Controles Generales'!$G$19*(L388*(90/$H388))+'Controles Generales'!$H$19*(M388*(90/$H388))+'Controles Generales'!$J$19*(O388*(90/$H388))+'Controles Generales'!$K$19*(P388*(90/$H388))+'Controles Generales'!$O$19*(T388*(90/$H388))+'Controles Generales'!$Q$19*(V388*(90/$H388)))/100</f>
        <v>2.2781250000000002</v>
      </c>
      <c r="AF388" s="2"/>
      <c r="AG388" s="2"/>
      <c r="AH388" s="2"/>
      <c r="AI388" s="2"/>
      <c r="AJ388" s="10">
        <f>IF($H388&lt;'Criterios de Restricción'!$E$43,0,AE388)</f>
        <v>0</v>
      </c>
    </row>
    <row r="389" spans="1:36" ht="21" x14ac:dyDescent="0.25">
      <c r="A389" s="117" t="s">
        <v>441</v>
      </c>
      <c r="B389" s="117" t="s">
        <v>28</v>
      </c>
      <c r="C389" s="117" t="s">
        <v>138</v>
      </c>
      <c r="D389" s="117" t="s">
        <v>118</v>
      </c>
      <c r="E389" s="118">
        <v>35682</v>
      </c>
      <c r="F389" s="117">
        <v>18</v>
      </c>
      <c r="G389" s="117">
        <v>1</v>
      </c>
      <c r="H389" s="117">
        <v>7</v>
      </c>
      <c r="I389" s="117">
        <v>1</v>
      </c>
      <c r="J389" s="117">
        <v>2</v>
      </c>
      <c r="K389" s="117">
        <v>0</v>
      </c>
      <c r="L389" s="117">
        <v>1</v>
      </c>
      <c r="M389" s="117">
        <v>1</v>
      </c>
      <c r="N389" s="2">
        <v>0</v>
      </c>
      <c r="O389" s="117">
        <v>0</v>
      </c>
      <c r="P389" s="117">
        <v>0</v>
      </c>
      <c r="Q389" s="2">
        <v>0</v>
      </c>
      <c r="R389" s="2">
        <v>0</v>
      </c>
      <c r="S389" s="2">
        <v>0</v>
      </c>
      <c r="T389" s="117">
        <v>0</v>
      </c>
      <c r="U389" s="2">
        <v>0</v>
      </c>
      <c r="V389" s="117">
        <v>1</v>
      </c>
      <c r="W389" s="2">
        <v>1</v>
      </c>
      <c r="X389" s="2" t="s">
        <v>42</v>
      </c>
      <c r="Y389" s="2">
        <v>3.4356505175452736</v>
      </c>
      <c r="Z389" s="2">
        <v>3.4671933343110508</v>
      </c>
      <c r="AA389" s="2">
        <v>4.7563512065293905</v>
      </c>
      <c r="AB389" s="2">
        <v>3.4356505175452736</v>
      </c>
      <c r="AC389" s="2">
        <v>4.3820941866482661</v>
      </c>
      <c r="AD389" s="2">
        <v>2.3755368757682822</v>
      </c>
      <c r="AE389" s="71">
        <f>('Controles Generales'!$D$19*(I389*(90/$H389))+'Controles Generales'!$E$19*(J389*(90/$H389))+'Controles Generales'!$F$19*(K389*(90/$H389))+'Controles Generales'!$G$19*(L389*(90/$H389))+'Controles Generales'!$H$19*(M389*(90/$H389))+'Controles Generales'!$J$19*(O389*(90/$H389))+'Controles Generales'!$K$19*(P389*(90/$H389))+'Controles Generales'!$O$19*(T389*(90/$H389))+'Controles Generales'!$Q$19*(V389*(90/$H389)))/100</f>
        <v>9.3857142857142861</v>
      </c>
      <c r="AF389" s="2"/>
      <c r="AG389" s="2"/>
      <c r="AH389" s="2"/>
      <c r="AI389" s="2"/>
      <c r="AJ389" s="10">
        <f>IF($H389&lt;'Criterios de Restricción'!$E$43,0,AE389)</f>
        <v>0</v>
      </c>
    </row>
    <row r="390" spans="1:36" ht="21" x14ac:dyDescent="0.25">
      <c r="A390" s="117" t="s">
        <v>509</v>
      </c>
      <c r="B390" s="117" t="s">
        <v>28</v>
      </c>
      <c r="C390" s="117" t="s">
        <v>175</v>
      </c>
      <c r="D390" s="117" t="s">
        <v>118</v>
      </c>
      <c r="E390" s="118">
        <v>29612</v>
      </c>
      <c r="F390" s="117">
        <v>34</v>
      </c>
      <c r="G390" s="117">
        <v>18</v>
      </c>
      <c r="H390" s="117">
        <v>1442</v>
      </c>
      <c r="I390" s="117">
        <v>289</v>
      </c>
      <c r="J390" s="117">
        <v>366</v>
      </c>
      <c r="K390" s="117">
        <v>26</v>
      </c>
      <c r="L390" s="117">
        <v>28</v>
      </c>
      <c r="M390" s="117">
        <v>132</v>
      </c>
      <c r="N390" s="2">
        <v>7</v>
      </c>
      <c r="O390" s="117">
        <v>0</v>
      </c>
      <c r="P390" s="117">
        <v>2</v>
      </c>
      <c r="Q390" s="2">
        <v>4</v>
      </c>
      <c r="R390" s="2">
        <v>38</v>
      </c>
      <c r="S390" s="2">
        <v>26</v>
      </c>
      <c r="T390" s="117">
        <v>17</v>
      </c>
      <c r="U390" s="2">
        <v>2</v>
      </c>
      <c r="V390" s="117">
        <v>107</v>
      </c>
      <c r="W390" s="2">
        <v>25</v>
      </c>
      <c r="X390" s="2" t="s">
        <v>42</v>
      </c>
      <c r="Y390" s="2">
        <v>9.271033208598789</v>
      </c>
      <c r="Z390" s="2">
        <v>7.5393501377297127</v>
      </c>
      <c r="AA390" s="2">
        <v>6.8822198824455043</v>
      </c>
      <c r="AB390" s="2">
        <v>10.154229929910265</v>
      </c>
      <c r="AC390" s="2">
        <v>13.583768184693231</v>
      </c>
      <c r="AD390" s="2">
        <v>17.629150300221909</v>
      </c>
      <c r="AE390" s="71">
        <f>('Controles Generales'!$D$19*(I390*(90/$H390))+'Controles Generales'!$E$19*(J390*(90/$H390))+'Controles Generales'!$F$19*(K390*(90/$H390))+'Controles Generales'!$G$19*(L390*(90/$H390))+'Controles Generales'!$H$19*(M390*(90/$H390))+'Controles Generales'!$J$19*(O390*(90/$H390))+'Controles Generales'!$K$19*(P390*(90/$H390))+'Controles Generales'!$O$19*(T390*(90/$H390))+'Controles Generales'!$Q$19*(V390*(90/$H390)))/100</f>
        <v>7.0620665742024968</v>
      </c>
      <c r="AF390" s="2"/>
      <c r="AG390" s="2"/>
      <c r="AH390" s="2"/>
      <c r="AI390" s="2"/>
      <c r="AJ390" s="10">
        <f>IF($H390&lt;'Criterios de Restricción'!$E$43,0,AE390)</f>
        <v>7.0620665742024968</v>
      </c>
    </row>
    <row r="391" spans="1:36" ht="21" x14ac:dyDescent="0.25">
      <c r="A391" s="117" t="s">
        <v>273</v>
      </c>
      <c r="B391" s="117" t="s">
        <v>24</v>
      </c>
      <c r="C391" s="117" t="s">
        <v>146</v>
      </c>
      <c r="D391" s="117" t="s">
        <v>118</v>
      </c>
      <c r="E391" s="118">
        <v>33535</v>
      </c>
      <c r="F391" s="117">
        <v>24</v>
      </c>
      <c r="G391" s="117">
        <v>1</v>
      </c>
      <c r="H391" s="117">
        <v>29</v>
      </c>
      <c r="I391" s="117">
        <v>3</v>
      </c>
      <c r="J391" s="117">
        <v>4</v>
      </c>
      <c r="K391" s="117">
        <v>0</v>
      </c>
      <c r="L391" s="117">
        <v>0</v>
      </c>
      <c r="M391" s="117">
        <v>1</v>
      </c>
      <c r="N391" s="2">
        <v>14</v>
      </c>
      <c r="O391" s="117">
        <v>0</v>
      </c>
      <c r="P391" s="117">
        <v>1</v>
      </c>
      <c r="Q391" s="2">
        <v>4</v>
      </c>
      <c r="R391" s="2">
        <v>55</v>
      </c>
      <c r="S391" s="2">
        <v>14</v>
      </c>
      <c r="T391" s="117">
        <v>0</v>
      </c>
      <c r="U391" s="2">
        <v>4</v>
      </c>
      <c r="V391" s="117">
        <v>2</v>
      </c>
      <c r="W391" s="2">
        <v>45</v>
      </c>
      <c r="X391" s="2" t="s">
        <v>42</v>
      </c>
      <c r="Y391" s="2">
        <v>6.7709654459351167</v>
      </c>
      <c r="Z391" s="2">
        <v>5.9016252002845659</v>
      </c>
      <c r="AA391" s="2">
        <v>9.6691265556654269</v>
      </c>
      <c r="AB391" s="2">
        <v>6.6930965934761</v>
      </c>
      <c r="AC391" s="2">
        <v>9.4370700006490544</v>
      </c>
      <c r="AD391" s="2">
        <v>5.4973942247443661</v>
      </c>
      <c r="AE391" s="71">
        <f>('Controles Generales'!$D$19*(I391*(90/$H391))+'Controles Generales'!$E$19*(J391*(90/$H391))+'Controles Generales'!$F$19*(K391*(90/$H391))+'Controles Generales'!$G$19*(L391*(90/$H391))+'Controles Generales'!$H$19*(M391*(90/$H391))+'Controles Generales'!$J$19*(O391*(90/$H391))+'Controles Generales'!$K$19*(P391*(90/$H391))+'Controles Generales'!$O$19*(T391*(90/$H391))+'Controles Generales'!$Q$19*(V391*(90/$H391)))/100</f>
        <v>3.5379310344827584</v>
      </c>
      <c r="AF391" s="2"/>
      <c r="AG391" s="2"/>
      <c r="AH391" s="2"/>
      <c r="AI391" s="2"/>
      <c r="AJ391" s="10">
        <f>IF($H391&lt;'Criterios de Restricción'!$E$43,0,AE391)</f>
        <v>0</v>
      </c>
    </row>
    <row r="392" spans="1:36" ht="21" x14ac:dyDescent="0.25">
      <c r="A392" s="117" t="s">
        <v>1070</v>
      </c>
      <c r="B392" s="117" t="s">
        <v>27</v>
      </c>
      <c r="C392" s="117" t="s">
        <v>124</v>
      </c>
      <c r="D392" s="117" t="s">
        <v>118</v>
      </c>
      <c r="E392" s="118">
        <v>34408</v>
      </c>
      <c r="F392" s="117">
        <v>21</v>
      </c>
      <c r="G392" s="117">
        <v>8</v>
      </c>
      <c r="H392" s="117">
        <v>290</v>
      </c>
      <c r="I392" s="117">
        <v>5</v>
      </c>
      <c r="J392" s="117">
        <v>20</v>
      </c>
      <c r="K392" s="117">
        <v>4</v>
      </c>
      <c r="L392" s="117">
        <v>1</v>
      </c>
      <c r="M392" s="117">
        <v>3</v>
      </c>
      <c r="N392" s="2">
        <v>3</v>
      </c>
      <c r="O392" s="117">
        <v>0</v>
      </c>
      <c r="P392" s="117">
        <v>0</v>
      </c>
      <c r="Q392" s="2">
        <v>2</v>
      </c>
      <c r="R392" s="2">
        <v>0</v>
      </c>
      <c r="S392" s="2">
        <v>6</v>
      </c>
      <c r="T392" s="117">
        <v>7</v>
      </c>
      <c r="U392" s="2">
        <v>0</v>
      </c>
      <c r="V392" s="117">
        <v>8</v>
      </c>
      <c r="W392" s="2">
        <v>1</v>
      </c>
      <c r="X392" s="2" t="s">
        <v>42</v>
      </c>
      <c r="Y392" s="2">
        <v>12.592883549027844</v>
      </c>
      <c r="Z392" s="2">
        <v>10.171960302870213</v>
      </c>
      <c r="AA392" s="2">
        <v>12.717710539958908</v>
      </c>
      <c r="AB392" s="2">
        <v>12.678949122798338</v>
      </c>
      <c r="AC392" s="2">
        <v>18.455876423511452</v>
      </c>
      <c r="AD392" s="2">
        <v>17.700674296198422</v>
      </c>
      <c r="AE392" s="71">
        <f>('Controles Generales'!$D$19*(I392*(90/$H392))+'Controles Generales'!$E$19*(J392*(90/$H392))+'Controles Generales'!$F$19*(K392*(90/$H392))+'Controles Generales'!$G$19*(L392*(90/$H392))+'Controles Generales'!$H$19*(M392*(90/$H392))+'Controles Generales'!$J$19*(O392*(90/$H392))+'Controles Generales'!$K$19*(P392*(90/$H392))+'Controles Generales'!$O$19*(T392*(90/$H392))+'Controles Generales'!$Q$19*(V392*(90/$H392)))/100</f>
        <v>1.6075862068965519</v>
      </c>
      <c r="AF392" s="2"/>
      <c r="AG392" s="2"/>
      <c r="AH392" s="2"/>
      <c r="AI392" s="2"/>
      <c r="AJ392" s="10">
        <f>IF($H392&lt;'Criterios de Restricción'!$E$43,0,AE392)</f>
        <v>0</v>
      </c>
    </row>
    <row r="393" spans="1:36" ht="31.5" x14ac:dyDescent="0.25">
      <c r="A393" s="117" t="s">
        <v>1071</v>
      </c>
      <c r="B393" s="117" t="s">
        <v>27</v>
      </c>
      <c r="C393" s="117" t="s">
        <v>132</v>
      </c>
      <c r="D393" s="117" t="s">
        <v>118</v>
      </c>
      <c r="E393" s="118">
        <v>31459</v>
      </c>
      <c r="F393" s="117">
        <v>29</v>
      </c>
      <c r="G393" s="117">
        <v>8</v>
      </c>
      <c r="H393" s="117">
        <v>613</v>
      </c>
      <c r="I393" s="117">
        <v>22</v>
      </c>
      <c r="J393" s="117">
        <v>71</v>
      </c>
      <c r="K393" s="117">
        <v>4</v>
      </c>
      <c r="L393" s="117">
        <v>9</v>
      </c>
      <c r="M393" s="117">
        <v>10</v>
      </c>
      <c r="N393" s="2">
        <v>0</v>
      </c>
      <c r="O393" s="117">
        <v>3</v>
      </c>
      <c r="P393" s="117">
        <v>2</v>
      </c>
      <c r="Q393" s="2">
        <v>0</v>
      </c>
      <c r="R393" s="2">
        <v>1</v>
      </c>
      <c r="S393" s="2">
        <v>1</v>
      </c>
      <c r="T393" s="117">
        <v>6</v>
      </c>
      <c r="U393" s="2">
        <v>2</v>
      </c>
      <c r="V393" s="117">
        <v>24</v>
      </c>
      <c r="W393" s="2">
        <v>37</v>
      </c>
      <c r="X393" s="2" t="s">
        <v>42</v>
      </c>
      <c r="Y393" s="2">
        <v>26.634714843625208</v>
      </c>
      <c r="Z393" s="2">
        <v>15.656818435123075</v>
      </c>
      <c r="AA393" s="2">
        <v>20.985954196390203</v>
      </c>
      <c r="AB393" s="2">
        <v>23.48922304034652</v>
      </c>
      <c r="AC393" s="2">
        <v>26.311375599349645</v>
      </c>
      <c r="AD393" s="2">
        <v>45.963659626205988</v>
      </c>
      <c r="AE393" s="71">
        <f>('Controles Generales'!$D$19*(I393*(90/$H393))+'Controles Generales'!$E$19*(J393*(90/$H393))+'Controles Generales'!$F$19*(K393*(90/$H393))+'Controles Generales'!$G$19*(L393*(90/$H393))+'Controles Generales'!$H$19*(M393*(90/$H393))+'Controles Generales'!$J$19*(O393*(90/$H393))+'Controles Generales'!$K$19*(P393*(90/$H393))+'Controles Generales'!$O$19*(T393*(90/$H393))+'Controles Generales'!$Q$19*(V393*(90/$H393)))/100</f>
        <v>2.4034257748776504</v>
      </c>
      <c r="AF393" s="2"/>
      <c r="AG393" s="2"/>
      <c r="AH393" s="2"/>
      <c r="AI393" s="2"/>
      <c r="AJ393" s="10">
        <f>IF($H393&lt;'Criterios de Restricción'!$E$43,0,AE393)</f>
        <v>0</v>
      </c>
    </row>
    <row r="394" spans="1:36" ht="21" x14ac:dyDescent="0.25">
      <c r="A394" s="117" t="s">
        <v>492</v>
      </c>
      <c r="B394" s="117" t="s">
        <v>28</v>
      </c>
      <c r="C394" s="117" t="s">
        <v>160</v>
      </c>
      <c r="D394" s="117" t="s">
        <v>118</v>
      </c>
      <c r="E394" s="118">
        <v>34036</v>
      </c>
      <c r="F394" s="117">
        <v>22</v>
      </c>
      <c r="G394" s="117">
        <v>16</v>
      </c>
      <c r="H394" s="117">
        <v>985</v>
      </c>
      <c r="I394" s="117">
        <v>122</v>
      </c>
      <c r="J394" s="117">
        <v>147</v>
      </c>
      <c r="K394" s="117">
        <v>8</v>
      </c>
      <c r="L394" s="117">
        <v>15</v>
      </c>
      <c r="M394" s="117">
        <v>71</v>
      </c>
      <c r="N394" s="2">
        <v>0</v>
      </c>
      <c r="O394" s="117">
        <v>0</v>
      </c>
      <c r="P394" s="117">
        <v>1</v>
      </c>
      <c r="Q394" s="2">
        <v>0</v>
      </c>
      <c r="R394" s="2">
        <v>4</v>
      </c>
      <c r="S394" s="2">
        <v>0</v>
      </c>
      <c r="T394" s="117">
        <v>3</v>
      </c>
      <c r="U394" s="2">
        <v>9</v>
      </c>
      <c r="V394" s="117">
        <v>74</v>
      </c>
      <c r="W394" s="2">
        <v>23</v>
      </c>
      <c r="X394" s="2"/>
      <c r="Y394" s="2"/>
      <c r="Z394" s="2"/>
      <c r="AA394" s="2"/>
      <c r="AB394" s="2"/>
      <c r="AC394" s="2"/>
      <c r="AD394" s="2"/>
      <c r="AE394" s="71">
        <f>('Controles Generales'!$D$19*(I394*(90/$H394))+'Controles Generales'!$E$19*(J394*(90/$H394))+'Controles Generales'!$F$19*(K394*(90/$H394))+'Controles Generales'!$G$19*(L394*(90/$H394))+'Controles Generales'!$H$19*(M394*(90/$H394))+'Controles Generales'!$J$19*(O394*(90/$H394))+'Controles Generales'!$K$19*(P394*(90/$H394))+'Controles Generales'!$O$19*(T394*(90/$H394))+'Controles Generales'!$Q$19*(V394*(90/$H394)))/100</f>
        <v>4.6087309644670045</v>
      </c>
      <c r="AF394" s="2"/>
      <c r="AG394" s="2"/>
      <c r="AH394" s="2"/>
      <c r="AI394" s="2"/>
      <c r="AJ394" s="10">
        <f>IF($H394&lt;'Criterios de Restricción'!$E$43,0,AE394)</f>
        <v>4.6087309644670045</v>
      </c>
    </row>
    <row r="395" spans="1:36" ht="21" x14ac:dyDescent="0.25">
      <c r="A395" s="117" t="s">
        <v>635</v>
      </c>
      <c r="B395" s="117" t="s">
        <v>25</v>
      </c>
      <c r="C395" s="117" t="s">
        <v>160</v>
      </c>
      <c r="D395" s="117" t="s">
        <v>118</v>
      </c>
      <c r="E395" s="118">
        <v>34125</v>
      </c>
      <c r="F395" s="117">
        <v>22</v>
      </c>
      <c r="G395" s="117">
        <v>5</v>
      </c>
      <c r="H395" s="117">
        <v>86</v>
      </c>
      <c r="I395" s="117">
        <v>4</v>
      </c>
      <c r="J395" s="117">
        <v>22</v>
      </c>
      <c r="K395" s="117">
        <v>5</v>
      </c>
      <c r="L395" s="117">
        <v>0</v>
      </c>
      <c r="M395" s="117">
        <v>2</v>
      </c>
      <c r="N395" s="2">
        <v>0</v>
      </c>
      <c r="O395" s="117">
        <v>0</v>
      </c>
      <c r="P395" s="117">
        <v>0</v>
      </c>
      <c r="Q395" s="2">
        <v>0</v>
      </c>
      <c r="R395" s="2">
        <v>5</v>
      </c>
      <c r="S395" s="2">
        <v>29</v>
      </c>
      <c r="T395" s="117">
        <v>1</v>
      </c>
      <c r="U395" s="2">
        <v>9</v>
      </c>
      <c r="V395" s="117">
        <v>0</v>
      </c>
      <c r="W395" s="2">
        <v>71</v>
      </c>
      <c r="X395" s="2" t="s">
        <v>42</v>
      </c>
      <c r="Y395" s="2">
        <v>37.249933511011243</v>
      </c>
      <c r="Z395" s="2">
        <v>24.340225046260713</v>
      </c>
      <c r="AA395" s="2">
        <v>28.425568353369528</v>
      </c>
      <c r="AB395" s="2">
        <v>34.932310560191574</v>
      </c>
      <c r="AC395" s="2">
        <v>33.014845527653875</v>
      </c>
      <c r="AD395" s="2">
        <v>45.727071760193432</v>
      </c>
      <c r="AE395" s="71">
        <f>('Controles Generales'!$D$19*(I395*(90/$H395))+'Controles Generales'!$E$19*(J395*(90/$H395))+'Controles Generales'!$F$19*(K395*(90/$H395))+'Controles Generales'!$G$19*(L395*(90/$H395))+'Controles Generales'!$H$19*(M395*(90/$H395))+'Controles Generales'!$J$19*(O395*(90/$H395))+'Controles Generales'!$K$19*(P395*(90/$H395))+'Controles Generales'!$O$19*(T395*(90/$H395))+'Controles Generales'!$Q$19*(V395*(90/$H395)))/100</f>
        <v>4.6255813953488385</v>
      </c>
      <c r="AF395" s="2"/>
      <c r="AG395" s="2"/>
      <c r="AH395" s="2"/>
      <c r="AI395" s="2"/>
      <c r="AJ395" s="10">
        <f>IF($H395&lt;'Criterios de Restricción'!$E$43,0,AE395)</f>
        <v>0</v>
      </c>
    </row>
    <row r="396" spans="1:36" ht="21" x14ac:dyDescent="0.25">
      <c r="A396" s="117" t="s">
        <v>210</v>
      </c>
      <c r="B396" s="117" t="s">
        <v>27</v>
      </c>
      <c r="C396" s="117" t="s">
        <v>190</v>
      </c>
      <c r="D396" s="117" t="s">
        <v>169</v>
      </c>
      <c r="E396" s="118">
        <v>31963</v>
      </c>
      <c r="F396" s="117">
        <v>28</v>
      </c>
      <c r="G396" s="117">
        <v>16</v>
      </c>
      <c r="H396" s="117">
        <v>954</v>
      </c>
      <c r="I396" s="117">
        <v>111</v>
      </c>
      <c r="J396" s="117">
        <v>179</v>
      </c>
      <c r="K396" s="117">
        <v>7</v>
      </c>
      <c r="L396" s="117">
        <v>8</v>
      </c>
      <c r="M396" s="117">
        <v>62</v>
      </c>
      <c r="N396" s="2">
        <v>0</v>
      </c>
      <c r="O396" s="117">
        <v>2</v>
      </c>
      <c r="P396" s="117">
        <v>2</v>
      </c>
      <c r="Q396" s="2">
        <v>0</v>
      </c>
      <c r="R396" s="2">
        <v>0</v>
      </c>
      <c r="S396" s="2">
        <v>0</v>
      </c>
      <c r="T396" s="117">
        <v>12</v>
      </c>
      <c r="U396" s="2">
        <v>0</v>
      </c>
      <c r="V396" s="117">
        <v>33</v>
      </c>
      <c r="W396" s="2">
        <v>1</v>
      </c>
      <c r="X396" s="2" t="s">
        <v>42</v>
      </c>
      <c r="Y396" s="2">
        <v>9.0162037455928257</v>
      </c>
      <c r="Z396" s="2">
        <v>7.6899575947887842</v>
      </c>
      <c r="AA396" s="2">
        <v>9.3434159444480187</v>
      </c>
      <c r="AB396" s="2">
        <v>10.102269319363316</v>
      </c>
      <c r="AC396" s="2">
        <v>11.67189001700387</v>
      </c>
      <c r="AD396" s="2">
        <v>8.3468011505795445</v>
      </c>
      <c r="AE396" s="71">
        <f>('Controles Generales'!$D$19*(I396*(90/$H396))+'Controles Generales'!$E$19*(J396*(90/$H396))+'Controles Generales'!$F$19*(K396*(90/$H396))+'Controles Generales'!$G$19*(L396*(90/$H396))+'Controles Generales'!$H$19*(M396*(90/$H396))+'Controles Generales'!$J$19*(O396*(90/$H396))+'Controles Generales'!$K$19*(P396*(90/$H396))+'Controles Generales'!$O$19*(T396*(90/$H396))+'Controles Generales'!$Q$19*(V396*(90/$H396)))/100</f>
        <v>4.6915094339622652</v>
      </c>
      <c r="AF396" s="2"/>
      <c r="AG396" s="2"/>
      <c r="AH396" s="2"/>
      <c r="AI396" s="2"/>
      <c r="AJ396" s="10">
        <f>IF($H396&lt;'Criterios de Restricción'!$E$43,0,AE396)</f>
        <v>4.6915094339622652</v>
      </c>
    </row>
    <row r="397" spans="1:36" ht="21" x14ac:dyDescent="0.25">
      <c r="A397" s="117" t="s">
        <v>679</v>
      </c>
      <c r="B397" s="117" t="s">
        <v>24</v>
      </c>
      <c r="C397" s="117" t="s">
        <v>165</v>
      </c>
      <c r="D397" s="117" t="s">
        <v>118</v>
      </c>
      <c r="E397" s="118">
        <v>34034</v>
      </c>
      <c r="F397" s="117">
        <v>22</v>
      </c>
      <c r="G397" s="117">
        <v>6</v>
      </c>
      <c r="H397" s="117">
        <v>152</v>
      </c>
      <c r="I397" s="117">
        <v>2</v>
      </c>
      <c r="J397" s="117">
        <v>26</v>
      </c>
      <c r="K397" s="117">
        <v>10</v>
      </c>
      <c r="L397" s="117">
        <v>2</v>
      </c>
      <c r="M397" s="117">
        <v>4</v>
      </c>
      <c r="N397" s="2">
        <v>18</v>
      </c>
      <c r="O397" s="117">
        <v>0</v>
      </c>
      <c r="P397" s="117">
        <v>0</v>
      </c>
      <c r="Q397" s="2">
        <v>1</v>
      </c>
      <c r="R397" s="2">
        <v>103</v>
      </c>
      <c r="S397" s="2">
        <v>4</v>
      </c>
      <c r="T397" s="117">
        <v>5</v>
      </c>
      <c r="U397" s="2">
        <v>4</v>
      </c>
      <c r="V397" s="117">
        <v>3</v>
      </c>
      <c r="W397" s="2">
        <v>53</v>
      </c>
      <c r="X397" s="2" t="s">
        <v>42</v>
      </c>
      <c r="Y397" s="2">
        <v>23.669713572771137</v>
      </c>
      <c r="Z397" s="2">
        <v>12.993845580617961</v>
      </c>
      <c r="AA397" s="2">
        <v>15.074623143930117</v>
      </c>
      <c r="AB397" s="2">
        <v>20.173811933426872</v>
      </c>
      <c r="AC397" s="2">
        <v>17.211960980129525</v>
      </c>
      <c r="AD397" s="2">
        <v>33.341321829481778</v>
      </c>
      <c r="AE397" s="71">
        <f>('Controles Generales'!$D$19*(I397*(90/$H397))+'Controles Generales'!$E$19*(J397*(90/$H397))+'Controles Generales'!$F$19*(K397*(90/$H397))+'Controles Generales'!$G$19*(L397*(90/$H397))+'Controles Generales'!$H$19*(M397*(90/$H397))+'Controles Generales'!$J$19*(O397*(90/$H397))+'Controles Generales'!$K$19*(P397*(90/$H397))+'Controles Generales'!$O$19*(T397*(90/$H397))+'Controles Generales'!$Q$19*(V397*(90/$H397)))/100</f>
        <v>3.9848684210526306</v>
      </c>
      <c r="AF397" s="2"/>
      <c r="AG397" s="2"/>
      <c r="AH397" s="2"/>
      <c r="AI397" s="2"/>
      <c r="AJ397" s="10">
        <f>IF($H397&lt;'Criterios de Restricción'!$E$43,0,AE397)</f>
        <v>0</v>
      </c>
    </row>
    <row r="398" spans="1:36" ht="21" x14ac:dyDescent="0.25">
      <c r="A398" s="117" t="s">
        <v>512</v>
      </c>
      <c r="B398" s="117" t="s">
        <v>27</v>
      </c>
      <c r="C398" s="117" t="s">
        <v>130</v>
      </c>
      <c r="D398" s="117" t="s">
        <v>118</v>
      </c>
      <c r="E398" s="118">
        <v>30717</v>
      </c>
      <c r="F398" s="117">
        <v>31</v>
      </c>
      <c r="G398" s="117">
        <v>12</v>
      </c>
      <c r="H398" s="117">
        <v>1071</v>
      </c>
      <c r="I398" s="117">
        <v>64</v>
      </c>
      <c r="J398" s="117">
        <v>321</v>
      </c>
      <c r="K398" s="117">
        <v>63</v>
      </c>
      <c r="L398" s="117">
        <v>6</v>
      </c>
      <c r="M398" s="117">
        <v>20</v>
      </c>
      <c r="N398" s="2">
        <v>0</v>
      </c>
      <c r="O398" s="117">
        <v>5</v>
      </c>
      <c r="P398" s="117">
        <v>5</v>
      </c>
      <c r="Q398" s="2">
        <v>0</v>
      </c>
      <c r="R398" s="2">
        <v>0</v>
      </c>
      <c r="S398" s="2">
        <v>1</v>
      </c>
      <c r="T398" s="117">
        <v>34</v>
      </c>
      <c r="U398" s="2">
        <v>14</v>
      </c>
      <c r="V398" s="117">
        <v>13</v>
      </c>
      <c r="W398" s="2">
        <v>27</v>
      </c>
      <c r="X398" s="2"/>
      <c r="Y398" s="2"/>
      <c r="Z398" s="2"/>
      <c r="AA398" s="2"/>
      <c r="AB398" s="2"/>
      <c r="AC398" s="2"/>
      <c r="AD398" s="2"/>
      <c r="AE398" s="71">
        <f>('Controles Generales'!$D$19*(I398*(90/$H398))+'Controles Generales'!$E$19*(J398*(90/$H398))+'Controles Generales'!$F$19*(K398*(90/$H398))+'Controles Generales'!$G$19*(L398*(90/$H398))+'Controles Generales'!$H$19*(M398*(90/$H398))+'Controles Generales'!$J$19*(O398*(90/$H398))+'Controles Generales'!$K$19*(P398*(90/$H398))+'Controles Generales'!$O$19*(T398*(90/$H398))+'Controles Generales'!$Q$19*(V398*(90/$H398)))/100</f>
        <v>5.4605042016806742</v>
      </c>
      <c r="AF398" s="2"/>
      <c r="AG398" s="2"/>
      <c r="AH398" s="2"/>
      <c r="AI398" s="2"/>
      <c r="AJ398" s="10">
        <f>IF($H398&lt;'Criterios de Restricción'!$E$43,0,AE398)</f>
        <v>5.4605042016806742</v>
      </c>
    </row>
    <row r="399" spans="1:36" ht="21" x14ac:dyDescent="0.25">
      <c r="A399" s="117" t="s">
        <v>207</v>
      </c>
      <c r="B399" s="117" t="s">
        <v>24</v>
      </c>
      <c r="C399" s="117" t="s">
        <v>144</v>
      </c>
      <c r="D399" s="117" t="s">
        <v>118</v>
      </c>
      <c r="E399" s="118">
        <v>35277</v>
      </c>
      <c r="F399" s="117">
        <v>19</v>
      </c>
      <c r="G399" s="117">
        <v>17</v>
      </c>
      <c r="H399" s="117">
        <v>717</v>
      </c>
      <c r="I399" s="117">
        <v>40</v>
      </c>
      <c r="J399" s="117">
        <v>87</v>
      </c>
      <c r="K399" s="117">
        <v>14</v>
      </c>
      <c r="L399" s="117">
        <v>4</v>
      </c>
      <c r="M399" s="117">
        <v>26</v>
      </c>
      <c r="N399" s="2">
        <v>0</v>
      </c>
      <c r="O399" s="117">
        <v>0</v>
      </c>
      <c r="P399" s="117">
        <v>3</v>
      </c>
      <c r="Q399" s="2">
        <v>0</v>
      </c>
      <c r="R399" s="2">
        <v>0</v>
      </c>
      <c r="S399" s="2">
        <v>0</v>
      </c>
      <c r="T399" s="117">
        <v>14</v>
      </c>
      <c r="U399" s="2">
        <v>1</v>
      </c>
      <c r="V399" s="117">
        <v>14</v>
      </c>
      <c r="W399" s="2">
        <v>5</v>
      </c>
      <c r="X399" s="2"/>
      <c r="Y399" s="2"/>
      <c r="Z399" s="2"/>
      <c r="AA399" s="2"/>
      <c r="AB399" s="2"/>
      <c r="AC399" s="2"/>
      <c r="AD399" s="2"/>
      <c r="AE399" s="71">
        <f>('Controles Generales'!$D$19*(I399*(90/$H399))+'Controles Generales'!$E$19*(J399*(90/$H399))+'Controles Generales'!$F$19*(K399*(90/$H399))+'Controles Generales'!$G$19*(L399*(90/$H399))+'Controles Generales'!$H$19*(M399*(90/$H399))+'Controles Generales'!$J$19*(O399*(90/$H399))+'Controles Generales'!$K$19*(P399*(90/$H399))+'Controles Generales'!$O$19*(T399*(90/$H399))+'Controles Generales'!$Q$19*(V399*(90/$H399)))/100</f>
        <v>3.0928870292887027</v>
      </c>
      <c r="AF399" s="2"/>
      <c r="AG399" s="2"/>
      <c r="AH399" s="2"/>
      <c r="AI399" s="2"/>
      <c r="AJ399" s="10">
        <f>IF($H399&lt;'Criterios de Restricción'!$E$43,0,AE399)</f>
        <v>3.0928870292887027</v>
      </c>
    </row>
    <row r="400" spans="1:36" ht="21" x14ac:dyDescent="0.25">
      <c r="A400" s="117" t="s">
        <v>680</v>
      </c>
      <c r="B400" s="117" t="s">
        <v>24</v>
      </c>
      <c r="C400" s="117" t="s">
        <v>144</v>
      </c>
      <c r="D400" s="117" t="s">
        <v>118</v>
      </c>
      <c r="E400" s="118">
        <v>32802</v>
      </c>
      <c r="F400" s="117">
        <v>26</v>
      </c>
      <c r="G400" s="117">
        <v>18</v>
      </c>
      <c r="H400" s="117">
        <v>1006</v>
      </c>
      <c r="I400" s="117">
        <v>78</v>
      </c>
      <c r="J400" s="117">
        <v>168</v>
      </c>
      <c r="K400" s="117">
        <v>25</v>
      </c>
      <c r="L400" s="117">
        <v>14</v>
      </c>
      <c r="M400" s="117">
        <v>50</v>
      </c>
      <c r="N400" s="2">
        <v>9</v>
      </c>
      <c r="O400" s="117">
        <v>1</v>
      </c>
      <c r="P400" s="117">
        <v>1</v>
      </c>
      <c r="Q400" s="2">
        <v>4</v>
      </c>
      <c r="R400" s="2">
        <v>28</v>
      </c>
      <c r="S400" s="2">
        <v>15</v>
      </c>
      <c r="T400" s="117">
        <v>15</v>
      </c>
      <c r="U400" s="2">
        <v>0</v>
      </c>
      <c r="V400" s="117">
        <v>36</v>
      </c>
      <c r="W400" s="2">
        <v>38</v>
      </c>
      <c r="X400" s="2" t="s">
        <v>42</v>
      </c>
      <c r="Y400" s="2">
        <v>20.335477918733989</v>
      </c>
      <c r="Z400" s="2">
        <v>12.306198637677962</v>
      </c>
      <c r="AA400" s="2">
        <v>13.26938059783139</v>
      </c>
      <c r="AB400" s="2">
        <v>14.269904148242187</v>
      </c>
      <c r="AC400" s="2">
        <v>18.423171648775984</v>
      </c>
      <c r="AD400" s="2">
        <v>30.410650894001005</v>
      </c>
      <c r="AE400" s="71">
        <f>('Controles Generales'!$D$19*(I400*(90/$H400))+'Controles Generales'!$E$19*(J400*(90/$H400))+'Controles Generales'!$F$19*(K400*(90/$H400))+'Controles Generales'!$G$19*(L400*(90/$H400))+'Controles Generales'!$H$19*(M400*(90/$H400))+'Controles Generales'!$J$19*(O400*(90/$H400))+'Controles Generales'!$K$19*(P400*(90/$H400))+'Controles Generales'!$O$19*(T400*(90/$H400))+'Controles Generales'!$Q$19*(V400*(90/$H400)))/100</f>
        <v>4.2146123260437385</v>
      </c>
      <c r="AF400" s="2"/>
      <c r="AG400" s="2"/>
      <c r="AH400" s="2"/>
      <c r="AI400" s="2"/>
      <c r="AJ400" s="10">
        <f>IF($H400&lt;'Criterios de Restricción'!$E$43,0,AE400)</f>
        <v>4.2146123260437385</v>
      </c>
    </row>
    <row r="401" spans="1:36" ht="21" x14ac:dyDescent="0.25">
      <c r="A401" s="117" t="s">
        <v>448</v>
      </c>
      <c r="B401" s="117" t="s">
        <v>27</v>
      </c>
      <c r="C401" s="117" t="s">
        <v>141</v>
      </c>
      <c r="D401" s="117" t="s">
        <v>118</v>
      </c>
      <c r="E401" s="118">
        <v>30029</v>
      </c>
      <c r="F401" s="117">
        <v>33</v>
      </c>
      <c r="G401" s="117">
        <v>25</v>
      </c>
      <c r="H401" s="117">
        <v>1935</v>
      </c>
      <c r="I401" s="117">
        <v>246</v>
      </c>
      <c r="J401" s="117">
        <v>459</v>
      </c>
      <c r="K401" s="117">
        <v>50</v>
      </c>
      <c r="L401" s="117">
        <v>16</v>
      </c>
      <c r="M401" s="117">
        <v>85</v>
      </c>
      <c r="N401" s="2">
        <v>0</v>
      </c>
      <c r="O401" s="117">
        <v>3</v>
      </c>
      <c r="P401" s="117">
        <v>7</v>
      </c>
      <c r="Q401" s="2">
        <v>0</v>
      </c>
      <c r="R401" s="2">
        <v>0</v>
      </c>
      <c r="S401" s="2">
        <v>0</v>
      </c>
      <c r="T401" s="117">
        <v>29</v>
      </c>
      <c r="U401" s="2">
        <v>0</v>
      </c>
      <c r="V401" s="117">
        <v>33</v>
      </c>
      <c r="W401" s="2">
        <v>2</v>
      </c>
      <c r="X401" s="2" t="s">
        <v>42</v>
      </c>
      <c r="Y401" s="2">
        <v>6.0254657050625555</v>
      </c>
      <c r="Z401" s="2">
        <v>3.027592839025476</v>
      </c>
      <c r="AA401" s="2">
        <v>3.826941822672373</v>
      </c>
      <c r="AB401" s="2">
        <v>5.955793573915015</v>
      </c>
      <c r="AC401" s="2">
        <v>5.249677583643428</v>
      </c>
      <c r="AD401" s="2">
        <v>9.5099625884185883</v>
      </c>
      <c r="AE401" s="71">
        <f>('Controles Generales'!$D$19*(I401*(90/$H401))+'Controles Generales'!$E$19*(J401*(90/$H401))+'Controles Generales'!$F$19*(K401*(90/$H401))+'Controles Generales'!$G$19*(L401*(90/$H401))+'Controles Generales'!$H$19*(M401*(90/$H401))+'Controles Generales'!$J$19*(O401*(90/$H401))+'Controles Generales'!$K$19*(P401*(90/$H401))+'Controles Generales'!$O$19*(T401*(90/$H401))+'Controles Generales'!$Q$19*(V401*(90/$H401)))/100</f>
        <v>5.2251162790697672</v>
      </c>
      <c r="AF401" s="2"/>
      <c r="AG401" s="2"/>
      <c r="AH401" s="2"/>
      <c r="AI401" s="2"/>
      <c r="AJ401" s="10">
        <f>IF($H401&lt;'Criterios de Restricción'!$E$43,0,AE401)</f>
        <v>5.2251162790697672</v>
      </c>
    </row>
    <row r="402" spans="1:36" ht="21" x14ac:dyDescent="0.25">
      <c r="A402" s="117" t="s">
        <v>636</v>
      </c>
      <c r="B402" s="117" t="s">
        <v>25</v>
      </c>
      <c r="C402" s="117" t="s">
        <v>141</v>
      </c>
      <c r="D402" s="117" t="s">
        <v>118</v>
      </c>
      <c r="E402" s="118">
        <v>32436</v>
      </c>
      <c r="F402" s="117">
        <v>27</v>
      </c>
      <c r="G402" s="117">
        <v>14</v>
      </c>
      <c r="H402" s="117">
        <v>902</v>
      </c>
      <c r="I402" s="117">
        <v>52</v>
      </c>
      <c r="J402" s="117">
        <v>92</v>
      </c>
      <c r="K402" s="117">
        <v>38</v>
      </c>
      <c r="L402" s="117">
        <v>8</v>
      </c>
      <c r="M402" s="117">
        <v>34</v>
      </c>
      <c r="N402" s="2">
        <v>13</v>
      </c>
      <c r="O402" s="117">
        <v>3</v>
      </c>
      <c r="P402" s="117">
        <v>1</v>
      </c>
      <c r="Q402" s="2">
        <v>2</v>
      </c>
      <c r="R402" s="2">
        <v>47</v>
      </c>
      <c r="S402" s="2">
        <v>0</v>
      </c>
      <c r="T402" s="117">
        <v>7</v>
      </c>
      <c r="U402" s="2">
        <v>21</v>
      </c>
      <c r="V402" s="117">
        <v>31</v>
      </c>
      <c r="W402" s="2">
        <v>96</v>
      </c>
      <c r="X402" s="2"/>
      <c r="Y402" s="2"/>
      <c r="Z402" s="2"/>
      <c r="AA402" s="2"/>
      <c r="AB402" s="2"/>
      <c r="AC402" s="2"/>
      <c r="AD402" s="2"/>
      <c r="AE402" s="71">
        <f>('Controles Generales'!$D$19*(I402*(90/$H402))+'Controles Generales'!$E$19*(J402*(90/$H402))+'Controles Generales'!$F$19*(K402*(90/$H402))+'Controles Generales'!$G$19*(L402*(90/$H402))+'Controles Generales'!$H$19*(M402*(90/$H402))+'Controles Generales'!$J$19*(O402*(90/$H402))+'Controles Generales'!$K$19*(P402*(90/$H402))+'Controles Generales'!$O$19*(T402*(90/$H402))+'Controles Generales'!$Q$19*(V402*(90/$H402)))/100</f>
        <v>3.2767184035476706</v>
      </c>
      <c r="AF402" s="2"/>
      <c r="AG402" s="2"/>
      <c r="AH402" s="2"/>
      <c r="AI402" s="2"/>
      <c r="AJ402" s="10">
        <f>IF($H402&lt;'Criterios de Restricción'!$E$43,0,AE402)</f>
        <v>3.2767184035476706</v>
      </c>
    </row>
    <row r="403" spans="1:36" ht="21" x14ac:dyDescent="0.25">
      <c r="A403" s="117" t="s">
        <v>637</v>
      </c>
      <c r="B403" s="117" t="s">
        <v>25</v>
      </c>
      <c r="C403" s="117" t="s">
        <v>144</v>
      </c>
      <c r="D403" s="117" t="s">
        <v>118</v>
      </c>
      <c r="E403" s="118">
        <v>35458</v>
      </c>
      <c r="F403" s="117">
        <v>18</v>
      </c>
      <c r="G403" s="117">
        <v>1</v>
      </c>
      <c r="H403" s="117">
        <v>13</v>
      </c>
      <c r="I403" s="117">
        <v>3</v>
      </c>
      <c r="J403" s="117">
        <v>4</v>
      </c>
      <c r="K403" s="117">
        <v>2</v>
      </c>
      <c r="L403" s="117">
        <v>0</v>
      </c>
      <c r="M403" s="117">
        <v>1</v>
      </c>
      <c r="N403" s="2">
        <v>13</v>
      </c>
      <c r="O403" s="117">
        <v>0</v>
      </c>
      <c r="P403" s="117">
        <v>0</v>
      </c>
      <c r="Q403" s="2">
        <v>7</v>
      </c>
      <c r="R403" s="2">
        <v>9</v>
      </c>
      <c r="S403" s="2">
        <v>5</v>
      </c>
      <c r="T403" s="117">
        <v>0</v>
      </c>
      <c r="U403" s="2">
        <v>0</v>
      </c>
      <c r="V403" s="117">
        <v>0</v>
      </c>
      <c r="W403" s="2">
        <v>19</v>
      </c>
      <c r="X403" s="2" t="s">
        <v>42</v>
      </c>
      <c r="Y403" s="2">
        <v>15.5558926946004</v>
      </c>
      <c r="Z403" s="2">
        <v>14.274730770651537</v>
      </c>
      <c r="AA403" s="2">
        <v>14.610425330882705</v>
      </c>
      <c r="AB403" s="2">
        <v>13.05794187492827</v>
      </c>
      <c r="AC403" s="2">
        <v>13.155094950705902</v>
      </c>
      <c r="AD403" s="2">
        <v>10.698026382999357</v>
      </c>
      <c r="AE403" s="71">
        <f>('Controles Generales'!$D$19*(I403*(90/$H403))+'Controles Generales'!$E$19*(J403*(90/$H403))+'Controles Generales'!$F$19*(K403*(90/$H403))+'Controles Generales'!$G$19*(L403*(90/$H403))+'Controles Generales'!$H$19*(M403*(90/$H403))+'Controles Generales'!$J$19*(O403*(90/$H403))+'Controles Generales'!$K$19*(P403*(90/$H403))+'Controles Generales'!$O$19*(T403*(90/$H403))+'Controles Generales'!$Q$19*(V403*(90/$H403)))/100</f>
        <v>9.2769230769230777</v>
      </c>
      <c r="AF403" s="2"/>
      <c r="AG403" s="2"/>
      <c r="AH403" s="2"/>
      <c r="AI403" s="2"/>
      <c r="AJ403" s="10">
        <f>IF($H403&lt;'Criterios de Restricción'!$E$43,0,AE403)</f>
        <v>0</v>
      </c>
    </row>
    <row r="404" spans="1:36" ht="21" x14ac:dyDescent="0.25">
      <c r="A404" s="117" t="s">
        <v>681</v>
      </c>
      <c r="B404" s="117" t="s">
        <v>24</v>
      </c>
      <c r="C404" s="117" t="s">
        <v>128</v>
      </c>
      <c r="D404" s="117" t="s">
        <v>118</v>
      </c>
      <c r="E404" s="118">
        <v>35327</v>
      </c>
      <c r="F404" s="117">
        <v>19</v>
      </c>
      <c r="G404" s="117">
        <v>5</v>
      </c>
      <c r="H404" s="117">
        <v>108</v>
      </c>
      <c r="I404" s="117">
        <v>2</v>
      </c>
      <c r="J404" s="117">
        <v>17</v>
      </c>
      <c r="K404" s="117">
        <v>8</v>
      </c>
      <c r="L404" s="117">
        <v>1</v>
      </c>
      <c r="M404" s="117">
        <v>2</v>
      </c>
      <c r="N404" s="2">
        <v>3</v>
      </c>
      <c r="O404" s="117">
        <v>0</v>
      </c>
      <c r="P404" s="117">
        <v>0</v>
      </c>
      <c r="Q404" s="2">
        <v>2</v>
      </c>
      <c r="R404" s="2">
        <v>4</v>
      </c>
      <c r="S404" s="2">
        <v>0</v>
      </c>
      <c r="T404" s="117">
        <v>3</v>
      </c>
      <c r="U404" s="2">
        <v>0</v>
      </c>
      <c r="V404" s="117">
        <v>3</v>
      </c>
      <c r="W404" s="2">
        <v>1</v>
      </c>
      <c r="X404" s="2"/>
      <c r="Y404" s="2"/>
      <c r="Z404" s="2"/>
      <c r="AA404" s="2"/>
      <c r="AB404" s="2"/>
      <c r="AC404" s="2"/>
      <c r="AD404" s="2"/>
      <c r="AE404" s="71">
        <f>('Controles Generales'!$D$19*(I404*(90/$H404))+'Controles Generales'!$E$19*(J404*(90/$H404))+'Controles Generales'!$F$19*(K404*(90/$H404))+'Controles Generales'!$G$19*(L404*(90/$H404))+'Controles Generales'!$H$19*(M404*(90/$H404))+'Controles Generales'!$J$19*(O404*(90/$H404))+'Controles Generales'!$K$19*(P404*(90/$H404))+'Controles Generales'!$O$19*(T404*(90/$H404))+'Controles Generales'!$Q$19*(V404*(90/$H404)))/100</f>
        <v>3.8083333333333327</v>
      </c>
      <c r="AF404" s="2"/>
      <c r="AG404" s="2"/>
      <c r="AH404" s="2"/>
      <c r="AI404" s="2"/>
      <c r="AJ404" s="10">
        <f>IF($H404&lt;'Criterios de Restricción'!$E$43,0,AE404)</f>
        <v>0</v>
      </c>
    </row>
    <row r="405" spans="1:36" ht="21" x14ac:dyDescent="0.25">
      <c r="A405" s="117" t="s">
        <v>1072</v>
      </c>
      <c r="B405" s="117" t="s">
        <v>28</v>
      </c>
      <c r="C405" s="117" t="s">
        <v>585</v>
      </c>
      <c r="D405" s="117" t="s">
        <v>118</v>
      </c>
      <c r="E405" s="118">
        <v>35013</v>
      </c>
      <c r="F405" s="117">
        <v>20</v>
      </c>
      <c r="G405" s="117">
        <v>1</v>
      </c>
      <c r="H405" s="117">
        <v>29</v>
      </c>
      <c r="I405" s="117">
        <v>6</v>
      </c>
      <c r="J405" s="117">
        <v>7</v>
      </c>
      <c r="K405" s="117">
        <v>0</v>
      </c>
      <c r="L405" s="117">
        <v>0</v>
      </c>
      <c r="M405" s="117">
        <v>4</v>
      </c>
      <c r="N405" s="2">
        <v>2</v>
      </c>
      <c r="O405" s="117">
        <v>0</v>
      </c>
      <c r="P405" s="117">
        <v>0</v>
      </c>
      <c r="Q405" s="2">
        <v>0</v>
      </c>
      <c r="R405" s="2">
        <v>0</v>
      </c>
      <c r="S405" s="2">
        <v>5</v>
      </c>
      <c r="T405" s="117">
        <v>0</v>
      </c>
      <c r="U405" s="2">
        <v>3</v>
      </c>
      <c r="V405" s="117">
        <v>2</v>
      </c>
      <c r="W405" s="2">
        <v>8</v>
      </c>
      <c r="X405" s="2"/>
      <c r="Y405" s="2"/>
      <c r="Z405" s="2"/>
      <c r="AA405" s="2"/>
      <c r="AB405" s="2"/>
      <c r="AC405" s="2"/>
      <c r="AD405" s="2"/>
      <c r="AE405" s="71">
        <f>('Controles Generales'!$D$19*(I405*(90/$H405))+'Controles Generales'!$E$19*(J405*(90/$H405))+'Controles Generales'!$F$19*(K405*(90/$H405))+'Controles Generales'!$G$19*(L405*(90/$H405))+'Controles Generales'!$H$19*(M405*(90/$H405))+'Controles Generales'!$J$19*(O405*(90/$H405))+'Controles Generales'!$K$19*(P405*(90/$H405))+'Controles Generales'!$O$19*(T405*(90/$H405))+'Controles Generales'!$Q$19*(V405*(90/$H405)))/100</f>
        <v>7.1379310344827589</v>
      </c>
      <c r="AF405" s="2"/>
      <c r="AG405" s="2"/>
      <c r="AH405" s="2"/>
      <c r="AI405" s="2"/>
      <c r="AJ405" s="10">
        <f>IF($H405&lt;'Criterios de Restricción'!$E$43,0,AE405)</f>
        <v>0</v>
      </c>
    </row>
    <row r="406" spans="1:36" ht="31.5" x14ac:dyDescent="0.25">
      <c r="A406" s="117" t="s">
        <v>199</v>
      </c>
      <c r="B406" s="117" t="s">
        <v>27</v>
      </c>
      <c r="C406" s="117" t="s">
        <v>143</v>
      </c>
      <c r="D406" s="117" t="s">
        <v>118</v>
      </c>
      <c r="E406" s="118">
        <v>34480</v>
      </c>
      <c r="F406" s="117">
        <v>21</v>
      </c>
      <c r="G406" s="117">
        <v>13</v>
      </c>
      <c r="H406" s="117">
        <v>673</v>
      </c>
      <c r="I406" s="117">
        <v>47</v>
      </c>
      <c r="J406" s="117">
        <v>160</v>
      </c>
      <c r="K406" s="117">
        <v>13</v>
      </c>
      <c r="L406" s="117">
        <v>9</v>
      </c>
      <c r="M406" s="117">
        <v>29</v>
      </c>
      <c r="N406" s="2">
        <v>6</v>
      </c>
      <c r="O406" s="117">
        <v>0</v>
      </c>
      <c r="P406" s="117">
        <v>2</v>
      </c>
      <c r="Q406" s="2">
        <v>0</v>
      </c>
      <c r="R406" s="2">
        <v>0</v>
      </c>
      <c r="S406" s="2">
        <v>10</v>
      </c>
      <c r="T406" s="117">
        <v>12</v>
      </c>
      <c r="U406" s="2">
        <v>0</v>
      </c>
      <c r="V406" s="117">
        <v>27</v>
      </c>
      <c r="W406" s="2">
        <v>3</v>
      </c>
      <c r="X406" s="2"/>
      <c r="Y406" s="2"/>
      <c r="Z406" s="2"/>
      <c r="AA406" s="2"/>
      <c r="AB406" s="2"/>
      <c r="AC406" s="2"/>
      <c r="AD406" s="2"/>
      <c r="AE406" s="71">
        <f>('Controles Generales'!$D$19*(I406*(90/$H406))+'Controles Generales'!$E$19*(J406*(90/$H406))+'Controles Generales'!$F$19*(K406*(90/$H406))+'Controles Generales'!$G$19*(L406*(90/$H406))+'Controles Generales'!$H$19*(M406*(90/$H406))+'Controles Generales'!$J$19*(O406*(90/$H406))+'Controles Generales'!$K$19*(P406*(90/$H406))+'Controles Generales'!$O$19*(T406*(90/$H406))+'Controles Generales'!$Q$19*(V406*(90/$H406)))/100</f>
        <v>4.7407132243684993</v>
      </c>
      <c r="AF406" s="2"/>
      <c r="AG406" s="2"/>
      <c r="AH406" s="2"/>
      <c r="AI406" s="2"/>
      <c r="AJ406" s="10">
        <f>IF($H406&lt;'Criterios de Restricción'!$E$43,0,AE406)</f>
        <v>4.7407132243684993</v>
      </c>
    </row>
    <row r="407" spans="1:36" ht="31.5" x14ac:dyDescent="0.25">
      <c r="A407" s="117" t="s">
        <v>534</v>
      </c>
      <c r="B407" s="117" t="s">
        <v>25</v>
      </c>
      <c r="C407" s="117" t="s">
        <v>175</v>
      </c>
      <c r="D407" s="117" t="s">
        <v>118</v>
      </c>
      <c r="E407" s="118">
        <v>35558</v>
      </c>
      <c r="F407" s="117">
        <v>18</v>
      </c>
      <c r="G407" s="117">
        <v>3</v>
      </c>
      <c r="H407" s="117">
        <v>37</v>
      </c>
      <c r="I407" s="117">
        <v>3</v>
      </c>
      <c r="J407" s="117">
        <v>10</v>
      </c>
      <c r="K407" s="117">
        <v>5</v>
      </c>
      <c r="L407" s="117">
        <v>0</v>
      </c>
      <c r="M407" s="117">
        <v>0</v>
      </c>
      <c r="N407" s="2">
        <v>0</v>
      </c>
      <c r="O407" s="117">
        <v>0</v>
      </c>
      <c r="P407" s="117">
        <v>0</v>
      </c>
      <c r="Q407" s="2">
        <v>0</v>
      </c>
      <c r="R407" s="2">
        <v>5</v>
      </c>
      <c r="S407" s="2">
        <v>5</v>
      </c>
      <c r="T407" s="117">
        <v>2</v>
      </c>
      <c r="U407" s="2">
        <v>0</v>
      </c>
      <c r="V407" s="117">
        <v>2</v>
      </c>
      <c r="W407" s="2">
        <v>10</v>
      </c>
      <c r="X407" s="2" t="s">
        <v>42</v>
      </c>
      <c r="Y407" s="2">
        <v>0.37415288696123611</v>
      </c>
      <c r="Z407" s="2">
        <v>0.52489588210650828</v>
      </c>
      <c r="AA407" s="2">
        <v>0.6250164288589336</v>
      </c>
      <c r="AB407" s="2">
        <v>0.74915288696123605</v>
      </c>
      <c r="AC407" s="2">
        <v>0.6787629274583733</v>
      </c>
      <c r="AD407" s="2">
        <v>0.31553266467877472</v>
      </c>
      <c r="AE407" s="71">
        <f>('Controles Generales'!$D$19*(I407*(90/$H407))+'Controles Generales'!$E$19*(J407*(90/$H407))+'Controles Generales'!$F$19*(K407*(90/$H407))+'Controles Generales'!$G$19*(L407*(90/$H407))+'Controles Generales'!$H$19*(M407*(90/$H407))+'Controles Generales'!$J$19*(O407*(90/$H407))+'Controles Generales'!$K$19*(P407*(90/$H407))+'Controles Generales'!$O$19*(T407*(90/$H407))+'Controles Generales'!$Q$19*(V407*(90/$H407)))/100</f>
        <v>6.3729729729729732</v>
      </c>
      <c r="AF407" s="2"/>
      <c r="AG407" s="2"/>
      <c r="AH407" s="2"/>
      <c r="AI407" s="2"/>
      <c r="AJ407" s="10">
        <f>IF($H407&lt;'Criterios de Restricción'!$E$43,0,AE407)</f>
        <v>0</v>
      </c>
    </row>
    <row r="408" spans="1:36" ht="21" x14ac:dyDescent="0.25">
      <c r="A408" s="117" t="s">
        <v>1073</v>
      </c>
      <c r="B408" s="117" t="s">
        <v>28</v>
      </c>
      <c r="C408" s="117" t="s">
        <v>605</v>
      </c>
      <c r="D408" s="117" t="s">
        <v>118</v>
      </c>
      <c r="E408" s="118">
        <v>34384</v>
      </c>
      <c r="F408" s="117">
        <v>21</v>
      </c>
      <c r="G408" s="117">
        <v>28</v>
      </c>
      <c r="H408" s="117">
        <v>2345</v>
      </c>
      <c r="I408" s="117">
        <v>413</v>
      </c>
      <c r="J408" s="117">
        <v>401</v>
      </c>
      <c r="K408" s="117">
        <v>64</v>
      </c>
      <c r="L408" s="117">
        <v>44</v>
      </c>
      <c r="M408" s="117">
        <v>205</v>
      </c>
      <c r="N408" s="2">
        <v>7</v>
      </c>
      <c r="O408" s="117">
        <v>1</v>
      </c>
      <c r="P408" s="117">
        <v>1</v>
      </c>
      <c r="Q408" s="2">
        <v>2</v>
      </c>
      <c r="R408" s="2">
        <v>1</v>
      </c>
      <c r="S408" s="2">
        <v>51</v>
      </c>
      <c r="T408" s="117">
        <v>9</v>
      </c>
      <c r="U408" s="2">
        <v>25</v>
      </c>
      <c r="V408" s="117">
        <v>171</v>
      </c>
      <c r="W408" s="2">
        <v>91</v>
      </c>
      <c r="X408" s="2" t="s">
        <v>42</v>
      </c>
      <c r="Y408" s="2">
        <v>11.553071503650477</v>
      </c>
      <c r="Z408" s="2">
        <v>12.110812057036856</v>
      </c>
      <c r="AA408" s="2">
        <v>14.721957995993225</v>
      </c>
      <c r="AB408" s="2">
        <v>11.389137077420969</v>
      </c>
      <c r="AC408" s="2">
        <v>13.655547156494254</v>
      </c>
      <c r="AD408" s="2">
        <v>7.0368514853052151</v>
      </c>
      <c r="AE408" s="71">
        <f>('Controles Generales'!$D$19*(I408*(90/$H408))+'Controles Generales'!$E$19*(J408*(90/$H408))+'Controles Generales'!$F$19*(K408*(90/$H408))+'Controles Generales'!$G$19*(L408*(90/$H408))+'Controles Generales'!$H$19*(M408*(90/$H408))+'Controles Generales'!$J$19*(O408*(90/$H408))+'Controles Generales'!$K$19*(P408*(90/$H408))+'Controles Generales'!$O$19*(T408*(90/$H408))+'Controles Generales'!$Q$19*(V408*(90/$H408)))/100</f>
        <v>5.9472921108742005</v>
      </c>
      <c r="AF408" s="2"/>
      <c r="AG408" s="2"/>
      <c r="AH408" s="2"/>
      <c r="AI408" s="2"/>
      <c r="AJ408" s="10">
        <f>IF($H408&lt;'Criterios de Restricción'!$E$43,0,AE408)</f>
        <v>5.9472921108742005</v>
      </c>
    </row>
    <row r="409" spans="1:36" ht="21" x14ac:dyDescent="0.25">
      <c r="A409" s="117" t="s">
        <v>522</v>
      </c>
      <c r="B409" s="117" t="s">
        <v>25</v>
      </c>
      <c r="C409" s="117" t="s">
        <v>146</v>
      </c>
      <c r="D409" s="117" t="s">
        <v>118</v>
      </c>
      <c r="E409" s="118">
        <v>29542</v>
      </c>
      <c r="F409" s="117">
        <v>35</v>
      </c>
      <c r="G409" s="117">
        <v>7</v>
      </c>
      <c r="H409" s="117">
        <v>272</v>
      </c>
      <c r="I409" s="117">
        <v>23</v>
      </c>
      <c r="J409" s="117">
        <v>43</v>
      </c>
      <c r="K409" s="117">
        <v>1</v>
      </c>
      <c r="L409" s="117">
        <v>3</v>
      </c>
      <c r="M409" s="117">
        <v>20</v>
      </c>
      <c r="N409" s="2">
        <v>0</v>
      </c>
      <c r="O409" s="117">
        <v>1</v>
      </c>
      <c r="P409" s="117">
        <v>0</v>
      </c>
      <c r="Q409" s="2">
        <v>0</v>
      </c>
      <c r="R409" s="2">
        <v>0</v>
      </c>
      <c r="S409" s="2">
        <v>0</v>
      </c>
      <c r="T409" s="117">
        <v>7</v>
      </c>
      <c r="U409" s="2">
        <v>0</v>
      </c>
      <c r="V409" s="117">
        <v>12</v>
      </c>
      <c r="W409" s="2">
        <v>0</v>
      </c>
      <c r="X409" s="2"/>
      <c r="Y409" s="2"/>
      <c r="Z409" s="2"/>
      <c r="AA409" s="2"/>
      <c r="AB409" s="2"/>
      <c r="AC409" s="2"/>
      <c r="AD409" s="2"/>
      <c r="AE409" s="71">
        <f>('Controles Generales'!$D$19*(I409*(90/$H409))+'Controles Generales'!$E$19*(J409*(90/$H409))+'Controles Generales'!$F$19*(K409*(90/$H409))+'Controles Generales'!$G$19*(L409*(90/$H409))+'Controles Generales'!$H$19*(M409*(90/$H409))+'Controles Generales'!$J$19*(O409*(90/$H409))+'Controles Generales'!$K$19*(P409*(90/$H409))+'Controles Generales'!$O$19*(T409*(90/$H409))+'Controles Generales'!$Q$19*(V409*(90/$H409)))/100</f>
        <v>4.3246323529411761</v>
      </c>
      <c r="AF409" s="2"/>
      <c r="AG409" s="2"/>
      <c r="AH409" s="2"/>
      <c r="AI409" s="2"/>
      <c r="AJ409" s="10">
        <f>IF($H409&lt;'Criterios de Restricción'!$E$43,0,AE409)</f>
        <v>0</v>
      </c>
    </row>
    <row r="410" spans="1:36" ht="21" x14ac:dyDescent="0.25">
      <c r="A410" s="117" t="s">
        <v>638</v>
      </c>
      <c r="B410" s="117" t="s">
        <v>25</v>
      </c>
      <c r="C410" s="117" t="s">
        <v>129</v>
      </c>
      <c r="D410" s="117" t="s">
        <v>118</v>
      </c>
      <c r="E410" s="118">
        <v>30201</v>
      </c>
      <c r="F410" s="117">
        <v>33</v>
      </c>
      <c r="G410" s="117">
        <v>24</v>
      </c>
      <c r="H410" s="117">
        <v>1376</v>
      </c>
      <c r="I410" s="117">
        <v>89</v>
      </c>
      <c r="J410" s="117">
        <v>148</v>
      </c>
      <c r="K410" s="117">
        <v>12</v>
      </c>
      <c r="L410" s="117">
        <v>23</v>
      </c>
      <c r="M410" s="117">
        <v>67</v>
      </c>
      <c r="N410" s="2">
        <v>1</v>
      </c>
      <c r="O410" s="117">
        <v>5</v>
      </c>
      <c r="P410" s="117">
        <v>2</v>
      </c>
      <c r="Q410" s="2">
        <v>0</v>
      </c>
      <c r="R410" s="2">
        <v>0</v>
      </c>
      <c r="S410" s="2">
        <v>0</v>
      </c>
      <c r="T410" s="117">
        <v>19</v>
      </c>
      <c r="U410" s="2">
        <v>0</v>
      </c>
      <c r="V410" s="117">
        <v>91</v>
      </c>
      <c r="W410" s="2">
        <v>2</v>
      </c>
      <c r="X410" s="2" t="s">
        <v>42</v>
      </c>
      <c r="Y410" s="2">
        <v>5.744885562258613</v>
      </c>
      <c r="Z410" s="2">
        <v>5.1987025463506651</v>
      </c>
      <c r="AA410" s="2">
        <v>5.838580134488657</v>
      </c>
      <c r="AB410" s="2">
        <v>6.1280822835700883</v>
      </c>
      <c r="AC410" s="2">
        <v>6.0913195303729681</v>
      </c>
      <c r="AD410" s="2">
        <v>6.4980227725041564</v>
      </c>
      <c r="AE410" s="71">
        <f>('Controles Generales'!$D$19*(I410*(90/$H410))+'Controles Generales'!$E$19*(J410*(90/$H410))+'Controles Generales'!$F$19*(K410*(90/$H410))+'Controles Generales'!$G$19*(L410*(90/$H410))+'Controles Generales'!$H$19*(M410*(90/$H410))+'Controles Generales'!$J$19*(O410*(90/$H410))+'Controles Generales'!$K$19*(P410*(90/$H410))+'Controles Generales'!$O$19*(T410*(90/$H410))+'Controles Generales'!$Q$19*(V410*(90/$H410)))/100</f>
        <v>3.3030523255813962</v>
      </c>
      <c r="AF410" s="2"/>
      <c r="AG410" s="2"/>
      <c r="AH410" s="2"/>
      <c r="AI410" s="2"/>
      <c r="AJ410" s="10">
        <f>IF($H410&lt;'Criterios de Restricción'!$E$43,0,AE410)</f>
        <v>3.3030523255813962</v>
      </c>
    </row>
    <row r="411" spans="1:36" ht="21" x14ac:dyDescent="0.25">
      <c r="A411" s="117" t="s">
        <v>282</v>
      </c>
      <c r="B411" s="117" t="s">
        <v>24</v>
      </c>
      <c r="C411" s="117" t="s">
        <v>190</v>
      </c>
      <c r="D411" s="117" t="s">
        <v>118</v>
      </c>
      <c r="E411" s="118">
        <v>29689</v>
      </c>
      <c r="F411" s="117">
        <v>34</v>
      </c>
      <c r="G411" s="117">
        <v>5</v>
      </c>
      <c r="H411" s="117">
        <v>330</v>
      </c>
      <c r="I411" s="117">
        <v>32</v>
      </c>
      <c r="J411" s="117">
        <v>58</v>
      </c>
      <c r="K411" s="117">
        <v>3</v>
      </c>
      <c r="L411" s="117">
        <v>1</v>
      </c>
      <c r="M411" s="117">
        <v>15</v>
      </c>
      <c r="N411" s="2">
        <v>9</v>
      </c>
      <c r="O411" s="117">
        <v>0</v>
      </c>
      <c r="P411" s="117">
        <v>0</v>
      </c>
      <c r="Q411" s="2">
        <v>0</v>
      </c>
      <c r="R411" s="2">
        <v>5</v>
      </c>
      <c r="S411" s="2">
        <v>7</v>
      </c>
      <c r="T411" s="117">
        <v>0</v>
      </c>
      <c r="U411" s="2">
        <v>2</v>
      </c>
      <c r="V411" s="117">
        <v>29</v>
      </c>
      <c r="W411" s="2">
        <v>17</v>
      </c>
      <c r="X411" s="2"/>
      <c r="Y411" s="2"/>
      <c r="Z411" s="2"/>
      <c r="AA411" s="2"/>
      <c r="AB411" s="2"/>
      <c r="AC411" s="2"/>
      <c r="AD411" s="2"/>
      <c r="AE411" s="71">
        <f>('Controles Generales'!$D$19*(I411*(90/$H411))+'Controles Generales'!$E$19*(J411*(90/$H411))+'Controles Generales'!$F$19*(K411*(90/$H411))+'Controles Generales'!$G$19*(L411*(90/$H411))+'Controles Generales'!$H$19*(M411*(90/$H411))+'Controles Generales'!$J$19*(O411*(90/$H411))+'Controles Generales'!$K$19*(P411*(90/$H411))+'Controles Generales'!$O$19*(T411*(90/$H411))+'Controles Generales'!$Q$19*(V411*(90/$H411)))/100</f>
        <v>4.0172727272727276</v>
      </c>
      <c r="AF411" s="2"/>
      <c r="AG411" s="2"/>
      <c r="AH411" s="2"/>
      <c r="AI411" s="2"/>
      <c r="AJ411" s="10">
        <f>IF($H411&lt;'Criterios de Restricción'!$E$43,0,AE411)</f>
        <v>0</v>
      </c>
    </row>
    <row r="412" spans="1:36" ht="21" x14ac:dyDescent="0.25">
      <c r="A412" s="117" t="s">
        <v>1074</v>
      </c>
      <c r="B412" s="117" t="s">
        <v>28</v>
      </c>
      <c r="C412" s="117" t="s">
        <v>146</v>
      </c>
      <c r="D412" s="117" t="s">
        <v>118</v>
      </c>
      <c r="E412" s="118">
        <v>34336</v>
      </c>
      <c r="F412" s="117">
        <v>21</v>
      </c>
      <c r="G412" s="117">
        <v>1</v>
      </c>
      <c r="H412" s="117">
        <v>10</v>
      </c>
      <c r="I412" s="117">
        <v>2</v>
      </c>
      <c r="J412" s="117">
        <v>2</v>
      </c>
      <c r="K412" s="117">
        <v>1</v>
      </c>
      <c r="L412" s="117">
        <v>0</v>
      </c>
      <c r="M412" s="117">
        <v>1</v>
      </c>
      <c r="N412" s="2">
        <v>0</v>
      </c>
      <c r="O412" s="117">
        <v>0</v>
      </c>
      <c r="P412" s="117">
        <v>0</v>
      </c>
      <c r="Q412" s="2">
        <v>0</v>
      </c>
      <c r="R412" s="2">
        <v>0</v>
      </c>
      <c r="S412" s="2">
        <v>0</v>
      </c>
      <c r="T412" s="117">
        <v>1</v>
      </c>
      <c r="U412" s="2">
        <v>0</v>
      </c>
      <c r="V412" s="117">
        <v>2</v>
      </c>
      <c r="W412" s="2">
        <v>3</v>
      </c>
      <c r="X412" s="2" t="s">
        <v>42</v>
      </c>
      <c r="Y412" s="2">
        <v>3.51490066429252</v>
      </c>
      <c r="Z412" s="2">
        <v>3.8900968382570991</v>
      </c>
      <c r="AA412" s="2">
        <v>3.7179014612467323</v>
      </c>
      <c r="AB412" s="2">
        <v>3.6009662380630116</v>
      </c>
      <c r="AC412" s="2">
        <v>3.6659311426028425</v>
      </c>
      <c r="AD412" s="2">
        <v>5.6479656832489127</v>
      </c>
      <c r="AE412" s="71">
        <f>('Controles Generales'!$D$19*(I412*(90/$H412))+'Controles Generales'!$E$19*(J412*(90/$H412))+'Controles Generales'!$F$19*(K412*(90/$H412))+'Controles Generales'!$G$19*(L412*(90/$H412))+'Controles Generales'!$H$19*(M412*(90/$H412))+'Controles Generales'!$J$19*(O412*(90/$H412))+'Controles Generales'!$K$19*(P412*(90/$H412))+'Controles Generales'!$O$19*(T412*(90/$H412))+'Controles Generales'!$Q$19*(V412*(90/$H412)))/100</f>
        <v>8.64</v>
      </c>
      <c r="AF412" s="2"/>
      <c r="AG412" s="2"/>
      <c r="AH412" s="2"/>
      <c r="AI412" s="2"/>
      <c r="AJ412" s="10">
        <f>IF($H412&lt;'Criterios de Restricción'!$E$43,0,AE412)</f>
        <v>0</v>
      </c>
    </row>
    <row r="413" spans="1:36" ht="21" x14ac:dyDescent="0.25">
      <c r="A413" s="117" t="s">
        <v>1075</v>
      </c>
      <c r="B413" s="117" t="s">
        <v>28</v>
      </c>
      <c r="C413" s="117" t="s">
        <v>598</v>
      </c>
      <c r="D413" s="117" t="s">
        <v>118</v>
      </c>
      <c r="E413" s="118">
        <v>34998</v>
      </c>
      <c r="F413" s="117">
        <v>20</v>
      </c>
      <c r="G413" s="117">
        <v>16</v>
      </c>
      <c r="H413" s="117">
        <v>1125</v>
      </c>
      <c r="I413" s="117">
        <v>172</v>
      </c>
      <c r="J413" s="117">
        <v>202</v>
      </c>
      <c r="K413" s="117">
        <v>29</v>
      </c>
      <c r="L413" s="117">
        <v>27</v>
      </c>
      <c r="M413" s="117">
        <v>107</v>
      </c>
      <c r="N413" s="2">
        <v>9</v>
      </c>
      <c r="O413" s="117">
        <v>0</v>
      </c>
      <c r="P413" s="117">
        <v>2</v>
      </c>
      <c r="Q413" s="2">
        <v>1</v>
      </c>
      <c r="R413" s="2">
        <v>0</v>
      </c>
      <c r="S413" s="2">
        <v>5</v>
      </c>
      <c r="T413" s="117">
        <v>6</v>
      </c>
      <c r="U413" s="2">
        <v>1</v>
      </c>
      <c r="V413" s="117">
        <v>83</v>
      </c>
      <c r="W413" s="2">
        <v>32</v>
      </c>
      <c r="X413" s="2"/>
      <c r="Y413" s="2"/>
      <c r="Z413" s="2"/>
      <c r="AA413" s="2"/>
      <c r="AB413" s="2"/>
      <c r="AC413" s="2"/>
      <c r="AD413" s="2"/>
      <c r="AE413" s="71">
        <f>('Controles Generales'!$D$19*(I413*(90/$H413))+'Controles Generales'!$E$19*(J413*(90/$H413))+'Controles Generales'!$F$19*(K413*(90/$H413))+'Controles Generales'!$G$19*(L413*(90/$H413))+'Controles Generales'!$H$19*(M413*(90/$H413))+'Controles Generales'!$J$19*(O413*(90/$H413))+'Controles Generales'!$K$19*(P413*(90/$H413))+'Controles Generales'!$O$19*(T413*(90/$H413))+'Controles Generales'!$Q$19*(V413*(90/$H413)))/100</f>
        <v>6.0439999999999996</v>
      </c>
      <c r="AF413" s="2"/>
      <c r="AG413" s="2"/>
      <c r="AH413" s="2"/>
      <c r="AI413" s="2"/>
      <c r="AJ413" s="10">
        <f>IF($H413&lt;'Criterios de Restricción'!$E$43,0,AE413)</f>
        <v>6.0439999999999996</v>
      </c>
    </row>
    <row r="414" spans="1:36" ht="21" x14ac:dyDescent="0.25">
      <c r="A414" s="117" t="s">
        <v>639</v>
      </c>
      <c r="B414" s="117" t="s">
        <v>25</v>
      </c>
      <c r="C414" s="117" t="s">
        <v>157</v>
      </c>
      <c r="D414" s="117" t="s">
        <v>118</v>
      </c>
      <c r="E414" s="118">
        <v>32866</v>
      </c>
      <c r="F414" s="117">
        <v>25</v>
      </c>
      <c r="G414" s="117">
        <v>8</v>
      </c>
      <c r="H414" s="117">
        <v>210</v>
      </c>
      <c r="I414" s="117">
        <v>12</v>
      </c>
      <c r="J414" s="117">
        <v>31</v>
      </c>
      <c r="K414" s="117">
        <v>10</v>
      </c>
      <c r="L414" s="117">
        <v>2</v>
      </c>
      <c r="M414" s="117">
        <v>12</v>
      </c>
      <c r="N414" s="2">
        <v>1</v>
      </c>
      <c r="O414" s="117">
        <v>0</v>
      </c>
      <c r="P414" s="117">
        <v>1</v>
      </c>
      <c r="Q414" s="2">
        <v>4</v>
      </c>
      <c r="R414" s="2">
        <v>3</v>
      </c>
      <c r="S414" s="2">
        <v>2</v>
      </c>
      <c r="T414" s="117">
        <v>5</v>
      </c>
      <c r="U414" s="2">
        <v>1</v>
      </c>
      <c r="V414" s="117">
        <v>12</v>
      </c>
      <c r="W414" s="2">
        <v>5</v>
      </c>
      <c r="X414" s="2" t="s">
        <v>42</v>
      </c>
      <c r="Y414" s="2">
        <v>5.7797548894438409</v>
      </c>
      <c r="Z414" s="2">
        <v>3.9537681613744922</v>
      </c>
      <c r="AA414" s="2">
        <v>3.6206399327725749</v>
      </c>
      <c r="AB414" s="2">
        <v>5.2100827582962994</v>
      </c>
      <c r="AC414" s="2">
        <v>3.3588945842266527</v>
      </c>
      <c r="AD414" s="2">
        <v>9.257688944535742</v>
      </c>
      <c r="AE414" s="71">
        <f>('Controles Generales'!$D$19*(I414*(90/$H414))+'Controles Generales'!$E$19*(J414*(90/$H414))+'Controles Generales'!$F$19*(K414*(90/$H414))+'Controles Generales'!$G$19*(L414*(90/$H414))+'Controles Generales'!$H$19*(M414*(90/$H414))+'Controles Generales'!$J$19*(O414*(90/$H414))+'Controles Generales'!$K$19*(P414*(90/$H414))+'Controles Generales'!$O$19*(T414*(90/$H414))+'Controles Generales'!$Q$19*(V414*(90/$H414)))/100</f>
        <v>4.4142857142857146</v>
      </c>
      <c r="AF414" s="2"/>
      <c r="AG414" s="2"/>
      <c r="AH414" s="2"/>
      <c r="AI414" s="2"/>
      <c r="AJ414" s="10">
        <f>IF($H414&lt;'Criterios de Restricción'!$E$43,0,AE414)</f>
        <v>0</v>
      </c>
    </row>
    <row r="415" spans="1:36" ht="21" x14ac:dyDescent="0.25">
      <c r="A415" s="117" t="s">
        <v>1076</v>
      </c>
      <c r="B415" s="117" t="s">
        <v>28</v>
      </c>
      <c r="C415" s="117" t="s">
        <v>142</v>
      </c>
      <c r="D415" s="117" t="s">
        <v>169</v>
      </c>
      <c r="E415" s="118">
        <v>30235</v>
      </c>
      <c r="F415" s="117">
        <v>33</v>
      </c>
      <c r="G415" s="117">
        <v>10</v>
      </c>
      <c r="H415" s="117">
        <v>900</v>
      </c>
      <c r="I415" s="117">
        <v>214</v>
      </c>
      <c r="J415" s="117">
        <v>99</v>
      </c>
      <c r="K415" s="117">
        <v>2</v>
      </c>
      <c r="L415" s="117">
        <v>21</v>
      </c>
      <c r="M415" s="117">
        <v>115</v>
      </c>
      <c r="N415" s="2">
        <v>10</v>
      </c>
      <c r="O415" s="117">
        <v>1</v>
      </c>
      <c r="P415" s="117">
        <v>0</v>
      </c>
      <c r="Q415" s="2">
        <v>1</v>
      </c>
      <c r="R415" s="2">
        <v>11</v>
      </c>
      <c r="S415" s="2">
        <v>19</v>
      </c>
      <c r="T415" s="117">
        <v>0</v>
      </c>
      <c r="U415" s="2">
        <v>3</v>
      </c>
      <c r="V415" s="117">
        <v>91</v>
      </c>
      <c r="W415" s="2">
        <v>17</v>
      </c>
      <c r="X415" s="2"/>
      <c r="Y415" s="2"/>
      <c r="Z415" s="2"/>
      <c r="AA415" s="2"/>
      <c r="AB415" s="2"/>
      <c r="AC415" s="2"/>
      <c r="AD415" s="2"/>
      <c r="AE415" s="71">
        <f>('Controles Generales'!$D$19*(I415*(90/$H415))+'Controles Generales'!$E$19*(J415*(90/$H415))+'Controles Generales'!$F$19*(K415*(90/$H415))+'Controles Generales'!$G$19*(L415*(90/$H415))+'Controles Generales'!$H$19*(M415*(90/$H415))+'Controles Generales'!$J$19*(O415*(90/$H415))+'Controles Generales'!$K$19*(P415*(90/$H415))+'Controles Generales'!$O$19*(T415*(90/$H415))+'Controles Generales'!$Q$19*(V415*(90/$H415)))/100</f>
        <v>6.2759999999999998</v>
      </c>
      <c r="AF415" s="2"/>
      <c r="AG415" s="2"/>
      <c r="AH415" s="2"/>
      <c r="AI415" s="2"/>
      <c r="AJ415" s="10">
        <f>IF($H415&lt;'Criterios de Restricción'!$E$43,0,AE415)</f>
        <v>6.2759999999999998</v>
      </c>
    </row>
    <row r="416" spans="1:36" ht="21" x14ac:dyDescent="0.25">
      <c r="A416" s="117" t="s">
        <v>1077</v>
      </c>
      <c r="B416" s="117" t="s">
        <v>28</v>
      </c>
      <c r="C416" s="117" t="s">
        <v>146</v>
      </c>
      <c r="D416" s="117" t="s">
        <v>118</v>
      </c>
      <c r="E416" s="118">
        <v>33253</v>
      </c>
      <c r="F416" s="117">
        <v>24</v>
      </c>
      <c r="G416" s="117">
        <v>3</v>
      </c>
      <c r="H416" s="117">
        <v>132</v>
      </c>
      <c r="I416" s="117">
        <v>19</v>
      </c>
      <c r="J416" s="117">
        <v>12</v>
      </c>
      <c r="K416" s="117">
        <v>0</v>
      </c>
      <c r="L416" s="117">
        <v>2</v>
      </c>
      <c r="M416" s="117">
        <v>4</v>
      </c>
      <c r="N416" s="2">
        <v>0</v>
      </c>
      <c r="O416" s="117">
        <v>0</v>
      </c>
      <c r="P416" s="117">
        <v>0</v>
      </c>
      <c r="Q416" s="2">
        <v>2</v>
      </c>
      <c r="R416" s="2">
        <v>0</v>
      </c>
      <c r="S416" s="2">
        <v>4</v>
      </c>
      <c r="T416" s="117">
        <v>2</v>
      </c>
      <c r="U416" s="2">
        <v>0</v>
      </c>
      <c r="V416" s="117">
        <v>11</v>
      </c>
      <c r="W416" s="2">
        <v>10</v>
      </c>
      <c r="X416" s="2"/>
      <c r="Y416" s="2"/>
      <c r="Z416" s="2"/>
      <c r="AA416" s="2"/>
      <c r="AB416" s="2"/>
      <c r="AC416" s="2"/>
      <c r="AD416" s="2"/>
      <c r="AE416" s="71">
        <f>('Controles Generales'!$D$19*(I416*(90/$H416))+'Controles Generales'!$E$19*(J416*(90/$H416))+'Controles Generales'!$F$19*(K416*(90/$H416))+'Controles Generales'!$G$19*(L416*(90/$H416))+'Controles Generales'!$H$19*(M416*(90/$H416))+'Controles Generales'!$J$19*(O416*(90/$H416))+'Controles Generales'!$K$19*(P416*(90/$H416))+'Controles Generales'!$O$19*(T416*(90/$H416))+'Controles Generales'!$Q$19*(V416*(90/$H416)))/100</f>
        <v>3.375</v>
      </c>
      <c r="AF416" s="2"/>
      <c r="AG416" s="2"/>
      <c r="AH416" s="2"/>
      <c r="AI416" s="2"/>
      <c r="AJ416" s="10">
        <f>IF($H416&lt;'Criterios de Restricción'!$E$43,0,AE416)</f>
        <v>0</v>
      </c>
    </row>
    <row r="417" spans="1:36" ht="21" x14ac:dyDescent="0.25">
      <c r="A417" s="117" t="s">
        <v>470</v>
      </c>
      <c r="B417" s="117" t="s">
        <v>28</v>
      </c>
      <c r="C417" s="117" t="s">
        <v>152</v>
      </c>
      <c r="D417" s="117" t="s">
        <v>118</v>
      </c>
      <c r="E417" s="118">
        <v>32157</v>
      </c>
      <c r="F417" s="117">
        <v>27</v>
      </c>
      <c r="G417" s="117">
        <v>13</v>
      </c>
      <c r="H417" s="117">
        <v>843</v>
      </c>
      <c r="I417" s="117">
        <v>248</v>
      </c>
      <c r="J417" s="117">
        <v>130</v>
      </c>
      <c r="K417" s="117">
        <v>6</v>
      </c>
      <c r="L417" s="117">
        <v>19</v>
      </c>
      <c r="M417" s="117">
        <v>64</v>
      </c>
      <c r="N417" s="2">
        <v>15</v>
      </c>
      <c r="O417" s="117">
        <v>0</v>
      </c>
      <c r="P417" s="117">
        <v>1</v>
      </c>
      <c r="Q417" s="2">
        <v>1</v>
      </c>
      <c r="R417" s="2">
        <v>3</v>
      </c>
      <c r="S417" s="2">
        <v>9</v>
      </c>
      <c r="T417" s="117">
        <v>5</v>
      </c>
      <c r="U417" s="2">
        <v>8</v>
      </c>
      <c r="V417" s="117">
        <v>51</v>
      </c>
      <c r="W417" s="2">
        <v>49</v>
      </c>
      <c r="X417" s="2" t="s">
        <v>42</v>
      </c>
      <c r="Y417" s="2">
        <v>15.609317004623586</v>
      </c>
      <c r="Z417" s="2">
        <v>9.246235088943779</v>
      </c>
      <c r="AA417" s="2">
        <v>11.121638366786083</v>
      </c>
      <c r="AB417" s="2">
        <v>16.578579299705552</v>
      </c>
      <c r="AC417" s="2">
        <v>17.649862409752632</v>
      </c>
      <c r="AD417" s="2">
        <v>22.196980880328123</v>
      </c>
      <c r="AE417" s="71">
        <f>('Controles Generales'!$D$19*(I417*(90/$H417))+'Controles Generales'!$E$19*(J417*(90/$H417))+'Controles Generales'!$F$19*(K417*(90/$H417))+'Controles Generales'!$G$19*(L417*(90/$H417))+'Controles Generales'!$H$19*(M417*(90/$H417))+'Controles Generales'!$J$19*(O417*(90/$H417))+'Controles Generales'!$K$19*(P417*(90/$H417))+'Controles Generales'!$O$19*(T417*(90/$H417))+'Controles Generales'!$Q$19*(V417*(90/$H417)))/100</f>
        <v>6.3362989323843433</v>
      </c>
      <c r="AF417" s="2"/>
      <c r="AG417" s="2"/>
      <c r="AH417" s="2"/>
      <c r="AI417" s="2"/>
      <c r="AJ417" s="10">
        <f>IF($H417&lt;'Criterios de Restricción'!$E$43,0,AE417)</f>
        <v>6.3362989323843433</v>
      </c>
    </row>
    <row r="418" spans="1:36" ht="21" x14ac:dyDescent="0.25">
      <c r="A418" s="117" t="s">
        <v>682</v>
      </c>
      <c r="B418" s="117" t="s">
        <v>24</v>
      </c>
      <c r="C418" s="117" t="s">
        <v>144</v>
      </c>
      <c r="D418" s="117" t="s">
        <v>118</v>
      </c>
      <c r="E418" s="118">
        <v>33714</v>
      </c>
      <c r="F418" s="117">
        <v>23</v>
      </c>
      <c r="G418" s="117">
        <v>1</v>
      </c>
      <c r="H418" s="117">
        <v>35</v>
      </c>
      <c r="I418" s="117">
        <v>2</v>
      </c>
      <c r="J418" s="117">
        <v>6</v>
      </c>
      <c r="K418" s="117">
        <v>0</v>
      </c>
      <c r="L418" s="117">
        <v>1</v>
      </c>
      <c r="M418" s="117">
        <v>2</v>
      </c>
      <c r="N418" s="2">
        <v>11</v>
      </c>
      <c r="O418" s="117">
        <v>0</v>
      </c>
      <c r="P418" s="117">
        <v>0</v>
      </c>
      <c r="Q418" s="2">
        <v>3</v>
      </c>
      <c r="R418" s="2">
        <v>21</v>
      </c>
      <c r="S418" s="2">
        <v>4</v>
      </c>
      <c r="T418" s="117">
        <v>0</v>
      </c>
      <c r="U418" s="2">
        <v>16</v>
      </c>
      <c r="V418" s="117">
        <v>2</v>
      </c>
      <c r="W418" s="2">
        <v>47</v>
      </c>
      <c r="X418" s="2" t="s">
        <v>42</v>
      </c>
      <c r="Y418" s="2">
        <v>29.91925570833514</v>
      </c>
      <c r="Z418" s="2">
        <v>24.216972959015138</v>
      </c>
      <c r="AA418" s="2">
        <v>30.16995394179839</v>
      </c>
      <c r="AB418" s="2">
        <v>29.763518003417108</v>
      </c>
      <c r="AC418" s="2">
        <v>32.14450678251557</v>
      </c>
      <c r="AD418" s="2">
        <v>27.236631185823995</v>
      </c>
      <c r="AE418" s="71">
        <f>('Controles Generales'!$D$19*(I418*(90/$H418))+'Controles Generales'!$E$19*(J418*(90/$H418))+'Controles Generales'!$F$19*(K418*(90/$H418))+'Controles Generales'!$G$19*(L418*(90/$H418))+'Controles Generales'!$H$19*(M418*(90/$H418))+'Controles Generales'!$J$19*(O418*(90/$H418))+'Controles Generales'!$K$19*(P418*(90/$H418))+'Controles Generales'!$O$19*(T418*(90/$H418))+'Controles Generales'!$Q$19*(V418*(90/$H418)))/100</f>
        <v>3.9600000000000013</v>
      </c>
      <c r="AF418" s="2"/>
      <c r="AG418" s="2"/>
      <c r="AH418" s="2"/>
      <c r="AI418" s="2"/>
      <c r="AJ418" s="10">
        <f>IF($H418&lt;'Criterios de Restricción'!$E$43,0,AE418)</f>
        <v>0</v>
      </c>
    </row>
    <row r="419" spans="1:36" ht="21" x14ac:dyDescent="0.25">
      <c r="A419" s="117" t="s">
        <v>683</v>
      </c>
      <c r="B419" s="117" t="s">
        <v>24</v>
      </c>
      <c r="C419" s="117" t="s">
        <v>157</v>
      </c>
      <c r="D419" s="117" t="s">
        <v>118</v>
      </c>
      <c r="E419" s="118">
        <v>34541</v>
      </c>
      <c r="F419" s="117">
        <v>21</v>
      </c>
      <c r="G419" s="117">
        <v>27</v>
      </c>
      <c r="H419" s="117">
        <v>1820</v>
      </c>
      <c r="I419" s="117">
        <v>137</v>
      </c>
      <c r="J419" s="117">
        <v>288</v>
      </c>
      <c r="K419" s="117">
        <v>50</v>
      </c>
      <c r="L419" s="117">
        <v>21</v>
      </c>
      <c r="M419" s="117">
        <v>86</v>
      </c>
      <c r="N419" s="2">
        <v>0</v>
      </c>
      <c r="O419" s="117">
        <v>6</v>
      </c>
      <c r="P419" s="117">
        <v>5</v>
      </c>
      <c r="Q419" s="2">
        <v>1</v>
      </c>
      <c r="R419" s="2">
        <v>5</v>
      </c>
      <c r="S419" s="2">
        <v>1</v>
      </c>
      <c r="T419" s="117">
        <v>40</v>
      </c>
      <c r="U419" s="2">
        <v>2</v>
      </c>
      <c r="V419" s="117">
        <v>58</v>
      </c>
      <c r="W419" s="2">
        <v>24</v>
      </c>
      <c r="X419" s="2" t="s">
        <v>42</v>
      </c>
      <c r="Y419" s="2">
        <v>1.3689205997717127</v>
      </c>
      <c r="Z419" s="2">
        <v>1.033008484092045</v>
      </c>
      <c r="AA419" s="2">
        <v>0.93471522075678137</v>
      </c>
      <c r="AB419" s="2">
        <v>1.6189205997717127</v>
      </c>
      <c r="AC419" s="2">
        <v>1.5706122625003081</v>
      </c>
      <c r="AD419" s="2">
        <v>1.7417269001651376</v>
      </c>
      <c r="AE419" s="71">
        <f>('Controles Generales'!$D$19*(I419*(90/$H419))+'Controles Generales'!$E$19*(J419*(90/$H419))+'Controles Generales'!$F$19*(K419*(90/$H419))+'Controles Generales'!$G$19*(L419*(90/$H419))+'Controles Generales'!$H$19*(M419*(90/$H419))+'Controles Generales'!$J$19*(O419*(90/$H419))+'Controles Generales'!$K$19*(P419*(90/$H419))+'Controles Generales'!$O$19*(T419*(90/$H419))+'Controles Generales'!$Q$19*(V419*(90/$H419)))/100</f>
        <v>4.1261538461538469</v>
      </c>
      <c r="AF419" s="2"/>
      <c r="AG419" s="2"/>
      <c r="AH419" s="2"/>
      <c r="AI419" s="2"/>
      <c r="AJ419" s="10">
        <f>IF($H419&lt;'Criterios de Restricción'!$E$43,0,AE419)</f>
        <v>4.1261538461538469</v>
      </c>
    </row>
    <row r="420" spans="1:36" ht="21" x14ac:dyDescent="0.25">
      <c r="A420" s="117" t="s">
        <v>640</v>
      </c>
      <c r="B420" s="117" t="s">
        <v>25</v>
      </c>
      <c r="C420" s="117" t="s">
        <v>175</v>
      </c>
      <c r="D420" s="117" t="s">
        <v>118</v>
      </c>
      <c r="E420" s="118">
        <v>34667</v>
      </c>
      <c r="F420" s="117">
        <v>20</v>
      </c>
      <c r="G420" s="117">
        <v>8</v>
      </c>
      <c r="H420" s="117">
        <v>492</v>
      </c>
      <c r="I420" s="117">
        <v>24</v>
      </c>
      <c r="J420" s="117">
        <v>56</v>
      </c>
      <c r="K420" s="117">
        <v>26</v>
      </c>
      <c r="L420" s="117">
        <v>2</v>
      </c>
      <c r="M420" s="117">
        <v>12</v>
      </c>
      <c r="N420" s="2">
        <v>1</v>
      </c>
      <c r="O420" s="117">
        <v>0</v>
      </c>
      <c r="P420" s="117">
        <v>0</v>
      </c>
      <c r="Q420" s="2">
        <v>1</v>
      </c>
      <c r="R420" s="2">
        <v>2</v>
      </c>
      <c r="S420" s="2">
        <v>6</v>
      </c>
      <c r="T420" s="117">
        <v>11</v>
      </c>
      <c r="U420" s="2">
        <v>0</v>
      </c>
      <c r="V420" s="117">
        <v>12</v>
      </c>
      <c r="W420" s="2">
        <v>6</v>
      </c>
      <c r="X420" s="2"/>
      <c r="Y420" s="2"/>
      <c r="Z420" s="2"/>
      <c r="AA420" s="2"/>
      <c r="AB420" s="2"/>
      <c r="AC420" s="2"/>
      <c r="AD420" s="2"/>
      <c r="AE420" s="71">
        <f>('Controles Generales'!$D$19*(I420*(90/$H420))+'Controles Generales'!$E$19*(J420*(90/$H420))+'Controles Generales'!$F$19*(K420*(90/$H420))+'Controles Generales'!$G$19*(L420*(90/$H420))+'Controles Generales'!$H$19*(M420*(90/$H420))+'Controles Generales'!$J$19*(O420*(90/$H420))+'Controles Generales'!$K$19*(P420*(90/$H420))+'Controles Generales'!$O$19*(T420*(90/$H420))+'Controles Generales'!$Q$19*(V420*(90/$H420)))/100</f>
        <v>3.2487804878048787</v>
      </c>
      <c r="AF420" s="2"/>
      <c r="AG420" s="2"/>
      <c r="AH420" s="2"/>
      <c r="AI420" s="2"/>
      <c r="AJ420" s="10">
        <f>IF($H420&lt;'Criterios de Restricción'!$E$43,0,AE420)</f>
        <v>0</v>
      </c>
    </row>
    <row r="421" spans="1:36" ht="21" x14ac:dyDescent="0.25">
      <c r="A421" s="117" t="s">
        <v>1078</v>
      </c>
      <c r="B421" s="117" t="s">
        <v>28</v>
      </c>
      <c r="C421" s="117" t="s">
        <v>144</v>
      </c>
      <c r="D421" s="117" t="s">
        <v>118</v>
      </c>
      <c r="E421" s="118">
        <v>32548</v>
      </c>
      <c r="F421" s="117">
        <v>26</v>
      </c>
      <c r="G421" s="117">
        <v>24</v>
      </c>
      <c r="H421" s="117">
        <v>1571</v>
      </c>
      <c r="I421" s="117">
        <v>429</v>
      </c>
      <c r="J421" s="117">
        <v>394</v>
      </c>
      <c r="K421" s="117">
        <v>10</v>
      </c>
      <c r="L421" s="117">
        <v>43</v>
      </c>
      <c r="M421" s="117">
        <v>151</v>
      </c>
      <c r="N421" s="2">
        <v>8</v>
      </c>
      <c r="O421" s="117">
        <v>0</v>
      </c>
      <c r="P421" s="117">
        <v>2</v>
      </c>
      <c r="Q421" s="2">
        <v>2</v>
      </c>
      <c r="R421" s="2">
        <v>43</v>
      </c>
      <c r="S421" s="2">
        <v>7</v>
      </c>
      <c r="T421" s="117">
        <v>8</v>
      </c>
      <c r="U421" s="2">
        <v>5</v>
      </c>
      <c r="V421" s="117">
        <v>139</v>
      </c>
      <c r="W421" s="2">
        <v>32</v>
      </c>
      <c r="X421" s="2"/>
      <c r="Y421" s="2"/>
      <c r="Z421" s="2"/>
      <c r="AA421" s="2"/>
      <c r="AB421" s="2"/>
      <c r="AC421" s="2"/>
      <c r="AD421" s="2"/>
      <c r="AE421" s="71">
        <f>('Controles Generales'!$D$19*(I421*(90/$H421))+'Controles Generales'!$E$19*(J421*(90/$H421))+'Controles Generales'!$F$19*(K421*(90/$H421))+'Controles Generales'!$G$19*(L421*(90/$H421))+'Controles Generales'!$H$19*(M421*(90/$H421))+'Controles Generales'!$J$19*(O421*(90/$H421))+'Controles Generales'!$K$19*(P421*(90/$H421))+'Controles Generales'!$O$19*(T421*(90/$H421))+'Controles Generales'!$Q$19*(V421*(90/$H421)))/100</f>
        <v>7.6806492679821785</v>
      </c>
      <c r="AF421" s="2"/>
      <c r="AG421" s="2"/>
      <c r="AH421" s="2"/>
      <c r="AI421" s="2"/>
      <c r="AJ421" s="10">
        <f>IF($H421&lt;'Criterios de Restricción'!$E$43,0,AE421)</f>
        <v>7.6806492679821785</v>
      </c>
    </row>
    <row r="422" spans="1:36" ht="21" x14ac:dyDescent="0.25">
      <c r="A422" s="117" t="s">
        <v>173</v>
      </c>
      <c r="B422" s="117" t="s">
        <v>24</v>
      </c>
      <c r="C422" s="117" t="s">
        <v>172</v>
      </c>
      <c r="D422" s="117" t="s">
        <v>118</v>
      </c>
      <c r="E422" s="118">
        <v>30066</v>
      </c>
      <c r="F422" s="117">
        <v>33</v>
      </c>
      <c r="G422" s="117">
        <v>25</v>
      </c>
      <c r="H422" s="117">
        <v>1715</v>
      </c>
      <c r="I422" s="117">
        <v>164</v>
      </c>
      <c r="J422" s="117">
        <v>345</v>
      </c>
      <c r="K422" s="117">
        <v>25</v>
      </c>
      <c r="L422" s="117">
        <v>18</v>
      </c>
      <c r="M422" s="117">
        <v>71</v>
      </c>
      <c r="N422" s="2">
        <v>0</v>
      </c>
      <c r="O422" s="117">
        <v>0</v>
      </c>
      <c r="P422" s="117">
        <v>4</v>
      </c>
      <c r="Q422" s="2">
        <v>0</v>
      </c>
      <c r="R422" s="2">
        <v>1</v>
      </c>
      <c r="S422" s="2">
        <v>0</v>
      </c>
      <c r="T422" s="117">
        <v>27</v>
      </c>
      <c r="U422" s="2">
        <v>7</v>
      </c>
      <c r="V422" s="117">
        <v>76</v>
      </c>
      <c r="W422" s="2">
        <v>37</v>
      </c>
      <c r="X422" s="2"/>
      <c r="Y422" s="2"/>
      <c r="Z422" s="2"/>
      <c r="AA422" s="2"/>
      <c r="AB422" s="2"/>
      <c r="AC422" s="2"/>
      <c r="AD422" s="2"/>
      <c r="AE422" s="71">
        <f>('Controles Generales'!$D$19*(I422*(90/$H422))+'Controles Generales'!$E$19*(J422*(90/$H422))+'Controles Generales'!$F$19*(K422*(90/$H422))+'Controles Generales'!$G$19*(L422*(90/$H422))+'Controles Generales'!$H$19*(M422*(90/$H422))+'Controles Generales'!$J$19*(O422*(90/$H422))+'Controles Generales'!$K$19*(P422*(90/$H422))+'Controles Generales'!$O$19*(T422*(90/$H422))+'Controles Generales'!$Q$19*(V422*(90/$H422)))/100</f>
        <v>4.419708454810495</v>
      </c>
      <c r="AF422" s="2"/>
      <c r="AG422" s="2"/>
      <c r="AH422" s="2"/>
      <c r="AI422" s="2"/>
      <c r="AJ422" s="10">
        <f>IF($H422&lt;'Criterios de Restricción'!$E$43,0,AE422)</f>
        <v>4.419708454810495</v>
      </c>
    </row>
    <row r="423" spans="1:36" ht="21" x14ac:dyDescent="0.25">
      <c r="A423" s="117" t="s">
        <v>225</v>
      </c>
      <c r="B423" s="117" t="s">
        <v>25</v>
      </c>
      <c r="C423" s="117" t="s">
        <v>132</v>
      </c>
      <c r="D423" s="117" t="s">
        <v>118</v>
      </c>
      <c r="E423" s="118">
        <v>34023</v>
      </c>
      <c r="F423" s="117">
        <v>22</v>
      </c>
      <c r="G423" s="117">
        <v>24</v>
      </c>
      <c r="H423" s="117">
        <v>1298</v>
      </c>
      <c r="I423" s="117">
        <v>79</v>
      </c>
      <c r="J423" s="117">
        <v>162</v>
      </c>
      <c r="K423" s="117">
        <v>28</v>
      </c>
      <c r="L423" s="117">
        <v>13</v>
      </c>
      <c r="M423" s="117">
        <v>43</v>
      </c>
      <c r="N423" s="2">
        <v>0</v>
      </c>
      <c r="O423" s="117">
        <v>1</v>
      </c>
      <c r="P423" s="117">
        <v>3</v>
      </c>
      <c r="Q423" s="2">
        <v>0</v>
      </c>
      <c r="R423" s="2">
        <v>3</v>
      </c>
      <c r="S423" s="2">
        <v>0</v>
      </c>
      <c r="T423" s="117">
        <v>16</v>
      </c>
      <c r="U423" s="2">
        <v>0</v>
      </c>
      <c r="V423" s="117">
        <v>36</v>
      </c>
      <c r="W423" s="2">
        <v>1</v>
      </c>
      <c r="X423" s="2"/>
      <c r="Y423" s="2"/>
      <c r="Z423" s="2"/>
      <c r="AA423" s="2"/>
      <c r="AB423" s="2"/>
      <c r="AC423" s="2"/>
      <c r="AD423" s="2"/>
      <c r="AE423" s="71">
        <f>('Controles Generales'!$D$19*(I423*(90/$H423))+'Controles Generales'!$E$19*(J423*(90/$H423))+'Controles Generales'!$F$19*(K423*(90/$H423))+'Controles Generales'!$G$19*(L423*(90/$H423))+'Controles Generales'!$H$19*(M423*(90/$H423))+'Controles Generales'!$J$19*(O423*(90/$H423))+'Controles Generales'!$K$19*(P423*(90/$H423))+'Controles Generales'!$O$19*(T423*(90/$H423))+'Controles Generales'!$Q$19*(V423*(90/$H423)))/100</f>
        <v>3.1721879815100142</v>
      </c>
      <c r="AF423" s="2"/>
      <c r="AG423" s="2"/>
      <c r="AH423" s="2"/>
      <c r="AI423" s="2"/>
      <c r="AJ423" s="10">
        <f>IF($H423&lt;'Criterios de Restricción'!$E$43,0,AE423)</f>
        <v>3.1721879815100142</v>
      </c>
    </row>
    <row r="424" spans="1:36" ht="21" x14ac:dyDescent="0.25">
      <c r="A424" s="117" t="s">
        <v>463</v>
      </c>
      <c r="B424" s="117" t="s">
        <v>25</v>
      </c>
      <c r="C424" s="117" t="s">
        <v>141</v>
      </c>
      <c r="D424" s="117" t="s">
        <v>118</v>
      </c>
      <c r="E424" s="118">
        <v>33190</v>
      </c>
      <c r="F424" s="117">
        <v>25</v>
      </c>
      <c r="G424" s="117">
        <v>14</v>
      </c>
      <c r="H424" s="117">
        <v>1005</v>
      </c>
      <c r="I424" s="117">
        <v>135</v>
      </c>
      <c r="J424" s="117">
        <v>177</v>
      </c>
      <c r="K424" s="117">
        <v>23</v>
      </c>
      <c r="L424" s="117">
        <v>16</v>
      </c>
      <c r="M424" s="117">
        <v>65</v>
      </c>
      <c r="N424" s="2">
        <v>13</v>
      </c>
      <c r="O424" s="117">
        <v>0</v>
      </c>
      <c r="P424" s="117">
        <v>0</v>
      </c>
      <c r="Q424" s="2">
        <v>0</v>
      </c>
      <c r="R424" s="2">
        <v>3</v>
      </c>
      <c r="S424" s="2">
        <v>5</v>
      </c>
      <c r="T424" s="117">
        <v>6</v>
      </c>
      <c r="U424" s="2">
        <v>9</v>
      </c>
      <c r="V424" s="117">
        <v>48</v>
      </c>
      <c r="W424" s="2">
        <v>37</v>
      </c>
      <c r="X424" s="2"/>
      <c r="Y424" s="2"/>
      <c r="Z424" s="2"/>
      <c r="AA424" s="2"/>
      <c r="AB424" s="2"/>
      <c r="AC424" s="2"/>
      <c r="AD424" s="2"/>
      <c r="AE424" s="71">
        <f>('Controles Generales'!$D$19*(I424*(90/$H424))+'Controles Generales'!$E$19*(J424*(90/$H424))+'Controles Generales'!$F$19*(K424*(90/$H424))+'Controles Generales'!$G$19*(L424*(90/$H424))+'Controles Generales'!$H$19*(M424*(90/$H424))+'Controles Generales'!$J$19*(O424*(90/$H424))+'Controles Generales'!$K$19*(P424*(90/$H424))+'Controles Generales'!$O$19*(T424*(90/$H424))+'Controles Generales'!$Q$19*(V424*(90/$H424)))/100</f>
        <v>5.0471641791044775</v>
      </c>
      <c r="AF424" s="2"/>
      <c r="AG424" s="2"/>
      <c r="AH424" s="2"/>
      <c r="AI424" s="2"/>
      <c r="AJ424" s="10">
        <f>IF($H424&lt;'Criterios de Restricción'!$E$43,0,AE424)</f>
        <v>5.0471641791044775</v>
      </c>
    </row>
    <row r="425" spans="1:36" ht="21" x14ac:dyDescent="0.25">
      <c r="A425" s="117" t="s">
        <v>1079</v>
      </c>
      <c r="B425" s="117" t="s">
        <v>28</v>
      </c>
      <c r="C425" s="117" t="s">
        <v>141</v>
      </c>
      <c r="D425" s="117" t="s">
        <v>118</v>
      </c>
      <c r="E425" s="118">
        <v>30445</v>
      </c>
      <c r="F425" s="117">
        <v>32</v>
      </c>
      <c r="G425" s="117">
        <v>23</v>
      </c>
      <c r="H425" s="117">
        <v>2027</v>
      </c>
      <c r="I425" s="117">
        <v>473</v>
      </c>
      <c r="J425" s="117">
        <v>330</v>
      </c>
      <c r="K425" s="117">
        <v>17</v>
      </c>
      <c r="L425" s="117">
        <v>55</v>
      </c>
      <c r="M425" s="117">
        <v>209</v>
      </c>
      <c r="N425" s="2">
        <v>21</v>
      </c>
      <c r="O425" s="117">
        <v>0</v>
      </c>
      <c r="P425" s="117">
        <v>4</v>
      </c>
      <c r="Q425" s="2">
        <v>3</v>
      </c>
      <c r="R425" s="2">
        <v>44</v>
      </c>
      <c r="S425" s="2">
        <v>8</v>
      </c>
      <c r="T425" s="117">
        <v>5</v>
      </c>
      <c r="U425" s="2">
        <v>1</v>
      </c>
      <c r="V425" s="117">
        <v>169</v>
      </c>
      <c r="W425" s="2">
        <v>51</v>
      </c>
      <c r="X425" s="2"/>
      <c r="Y425" s="2"/>
      <c r="Z425" s="2"/>
      <c r="AA425" s="2"/>
      <c r="AB425" s="2"/>
      <c r="AC425" s="2"/>
      <c r="AD425" s="2"/>
      <c r="AE425" s="71">
        <f>('Controles Generales'!$D$19*(I425*(90/$H425))+'Controles Generales'!$E$19*(J425*(90/$H425))+'Controles Generales'!$F$19*(K425*(90/$H425))+'Controles Generales'!$G$19*(L425*(90/$H425))+'Controles Generales'!$H$19*(M425*(90/$H425))+'Controles Generales'!$J$19*(O425*(90/$H425))+'Controles Generales'!$K$19*(P425*(90/$H425))+'Controles Generales'!$O$19*(T425*(90/$H425))+'Controles Generales'!$Q$19*(V425*(90/$H425)))/100</f>
        <v>6.5015786877158348</v>
      </c>
      <c r="AF425" s="2"/>
      <c r="AG425" s="2"/>
      <c r="AH425" s="2"/>
      <c r="AI425" s="2"/>
      <c r="AJ425" s="10">
        <f>IF($H425&lt;'Criterios de Restricción'!$E$43,0,AE425)</f>
        <v>6.5015786877158348</v>
      </c>
    </row>
    <row r="426" spans="1:36" ht="21" x14ac:dyDescent="0.25">
      <c r="A426" s="117" t="s">
        <v>450</v>
      </c>
      <c r="B426" s="117" t="s">
        <v>28</v>
      </c>
      <c r="C426" s="117" t="s">
        <v>142</v>
      </c>
      <c r="D426" s="117" t="s">
        <v>118</v>
      </c>
      <c r="E426" s="118">
        <v>34901</v>
      </c>
      <c r="F426" s="117">
        <v>20</v>
      </c>
      <c r="G426" s="117">
        <v>12</v>
      </c>
      <c r="H426" s="117">
        <v>730</v>
      </c>
      <c r="I426" s="117">
        <v>163</v>
      </c>
      <c r="J426" s="117">
        <v>157</v>
      </c>
      <c r="K426" s="117">
        <v>7</v>
      </c>
      <c r="L426" s="117">
        <v>7</v>
      </c>
      <c r="M426" s="117">
        <v>66</v>
      </c>
      <c r="N426" s="2">
        <v>3</v>
      </c>
      <c r="O426" s="117">
        <v>0</v>
      </c>
      <c r="P426" s="117">
        <v>1</v>
      </c>
      <c r="Q426" s="2">
        <v>1</v>
      </c>
      <c r="R426" s="2">
        <v>13</v>
      </c>
      <c r="S426" s="2">
        <v>8</v>
      </c>
      <c r="T426" s="117">
        <v>3</v>
      </c>
      <c r="U426" s="2">
        <v>19</v>
      </c>
      <c r="V426" s="117">
        <v>51</v>
      </c>
      <c r="W426" s="2">
        <v>81</v>
      </c>
      <c r="X426" s="2"/>
      <c r="Y426" s="2"/>
      <c r="Z426" s="2"/>
      <c r="AA426" s="2"/>
      <c r="AB426" s="2"/>
      <c r="AC426" s="2"/>
      <c r="AD426" s="2"/>
      <c r="AE426" s="71">
        <f>('Controles Generales'!$D$19*(I426*(90/$H426))+'Controles Generales'!$E$19*(J426*(90/$H426))+'Controles Generales'!$F$19*(K426*(90/$H426))+'Controles Generales'!$G$19*(L426*(90/$H426))+'Controles Generales'!$H$19*(M426*(90/$H426))+'Controles Generales'!$J$19*(O426*(90/$H426))+'Controles Generales'!$K$19*(P426*(90/$H426))+'Controles Generales'!$O$19*(T426*(90/$H426))+'Controles Generales'!$Q$19*(V426*(90/$H426)))/100</f>
        <v>6.4836986301369857</v>
      </c>
      <c r="AF426" s="2"/>
      <c r="AG426" s="2"/>
      <c r="AH426" s="2"/>
      <c r="AI426" s="2"/>
      <c r="AJ426" s="10">
        <f>IF($H426&lt;'Criterios de Restricción'!$E$43,0,AE426)</f>
        <v>6.4836986301369857</v>
      </c>
    </row>
    <row r="427" spans="1:36" ht="21" x14ac:dyDescent="0.25">
      <c r="A427" s="117" t="s">
        <v>1080</v>
      </c>
      <c r="B427" s="117" t="s">
        <v>28</v>
      </c>
      <c r="C427" s="117" t="s">
        <v>598</v>
      </c>
      <c r="D427" s="117" t="s">
        <v>118</v>
      </c>
      <c r="E427" s="118">
        <v>34016</v>
      </c>
      <c r="F427" s="117">
        <v>22</v>
      </c>
      <c r="G427" s="117">
        <v>4</v>
      </c>
      <c r="H427" s="117">
        <v>73</v>
      </c>
      <c r="I427" s="117">
        <v>18</v>
      </c>
      <c r="J427" s="117">
        <v>13</v>
      </c>
      <c r="K427" s="117">
        <v>1</v>
      </c>
      <c r="L427" s="117">
        <v>3</v>
      </c>
      <c r="M427" s="117">
        <v>9</v>
      </c>
      <c r="N427" s="2">
        <v>0</v>
      </c>
      <c r="O427" s="117">
        <v>0</v>
      </c>
      <c r="P427" s="117">
        <v>0</v>
      </c>
      <c r="Q427" s="2">
        <v>0</v>
      </c>
      <c r="R427" s="2">
        <v>0</v>
      </c>
      <c r="S427" s="2">
        <v>0</v>
      </c>
      <c r="T427" s="117">
        <v>1</v>
      </c>
      <c r="U427" s="2">
        <v>2</v>
      </c>
      <c r="V427" s="117">
        <v>6</v>
      </c>
      <c r="W427" s="2">
        <v>9</v>
      </c>
      <c r="X427" s="2"/>
      <c r="Y427" s="2"/>
      <c r="Z427" s="2"/>
      <c r="AA427" s="2"/>
      <c r="AB427" s="2"/>
      <c r="AC427" s="2"/>
      <c r="AD427" s="2"/>
      <c r="AE427" s="71">
        <f>('Controles Generales'!$D$19*(I427*(90/$H427))+'Controles Generales'!$E$19*(J427*(90/$H427))+'Controles Generales'!$F$19*(K427*(90/$H427))+'Controles Generales'!$G$19*(L427*(90/$H427))+'Controles Generales'!$H$19*(M427*(90/$H427))+'Controles Generales'!$J$19*(O427*(90/$H427))+'Controles Generales'!$K$19*(P427*(90/$H427))+'Controles Generales'!$O$19*(T427*(90/$H427))+'Controles Generales'!$Q$19*(V427*(90/$H427)))/100</f>
        <v>7.4958904109589035</v>
      </c>
      <c r="AF427" s="2"/>
      <c r="AG427" s="2"/>
      <c r="AH427" s="2"/>
      <c r="AI427" s="2"/>
      <c r="AJ427" s="10">
        <f>IF($H427&lt;'Criterios de Restricción'!$E$43,0,AE427)</f>
        <v>0</v>
      </c>
    </row>
    <row r="428" spans="1:36" ht="21" x14ac:dyDescent="0.25">
      <c r="A428" s="117" t="s">
        <v>530</v>
      </c>
      <c r="B428" s="117" t="s">
        <v>25</v>
      </c>
      <c r="C428" s="117" t="s">
        <v>168</v>
      </c>
      <c r="D428" s="117" t="s">
        <v>118</v>
      </c>
      <c r="E428" s="118">
        <v>30559</v>
      </c>
      <c r="F428" s="117">
        <v>32</v>
      </c>
      <c r="G428" s="117">
        <v>25</v>
      </c>
      <c r="H428" s="117">
        <v>1165</v>
      </c>
      <c r="I428" s="117">
        <v>125</v>
      </c>
      <c r="J428" s="117">
        <v>264</v>
      </c>
      <c r="K428" s="117">
        <v>65</v>
      </c>
      <c r="L428" s="117">
        <v>15</v>
      </c>
      <c r="M428" s="117">
        <v>48</v>
      </c>
      <c r="N428" s="2">
        <v>3</v>
      </c>
      <c r="O428" s="117">
        <v>2</v>
      </c>
      <c r="P428" s="117">
        <v>4</v>
      </c>
      <c r="Q428" s="2">
        <v>1</v>
      </c>
      <c r="R428" s="2">
        <v>0</v>
      </c>
      <c r="S428" s="2">
        <v>15</v>
      </c>
      <c r="T428" s="117">
        <v>19</v>
      </c>
      <c r="U428" s="2">
        <v>1</v>
      </c>
      <c r="V428" s="117">
        <v>26</v>
      </c>
      <c r="W428" s="2">
        <v>6</v>
      </c>
      <c r="X428" s="2"/>
      <c r="Y428" s="2"/>
      <c r="Z428" s="2"/>
      <c r="AA428" s="2"/>
      <c r="AB428" s="2"/>
      <c r="AC428" s="2"/>
      <c r="AD428" s="2"/>
      <c r="AE428" s="71">
        <f>('Controles Generales'!$D$19*(I428*(90/$H428))+'Controles Generales'!$E$19*(J428*(90/$H428))+'Controles Generales'!$F$19*(K428*(90/$H428))+'Controles Generales'!$G$19*(L428*(90/$H428))+'Controles Generales'!$H$19*(M428*(90/$H428))+'Controles Generales'!$J$19*(O428*(90/$H428))+'Controles Generales'!$K$19*(P428*(90/$H428))+'Controles Generales'!$O$19*(T428*(90/$H428))+'Controles Generales'!$Q$19*(V428*(90/$H428)))/100</f>
        <v>5.4571673819742497</v>
      </c>
      <c r="AF428" s="2"/>
      <c r="AG428" s="2"/>
      <c r="AH428" s="2"/>
      <c r="AI428" s="2"/>
      <c r="AJ428" s="10">
        <f>IF($H428&lt;'Criterios de Restricción'!$E$43,0,AE428)</f>
        <v>5.4571673819742497</v>
      </c>
    </row>
    <row r="429" spans="1:36" ht="21" x14ac:dyDescent="0.25">
      <c r="A429" s="117" t="s">
        <v>1081</v>
      </c>
      <c r="B429" s="117" t="s">
        <v>28</v>
      </c>
      <c r="C429" s="117" t="s">
        <v>190</v>
      </c>
      <c r="D429" s="117" t="s">
        <v>118</v>
      </c>
      <c r="E429" s="118">
        <v>29082</v>
      </c>
      <c r="F429" s="117">
        <v>36</v>
      </c>
      <c r="G429" s="117">
        <v>4</v>
      </c>
      <c r="H429" s="117">
        <v>340</v>
      </c>
      <c r="I429" s="117">
        <v>43</v>
      </c>
      <c r="J429" s="117">
        <v>42</v>
      </c>
      <c r="K429" s="117">
        <v>3</v>
      </c>
      <c r="L429" s="117">
        <v>8</v>
      </c>
      <c r="M429" s="117">
        <v>39</v>
      </c>
      <c r="N429" s="2">
        <v>7</v>
      </c>
      <c r="O429" s="117">
        <v>0</v>
      </c>
      <c r="P429" s="117">
        <v>0</v>
      </c>
      <c r="Q429" s="2">
        <v>1</v>
      </c>
      <c r="R429" s="2">
        <v>6</v>
      </c>
      <c r="S429" s="2">
        <v>12</v>
      </c>
      <c r="T429" s="117">
        <v>0</v>
      </c>
      <c r="U429" s="2">
        <v>2</v>
      </c>
      <c r="V429" s="117">
        <v>26</v>
      </c>
      <c r="W429" s="2">
        <v>21</v>
      </c>
      <c r="X429" s="2"/>
      <c r="Y429" s="2"/>
      <c r="Z429" s="2"/>
      <c r="AA429" s="2"/>
      <c r="AB429" s="2"/>
      <c r="AC429" s="2"/>
      <c r="AD429" s="2"/>
      <c r="AE429" s="71">
        <f>('Controles Generales'!$D$19*(I429*(90/$H429))+'Controles Generales'!$E$19*(J429*(90/$H429))+'Controles Generales'!$F$19*(K429*(90/$H429))+'Controles Generales'!$G$19*(L429*(90/$H429))+'Controles Generales'!$H$19*(M429*(90/$H429))+'Controles Generales'!$J$19*(O429*(90/$H429))+'Controles Generales'!$K$19*(P429*(90/$H429))+'Controles Generales'!$O$19*(T429*(90/$H429))+'Controles Generales'!$Q$19*(V429*(90/$H429)))/100</f>
        <v>5.22529411764706</v>
      </c>
      <c r="AF429" s="2"/>
      <c r="AG429" s="2"/>
      <c r="AH429" s="2"/>
      <c r="AI429" s="2"/>
      <c r="AJ429" s="10">
        <f>IF($H429&lt;'Criterios de Restricción'!$E$43,0,AE429)</f>
        <v>0</v>
      </c>
    </row>
    <row r="430" spans="1:36" ht="21" x14ac:dyDescent="0.25">
      <c r="A430" s="117" t="s">
        <v>641</v>
      </c>
      <c r="B430" s="117" t="s">
        <v>25</v>
      </c>
      <c r="C430" s="117" t="s">
        <v>148</v>
      </c>
      <c r="D430" s="117" t="s">
        <v>118</v>
      </c>
      <c r="E430" s="118">
        <v>32910</v>
      </c>
      <c r="F430" s="117">
        <v>25</v>
      </c>
      <c r="G430" s="117">
        <v>9</v>
      </c>
      <c r="H430" s="117">
        <v>360</v>
      </c>
      <c r="I430" s="117">
        <v>35</v>
      </c>
      <c r="J430" s="117">
        <v>41</v>
      </c>
      <c r="K430" s="117">
        <v>22</v>
      </c>
      <c r="L430" s="117">
        <v>3</v>
      </c>
      <c r="M430" s="117">
        <v>20</v>
      </c>
      <c r="N430" s="2">
        <v>7</v>
      </c>
      <c r="O430" s="117">
        <v>0</v>
      </c>
      <c r="P430" s="117">
        <v>0</v>
      </c>
      <c r="Q430" s="2">
        <v>0</v>
      </c>
      <c r="R430" s="2">
        <v>16</v>
      </c>
      <c r="S430" s="2">
        <v>2</v>
      </c>
      <c r="T430" s="117">
        <v>9</v>
      </c>
      <c r="U430" s="2">
        <v>11</v>
      </c>
      <c r="V430" s="117">
        <v>19</v>
      </c>
      <c r="W430" s="2">
        <v>82</v>
      </c>
      <c r="X430" s="2" t="s">
        <v>42</v>
      </c>
      <c r="Y430" s="2">
        <v>37.753606756182769</v>
      </c>
      <c r="Z430" s="2">
        <v>42.276186535006836</v>
      </c>
      <c r="AA430" s="2">
        <v>49.210721050837336</v>
      </c>
      <c r="AB430" s="2">
        <v>37.71467232995326</v>
      </c>
      <c r="AC430" s="2">
        <v>45.84614328053307</v>
      </c>
      <c r="AD430" s="2">
        <v>16.918724067298129</v>
      </c>
      <c r="AE430" s="71">
        <f>('Controles Generales'!$D$19*(I430*(90/$H430))+'Controles Generales'!$E$19*(J430*(90/$H430))+'Controles Generales'!$F$19*(K430*(90/$H430))+'Controles Generales'!$G$19*(L430*(90/$H430))+'Controles Generales'!$H$19*(M430*(90/$H430))+'Controles Generales'!$J$19*(O430*(90/$H430))+'Controles Generales'!$K$19*(P430*(90/$H430))+'Controles Generales'!$O$19*(T430*(90/$H430))+'Controles Generales'!$Q$19*(V430*(90/$H430)))/100</f>
        <v>4.5374999999999996</v>
      </c>
      <c r="AF430" s="2"/>
      <c r="AG430" s="2"/>
      <c r="AH430" s="2"/>
      <c r="AI430" s="2"/>
      <c r="AJ430" s="10">
        <f>IF($H430&lt;'Criterios de Restricción'!$E$43,0,AE430)</f>
        <v>0</v>
      </c>
    </row>
    <row r="431" spans="1:36" ht="21" x14ac:dyDescent="0.25">
      <c r="A431" s="117" t="s">
        <v>421</v>
      </c>
      <c r="B431" s="117" t="s">
        <v>28</v>
      </c>
      <c r="C431" s="117" t="s">
        <v>121</v>
      </c>
      <c r="D431" s="117" t="s">
        <v>118</v>
      </c>
      <c r="E431" s="118">
        <v>34915</v>
      </c>
      <c r="F431" s="117">
        <v>20</v>
      </c>
      <c r="G431" s="117">
        <v>1</v>
      </c>
      <c r="H431" s="117">
        <v>90</v>
      </c>
      <c r="I431" s="117">
        <v>4</v>
      </c>
      <c r="J431" s="117">
        <v>6</v>
      </c>
      <c r="K431" s="117">
        <v>0</v>
      </c>
      <c r="L431" s="117">
        <v>0</v>
      </c>
      <c r="M431" s="117">
        <v>8</v>
      </c>
      <c r="N431" s="2">
        <v>14</v>
      </c>
      <c r="O431" s="117">
        <v>0</v>
      </c>
      <c r="P431" s="117">
        <v>0</v>
      </c>
      <c r="Q431" s="2">
        <v>0</v>
      </c>
      <c r="R431" s="2">
        <v>52</v>
      </c>
      <c r="S431" s="2">
        <v>6</v>
      </c>
      <c r="T431" s="117">
        <v>0</v>
      </c>
      <c r="U431" s="2">
        <v>8</v>
      </c>
      <c r="V431" s="117">
        <v>10</v>
      </c>
      <c r="W431" s="2">
        <v>57</v>
      </c>
      <c r="X431" s="2"/>
      <c r="Y431" s="2"/>
      <c r="Z431" s="2"/>
      <c r="AA431" s="2"/>
      <c r="AB431" s="2"/>
      <c r="AC431" s="2"/>
      <c r="AD431" s="2"/>
      <c r="AE431" s="71">
        <f>('Controles Generales'!$D$19*(I431*(90/$H431))+'Controles Generales'!$E$19*(J431*(90/$H431))+'Controles Generales'!$F$19*(K431*(90/$H431))+'Controles Generales'!$G$19*(L431*(90/$H431))+'Controles Generales'!$H$19*(M431*(90/$H431))+'Controles Generales'!$J$19*(O431*(90/$H431))+'Controles Generales'!$K$19*(P431*(90/$H431))+'Controles Generales'!$O$19*(T431*(90/$H431))+'Controles Generales'!$Q$19*(V431*(90/$H431)))/100</f>
        <v>3.02</v>
      </c>
      <c r="AF431" s="2"/>
      <c r="AG431" s="2"/>
      <c r="AH431" s="2"/>
      <c r="AI431" s="2"/>
      <c r="AJ431" s="10">
        <f>IF($H431&lt;'Criterios de Restricción'!$E$43,0,AE431)</f>
        <v>0</v>
      </c>
    </row>
    <row r="432" spans="1:36" ht="21" x14ac:dyDescent="0.25">
      <c r="A432" s="117" t="s">
        <v>1082</v>
      </c>
      <c r="B432" s="117" t="s">
        <v>28</v>
      </c>
      <c r="C432" s="117" t="s">
        <v>585</v>
      </c>
      <c r="D432" s="117" t="s">
        <v>118</v>
      </c>
      <c r="E432" s="118">
        <v>29207</v>
      </c>
      <c r="F432" s="117">
        <v>35</v>
      </c>
      <c r="G432" s="117">
        <v>4</v>
      </c>
      <c r="H432" s="117">
        <v>275</v>
      </c>
      <c r="I432" s="117">
        <v>48</v>
      </c>
      <c r="J432" s="117">
        <v>46</v>
      </c>
      <c r="K432" s="117">
        <v>7</v>
      </c>
      <c r="L432" s="117">
        <v>3</v>
      </c>
      <c r="M432" s="117">
        <v>16</v>
      </c>
      <c r="N432" s="2">
        <v>0</v>
      </c>
      <c r="O432" s="117">
        <v>0</v>
      </c>
      <c r="P432" s="117">
        <v>1</v>
      </c>
      <c r="Q432" s="2">
        <v>0</v>
      </c>
      <c r="R432" s="2">
        <v>0</v>
      </c>
      <c r="S432" s="2">
        <v>0</v>
      </c>
      <c r="T432" s="117">
        <v>6</v>
      </c>
      <c r="U432" s="2">
        <v>0</v>
      </c>
      <c r="V432" s="117">
        <v>15</v>
      </c>
      <c r="W432" s="2">
        <v>1</v>
      </c>
      <c r="X432" s="2" t="s">
        <v>42</v>
      </c>
      <c r="Y432" s="2">
        <v>29.368361150586775</v>
      </c>
      <c r="Z432" s="2">
        <v>23.055223670884626</v>
      </c>
      <c r="AA432" s="2">
        <v>25.753105233526448</v>
      </c>
      <c r="AB432" s="2">
        <v>30.673689019439234</v>
      </c>
      <c r="AC432" s="2">
        <v>29.879316350058257</v>
      </c>
      <c r="AD432" s="2">
        <v>28.877106878180548</v>
      </c>
      <c r="AE432" s="71">
        <f>('Controles Generales'!$D$19*(I432*(90/$H432))+'Controles Generales'!$E$19*(J432*(90/$H432))+'Controles Generales'!$F$19*(K432*(90/$H432))+'Controles Generales'!$G$19*(L432*(90/$H432))+'Controles Generales'!$H$19*(M432*(90/$H432))+'Controles Generales'!$J$19*(O432*(90/$H432))+'Controles Generales'!$K$19*(P432*(90/$H432))+'Controles Generales'!$O$19*(T432*(90/$H432))+'Controles Generales'!$Q$19*(V432*(90/$H432)))/100</f>
        <v>5.3312727272727276</v>
      </c>
      <c r="AF432" s="2"/>
      <c r="AG432" s="2"/>
      <c r="AH432" s="2"/>
      <c r="AI432" s="2"/>
      <c r="AJ432" s="10">
        <f>IF($H432&lt;'Criterios de Restricción'!$E$43,0,AE432)</f>
        <v>0</v>
      </c>
    </row>
    <row r="433" spans="1:36" ht="21" x14ac:dyDescent="0.25">
      <c r="A433" s="117" t="s">
        <v>1083</v>
      </c>
      <c r="B433" s="117" t="s">
        <v>27</v>
      </c>
      <c r="C433" s="117" t="s">
        <v>129</v>
      </c>
      <c r="D433" s="117" t="s">
        <v>118</v>
      </c>
      <c r="E433" s="118">
        <v>33775</v>
      </c>
      <c r="F433" s="117">
        <v>23</v>
      </c>
      <c r="G433" s="117">
        <v>27</v>
      </c>
      <c r="H433" s="117">
        <v>2217</v>
      </c>
      <c r="I433" s="117">
        <v>169</v>
      </c>
      <c r="J433" s="117">
        <v>528</v>
      </c>
      <c r="K433" s="117">
        <v>126</v>
      </c>
      <c r="L433" s="117">
        <v>16</v>
      </c>
      <c r="M433" s="117">
        <v>72</v>
      </c>
      <c r="N433" s="2">
        <v>2</v>
      </c>
      <c r="O433" s="117">
        <v>5</v>
      </c>
      <c r="P433" s="117">
        <v>11</v>
      </c>
      <c r="Q433" s="2">
        <v>1</v>
      </c>
      <c r="R433" s="2">
        <v>1</v>
      </c>
      <c r="S433" s="2">
        <v>0</v>
      </c>
      <c r="T433" s="117">
        <v>55</v>
      </c>
      <c r="U433" s="2">
        <v>1</v>
      </c>
      <c r="V433" s="117">
        <v>50</v>
      </c>
      <c r="W433" s="2">
        <v>3</v>
      </c>
      <c r="X433" s="2"/>
      <c r="Y433" s="2"/>
      <c r="Z433" s="2"/>
      <c r="AA433" s="2"/>
      <c r="AB433" s="2"/>
      <c r="AC433" s="2"/>
      <c r="AD433" s="2"/>
      <c r="AE433" s="71">
        <f>('Controles Generales'!$D$19*(I433*(90/$H433))+'Controles Generales'!$E$19*(J433*(90/$H433))+'Controles Generales'!$F$19*(K433*(90/$H433))+'Controles Generales'!$G$19*(L433*(90/$H433))+'Controles Generales'!$H$19*(M433*(90/$H433))+'Controles Generales'!$J$19*(O433*(90/$H433))+'Controles Generales'!$K$19*(P433*(90/$H433))+'Controles Generales'!$O$19*(T433*(90/$H433))+'Controles Generales'!$Q$19*(V433*(90/$H433)))/100</f>
        <v>5.1576454668470921</v>
      </c>
      <c r="AF433" s="2"/>
      <c r="AG433" s="2"/>
      <c r="AH433" s="2"/>
      <c r="AI433" s="2"/>
      <c r="AJ433" s="10">
        <f>IF($H433&lt;'Criterios de Restricción'!$E$43,0,AE433)</f>
        <v>5.1576454668470921</v>
      </c>
    </row>
    <row r="434" spans="1:36" ht="21" x14ac:dyDescent="0.25">
      <c r="A434" s="117" t="s">
        <v>188</v>
      </c>
      <c r="B434" s="117" t="s">
        <v>28</v>
      </c>
      <c r="C434" s="117" t="s">
        <v>139</v>
      </c>
      <c r="D434" s="117" t="s">
        <v>118</v>
      </c>
      <c r="E434" s="118">
        <v>33569</v>
      </c>
      <c r="F434" s="117">
        <v>23</v>
      </c>
      <c r="G434" s="117">
        <v>29</v>
      </c>
      <c r="H434" s="117">
        <v>2466</v>
      </c>
      <c r="I434" s="117">
        <v>332</v>
      </c>
      <c r="J434" s="117">
        <v>551</v>
      </c>
      <c r="K434" s="117">
        <v>104</v>
      </c>
      <c r="L434" s="117">
        <v>27</v>
      </c>
      <c r="M434" s="117">
        <v>125</v>
      </c>
      <c r="N434" s="2">
        <v>16</v>
      </c>
      <c r="O434" s="117">
        <v>0</v>
      </c>
      <c r="P434" s="117">
        <v>12</v>
      </c>
      <c r="Q434" s="2">
        <v>0</v>
      </c>
      <c r="R434" s="2">
        <v>22</v>
      </c>
      <c r="S434" s="2">
        <v>2</v>
      </c>
      <c r="T434" s="117">
        <v>15</v>
      </c>
      <c r="U434" s="2">
        <v>48</v>
      </c>
      <c r="V434" s="117">
        <v>102</v>
      </c>
      <c r="W434" s="2">
        <v>119</v>
      </c>
      <c r="X434" s="2"/>
      <c r="Y434" s="2"/>
      <c r="Z434" s="2"/>
      <c r="AA434" s="2"/>
      <c r="AB434" s="2"/>
      <c r="AC434" s="2"/>
      <c r="AD434" s="2"/>
      <c r="AE434" s="71">
        <f>('Controles Generales'!$D$19*(I434*(90/$H434))+'Controles Generales'!$E$19*(J434*(90/$H434))+'Controles Generales'!$F$19*(K434*(90/$H434))+'Controles Generales'!$G$19*(L434*(90/$H434))+'Controles Generales'!$H$19*(M434*(90/$H434))+'Controles Generales'!$J$19*(O434*(90/$H434))+'Controles Generales'!$K$19*(P434*(90/$H434))+'Controles Generales'!$O$19*(T434*(90/$H434))+'Controles Generales'!$Q$19*(V434*(90/$H434)))/100</f>
        <v>5.5773722627737223</v>
      </c>
      <c r="AF434" s="2"/>
      <c r="AG434" s="2"/>
      <c r="AH434" s="2"/>
      <c r="AI434" s="2"/>
      <c r="AJ434" s="10">
        <f>IF($H434&lt;'Criterios de Restricción'!$E$43,0,AE434)</f>
        <v>5.5773722627737223</v>
      </c>
    </row>
    <row r="435" spans="1:36" ht="21" x14ac:dyDescent="0.25">
      <c r="A435" s="2" t="s">
        <v>188</v>
      </c>
      <c r="B435" s="2" t="s">
        <v>24</v>
      </c>
      <c r="C435" s="2" t="s">
        <v>130</v>
      </c>
      <c r="D435" s="2" t="s">
        <v>118</v>
      </c>
      <c r="E435" s="3">
        <v>33569</v>
      </c>
      <c r="F435" s="2">
        <v>25</v>
      </c>
      <c r="G435" s="2">
        <v>13</v>
      </c>
      <c r="H435" s="2">
        <v>432</v>
      </c>
      <c r="I435" s="2">
        <v>60</v>
      </c>
      <c r="J435" s="2">
        <v>121</v>
      </c>
      <c r="K435" s="2">
        <v>13</v>
      </c>
      <c r="L435" s="2">
        <v>1</v>
      </c>
      <c r="M435" s="2">
        <v>19</v>
      </c>
      <c r="N435" s="2">
        <v>4</v>
      </c>
      <c r="O435" s="2">
        <v>0</v>
      </c>
      <c r="P435" s="2">
        <v>1</v>
      </c>
      <c r="Q435" s="2">
        <v>0</v>
      </c>
      <c r="R435" s="2">
        <v>5</v>
      </c>
      <c r="S435" s="2">
        <v>0</v>
      </c>
      <c r="T435" s="2">
        <v>6</v>
      </c>
      <c r="U435" s="2">
        <v>2</v>
      </c>
      <c r="V435" s="2">
        <v>20</v>
      </c>
      <c r="W435" s="2">
        <v>7</v>
      </c>
      <c r="X435" s="2" t="s">
        <v>42</v>
      </c>
      <c r="Y435" s="2">
        <v>12.877060936603154</v>
      </c>
      <c r="Z435" s="2">
        <v>8.0301711484437384</v>
      </c>
      <c r="AA435" s="2">
        <v>8.0413891818189427</v>
      </c>
      <c r="AB435" s="2">
        <v>13.690585526767087</v>
      </c>
      <c r="AC435" s="2">
        <v>13.656913007861442</v>
      </c>
      <c r="AD435" s="2">
        <v>17.053206525908337</v>
      </c>
      <c r="AE435" s="71">
        <f>('Controles Generales'!$D$19*(I435*(90/$H435))+'Controles Generales'!$E$19*(J435*(90/$H435))+'Controles Generales'!$F$19*(K435*(90/$H435))+'Controles Generales'!$G$19*(L435*(90/$H435))+'Controles Generales'!$H$19*(M435*(90/$H435))+'Controles Generales'!$J$19*(O435*(90/$H435))+'Controles Generales'!$K$19*(P435*(90/$H435))+'Controles Generales'!$O$19*(T435*(90/$H435))+'Controles Generales'!$Q$19*(V435*(90/$H435)))/100</f>
        <v>5.8333333333333339</v>
      </c>
      <c r="AF435" s="2"/>
      <c r="AG435" s="2"/>
      <c r="AH435" s="2"/>
      <c r="AI435" s="2"/>
      <c r="AJ435" s="10">
        <f>IF($H435&lt;'Criterios de Restricción'!$E$43,0,AE435)</f>
        <v>0</v>
      </c>
    </row>
  </sheetData>
  <autoFilter ref="A1:AJ194" xr:uid="{00000000-0009-0000-0000-00001A000000}">
    <sortState xmlns:xlrd2="http://schemas.microsoft.com/office/spreadsheetml/2017/richdata2" ref="A2:AJ435">
      <sortCondition ref="A1:A1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3"/>
  <sheetViews>
    <sheetView topLeftCell="A93" zoomScale="82" zoomScaleNormal="82" workbookViewId="0">
      <selection activeCell="E108" sqref="E108"/>
    </sheetView>
  </sheetViews>
  <sheetFormatPr baseColWidth="10" defaultRowHeight="15" x14ac:dyDescent="0.25"/>
  <cols>
    <col min="1" max="1" width="17.140625" bestFit="1" customWidth="1"/>
    <col min="2" max="2" width="17.42578125" customWidth="1"/>
    <col min="3" max="3" width="8.85546875" customWidth="1"/>
    <col min="4" max="4" width="15.28515625" bestFit="1" customWidth="1"/>
    <col min="6" max="6" width="9.28515625" customWidth="1"/>
    <col min="9" max="9" width="11.42578125" hidden="1" customWidth="1"/>
    <col min="12" max="14" width="11.42578125" hidden="1" customWidth="1"/>
    <col min="18" max="18" width="11.42578125" hidden="1" customWidth="1"/>
    <col min="21" max="35" width="11.42578125" hidden="1" customWidth="1"/>
    <col min="36" max="36" width="11.42578125" style="11"/>
    <col min="37" max="37" width="11.42578125" hidden="1" customWidth="1"/>
  </cols>
  <sheetData>
    <row r="1" spans="1:37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46</v>
      </c>
      <c r="K1" s="1" t="s">
        <v>45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48</v>
      </c>
      <c r="Q1" s="1" t="s">
        <v>49</v>
      </c>
      <c r="R1" s="1" t="s">
        <v>19</v>
      </c>
      <c r="S1" s="1" t="s">
        <v>50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6" t="s">
        <v>642</v>
      </c>
      <c r="AK1" s="1" t="s">
        <v>52</v>
      </c>
    </row>
    <row r="2" spans="1:37" ht="21" x14ac:dyDescent="0.25">
      <c r="A2" s="117" t="s">
        <v>582</v>
      </c>
      <c r="B2" s="117" t="s">
        <v>25</v>
      </c>
      <c r="C2" s="117" t="s">
        <v>143</v>
      </c>
      <c r="D2" s="117" t="s">
        <v>118</v>
      </c>
      <c r="E2" s="118">
        <v>32216</v>
      </c>
      <c r="F2" s="117">
        <v>27</v>
      </c>
      <c r="G2" s="117">
        <v>24</v>
      </c>
      <c r="H2" s="117">
        <v>1842</v>
      </c>
      <c r="I2" s="68">
        <v>36</v>
      </c>
      <c r="J2" s="117">
        <v>280</v>
      </c>
      <c r="K2" s="117">
        <v>89</v>
      </c>
      <c r="L2" s="68">
        <v>1</v>
      </c>
      <c r="M2" s="68">
        <v>29</v>
      </c>
      <c r="N2" s="68">
        <v>11</v>
      </c>
      <c r="O2" s="117">
        <v>5</v>
      </c>
      <c r="P2" s="117">
        <v>2</v>
      </c>
      <c r="Q2" s="117">
        <v>2</v>
      </c>
      <c r="R2" s="68">
        <v>0</v>
      </c>
      <c r="S2" s="117">
        <v>28</v>
      </c>
      <c r="T2" s="117">
        <v>20</v>
      </c>
      <c r="U2" s="68">
        <v>1</v>
      </c>
      <c r="V2" s="68">
        <v>31</v>
      </c>
      <c r="W2" s="68">
        <v>14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9">
        <f>('Controles Generales'!$E$4*('Volante izq. ofensivo'!J2*(90/'Volante izq. ofensivo'!H2))+'Controles Generales'!$F$4*('Volante izq. ofensivo'!K2*(90/'Volante izq. ofensivo'!H2))+'Controles Generales'!$J$4*('Volante izq. ofensivo'!O2*(90/'Volante izq. ofensivo'!H2))+'Controles Generales'!$K$4*('Volante izq. ofensivo'!P2*(90/'Volante izq. ofensivo'!H2))+'Controles Generales'!$L$4*('Volante izq. ofensivo'!Q2*(90/'Volante izq. ofensivo'!H2))+'Controles Generales'!$N$4*('Volante izq. ofensivo'!S2*(90/'Volante izq. ofensivo'!H2))+'Controles Generales'!$O$4*('Volante izq. ofensivo'!T2*(90/'Volante izq. ofensivo'!H2)))/100</f>
        <v>3.9613192182410422</v>
      </c>
      <c r="AK2" s="2"/>
    </row>
    <row r="3" spans="1:37" ht="21" x14ac:dyDescent="0.25">
      <c r="A3" s="117" t="s">
        <v>583</v>
      </c>
      <c r="B3" s="117" t="s">
        <v>25</v>
      </c>
      <c r="C3" s="117" t="s">
        <v>155</v>
      </c>
      <c r="D3" s="117" t="s">
        <v>118</v>
      </c>
      <c r="E3" s="118">
        <v>33668</v>
      </c>
      <c r="F3" s="117">
        <v>23</v>
      </c>
      <c r="G3" s="117">
        <v>22</v>
      </c>
      <c r="H3" s="117">
        <v>1295</v>
      </c>
      <c r="I3" s="2">
        <v>70</v>
      </c>
      <c r="J3" s="117">
        <v>221</v>
      </c>
      <c r="K3" s="117">
        <v>55</v>
      </c>
      <c r="L3" s="2">
        <v>5</v>
      </c>
      <c r="M3" s="2">
        <v>34</v>
      </c>
      <c r="N3" s="2">
        <v>18</v>
      </c>
      <c r="O3" s="117">
        <v>0</v>
      </c>
      <c r="P3" s="117">
        <v>4</v>
      </c>
      <c r="Q3" s="117">
        <v>3</v>
      </c>
      <c r="R3" s="2">
        <v>11</v>
      </c>
      <c r="S3" s="117">
        <v>74</v>
      </c>
      <c r="T3" s="117">
        <v>29</v>
      </c>
      <c r="U3" s="2">
        <v>3</v>
      </c>
      <c r="V3" s="2">
        <v>44</v>
      </c>
      <c r="W3" s="2">
        <v>38</v>
      </c>
      <c r="X3" s="2" t="s">
        <v>42</v>
      </c>
      <c r="Y3" s="2">
        <v>7.633053221288516E-2</v>
      </c>
      <c r="Z3" s="2">
        <v>5.3046218487394957E-2</v>
      </c>
      <c r="AA3" s="2">
        <v>6.3375350140056033E-2</v>
      </c>
      <c r="AB3" s="2">
        <v>7.633053221288516E-2</v>
      </c>
      <c r="AC3" s="2">
        <v>9.1211484593837544E-2</v>
      </c>
      <c r="AD3" s="2">
        <v>8.4033613445378165E-3</v>
      </c>
      <c r="AE3" s="2">
        <v>4.6568627450980393E-2</v>
      </c>
      <c r="AF3" s="2">
        <v>0</v>
      </c>
      <c r="AG3" s="2">
        <v>0</v>
      </c>
      <c r="AH3" s="2">
        <v>0</v>
      </c>
      <c r="AI3" s="2">
        <v>8.4033613445378165E-3</v>
      </c>
      <c r="AJ3" s="6">
        <f>('Controles Generales'!$E$4*('Volante izq. ofensivo'!J3*(90/'Volante izq. ofensivo'!H3))+'Controles Generales'!$F$4*('Volante izq. ofensivo'!K3*(90/'Volante izq. ofensivo'!H3))+'Controles Generales'!$J$4*('Volante izq. ofensivo'!O3*(90/'Volante izq. ofensivo'!H3))+'Controles Generales'!$K$4*('Volante izq. ofensivo'!P3*(90/'Volante izq. ofensivo'!H3))+'Controles Generales'!$L$4*('Volante izq. ofensivo'!Q3*(90/'Volante izq. ofensivo'!H3))+'Controles Generales'!$N$4*('Volante izq. ofensivo'!S3*(90/'Volante izq. ofensivo'!H3))+'Controles Generales'!$O$4*('Volante izq. ofensivo'!T3*(90/'Volante izq. ofensivo'!H3)))/100</f>
        <v>4.8648648648648658</v>
      </c>
      <c r="AK3" s="2">
        <f>(((I3/MAX($I$2:$I$1000)*100)*5)+((J3/MAX($J$2:$J$1000)*100)*15)+((K3/MAX($K$2:$K$1000)*100)*12.5)+((L3/MAX($L$2:$L$1000)*100)*17.5)+((M3/MAX($M$2:$M$1000)*100)*5)+((O3/MAX($O$2:$O$1000)*100)*12.5)+((P3/MAX($P$2:$P$1000)*100)*12.5)+((S3/MAX($S$2:$S$1000)*100)*10)+ ((T3/MAX($T$2:$T$1000)*100)*5)+((V3/MAX($V$2:$V$1000)*100)*5))/100</f>
        <v>34.767377082104716</v>
      </c>
    </row>
    <row r="4" spans="1:37" ht="21" x14ac:dyDescent="0.25">
      <c r="A4" s="117" t="s">
        <v>242</v>
      </c>
      <c r="B4" s="117" t="s">
        <v>25</v>
      </c>
      <c r="C4" s="117" t="s">
        <v>129</v>
      </c>
      <c r="D4" s="117" t="s">
        <v>118</v>
      </c>
      <c r="E4" s="118">
        <v>34409</v>
      </c>
      <c r="F4" s="117">
        <v>21</v>
      </c>
      <c r="G4" s="117">
        <v>5</v>
      </c>
      <c r="H4" s="117">
        <v>118</v>
      </c>
      <c r="I4" s="2">
        <v>180</v>
      </c>
      <c r="J4" s="117">
        <v>14</v>
      </c>
      <c r="K4" s="117">
        <v>3</v>
      </c>
      <c r="L4" s="2">
        <v>8</v>
      </c>
      <c r="M4" s="2">
        <v>73</v>
      </c>
      <c r="N4" s="2">
        <v>19</v>
      </c>
      <c r="O4" s="117">
        <v>0</v>
      </c>
      <c r="P4" s="117">
        <v>0</v>
      </c>
      <c r="Q4" s="117">
        <v>0</v>
      </c>
      <c r="R4" s="2">
        <v>11</v>
      </c>
      <c r="S4" s="117">
        <v>3</v>
      </c>
      <c r="T4" s="117">
        <v>0</v>
      </c>
      <c r="U4" s="2">
        <v>3</v>
      </c>
      <c r="V4" s="2">
        <v>60</v>
      </c>
      <c r="W4" s="2">
        <v>35</v>
      </c>
      <c r="X4" s="2" t="s">
        <v>42</v>
      </c>
      <c r="Y4" s="2">
        <v>13.524293526909746</v>
      </c>
      <c r="Z4" s="2">
        <v>17.034507104185472</v>
      </c>
      <c r="AA4" s="2">
        <v>15.431057863026229</v>
      </c>
      <c r="AB4" s="2">
        <v>13.462818117073679</v>
      </c>
      <c r="AC4" s="2">
        <v>16.45118414037789</v>
      </c>
      <c r="AD4" s="2">
        <v>18.473605413337584</v>
      </c>
      <c r="AE4" s="2">
        <v>15.697603546928997</v>
      </c>
      <c r="AF4" s="2">
        <v>22.44937656868397</v>
      </c>
      <c r="AG4" s="2">
        <v>19.317423323753619</v>
      </c>
      <c r="AH4" s="2">
        <v>20.313764710946018</v>
      </c>
      <c r="AI4" s="2">
        <v>18.381392298583489</v>
      </c>
      <c r="AJ4" s="6">
        <f>('Controles Generales'!$E$4*('Volante izq. ofensivo'!J4*(90/'Volante izq. ofensivo'!H4))+'Controles Generales'!$F$4*('Volante izq. ofensivo'!K4*(90/'Volante izq. ofensivo'!H4))+'Controles Generales'!$J$4*('Volante izq. ofensivo'!O4*(90/'Volante izq. ofensivo'!H4))+'Controles Generales'!$K$4*('Volante izq. ofensivo'!P4*(90/'Volante izq. ofensivo'!H4))+'Controles Generales'!$L$4*('Volante izq. ofensivo'!Q4*(90/'Volante izq. ofensivo'!H4))+'Controles Generales'!$N$4*('Volante izq. ofensivo'!S4*(90/'Volante izq. ofensivo'!H4))+'Controles Generales'!$O$4*('Volante izq. ofensivo'!T4*(90/'Volante izq. ofensivo'!H4)))/100</f>
        <v>2.9364406779661021</v>
      </c>
      <c r="AK4" s="2">
        <f>(((I4/MAX($I$2:$I$1000)*100)*5)+((J4/MAX($J$2:$J$1000)*100)*15)+((K4/MAX($K$2:$K$1000)*100)*12.5)+((L4/MAX($L$2:$L$1000)*100)*17.5)+((M4/MAX($M$2:$M$1000)*100)*5)+((O4/MAX($O$2:$O$1000)*100)*12.5)+((P4/MAX($P$2:$P$1000)*100)*12.5)+((S4/MAX($S$2:$S$1000)*100)*10)+ ((T4/MAX($T$2:$T$1000)*100)*5)+((V4/MAX($V$2:$V$1000)*100)*5))/100</f>
        <v>15.78223726336596</v>
      </c>
    </row>
    <row r="5" spans="1:37" ht="21" x14ac:dyDescent="0.25">
      <c r="A5" s="117" t="s">
        <v>584</v>
      </c>
      <c r="B5" s="117" t="s">
        <v>25</v>
      </c>
      <c r="C5" s="117" t="s">
        <v>585</v>
      </c>
      <c r="D5" s="117" t="s">
        <v>169</v>
      </c>
      <c r="E5" s="118">
        <v>34019</v>
      </c>
      <c r="F5" s="117">
        <v>22</v>
      </c>
      <c r="G5" s="117">
        <v>6</v>
      </c>
      <c r="H5" s="117">
        <v>299</v>
      </c>
      <c r="I5" s="2">
        <v>212</v>
      </c>
      <c r="J5" s="117">
        <v>39</v>
      </c>
      <c r="K5" s="117">
        <v>4</v>
      </c>
      <c r="L5" s="2">
        <v>15</v>
      </c>
      <c r="M5" s="2">
        <v>138</v>
      </c>
      <c r="N5" s="2">
        <v>11</v>
      </c>
      <c r="O5" s="117">
        <v>0</v>
      </c>
      <c r="P5" s="117">
        <v>0</v>
      </c>
      <c r="Q5" s="117">
        <v>0</v>
      </c>
      <c r="R5" s="2">
        <v>7</v>
      </c>
      <c r="S5" s="117">
        <v>5</v>
      </c>
      <c r="T5" s="117">
        <v>2</v>
      </c>
      <c r="U5" s="2">
        <v>13</v>
      </c>
      <c r="V5" s="2">
        <v>100</v>
      </c>
      <c r="W5" s="2">
        <v>69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6">
        <f>('Controles Generales'!$E$4*('Volante izq. ofensivo'!J5*(90/'Volante izq. ofensivo'!H5))+'Controles Generales'!$F$4*('Volante izq. ofensivo'!K5*(90/'Volante izq. ofensivo'!H5))+'Controles Generales'!$J$4*('Volante izq. ofensivo'!O5*(90/'Volante izq. ofensivo'!H5))+'Controles Generales'!$K$4*('Volante izq. ofensivo'!P5*(90/'Volante izq. ofensivo'!H5))+'Controles Generales'!$L$4*('Volante izq. ofensivo'!Q5*(90/'Volante izq. ofensivo'!H5))+'Controles Generales'!$N$4*('Volante izq. ofensivo'!S5*(90/'Volante izq. ofensivo'!H5))+'Controles Generales'!$O$4*('Volante izq. ofensivo'!T5*(90/'Volante izq. ofensivo'!H5)))/100</f>
        <v>2.8745819397993313</v>
      </c>
      <c r="AK5" s="2"/>
    </row>
    <row r="6" spans="1:37" ht="21" x14ac:dyDescent="0.25">
      <c r="A6" s="117" t="s">
        <v>586</v>
      </c>
      <c r="B6" s="117" t="s">
        <v>25</v>
      </c>
      <c r="C6" s="117" t="s">
        <v>138</v>
      </c>
      <c r="D6" s="117" t="s">
        <v>118</v>
      </c>
      <c r="E6" s="118">
        <v>35603</v>
      </c>
      <c r="F6" s="117">
        <v>18</v>
      </c>
      <c r="G6" s="117">
        <v>1</v>
      </c>
      <c r="H6" s="117">
        <v>6</v>
      </c>
      <c r="I6" s="2">
        <v>52</v>
      </c>
      <c r="J6" s="117">
        <v>2</v>
      </c>
      <c r="K6" s="117">
        <v>0</v>
      </c>
      <c r="L6" s="2">
        <v>1</v>
      </c>
      <c r="M6" s="2">
        <v>17</v>
      </c>
      <c r="N6" s="2">
        <v>4</v>
      </c>
      <c r="O6" s="117">
        <v>0</v>
      </c>
      <c r="P6" s="117">
        <v>0</v>
      </c>
      <c r="Q6" s="117">
        <v>0</v>
      </c>
      <c r="R6" s="2">
        <v>8</v>
      </c>
      <c r="S6" s="117">
        <v>0</v>
      </c>
      <c r="T6" s="117">
        <v>0</v>
      </c>
      <c r="U6" s="2">
        <v>0</v>
      </c>
      <c r="V6" s="2">
        <v>6</v>
      </c>
      <c r="W6" s="2">
        <v>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6">
        <f>('Controles Generales'!$E$4*('Volante izq. ofensivo'!J6*(90/'Volante izq. ofensivo'!H6))+'Controles Generales'!$F$4*('Volante izq. ofensivo'!K6*(90/'Volante izq. ofensivo'!H6))+'Controles Generales'!$J$4*('Volante izq. ofensivo'!O6*(90/'Volante izq. ofensivo'!H6))+'Controles Generales'!$K$4*('Volante izq. ofensivo'!P6*(90/'Volante izq. ofensivo'!H6))+'Controles Generales'!$L$4*('Volante izq. ofensivo'!Q6*(90/'Volante izq. ofensivo'!H6))+'Controles Generales'!$N$4*('Volante izq. ofensivo'!S6*(90/'Volante izq. ofensivo'!H6))+'Controles Generales'!$O$4*('Volante izq. ofensivo'!T6*(90/'Volante izq. ofensivo'!H6)))/100</f>
        <v>6</v>
      </c>
      <c r="AK6" s="2"/>
    </row>
    <row r="7" spans="1:37" ht="21" x14ac:dyDescent="0.25">
      <c r="A7" s="117" t="s">
        <v>249</v>
      </c>
      <c r="B7" s="117" t="s">
        <v>25</v>
      </c>
      <c r="C7" s="117" t="s">
        <v>139</v>
      </c>
      <c r="D7" s="117" t="s">
        <v>118</v>
      </c>
      <c r="E7" s="118">
        <v>34469</v>
      </c>
      <c r="F7" s="117">
        <v>21</v>
      </c>
      <c r="G7" s="117">
        <v>15</v>
      </c>
      <c r="H7" s="117">
        <v>1081</v>
      </c>
      <c r="I7" s="2">
        <v>140</v>
      </c>
      <c r="J7" s="117">
        <v>144</v>
      </c>
      <c r="K7" s="117">
        <v>50</v>
      </c>
      <c r="L7" s="2">
        <v>4</v>
      </c>
      <c r="M7" s="2">
        <v>72</v>
      </c>
      <c r="N7" s="2">
        <v>4</v>
      </c>
      <c r="O7" s="117">
        <v>2</v>
      </c>
      <c r="P7" s="117">
        <v>8</v>
      </c>
      <c r="Q7" s="117">
        <v>6</v>
      </c>
      <c r="R7" s="2">
        <v>4</v>
      </c>
      <c r="S7" s="117">
        <v>19</v>
      </c>
      <c r="T7" s="117">
        <v>19</v>
      </c>
      <c r="U7" s="2">
        <v>2</v>
      </c>
      <c r="V7" s="2">
        <v>43</v>
      </c>
      <c r="W7" s="2">
        <v>23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6">
        <f>('Controles Generales'!$E$4*('Volante izq. ofensivo'!J7*(90/'Volante izq. ofensivo'!H7))+'Controles Generales'!$F$4*('Volante izq. ofensivo'!K7*(90/'Volante izq. ofensivo'!H7))+'Controles Generales'!$J$4*('Volante izq. ofensivo'!O7*(90/'Volante izq. ofensivo'!H7))+'Controles Generales'!$K$4*('Volante izq. ofensivo'!P7*(90/'Volante izq. ofensivo'!H7))+'Controles Generales'!$L$4*('Volante izq. ofensivo'!Q7*(90/'Volante izq. ofensivo'!H7))+'Controles Generales'!$N$4*('Volante izq. ofensivo'!S7*(90/'Volante izq. ofensivo'!H7))+'Controles Generales'!$O$4*('Volante izq. ofensivo'!T7*(90/'Volante izq. ofensivo'!H7)))/100</f>
        <v>3.7798334875115636</v>
      </c>
      <c r="AK7" s="2"/>
    </row>
    <row r="8" spans="1:37" ht="21" x14ac:dyDescent="0.25">
      <c r="A8" s="117" t="s">
        <v>587</v>
      </c>
      <c r="B8" s="117" t="s">
        <v>25</v>
      </c>
      <c r="C8" s="117" t="s">
        <v>158</v>
      </c>
      <c r="D8" s="117" t="s">
        <v>118</v>
      </c>
      <c r="E8" s="118">
        <v>32898</v>
      </c>
      <c r="F8" s="117">
        <v>25</v>
      </c>
      <c r="G8" s="117">
        <v>18</v>
      </c>
      <c r="H8" s="117">
        <v>790</v>
      </c>
      <c r="I8" s="2">
        <v>9</v>
      </c>
      <c r="J8" s="117">
        <v>214</v>
      </c>
      <c r="K8" s="117">
        <v>70</v>
      </c>
      <c r="L8" s="2">
        <v>0</v>
      </c>
      <c r="M8" s="2">
        <v>6</v>
      </c>
      <c r="N8" s="2">
        <v>0</v>
      </c>
      <c r="O8" s="117">
        <v>2</v>
      </c>
      <c r="P8" s="117">
        <v>5</v>
      </c>
      <c r="Q8" s="117">
        <v>2</v>
      </c>
      <c r="R8" s="2">
        <v>0</v>
      </c>
      <c r="S8" s="117">
        <v>51</v>
      </c>
      <c r="T8" s="117">
        <v>19</v>
      </c>
      <c r="U8" s="2">
        <v>2</v>
      </c>
      <c r="V8" s="2">
        <v>9</v>
      </c>
      <c r="W8" s="2">
        <v>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6">
        <f>('Controles Generales'!$E$4*('Volante izq. ofensivo'!J8*(90/'Volante izq. ofensivo'!H8))+'Controles Generales'!$F$4*('Volante izq. ofensivo'!K8*(90/'Volante izq. ofensivo'!H8))+'Controles Generales'!$J$4*('Volante izq. ofensivo'!O8*(90/'Volante izq. ofensivo'!H8))+'Controles Generales'!$K$4*('Volante izq. ofensivo'!P8*(90/'Volante izq. ofensivo'!H8))+'Controles Generales'!$L$4*('Volante izq. ofensivo'!Q8*(90/'Volante izq. ofensivo'!H8))+'Controles Generales'!$N$4*('Volante izq. ofensivo'!S8*(90/'Volante izq. ofensivo'!H8))+'Controles Generales'!$O$4*('Volante izq. ofensivo'!T8*(90/'Volante izq. ofensivo'!H8)))/100</f>
        <v>7.6813291139240496</v>
      </c>
      <c r="AK8" s="2"/>
    </row>
    <row r="9" spans="1:37" ht="21" x14ac:dyDescent="0.25">
      <c r="A9" s="117" t="s">
        <v>181</v>
      </c>
      <c r="B9" s="117" t="s">
        <v>25</v>
      </c>
      <c r="C9" s="117" t="s">
        <v>135</v>
      </c>
      <c r="D9" s="117" t="s">
        <v>118</v>
      </c>
      <c r="E9" s="118">
        <v>34752</v>
      </c>
      <c r="F9" s="117">
        <v>20</v>
      </c>
      <c r="G9" s="117">
        <v>19</v>
      </c>
      <c r="H9" s="117">
        <v>984</v>
      </c>
      <c r="I9" s="2">
        <v>21</v>
      </c>
      <c r="J9" s="117">
        <v>283</v>
      </c>
      <c r="K9" s="117">
        <v>20</v>
      </c>
      <c r="L9" s="2">
        <v>2</v>
      </c>
      <c r="M9" s="2">
        <v>12</v>
      </c>
      <c r="N9" s="2">
        <v>8</v>
      </c>
      <c r="O9" s="117">
        <v>1</v>
      </c>
      <c r="P9" s="117">
        <v>3</v>
      </c>
      <c r="Q9" s="117">
        <v>1</v>
      </c>
      <c r="R9" s="2">
        <v>3</v>
      </c>
      <c r="S9" s="117">
        <v>6</v>
      </c>
      <c r="T9" s="117">
        <v>13</v>
      </c>
      <c r="U9" s="2">
        <v>8</v>
      </c>
      <c r="V9" s="2">
        <v>16</v>
      </c>
      <c r="W9" s="2">
        <v>16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6">
        <f>('Controles Generales'!$E$4*('Volante izq. ofensivo'!J9*(90/'Volante izq. ofensivo'!H9))+'Controles Generales'!$F$4*('Volante izq. ofensivo'!K9*(90/'Volante izq. ofensivo'!H9))+'Controles Generales'!$J$4*('Volante izq. ofensivo'!O9*(90/'Volante izq. ofensivo'!H9))+'Controles Generales'!$K$4*('Volante izq. ofensivo'!P9*(90/'Volante izq. ofensivo'!H9))+'Controles Generales'!$L$4*('Volante izq. ofensivo'!Q9*(90/'Volante izq. ofensivo'!H9))+'Controles Generales'!$N$4*('Volante izq. ofensivo'!S9*(90/'Volante izq. ofensivo'!H9))+'Controles Generales'!$O$4*('Volante izq. ofensivo'!T9*(90/'Volante izq. ofensivo'!H9)))/100</f>
        <v>5.7987804878048772</v>
      </c>
      <c r="AK9" s="2"/>
    </row>
    <row r="10" spans="1:37" ht="21" x14ac:dyDescent="0.25">
      <c r="A10" s="117" t="s">
        <v>588</v>
      </c>
      <c r="B10" s="117" t="s">
        <v>25</v>
      </c>
      <c r="C10" s="117" t="s">
        <v>157</v>
      </c>
      <c r="D10" s="117" t="s">
        <v>118</v>
      </c>
      <c r="E10" s="118">
        <v>31064</v>
      </c>
      <c r="F10" s="117">
        <v>30</v>
      </c>
      <c r="G10" s="117">
        <v>22</v>
      </c>
      <c r="H10" s="117">
        <v>872</v>
      </c>
      <c r="I10" s="2">
        <v>203</v>
      </c>
      <c r="J10" s="117">
        <v>223</v>
      </c>
      <c r="K10" s="117">
        <v>21</v>
      </c>
      <c r="L10" s="2">
        <v>23</v>
      </c>
      <c r="M10" s="2">
        <v>67</v>
      </c>
      <c r="N10" s="2">
        <v>8</v>
      </c>
      <c r="O10" s="117">
        <v>1</v>
      </c>
      <c r="P10" s="117">
        <v>5</v>
      </c>
      <c r="Q10" s="117">
        <v>2</v>
      </c>
      <c r="R10" s="2">
        <v>13</v>
      </c>
      <c r="S10" s="117">
        <v>18</v>
      </c>
      <c r="T10" s="117">
        <v>8</v>
      </c>
      <c r="U10" s="2">
        <v>2</v>
      </c>
      <c r="V10" s="2">
        <v>56</v>
      </c>
      <c r="W10" s="2">
        <v>22</v>
      </c>
      <c r="X10" s="2" t="s">
        <v>42</v>
      </c>
      <c r="Y10" s="2">
        <v>14.471652447122411</v>
      </c>
      <c r="Z10" s="2">
        <v>12.154789522524094</v>
      </c>
      <c r="AA10" s="2">
        <v>13.487542144112508</v>
      </c>
      <c r="AB10" s="2">
        <v>16.979849168433887</v>
      </c>
      <c r="AC10" s="2">
        <v>17.446160525050132</v>
      </c>
      <c r="AD10" s="2">
        <v>15.167597614980139</v>
      </c>
      <c r="AE10" s="2">
        <v>15.847938870188603</v>
      </c>
      <c r="AF10" s="2">
        <v>14.568178132219876</v>
      </c>
      <c r="AG10" s="2">
        <v>16.619236566463368</v>
      </c>
      <c r="AH10" s="2">
        <v>15.69503797495523</v>
      </c>
      <c r="AI10" s="2">
        <v>18.929892696947352</v>
      </c>
      <c r="AJ10" s="6">
        <f>('Controles Generales'!$E$4*('Volante izq. ofensivo'!J10*(90/'Volante izq. ofensivo'!H10))+'Controles Generales'!$F$4*('Volante izq. ofensivo'!K10*(90/'Volante izq. ofensivo'!H10))+'Controles Generales'!$J$4*('Volante izq. ofensivo'!O10*(90/'Volante izq. ofensivo'!H10))+'Controles Generales'!$K$4*('Volante izq. ofensivo'!P10*(90/'Volante izq. ofensivo'!H10))+'Controles Generales'!$L$4*('Volante izq. ofensivo'!Q10*(90/'Volante izq. ofensivo'!H10))+'Controles Generales'!$N$4*('Volante izq. ofensivo'!S10*(90/'Volante izq. ofensivo'!H10))+'Controles Generales'!$O$4*('Volante izq. ofensivo'!T10*(90/'Volante izq. ofensivo'!H10)))/100</f>
        <v>5.495986238532109</v>
      </c>
      <c r="AK10" s="2">
        <f>(((I10/MAX($I$2:$I$1000)*100)*5)+((J10/MAX($J$2:$J$1000)*100)*15)+((K10/MAX($K$2:$K$1000)*100)*12.5)+((L10/MAX($L$2:$L$1000)*100)*17.5)+((M10/MAX($M$2:$M$1000)*100)*5)+((O10/MAX($O$2:$O$1000)*100)*12.5)+((P10/MAX($P$2:$P$1000)*100)*12.5)+((S10/MAX($S$2:$S$1000)*100)*10)+ ((T10/MAX($T$2:$T$1000)*100)*5)+((V10/MAX($V$2:$V$1000)*100)*5))/100</f>
        <v>43.808962096222565</v>
      </c>
    </row>
    <row r="11" spans="1:37" ht="21" x14ac:dyDescent="0.25">
      <c r="A11" s="117" t="s">
        <v>176</v>
      </c>
      <c r="B11" s="117" t="s">
        <v>25</v>
      </c>
      <c r="C11" s="117" t="s">
        <v>139</v>
      </c>
      <c r="D11" s="117" t="s">
        <v>118</v>
      </c>
      <c r="E11" s="118">
        <v>32764</v>
      </c>
      <c r="F11" s="117">
        <v>26</v>
      </c>
      <c r="G11" s="117">
        <v>20</v>
      </c>
      <c r="H11" s="117">
        <v>1113</v>
      </c>
      <c r="I11" s="2">
        <v>35</v>
      </c>
      <c r="J11" s="117">
        <v>155</v>
      </c>
      <c r="K11" s="117">
        <v>43</v>
      </c>
      <c r="L11" s="2">
        <v>4</v>
      </c>
      <c r="M11" s="2">
        <v>21</v>
      </c>
      <c r="N11" s="2">
        <v>3</v>
      </c>
      <c r="O11" s="117">
        <v>0</v>
      </c>
      <c r="P11" s="117">
        <v>3</v>
      </c>
      <c r="Q11" s="117">
        <v>1</v>
      </c>
      <c r="R11" s="2">
        <v>2</v>
      </c>
      <c r="S11" s="117">
        <v>19</v>
      </c>
      <c r="T11" s="117">
        <v>12</v>
      </c>
      <c r="U11" s="2">
        <v>0</v>
      </c>
      <c r="V11" s="2">
        <v>15</v>
      </c>
      <c r="W11" s="2">
        <v>10</v>
      </c>
      <c r="X11" s="2" t="s">
        <v>42</v>
      </c>
      <c r="Y11" s="2">
        <v>28.053759603350017</v>
      </c>
      <c r="Z11" s="2">
        <v>14.590171948823079</v>
      </c>
      <c r="AA11" s="2">
        <v>19.390556751990548</v>
      </c>
      <c r="AB11" s="2">
        <v>31.303759603350017</v>
      </c>
      <c r="AC11" s="2">
        <v>32.475461445575299</v>
      </c>
      <c r="AD11" s="2">
        <v>33.201620705392635</v>
      </c>
      <c r="AE11" s="2">
        <v>33.171437635812609</v>
      </c>
      <c r="AF11" s="2">
        <v>30.082840765952721</v>
      </c>
      <c r="AG11" s="2">
        <v>35.69061448425775</v>
      </c>
      <c r="AH11" s="2">
        <v>33.541909295111388</v>
      </c>
      <c r="AI11" s="2">
        <v>38.076620705392635</v>
      </c>
      <c r="AJ11" s="6">
        <f>('Controles Generales'!$E$4*('Volante izq. ofensivo'!J11*(90/'Volante izq. ofensivo'!H11))+'Controles Generales'!$F$4*('Volante izq. ofensivo'!K11*(90/'Volante izq. ofensivo'!H11))+'Controles Generales'!$J$4*('Volante izq. ofensivo'!O11*(90/'Volante izq. ofensivo'!H11))+'Controles Generales'!$K$4*('Volante izq. ofensivo'!P11*(90/'Volante izq. ofensivo'!H11))+'Controles Generales'!$L$4*('Volante izq. ofensivo'!Q11*(90/'Volante izq. ofensivo'!H11))+'Controles Generales'!$N$4*('Volante izq. ofensivo'!S11*(90/'Volante izq. ofensivo'!H11))+'Controles Generales'!$O$4*('Volante izq. ofensivo'!T11*(90/'Volante izq. ofensivo'!H11)))/100</f>
        <v>3.5680592991913738</v>
      </c>
      <c r="AK11" s="2">
        <f>(((I11/MAX($I$2:$I$1000)*100)*5)+((J11/MAX($J$2:$J$1000)*100)*15)+((K11/MAX($K$2:$K$1000)*100)*12.5)+((L11/MAX($L$2:$L$1000)*100)*17.5)+((M11/MAX($M$2:$M$1000)*100)*5)+((O11/MAX($O$2:$O$1000)*100)*12.5)+((P11/MAX($P$2:$P$1000)*100)*12.5)+((S11/MAX($S$2:$S$1000)*100)*10)+ ((T11/MAX($T$2:$T$1000)*100)*5)+((V11/MAX($V$2:$V$1000)*100)*5))/100</f>
        <v>20.141137783890407</v>
      </c>
    </row>
    <row r="12" spans="1:37" ht="21" x14ac:dyDescent="0.25">
      <c r="A12" s="117" t="s">
        <v>589</v>
      </c>
      <c r="B12" s="117" t="s">
        <v>25</v>
      </c>
      <c r="C12" s="117" t="s">
        <v>143</v>
      </c>
      <c r="D12" s="117" t="s">
        <v>118</v>
      </c>
      <c r="E12" s="118">
        <v>33983</v>
      </c>
      <c r="F12" s="117">
        <v>22</v>
      </c>
      <c r="G12" s="117">
        <v>23</v>
      </c>
      <c r="H12" s="117">
        <v>1542</v>
      </c>
      <c r="I12" s="2">
        <v>1</v>
      </c>
      <c r="J12" s="117">
        <v>281</v>
      </c>
      <c r="K12" s="117">
        <v>75</v>
      </c>
      <c r="L12" s="2">
        <v>0</v>
      </c>
      <c r="M12" s="2">
        <v>0</v>
      </c>
      <c r="N12" s="2">
        <v>0</v>
      </c>
      <c r="O12" s="117">
        <v>1</v>
      </c>
      <c r="P12" s="117">
        <v>5</v>
      </c>
      <c r="Q12" s="117">
        <v>3</v>
      </c>
      <c r="R12" s="2">
        <v>0</v>
      </c>
      <c r="S12" s="117">
        <v>10</v>
      </c>
      <c r="T12" s="117">
        <v>17</v>
      </c>
      <c r="U12" s="2">
        <v>0</v>
      </c>
      <c r="V12" s="2">
        <v>0</v>
      </c>
      <c r="W12" s="2">
        <v>1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6">
        <f>('Controles Generales'!$E$4*('Volante izq. ofensivo'!J12*(90/'Volante izq. ofensivo'!H12))+'Controles Generales'!$F$4*('Volante izq. ofensivo'!K12*(90/'Volante izq. ofensivo'!H12))+'Controles Generales'!$J$4*('Volante izq. ofensivo'!O12*(90/'Volante izq. ofensivo'!H12))+'Controles Generales'!$K$4*('Volante izq. ofensivo'!P12*(90/'Volante izq. ofensivo'!H12))+'Controles Generales'!$L$4*('Volante izq. ofensivo'!Q12*(90/'Volante izq. ofensivo'!H12))+'Controles Generales'!$N$4*('Volante izq. ofensivo'!S12*(90/'Volante izq. ofensivo'!H12))+'Controles Generales'!$O$4*('Volante izq. ofensivo'!T12*(90/'Volante izq. ofensivo'!H12)))/100</f>
        <v>4.4036964980544742</v>
      </c>
      <c r="AK12" s="2"/>
    </row>
    <row r="13" spans="1:37" ht="21" x14ac:dyDescent="0.25">
      <c r="A13" s="117" t="s">
        <v>590</v>
      </c>
      <c r="B13" s="117" t="s">
        <v>25</v>
      </c>
      <c r="C13" s="117" t="s">
        <v>168</v>
      </c>
      <c r="D13" s="117" t="s">
        <v>118</v>
      </c>
      <c r="E13" s="118">
        <v>33054</v>
      </c>
      <c r="F13" s="117">
        <v>25</v>
      </c>
      <c r="G13" s="117">
        <v>8</v>
      </c>
      <c r="H13" s="117">
        <v>430</v>
      </c>
      <c r="I13" s="2">
        <v>8</v>
      </c>
      <c r="J13" s="117">
        <v>81</v>
      </c>
      <c r="K13" s="117">
        <v>15</v>
      </c>
      <c r="L13" s="2">
        <v>0</v>
      </c>
      <c r="M13" s="2">
        <v>3</v>
      </c>
      <c r="N13" s="2">
        <v>7</v>
      </c>
      <c r="O13" s="117">
        <v>1</v>
      </c>
      <c r="P13" s="117">
        <v>0</v>
      </c>
      <c r="Q13" s="117">
        <v>0</v>
      </c>
      <c r="R13" s="2">
        <v>1</v>
      </c>
      <c r="S13" s="117">
        <v>6</v>
      </c>
      <c r="T13" s="117">
        <v>12</v>
      </c>
      <c r="U13" s="2">
        <v>1</v>
      </c>
      <c r="V13" s="2">
        <v>6</v>
      </c>
      <c r="W13" s="2">
        <v>9</v>
      </c>
      <c r="X13" s="2" t="s">
        <v>42</v>
      </c>
      <c r="Y13" s="2">
        <f>(((I13/MAX($I$2:$I$1000)*100)*10)+((J13/MAX($J$2:$J$1000)*100)*7.5)+((K13/MAX($K$2:$K$1000)*100)*10)+((L13/MAX($L$2:$L$1000)*100)*20)+((M13/MAX($M$2:$M$1000)*100)*20)+ ((P13/MAX($P$2:$P$1000)*100)*7.5)+((R13/MAX($R$2:$R$1000)*100)*10)+((T13/MAX($T$2:$T$1000)*100)*5)+ ((V13/MAX($V$2:$V$1000)*100)*10))/100</f>
        <v>4.8900892483278717</v>
      </c>
      <c r="Z13" s="2">
        <f>(((I13/MAX($I$2:$I$1000)*100)*5)+((J13/MAX($J$2:$J$1000)*100)*2.5)+((L13/MAX($L$2:$L$1000)*100)*20)+((M13/MAX($M$2:$M$1000)*100)*22.5)+((N13/MAX($N$2:$N$1000)*100)*5)+((O13/MAX($O$2:$O$1000)*100)*7.5)+((U13/MAX($U$2:$U$1000)*100)*15)+((V13/MAX($V$2:$V$1000)*100)*7.5)+((W13/MAX($W$2:$W$1000)*100)*15))/100</f>
        <v>5.1927071385181538</v>
      </c>
      <c r="AA13" s="2">
        <f>(((I13/MAX($I$2:$I$1000)*100)*20)+((J13/MAX($J$2:$J$1000)*100)*10)+((L13/MAX($L$2:$L$1000)*100)*15)+((M13/MAX($M$2:$M$1000)*100)*20)+ ((O13/MAX($O$2:$O$1000)*100)*5)+((U13/MAX($U$2:$U$1000)*100)*15)+ ((V13/MAX($V$2:$V$1000)*100)*5)+((W13/MAX($W$2:$W$1000)*100)*10))/100</f>
        <v>4.816147034462019</v>
      </c>
      <c r="AB13" s="2">
        <f>(((I13/MAX($I$2:$I$1000)*100)*10)+((J13/MAX($J$2:$J$1000)*100)*7.5)+((K13/MAX($K$2:$K$1000)*100)*10)+((L13/MAX($L$2:$L$1000)*100)*20)+((M13/MAX($M$2:$M$1000)*100)*20)+ ((P13/MAX($P$2:$P$1000)*100)*7.5)+((S13/MAX($S$2:$S$1000)*100)*10)+ ((T13/MAX(T$2:$T$1000)*100)*5)+((V13/MAX($V$2:$V$1000)*100)*10))/100</f>
        <v>5.2862720129316889</v>
      </c>
      <c r="AC13" s="2">
        <f>(((I13/MAX($I$2:$I$1000)*100)*10)+((J13/MAX($J$2:$J$1000)*100)*10)+((K13/MAX($K$2:$K$1000)*100)*22.5)+((M13/MAX($M$2:$M$1000)*100)*30)+((U13/MAX($U$2:$U$1000)*100)*5)+((V13/MAX($V$2:$V$1000)*100)*12.5)+ ((W13/MAX($W$2:$W$1000)*100)*10))/100</f>
        <v>6.9238294480612383</v>
      </c>
      <c r="AD13" s="2">
        <f>(((I13/MAX($I$2:$I$1000)*100)*5)+((J13/MAX($J$2:$J$1000)*100)*15)+((K13/MAX($K$2:$K$1000)*100)*22.5)+((L13/MAX($L$2:$L$1000)*100)*7.5)+((O13/MAX($O$2:$O$1000)*100)*12.5)+((P13/MAX($P$2:$P$1000)*100)*12.5)+((R13/MAX($R$2:$R$1000)*100)*15)+ ((T13/MAX($T$2:$T$1000)*100)*10))/100</f>
        <v>8.9492184161848662</v>
      </c>
      <c r="AE13" s="2">
        <f>(((I13/MAX($I$2:$I$1000)*100)*10)+((J13/MAX($J$2:$J$1000)*100)*10)+((K13/MAX($K$2:$K$1000)*100)*17.5)+((L13/MAX($L$2:$L$1000)*100)*15)+((M13/MAX($M$2:$M$1000)*100)*15)+ ((O13/MAX($O$2:$O$1000)*100)*7.5)+((P13/MAX($P$2:$P$1000)*100)*10)+ ((T13/MAX($T$2:$T$1000)*100)*10)+((V13/MAX($V$2:$V1031)*100)*5))/100</f>
        <v>7.4195942994052926</v>
      </c>
      <c r="AF13" s="2">
        <f>(((J13/MAX($J$2:$J$1000)*100)*15)+((K13/MAX($K$2:$K$1000)*100)*12.5)+((N13/MAX($N$2:$N$1000)*100)*10)+((O13/MAX($O$2:$O$1000)*100)*22.5)+((P13/MAX($P$2:$P$1000)*100)*12.5)+((T13/MAX($T$2:$T$1000)*100)*17.5)+ ((W13/MAX($W$2:$W$1000)*100)*10))/100</f>
        <v>13.07439154522279</v>
      </c>
      <c r="AG13" s="2">
        <f>(((J13/MAX($J$2:$J$1000)*100)*10)+((K13/MAX($K$2:$K$1000)*100)*25)+((N13/MAX($N$2:$N$1000)*100)*5)+((O13/MAX($O$2:$O$1000)*100)*12.5)+((P13/MAX($P$2:$P$1000)*100)*15)+((R13/MAX($R$2:$R$1000)*100)*10)+((S13/MAX($S$2:$S$1000)*100)*10)+((T13/MAX($T$2:$T$1000)*100)*12.5))/100</f>
        <v>10.59778123133545</v>
      </c>
      <c r="AH13" s="2">
        <f>(((J13/MAX($J$2:$J$1000)*100)*10)+((K13/MAX($K$2:$K$1000)*100)*15)+((N13/MAX($N$2:$N$1000)*100)*7.5)+((O13/MAX($O$2:$O$1000)*100)*15)+((P13/MAX($P$2:$P$1000)*100)*20)+((R13/MAX($R$2:$R$1000)*100)*7.5)+((S13/MAX($S$2:$S$1000)*100)*7.5)+((T13/MAX($T$2:$T$1000)*100)*12.5)+((W13/MAX($W$2:$W$1000)*100)*5))/100</f>
        <v>10.452713668968762</v>
      </c>
      <c r="AI13" s="2">
        <f>(((I13/MAX($I$2:$I$1000)*100)*5)+((J13/MAX($J$2:$J$1000)*100)*15)+((K13/MAX($K$2:$K$1000)*100)*22.5)+((L13/MAX($L$2:$L$1000)*100)*7.5)+((O13/MAX($O$2:$O$1000)*100)*12.5)+((P13/MAX($P$2:$P$1000)*100)*12.5)+((S13/MAX($S$2:$S$1000)*100)*15)+ ((T13/MAX($T$2:$T$1000)*100)*10))/100</f>
        <v>9.5434925630905916</v>
      </c>
      <c r="AJ13" s="6">
        <f>('Controles Generales'!$E$4*('Volante izq. ofensivo'!J13*(90/'Volante izq. ofensivo'!H13))+'Controles Generales'!$F$4*('Volante izq. ofensivo'!K13*(90/'Volante izq. ofensivo'!H13))+'Controles Generales'!$J$4*('Volante izq. ofensivo'!O13*(90/'Volante izq. ofensivo'!H13))+'Controles Generales'!$K$4*('Volante izq. ofensivo'!P13*(90/'Volante izq. ofensivo'!H13))+'Controles Generales'!$L$4*('Volante izq. ofensivo'!Q13*(90/'Volante izq. ofensivo'!H13))+'Controles Generales'!$N$4*('Volante izq. ofensivo'!S13*(90/'Volante izq. ofensivo'!H13))+'Controles Generales'!$O$4*('Volante izq. ofensivo'!T13*(90/'Volante izq. ofensivo'!H13)))/100</f>
        <v>4.4843023255813943</v>
      </c>
      <c r="AK13" s="2">
        <f>(((I13/MAX($I$2:$I$1000)*100)*5)+((J13/MAX($J$2:$J$1000)*100)*15)+((K13/MAX($K$2:$K$1000)*100)*12.5)+((L13/MAX($L$2:$L$1000)*100)*17.5)+((M13/MAX($M$2:$M$1000)*100)*5)+((O13/MAX($O$2:$O$1000)*100)*12.5)+((P13/MAX($P$2:$P$1000)*100)*12.5)+((S13/MAX($S$2:$S$1000)*100)*10)+ ((T13/MAX($T$2:$T$1000)*100)*5)+((V13/MAX($V$2:$V$1000)*100)*5))/100</f>
        <v>7.16945416609689</v>
      </c>
    </row>
    <row r="14" spans="1:37" ht="21" x14ac:dyDescent="0.25">
      <c r="A14" s="117" t="s">
        <v>591</v>
      </c>
      <c r="B14" s="117" t="s">
        <v>25</v>
      </c>
      <c r="C14" s="117" t="s">
        <v>128</v>
      </c>
      <c r="D14" s="117" t="s">
        <v>118</v>
      </c>
      <c r="E14" s="118">
        <v>31414</v>
      </c>
      <c r="F14" s="117">
        <v>29</v>
      </c>
      <c r="G14" s="117">
        <v>22</v>
      </c>
      <c r="H14" s="117">
        <v>1626</v>
      </c>
      <c r="I14" s="2">
        <v>163</v>
      </c>
      <c r="J14" s="117">
        <v>262</v>
      </c>
      <c r="K14" s="117">
        <v>77</v>
      </c>
      <c r="L14" s="2">
        <v>15</v>
      </c>
      <c r="M14" s="2">
        <v>121</v>
      </c>
      <c r="N14" s="2">
        <v>29</v>
      </c>
      <c r="O14" s="117">
        <v>3</v>
      </c>
      <c r="P14" s="117">
        <v>8</v>
      </c>
      <c r="Q14" s="117">
        <v>5</v>
      </c>
      <c r="R14" s="2">
        <v>2</v>
      </c>
      <c r="S14" s="117">
        <v>25</v>
      </c>
      <c r="T14" s="117">
        <v>30</v>
      </c>
      <c r="U14" s="2">
        <v>30</v>
      </c>
      <c r="V14" s="2">
        <v>79</v>
      </c>
      <c r="W14" s="2">
        <v>50</v>
      </c>
      <c r="X14" s="2" t="s">
        <v>42</v>
      </c>
      <c r="Y14" s="2">
        <v>1.3689205997717127</v>
      </c>
      <c r="Z14" s="2">
        <v>1.033008484092045</v>
      </c>
      <c r="AA14" s="2">
        <v>0.93471522075678137</v>
      </c>
      <c r="AB14" s="2">
        <v>1.6189205997717127</v>
      </c>
      <c r="AC14" s="2">
        <v>1.5706122625003081</v>
      </c>
      <c r="AD14" s="2">
        <v>1.7417269001651376</v>
      </c>
      <c r="AE14" s="2">
        <v>1.6895290343941243</v>
      </c>
      <c r="AF14" s="2">
        <v>1.6690775929390731</v>
      </c>
      <c r="AG14" s="2">
        <v>1.9884985700924978</v>
      </c>
      <c r="AH14" s="2">
        <v>1.6228692375514007</v>
      </c>
      <c r="AI14" s="2">
        <v>2.1167269001651379</v>
      </c>
      <c r="AJ14" s="6">
        <f>('Controles Generales'!$E$4*('Volante izq. ofensivo'!J14*(90/'Volante izq. ofensivo'!H14))+'Controles Generales'!$F$4*('Volante izq. ofensivo'!K14*(90/'Volante izq. ofensivo'!H14))+'Controles Generales'!$J$4*('Volante izq. ofensivo'!O14*(90/'Volante izq. ofensivo'!H14))+'Controles Generales'!$K$4*('Volante izq. ofensivo'!P14*(90/'Volante izq. ofensivo'!H14))+'Controles Generales'!$L$4*('Volante izq. ofensivo'!Q14*(90/'Volante izq. ofensivo'!H14))+'Controles Generales'!$N$4*('Volante izq. ofensivo'!S14*(90/'Volante izq. ofensivo'!H14))+'Controles Generales'!$O$4*('Volante izq. ofensivo'!T14*(90/'Volante izq. ofensivo'!H14)))/100</f>
        <v>4.2301660516605164</v>
      </c>
      <c r="AK14" s="2">
        <f>(((I14/MAX($I$2:$I$1000)*100)*5)+((J14/MAX($J$2:$J$1000)*100)*15)+((K14/MAX($K$2:$K$1000)*100)*12.5)+((L14/MAX($L$2:$L$1000)*100)*17.5)+((M14/MAX($M$2:$M$1000)*100)*5)+((O14/MAX($O$2:$O$1000)*100)*12.5)+((P14/MAX($P$2:$P$1000)*100)*12.5)+((S14/MAX($S$2:$S$1000)*100)*10)+ ((T14/MAX($T$2:$T$1000)*100)*5)+((V14/MAX($V$2:$V$1000)*100)*5))/100</f>
        <v>54.455047063675572</v>
      </c>
    </row>
    <row r="15" spans="1:37" ht="21" x14ac:dyDescent="0.25">
      <c r="A15" s="117" t="s">
        <v>223</v>
      </c>
      <c r="B15" s="117" t="s">
        <v>25</v>
      </c>
      <c r="C15" s="117" t="s">
        <v>157</v>
      </c>
      <c r="D15" s="117" t="s">
        <v>118</v>
      </c>
      <c r="E15" s="118">
        <v>32217</v>
      </c>
      <c r="F15" s="117">
        <v>27</v>
      </c>
      <c r="G15" s="117">
        <v>29</v>
      </c>
      <c r="H15" s="117">
        <v>2309</v>
      </c>
      <c r="I15" s="2">
        <v>65</v>
      </c>
      <c r="J15" s="117">
        <v>538</v>
      </c>
      <c r="K15" s="117">
        <v>75</v>
      </c>
      <c r="L15" s="2">
        <v>4</v>
      </c>
      <c r="M15" s="2">
        <v>19</v>
      </c>
      <c r="N15" s="2">
        <v>7</v>
      </c>
      <c r="O15" s="117">
        <v>4</v>
      </c>
      <c r="P15" s="117">
        <v>11</v>
      </c>
      <c r="Q15" s="117">
        <v>3</v>
      </c>
      <c r="R15" s="2">
        <v>0</v>
      </c>
      <c r="S15" s="117">
        <v>51</v>
      </c>
      <c r="T15" s="117">
        <v>55</v>
      </c>
      <c r="U15" s="2">
        <v>1</v>
      </c>
      <c r="V15" s="2">
        <v>41</v>
      </c>
      <c r="W15" s="2">
        <v>18</v>
      </c>
      <c r="X15" s="2" t="s">
        <v>42</v>
      </c>
      <c r="Y15" s="2">
        <v>3.9639606008838202</v>
      </c>
      <c r="Z15" s="2">
        <v>4.1695428743730609</v>
      </c>
      <c r="AA15" s="2">
        <v>4.1691153539462356</v>
      </c>
      <c r="AB15" s="2">
        <v>4.3389606008838202</v>
      </c>
      <c r="AC15" s="2">
        <v>6.4953110503628979</v>
      </c>
      <c r="AD15" s="2">
        <v>4.1825071825013973</v>
      </c>
      <c r="AE15" s="2">
        <v>4.4418774923877438</v>
      </c>
      <c r="AF15" s="2">
        <v>4.2684759456581096</v>
      </c>
      <c r="AG15" s="2">
        <v>4.2644470663920373</v>
      </c>
      <c r="AH15" s="2">
        <v>3.6875815979824518</v>
      </c>
      <c r="AI15" s="2">
        <v>4.7450071825013973</v>
      </c>
      <c r="AJ15" s="6">
        <f>('Controles Generales'!$E$4*('Volante izq. ofensivo'!J15*(90/'Volante izq. ofensivo'!H15))+'Controles Generales'!$F$4*('Volante izq. ofensivo'!K15*(90/'Volante izq. ofensivo'!H15))+'Controles Generales'!$J$4*('Volante izq. ofensivo'!O15*(90/'Volante izq. ofensivo'!H15))+'Controles Generales'!$K$4*('Volante izq. ofensivo'!P15*(90/'Volante izq. ofensivo'!H15))+'Controles Generales'!$L$4*('Volante izq. ofensivo'!Q15*(90/'Volante izq. ofensivo'!H15))+'Controles Generales'!$N$4*('Volante izq. ofensivo'!S15*(90/'Volante izq. ofensivo'!H15))+'Controles Generales'!$O$4*('Volante izq. ofensivo'!T15*(90/'Volante izq. ofensivo'!H15)))/100</f>
        <v>5.3760285838025119</v>
      </c>
      <c r="AK15" s="2">
        <f>(((I15/MAX($I$2:$I$1000)*100)*5)+((J15/MAX($J$2:$J$1000)*100)*15)+((K15/MAX($K$2:$K$1000)*100)*12.5)+((L15/MAX($L$2:$L$1000)*100)*17.5)+((M15/MAX($M$2:$M$1000)*100)*5)+((O15/MAX($O$2:$O$1000)*100)*12.5)+((P15/MAX($P$2:$P$1000)*100)*12.5)+((S15/MAX($S$2:$S$1000)*100)*10)+ ((T15/MAX($T$2:$T$1000)*100)*5)+((V15/MAX($V$2:$V$1000)*100)*5))/100</f>
        <v>55.834038044855845</v>
      </c>
    </row>
    <row r="16" spans="1:37" ht="21" x14ac:dyDescent="0.25">
      <c r="A16" s="117" t="s">
        <v>592</v>
      </c>
      <c r="B16" s="117" t="s">
        <v>25</v>
      </c>
      <c r="C16" s="117" t="s">
        <v>146</v>
      </c>
      <c r="D16" s="117" t="s">
        <v>118</v>
      </c>
      <c r="E16" s="118">
        <v>33073</v>
      </c>
      <c r="F16" s="117">
        <v>25</v>
      </c>
      <c r="G16" s="117">
        <v>13</v>
      </c>
      <c r="H16" s="117">
        <v>490</v>
      </c>
      <c r="I16" s="2">
        <v>63</v>
      </c>
      <c r="J16" s="117">
        <v>92</v>
      </c>
      <c r="K16" s="117">
        <v>8</v>
      </c>
      <c r="L16" s="2">
        <v>6</v>
      </c>
      <c r="M16" s="2">
        <v>26</v>
      </c>
      <c r="N16" s="2">
        <v>2</v>
      </c>
      <c r="O16" s="117">
        <v>0</v>
      </c>
      <c r="P16" s="117">
        <v>0</v>
      </c>
      <c r="Q16" s="117">
        <v>0</v>
      </c>
      <c r="R16" s="2">
        <v>8</v>
      </c>
      <c r="S16" s="117">
        <v>3</v>
      </c>
      <c r="T16" s="117">
        <v>4</v>
      </c>
      <c r="U16" s="2">
        <v>1</v>
      </c>
      <c r="V16" s="2">
        <v>31</v>
      </c>
      <c r="W16" s="2">
        <v>20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6">
        <f>('Controles Generales'!$E$4*('Volante izq. ofensivo'!J16*(90/'Volante izq. ofensivo'!H16))+'Controles Generales'!$F$4*('Volante izq. ofensivo'!K16*(90/'Volante izq. ofensivo'!H16))+'Controles Generales'!$J$4*('Volante izq. ofensivo'!O16*(90/'Volante izq. ofensivo'!H16))+'Controles Generales'!$K$4*('Volante izq. ofensivo'!P16*(90/'Volante izq. ofensivo'!H16))+'Controles Generales'!$L$4*('Volante izq. ofensivo'!Q16*(90/'Volante izq. ofensivo'!H16))+'Controles Generales'!$N$4*('Volante izq. ofensivo'!S16*(90/'Volante izq. ofensivo'!H16))+'Controles Generales'!$O$4*('Volante izq. ofensivo'!T16*(90/'Volante izq. ofensivo'!H16)))/100</f>
        <v>3.8295918367346942</v>
      </c>
      <c r="AK16" s="2"/>
    </row>
    <row r="17" spans="1:37" ht="21" x14ac:dyDescent="0.25">
      <c r="A17" s="117" t="s">
        <v>489</v>
      </c>
      <c r="B17" s="117" t="s">
        <v>25</v>
      </c>
      <c r="C17" s="117" t="s">
        <v>190</v>
      </c>
      <c r="D17" s="117" t="s">
        <v>118</v>
      </c>
      <c r="E17" s="118">
        <v>31839</v>
      </c>
      <c r="F17" s="117">
        <v>28</v>
      </c>
      <c r="G17" s="117">
        <v>19</v>
      </c>
      <c r="H17" s="117">
        <v>1180</v>
      </c>
      <c r="I17" s="2">
        <v>2</v>
      </c>
      <c r="J17" s="117">
        <v>260</v>
      </c>
      <c r="K17" s="117">
        <v>29</v>
      </c>
      <c r="L17" s="2">
        <v>2</v>
      </c>
      <c r="M17" s="2">
        <v>2</v>
      </c>
      <c r="N17" s="2">
        <v>0</v>
      </c>
      <c r="O17" s="117">
        <v>2</v>
      </c>
      <c r="P17" s="117">
        <v>6</v>
      </c>
      <c r="Q17" s="117">
        <v>4</v>
      </c>
      <c r="R17" s="2">
        <v>0</v>
      </c>
      <c r="S17" s="117">
        <v>14</v>
      </c>
      <c r="T17" s="117">
        <v>16</v>
      </c>
      <c r="U17" s="2">
        <v>0</v>
      </c>
      <c r="V17" s="2">
        <v>5</v>
      </c>
      <c r="W17" s="2">
        <v>1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">
        <f>('Controles Generales'!$E$4*('Volante izq. ofensivo'!J17*(90/'Volante izq. ofensivo'!H17))+'Controles Generales'!$F$4*('Volante izq. ofensivo'!K17*(90/'Volante izq. ofensivo'!H17))+'Controles Generales'!$J$4*('Volante izq. ofensivo'!O17*(90/'Volante izq. ofensivo'!H17))+'Controles Generales'!$K$4*('Volante izq. ofensivo'!P17*(90/'Volante izq. ofensivo'!H17))+'Controles Generales'!$L$4*('Volante izq. ofensivo'!Q17*(90/'Volante izq. ofensivo'!H17))+'Controles Generales'!$N$4*('Volante izq. ofensivo'!S17*(90/'Volante izq. ofensivo'!H17))+'Controles Generales'!$O$4*('Volante izq. ofensivo'!T17*(90/'Volante izq. ofensivo'!H17)))/100</f>
        <v>4.7974576271186455</v>
      </c>
      <c r="AK17" s="2"/>
    </row>
    <row r="18" spans="1:37" ht="21" x14ac:dyDescent="0.25">
      <c r="A18" s="117" t="s">
        <v>593</v>
      </c>
      <c r="B18" s="117" t="s">
        <v>25</v>
      </c>
      <c r="C18" s="117" t="s">
        <v>190</v>
      </c>
      <c r="D18" s="117" t="s">
        <v>118</v>
      </c>
      <c r="E18" s="118">
        <v>32523</v>
      </c>
      <c r="F18" s="117">
        <v>26</v>
      </c>
      <c r="G18" s="117">
        <v>4</v>
      </c>
      <c r="H18" s="117">
        <v>222</v>
      </c>
      <c r="I18" s="2">
        <v>111</v>
      </c>
      <c r="J18" s="117">
        <v>45</v>
      </c>
      <c r="K18" s="117">
        <v>18</v>
      </c>
      <c r="L18" s="2">
        <v>6</v>
      </c>
      <c r="M18" s="2">
        <v>51</v>
      </c>
      <c r="N18" s="2">
        <v>7</v>
      </c>
      <c r="O18" s="117">
        <v>1</v>
      </c>
      <c r="P18" s="117">
        <v>0</v>
      </c>
      <c r="Q18" s="117">
        <v>0</v>
      </c>
      <c r="R18" s="2">
        <v>11</v>
      </c>
      <c r="S18" s="117">
        <v>3</v>
      </c>
      <c r="T18" s="117">
        <v>6</v>
      </c>
      <c r="U18" s="2">
        <v>2</v>
      </c>
      <c r="V18" s="2">
        <v>54</v>
      </c>
      <c r="W18" s="2">
        <v>27</v>
      </c>
      <c r="X18" s="2" t="s">
        <v>42</v>
      </c>
      <c r="Y18" s="2">
        <v>15.298918168115652</v>
      </c>
      <c r="Z18" s="2">
        <v>7.6725925733365452</v>
      </c>
      <c r="AA18" s="2">
        <v>11.058298999689521</v>
      </c>
      <c r="AB18" s="2">
        <v>16.673918168115652</v>
      </c>
      <c r="AC18" s="2">
        <v>17.15531483854539</v>
      </c>
      <c r="AD18" s="2">
        <v>24.263977145844134</v>
      </c>
      <c r="AE18" s="2">
        <v>21.564728028177377</v>
      </c>
      <c r="AF18" s="2">
        <v>25.434690406227411</v>
      </c>
      <c r="AG18" s="2">
        <v>25.712949877798078</v>
      </c>
      <c r="AH18" s="2">
        <v>24.75813828144236</v>
      </c>
      <c r="AI18" s="2">
        <v>26.326477145844134</v>
      </c>
      <c r="AJ18" s="6">
        <f>('Controles Generales'!$E$4*('Volante izq. ofensivo'!J18*(90/'Volante izq. ofensivo'!H18))+'Controles Generales'!$F$4*('Volante izq. ofensivo'!K18*(90/'Volante izq. ofensivo'!H18))+'Controles Generales'!$J$4*('Volante izq. ofensivo'!O18*(90/'Volante izq. ofensivo'!H18))+'Controles Generales'!$K$4*('Volante izq. ofensivo'!P18*(90/'Volante izq. ofensivo'!H18))+'Controles Generales'!$L$4*('Volante izq. ofensivo'!Q18*(90/'Volante izq. ofensivo'!H18))+'Controles Generales'!$N$4*('Volante izq. ofensivo'!S18*(90/'Volante izq. ofensivo'!H18))+'Controles Generales'!$O$4*('Volante izq. ofensivo'!T18*(90/'Volante izq. ofensivo'!H18)))/100</f>
        <v>5.5844594594594605</v>
      </c>
      <c r="AK18" s="2">
        <f>(((I18/MAX($I$2:$I$1000)*100)*5)+((J18/MAX($J$2:$J$1000)*100)*15)+((K18/MAX($K$2:$K$1000)*100)*12.5)+((L18/MAX($L$2:$L$1000)*100)*17.5)+((M18/MAX($M$2:$M$1000)*100)*5)+((O18/MAX($O$2:$O$1000)*100)*12.5)+((P18/MAX($P$2:$P$1000)*100)*12.5)+((S18/MAX($S$2:$S$1000)*100)*10)+ ((T18/MAX($T$2:$T$1000)*100)*5)+((V18/MAX($V$2:$V$1000)*100)*5))/100</f>
        <v>15.75424062652605</v>
      </c>
    </row>
    <row r="19" spans="1:37" ht="21" x14ac:dyDescent="0.25">
      <c r="A19" s="117" t="s">
        <v>221</v>
      </c>
      <c r="B19" s="117" t="s">
        <v>25</v>
      </c>
      <c r="C19" s="117" t="s">
        <v>152</v>
      </c>
      <c r="D19" s="117" t="s">
        <v>169</v>
      </c>
      <c r="E19" s="118">
        <v>31510</v>
      </c>
      <c r="F19" s="117">
        <v>29</v>
      </c>
      <c r="G19" s="117">
        <v>25</v>
      </c>
      <c r="H19" s="117">
        <v>1318</v>
      </c>
      <c r="I19" s="2">
        <v>3</v>
      </c>
      <c r="J19" s="117">
        <v>238</v>
      </c>
      <c r="K19" s="117">
        <v>41</v>
      </c>
      <c r="L19" s="2">
        <v>0</v>
      </c>
      <c r="M19" s="2">
        <v>1</v>
      </c>
      <c r="N19" s="2">
        <v>0</v>
      </c>
      <c r="O19" s="117">
        <v>4</v>
      </c>
      <c r="P19" s="117">
        <v>3</v>
      </c>
      <c r="Q19" s="117">
        <v>3</v>
      </c>
      <c r="R19" s="2">
        <v>0</v>
      </c>
      <c r="S19" s="117">
        <v>24</v>
      </c>
      <c r="T19" s="117">
        <v>25</v>
      </c>
      <c r="U19" s="2">
        <v>0</v>
      </c>
      <c r="V19" s="2">
        <v>1</v>
      </c>
      <c r="W19" s="2">
        <v>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">
        <f>('Controles Generales'!$E$4*('Volante izq. ofensivo'!J19*(90/'Volante izq. ofensivo'!H19))+'Controles Generales'!$F$4*('Volante izq. ofensivo'!K19*(90/'Volante izq. ofensivo'!H19))+'Controles Generales'!$J$4*('Volante izq. ofensivo'!O19*(90/'Volante izq. ofensivo'!H19))+'Controles Generales'!$K$4*('Volante izq. ofensivo'!P19*(90/'Volante izq. ofensivo'!H19))+'Controles Generales'!$L$4*('Volante izq. ofensivo'!Q19*(90/'Volante izq. ofensivo'!H19))+'Controles Generales'!$N$4*('Volante izq. ofensivo'!S19*(90/'Volante izq. ofensivo'!H19))+'Controles Generales'!$O$4*('Volante izq. ofensivo'!T19*(90/'Volante izq. ofensivo'!H19)))/100</f>
        <v>4.3070940819423376</v>
      </c>
      <c r="AK19" s="2"/>
    </row>
    <row r="20" spans="1:37" ht="21" x14ac:dyDescent="0.25">
      <c r="A20" s="117" t="s">
        <v>594</v>
      </c>
      <c r="B20" s="117" t="s">
        <v>25</v>
      </c>
      <c r="C20" s="117" t="s">
        <v>121</v>
      </c>
      <c r="D20" s="117" t="s">
        <v>136</v>
      </c>
      <c r="E20" s="118">
        <v>32681</v>
      </c>
      <c r="F20" s="117">
        <v>26</v>
      </c>
      <c r="G20" s="117">
        <v>17</v>
      </c>
      <c r="H20" s="117">
        <v>970</v>
      </c>
      <c r="I20" s="2">
        <v>47</v>
      </c>
      <c r="J20" s="117">
        <v>137</v>
      </c>
      <c r="K20" s="117">
        <v>7</v>
      </c>
      <c r="L20" s="2">
        <v>5</v>
      </c>
      <c r="M20" s="2">
        <v>50</v>
      </c>
      <c r="N20" s="2">
        <v>15</v>
      </c>
      <c r="O20" s="117">
        <v>1</v>
      </c>
      <c r="P20" s="117">
        <v>3</v>
      </c>
      <c r="Q20" s="117">
        <v>1</v>
      </c>
      <c r="R20" s="2">
        <v>5</v>
      </c>
      <c r="S20" s="117">
        <v>25</v>
      </c>
      <c r="T20" s="117">
        <v>11</v>
      </c>
      <c r="U20" s="2">
        <v>4</v>
      </c>
      <c r="V20" s="2">
        <v>71</v>
      </c>
      <c r="W20" s="2">
        <v>73</v>
      </c>
      <c r="X20" s="2" t="s">
        <v>42</v>
      </c>
      <c r="Y20" s="2">
        <v>0.24444293846570886</v>
      </c>
      <c r="Z20" s="2">
        <v>0.60171181687972197</v>
      </c>
      <c r="AA20" s="2">
        <v>0.50170005427308273</v>
      </c>
      <c r="AB20" s="2">
        <v>0.36944293846570886</v>
      </c>
      <c r="AC20" s="2">
        <v>0.46117010990096757</v>
      </c>
      <c r="AD20" s="2">
        <v>8.1322851721333703E-2</v>
      </c>
      <c r="AE20" s="2">
        <v>0.16590991235203759</v>
      </c>
      <c r="AF20" s="2">
        <v>0.34061040512653412</v>
      </c>
      <c r="AG20" s="2">
        <v>0.26060334528076462</v>
      </c>
      <c r="AH20" s="2">
        <v>0.32110418703160643</v>
      </c>
      <c r="AI20" s="2">
        <v>0.26882285172133374</v>
      </c>
      <c r="AJ20" s="6">
        <f>('Controles Generales'!$E$4*('Volante izq. ofensivo'!J20*(90/'Volante izq. ofensivo'!H20))+'Controles Generales'!$F$4*('Volante izq. ofensivo'!K20*(90/'Volante izq. ofensivo'!H20))+'Controles Generales'!$J$4*('Volante izq. ofensivo'!O20*(90/'Volante izq. ofensivo'!H20))+'Controles Generales'!$K$4*('Volante izq. ofensivo'!P20*(90/'Volante izq. ofensivo'!H20))+'Controles Generales'!$L$4*('Volante izq. ofensivo'!Q20*(90/'Volante izq. ofensivo'!H20))+'Controles Generales'!$N$4*('Volante izq. ofensivo'!S20*(90/'Volante izq. ofensivo'!H20))+'Controles Generales'!$O$4*('Volante izq. ofensivo'!T20*(90/'Volante izq. ofensivo'!H20)))/100</f>
        <v>3.1778350515463916</v>
      </c>
      <c r="AK20" s="2">
        <f>(((I20/MAX($I$2:$I$1000)*100)*5)+((J20/MAX($J$2:$J$1000)*100)*15)+((K20/MAX($K$2:$K$1000)*100)*12.5)+((L20/MAX($L$2:$L$1000)*100)*17.5)+((M20/MAX($M$2:$M$1000)*100)*5)+((O20/MAX($O$2:$O$1000)*100)*12.5)+((P20/MAX($P$2:$P$1000)*100)*12.5)+((S20/MAX($S$2:$S$1000)*100)*10)+ ((T20/MAX($T$2:$T$1000)*100)*5)+((V20/MAX($V$2:$V$1000)*100)*5))/100</f>
        <v>21.376483792714208</v>
      </c>
    </row>
    <row r="21" spans="1:37" ht="21" x14ac:dyDescent="0.25">
      <c r="A21" s="117" t="s">
        <v>595</v>
      </c>
      <c r="B21" s="117" t="s">
        <v>25</v>
      </c>
      <c r="C21" s="117" t="s">
        <v>121</v>
      </c>
      <c r="D21" s="117" t="s">
        <v>118</v>
      </c>
      <c r="E21" s="118">
        <v>30392</v>
      </c>
      <c r="F21" s="117">
        <v>32</v>
      </c>
      <c r="G21" s="117">
        <v>9</v>
      </c>
      <c r="H21" s="117">
        <v>429</v>
      </c>
      <c r="I21" s="2">
        <v>7</v>
      </c>
      <c r="J21" s="117">
        <v>105</v>
      </c>
      <c r="K21" s="117">
        <v>7</v>
      </c>
      <c r="L21" s="2">
        <v>0</v>
      </c>
      <c r="M21" s="2">
        <v>2</v>
      </c>
      <c r="N21" s="2">
        <v>1</v>
      </c>
      <c r="O21" s="117">
        <v>1</v>
      </c>
      <c r="P21" s="117">
        <v>1</v>
      </c>
      <c r="Q21" s="117">
        <v>0</v>
      </c>
      <c r="R21" s="2">
        <v>1</v>
      </c>
      <c r="S21" s="117">
        <v>4</v>
      </c>
      <c r="T21" s="117">
        <v>5</v>
      </c>
      <c r="U21" s="2">
        <v>0</v>
      </c>
      <c r="V21" s="2">
        <v>1</v>
      </c>
      <c r="W21" s="2">
        <v>5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6">
        <f>('Controles Generales'!$E$4*('Volante izq. ofensivo'!J21*(90/'Volante izq. ofensivo'!H21))+'Controles Generales'!$F$4*('Volante izq. ofensivo'!K21*(90/'Volante izq. ofensivo'!H21))+'Controles Generales'!$J$4*('Volante izq. ofensivo'!O21*(90/'Volante izq. ofensivo'!H21))+'Controles Generales'!$K$4*('Volante izq. ofensivo'!P21*(90/'Volante izq. ofensivo'!H21))+'Controles Generales'!$L$4*('Volante izq. ofensivo'!Q21*(90/'Volante izq. ofensivo'!H21))+'Controles Generales'!$N$4*('Volante izq. ofensivo'!S21*(90/'Volante izq. ofensivo'!H21))+'Controles Generales'!$O$4*('Volante izq. ofensivo'!T21*(90/'Volante izq. ofensivo'!H21)))/100</f>
        <v>4.9825174825174825</v>
      </c>
      <c r="AK21" s="2"/>
    </row>
    <row r="22" spans="1:37" ht="21" x14ac:dyDescent="0.25">
      <c r="A22" s="117" t="s">
        <v>596</v>
      </c>
      <c r="B22" s="117" t="s">
        <v>25</v>
      </c>
      <c r="C22" s="117" t="s">
        <v>158</v>
      </c>
      <c r="D22" s="117" t="s">
        <v>118</v>
      </c>
      <c r="E22" s="118">
        <v>32014</v>
      </c>
      <c r="F22" s="117">
        <v>28</v>
      </c>
      <c r="G22" s="117">
        <v>13</v>
      </c>
      <c r="H22" s="117">
        <v>689</v>
      </c>
      <c r="I22" s="2">
        <v>74</v>
      </c>
      <c r="J22" s="117">
        <v>184</v>
      </c>
      <c r="K22" s="117">
        <v>5</v>
      </c>
      <c r="L22" s="2">
        <v>4</v>
      </c>
      <c r="M22" s="2">
        <v>37</v>
      </c>
      <c r="N22" s="2">
        <v>11</v>
      </c>
      <c r="O22" s="117">
        <v>0</v>
      </c>
      <c r="P22" s="117">
        <v>1</v>
      </c>
      <c r="Q22" s="117">
        <v>0</v>
      </c>
      <c r="R22" s="2">
        <v>7</v>
      </c>
      <c r="S22" s="117">
        <v>22</v>
      </c>
      <c r="T22" s="117">
        <v>5</v>
      </c>
      <c r="U22" s="2">
        <v>14</v>
      </c>
      <c r="V22" s="2">
        <v>74</v>
      </c>
      <c r="W22" s="2">
        <v>60</v>
      </c>
      <c r="X22" s="2" t="s">
        <v>42</v>
      </c>
      <c r="Y22" s="2">
        <v>15.132186241984448</v>
      </c>
      <c r="Z22" s="2">
        <v>11.525077435255946</v>
      </c>
      <c r="AA22" s="2">
        <v>13.329851481901839</v>
      </c>
      <c r="AB22" s="2">
        <v>17.59325181575494</v>
      </c>
      <c r="AC22" s="2">
        <v>15.804018218331901</v>
      </c>
      <c r="AD22" s="2">
        <v>14.643549041000783</v>
      </c>
      <c r="AE22" s="2">
        <v>16.160898127882209</v>
      </c>
      <c r="AF22" s="2">
        <v>14.333055104639545</v>
      </c>
      <c r="AG22" s="2">
        <v>16.149858781935649</v>
      </c>
      <c r="AH22" s="2">
        <v>16.675392059909861</v>
      </c>
      <c r="AI22" s="2">
        <v>18.335147401656517</v>
      </c>
      <c r="AJ22" s="6">
        <f>('Controles Generales'!$E$4*('Volante izq. ofensivo'!J22*(90/'Volante izq. ofensivo'!H22))+'Controles Generales'!$F$4*('Volante izq. ofensivo'!K22*(90/'Volante izq. ofensivo'!H22))+'Controles Generales'!$J$4*('Volante izq. ofensivo'!O22*(90/'Volante izq. ofensivo'!H22))+'Controles Generales'!$K$4*('Volante izq. ofensivo'!P22*(90/'Volante izq. ofensivo'!H22))+'Controles Generales'!$L$4*('Volante izq. ofensivo'!Q22*(90/'Volante izq. ofensivo'!H22))+'Controles Generales'!$N$4*('Volante izq. ofensivo'!S22*(90/'Volante izq. ofensivo'!H22))+'Controles Generales'!$O$4*('Volante izq. ofensivo'!T22*(90/'Volante izq. ofensivo'!H22)))/100</f>
        <v>5.4502902757619749</v>
      </c>
      <c r="AK22" s="2">
        <f t="shared" ref="AK22:AK29" si="0">(((I22/MAX($I$2:$I$1000)*100)*5)+((J22/MAX($J$2:$J$1000)*100)*15)+((K22/MAX($K$2:$K$1000)*100)*12.5)+((L22/MAX($L$2:$L$1000)*100)*17.5)+((M22/MAX($M$2:$M$1000)*100)*5)+((O22/MAX($O$2:$O$1000)*100)*12.5)+((P22/MAX($P$2:$P$1000)*100)*12.5)+((S22/MAX($S$2:$S$1000)*100)*10)+ ((T22/MAX($T$2:$T$1000)*100)*5)+((V22/MAX($V$2:$V$1000)*100)*5))/100</f>
        <v>17.87912509088639</v>
      </c>
    </row>
    <row r="23" spans="1:37" ht="21" x14ac:dyDescent="0.25">
      <c r="A23" s="117" t="s">
        <v>597</v>
      </c>
      <c r="B23" s="117" t="s">
        <v>25</v>
      </c>
      <c r="C23" s="117" t="s">
        <v>148</v>
      </c>
      <c r="D23" s="117" t="s">
        <v>118</v>
      </c>
      <c r="E23" s="118">
        <v>33753</v>
      </c>
      <c r="F23" s="117">
        <v>23</v>
      </c>
      <c r="G23" s="117">
        <v>3</v>
      </c>
      <c r="H23" s="117">
        <v>124</v>
      </c>
      <c r="I23" s="2">
        <v>146</v>
      </c>
      <c r="J23" s="117">
        <v>6</v>
      </c>
      <c r="K23" s="117">
        <v>2</v>
      </c>
      <c r="L23" s="2">
        <v>6</v>
      </c>
      <c r="M23" s="2">
        <v>42</v>
      </c>
      <c r="N23" s="2">
        <v>11</v>
      </c>
      <c r="O23" s="117">
        <v>0</v>
      </c>
      <c r="P23" s="117">
        <v>2</v>
      </c>
      <c r="Q23" s="117">
        <v>0</v>
      </c>
      <c r="R23" s="2">
        <v>20</v>
      </c>
      <c r="S23" s="117">
        <v>0</v>
      </c>
      <c r="T23" s="117">
        <v>0</v>
      </c>
      <c r="U23" s="2">
        <v>4</v>
      </c>
      <c r="V23" s="2">
        <v>44</v>
      </c>
      <c r="W23" s="2">
        <v>29</v>
      </c>
      <c r="X23" s="2" t="s">
        <v>42</v>
      </c>
      <c r="Y23" s="2">
        <v>5.744885562258613</v>
      </c>
      <c r="Z23" s="2">
        <v>5.1987025463506651</v>
      </c>
      <c r="AA23" s="2">
        <v>5.838580134488657</v>
      </c>
      <c r="AB23" s="2">
        <v>6.1280822835700883</v>
      </c>
      <c r="AC23" s="2">
        <v>6.0913195303729681</v>
      </c>
      <c r="AD23" s="2">
        <v>6.4980227725041564</v>
      </c>
      <c r="AE23" s="2">
        <v>6.2068204392451163</v>
      </c>
      <c r="AF23" s="2">
        <v>6.8521698889345952</v>
      </c>
      <c r="AG23" s="2">
        <v>6.1535051389197974</v>
      </c>
      <c r="AH23" s="2">
        <v>5.8756783537099349</v>
      </c>
      <c r="AI23" s="2">
        <v>7.0728178544713698</v>
      </c>
      <c r="AJ23" s="6">
        <f>('Controles Generales'!$E$4*('Volante izq. ofensivo'!J23*(90/'Volante izq. ofensivo'!H23))+'Controles Generales'!$F$4*('Volante izq. ofensivo'!K23*(90/'Volante izq. ofensivo'!H23))+'Controles Generales'!$J$4*('Volante izq. ofensivo'!O23*(90/'Volante izq. ofensivo'!H23))+'Controles Generales'!$K$4*('Volante izq. ofensivo'!P23*(90/'Volante izq. ofensivo'!H23))+'Controles Generales'!$L$4*('Volante izq. ofensivo'!Q23*(90/'Volante izq. ofensivo'!H23))+'Controles Generales'!$N$4*('Volante izq. ofensivo'!S23*(90/'Volante izq. ofensivo'!H23))+'Controles Generales'!$O$4*('Volante izq. ofensivo'!T23*(90/'Volante izq. ofensivo'!H23)))/100</f>
        <v>1.342741935483871</v>
      </c>
      <c r="AK23" s="2">
        <f t="shared" si="0"/>
        <v>13.289359045017646</v>
      </c>
    </row>
    <row r="24" spans="1:37" ht="21" x14ac:dyDescent="0.25">
      <c r="A24" s="117" t="s">
        <v>147</v>
      </c>
      <c r="B24" s="117" t="s">
        <v>25</v>
      </c>
      <c r="C24" s="117" t="s">
        <v>598</v>
      </c>
      <c r="D24" s="117" t="s">
        <v>118</v>
      </c>
      <c r="E24" s="118">
        <v>32044</v>
      </c>
      <c r="F24" s="117">
        <v>28</v>
      </c>
      <c r="G24" s="117">
        <v>14</v>
      </c>
      <c r="H24" s="117">
        <v>961</v>
      </c>
      <c r="I24" s="2">
        <v>61</v>
      </c>
      <c r="J24" s="117">
        <v>109</v>
      </c>
      <c r="K24" s="117">
        <v>22</v>
      </c>
      <c r="L24" s="2">
        <v>6</v>
      </c>
      <c r="M24" s="2">
        <v>25</v>
      </c>
      <c r="N24" s="2">
        <v>1</v>
      </c>
      <c r="O24" s="117">
        <v>3</v>
      </c>
      <c r="P24" s="117">
        <v>7</v>
      </c>
      <c r="Q24" s="117">
        <v>7</v>
      </c>
      <c r="R24" s="2">
        <v>9</v>
      </c>
      <c r="S24" s="117">
        <v>16</v>
      </c>
      <c r="T24" s="117">
        <v>27</v>
      </c>
      <c r="U24" s="2">
        <v>0</v>
      </c>
      <c r="V24" s="2">
        <v>19</v>
      </c>
      <c r="W24" s="2">
        <v>6</v>
      </c>
      <c r="X24" s="2" t="s">
        <v>42</v>
      </c>
      <c r="Y24" s="2">
        <f>(((I24/MAX($I$2:$I$1000)*100)*10)+((J24/MAX($J$2:$J$1000)*100)*7.5)+((K24/MAX($K$2:$K$1000)*100)*10)+((L24/MAX($L$2:$L$1000)*100)*20)+((M24/MAX($M$2:$M$1000)*100)*20)+ ((P24/MAX($P$2:$P$1000)*100)*7.5)+((R24/MAX($R$2:$R$1000)*100)*10)+((T24/MAX($T$2:$T$1000)*100)*5)+ ((V24/MAX($V$2:$V$1000)*100)*10))/100</f>
        <v>25.377863609723942</v>
      </c>
      <c r="Z24" s="2">
        <f>(((I24/MAX($I$2:$I$1000)*100)*5)+((J24/MAX($J$2:$J$1000)*100)*2.5)+((L24/MAX($L$2:$L$1000)*100)*20)+((M24/MAX($M$2:$M$1000)*100)*22.5)+((N24/MAX($N$2:$N$1000)*100)*5)+((O24/MAX($O$2:$O$1000)*100)*7.5)+((U24/MAX($U$2:$U$1000)*100)*15)+((V24/MAX($V$2:$V$1000)*100)*7.5)+((W24/MAX($W$2:$W$1000)*100)*15))/100</f>
        <v>15.288737676201936</v>
      </c>
      <c r="AA24" s="2">
        <f>(((I24/MAX($I$2:$I$1000)*100)*20)+((J24/MAX($J$2:$J$1000)*100)*10)+((L24/MAX($L$2:$L$1000)*100)*15)+((M24/MAX($M$2:$M$1000)*100)*20)+ ((O24/MAX($O$2:$O$1000)*100)*5)+((U24/MAX($U$2:$U$1000)*100)*15)+ ((V24/MAX($V$2:$V$1000)*100)*5)+((W24/MAX($W$2:$W$1000)*100)*10))/100</f>
        <v>17.902078370514577</v>
      </c>
      <c r="AB24" s="2">
        <f>(((I24/MAX($I$2:$I$1000)*100)*10)+((J24/MAX($J$2:$J$1000)*100)*7.5)+((K24/MAX($K$2:$K$1000)*100)*10)+((L24/MAX($L$2:$L$1000)*100)*20)+((M24/MAX($M$2:$M$1000)*100)*20)+ ((P24/MAX($P$2:$P$1000)*100)*7.5)+((S24/MAX($S$2:$S$1000)*100)*10)+ ((T24/MAX(T$2:$T$1000)*100)*5)+((V24/MAX($V$2:$V$1000)*100)*10))/100</f>
        <v>24.767684315334119</v>
      </c>
      <c r="AC24" s="2">
        <f>(((I24/MAX($I$2:$I$1000)*100)*10)+((J24/MAX($J$2:$J$1000)*100)*10)+((K24/MAX($K$2:$K$1000)*100)*22.5)+((M24/MAX($M$2:$M$1000)*100)*30)+((U24/MAX($U$2:$U$1000)*100)*5)+((V24/MAX($V$2:$V$1000)*100)*12.5)+ ((W24/MAX($W$2:$W$1000)*100)*10))/100</f>
        <v>16.493738598131138</v>
      </c>
      <c r="AD24" s="2">
        <f>(((I24/MAX($I$2:$I$1000)*100)*5)+((J24/MAX($J$2:$J$1000)*100)*15)+((K24/MAX($K$2:$K$1000)*100)*22.5)+((L24/MAX($L$2:$L$1000)*100)*7.5)+((O24/MAX($O$2:$O$1000)*100)*12.5)+((P24/MAX($P$2:$P$1000)*100)*12.5)+((R24/MAX($R$2:$R$1000)*100)*15)+ ((T24/MAX($T$2:$T$1000)*100)*10))/100</f>
        <v>29.687623596367466</v>
      </c>
      <c r="AE24" s="2">
        <f>(((I24/MAX($I$2:$I$1000)*100)*10)+((J24/MAX($J$2:$J$1000)*100)*10)+((K24/MAX($K$2:$K$1000)*100)*17.5)+((L24/MAX($L$2:$L$1000)*100)*15)+((M24/MAX($M$2:$M$1000)*100)*15)+ ((O24/MAX($O$2:$O$1000)*100)*7.5)+((P24/MAX($P$2:$P$1000)*100)*10)+ ((T24/MAX($T$2:$T$1000)*100)*10)+((V24/MAX($V$2:$V1042)*100)*5))/100</f>
        <v>28.06564272521921</v>
      </c>
      <c r="AF24" s="2">
        <f>(((J24/MAX($J$2:$J$1000)*100)*15)+((K24/MAX($K$2:$K$1000)*100)*12.5)+((N24/MAX($N$2:$N$1000)*100)*10)+((O24/MAX($O$2:$O$1000)*100)*22.5)+((P24/MAX($P$2:$P$1000)*100)*12.5)+((T24/MAX($T$2:$T$1000)*100)*17.5)+ ((W24/MAX($W$2:$W$1000)*100)*10))/100</f>
        <v>28.334868369463297</v>
      </c>
      <c r="AG24" s="2">
        <f>(((J24/MAX($J$2:$J$1000)*100)*10)+((K24/MAX($K$2:$K$1000)*100)*25)+((N24/MAX($N$2:$N$1000)*100)*5)+((O24/MAX($O$2:$O$1000)*100)*12.5)+((P24/MAX($P$2:$P$1000)*100)*15)+((R24/MAX($R$2:$R$1000)*100)*10)+((S24/MAX($S$2:$S$1000)*100)*10)+((T24/MAX($T$2:$T$1000)*100)*12.5))/100</f>
        <v>29.166007999718587</v>
      </c>
      <c r="AH24" s="2">
        <f>(((J24/MAX($J$2:$J$1000)*100)*10)+((K24/MAX($K$2:$K$1000)*100)*15)+((N24/MAX($N$2:$N$1000)*100)*7.5)+((O24/MAX($O$2:$O$1000)*100)*15)+((P24/MAX($P$2:$P$1000)*100)*20)+((R24/MAX($R$2:$R$1000)*100)*7.5)+((S24/MAX($S$2:$S$1000)*100)*7.5)+((T24/MAX($T$2:$T$1000)*100)*12.5)+((W24/MAX($W$2:$W$1000)*100)*5))/100</f>
        <v>30.330522553525338</v>
      </c>
      <c r="AI24" s="2">
        <f>(((I24/MAX($I$2:$I$1000)*100)*5)+((J24/MAX($J$2:$J$1000)*100)*15)+((K24/MAX($K$2:$K$1000)*100)*22.5)+((L24/MAX($L$2:$L$1000)*100)*7.5)+((O24/MAX($O$2:$O$1000)*100)*12.5)+((P24/MAX($P$2:$P$1000)*100)*12.5)+((S24/MAX($S$2:$S$1000)*100)*15)+ ((T24/MAX($T$2:$T$1000)*100)*10))/100</f>
        <v>28.772354654782738</v>
      </c>
      <c r="AJ24" s="6">
        <f>('Controles Generales'!$E$4*('Volante izq. ofensivo'!J24*(90/'Volante izq. ofensivo'!H24))+'Controles Generales'!$F$4*('Volante izq. ofensivo'!K24*(90/'Volante izq. ofensivo'!H24))+'Controles Generales'!$J$4*('Volante izq. ofensivo'!O24*(90/'Volante izq. ofensivo'!H24))+'Controles Generales'!$K$4*('Volante izq. ofensivo'!P24*(90/'Volante izq. ofensivo'!H24))+'Controles Generales'!$L$4*('Volante izq. ofensivo'!Q24*(90/'Volante izq. ofensivo'!H24))+'Controles Generales'!$N$4*('Volante izq. ofensivo'!S24*(90/'Volante izq. ofensivo'!H24))+'Controles Generales'!$O$4*('Volante izq. ofensivo'!T24*(90/'Volante izq. ofensivo'!H24)))/100</f>
        <v>3.1139438085327784</v>
      </c>
      <c r="AK24" s="2">
        <f t="shared" si="0"/>
        <v>27.697129434072561</v>
      </c>
    </row>
    <row r="25" spans="1:37" ht="21" x14ac:dyDescent="0.25">
      <c r="A25" s="117" t="s">
        <v>599</v>
      </c>
      <c r="B25" s="117" t="s">
        <v>25</v>
      </c>
      <c r="C25" s="117" t="s">
        <v>130</v>
      </c>
      <c r="D25" s="117" t="s">
        <v>118</v>
      </c>
      <c r="E25" s="118">
        <v>33375</v>
      </c>
      <c r="F25" s="117">
        <v>24</v>
      </c>
      <c r="G25" s="117">
        <v>11</v>
      </c>
      <c r="H25" s="117">
        <v>778</v>
      </c>
      <c r="I25" s="2">
        <v>12</v>
      </c>
      <c r="J25" s="117">
        <v>206</v>
      </c>
      <c r="K25" s="117">
        <v>35</v>
      </c>
      <c r="L25" s="2">
        <v>0</v>
      </c>
      <c r="M25" s="2">
        <v>3</v>
      </c>
      <c r="N25" s="2">
        <v>1</v>
      </c>
      <c r="O25" s="117">
        <v>1</v>
      </c>
      <c r="P25" s="117">
        <v>3</v>
      </c>
      <c r="Q25" s="117">
        <v>2</v>
      </c>
      <c r="R25" s="2">
        <v>1</v>
      </c>
      <c r="S25" s="117">
        <v>14</v>
      </c>
      <c r="T25" s="117">
        <v>9</v>
      </c>
      <c r="U25" s="2">
        <v>2</v>
      </c>
      <c r="V25" s="2">
        <v>3</v>
      </c>
      <c r="W25" s="2">
        <v>6</v>
      </c>
      <c r="X25" s="2" t="s">
        <v>42</v>
      </c>
      <c r="Y25" s="2">
        <v>9.1544551094770839</v>
      </c>
      <c r="Z25" s="2">
        <v>9.0028209479414727</v>
      </c>
      <c r="AA25" s="2">
        <v>9.7434721299744993</v>
      </c>
      <c r="AB25" s="2">
        <v>11.240520683247578</v>
      </c>
      <c r="AC25" s="2">
        <v>14.532943354740601</v>
      </c>
      <c r="AD25" s="2">
        <v>10.760974911284521</v>
      </c>
      <c r="AE25" s="2">
        <v>11.016114876623044</v>
      </c>
      <c r="AF25" s="2">
        <v>10.96287001528937</v>
      </c>
      <c r="AG25" s="2">
        <v>12.457427671335656</v>
      </c>
      <c r="AH25" s="2">
        <v>10.583742044576258</v>
      </c>
      <c r="AI25" s="2">
        <v>13.89007327194026</v>
      </c>
      <c r="AJ25" s="6">
        <f>('Controles Generales'!$E$4*('Volante izq. ofensivo'!J25*(90/'Volante izq. ofensivo'!H25))+'Controles Generales'!$F$4*('Volante izq. ofensivo'!K25*(90/'Volante izq. ofensivo'!H25))+'Controles Generales'!$J$4*('Volante izq. ofensivo'!O25*(90/'Volante izq. ofensivo'!H25))+'Controles Generales'!$K$4*('Volante izq. ofensivo'!P25*(90/'Volante izq. ofensivo'!H25))+'Controles Generales'!$L$4*('Volante izq. ofensivo'!Q25*(90/'Volante izq. ofensivo'!H25))+'Controles Generales'!$N$4*('Volante izq. ofensivo'!S25*(90/'Volante izq. ofensivo'!H25))+'Controles Generales'!$O$4*('Volante izq. ofensivo'!T25*(90/'Volante izq. ofensivo'!H25)))/100</f>
        <v>6.0038560411311046</v>
      </c>
      <c r="AK25" s="2">
        <f t="shared" si="0"/>
        <v>16.457675812685803</v>
      </c>
    </row>
    <row r="26" spans="1:37" ht="21" x14ac:dyDescent="0.25">
      <c r="A26" s="117" t="s">
        <v>508</v>
      </c>
      <c r="B26" s="117" t="s">
        <v>25</v>
      </c>
      <c r="C26" s="117" t="s">
        <v>175</v>
      </c>
      <c r="D26" s="117" t="s">
        <v>118</v>
      </c>
      <c r="E26" s="118">
        <v>34343</v>
      </c>
      <c r="F26" s="117">
        <v>21</v>
      </c>
      <c r="G26" s="117">
        <v>5</v>
      </c>
      <c r="H26" s="117">
        <v>127</v>
      </c>
      <c r="I26" s="2">
        <v>85</v>
      </c>
      <c r="J26" s="117">
        <v>31</v>
      </c>
      <c r="K26" s="117">
        <v>11</v>
      </c>
      <c r="L26" s="2">
        <v>5</v>
      </c>
      <c r="M26" s="2">
        <v>37</v>
      </c>
      <c r="N26" s="2">
        <v>26</v>
      </c>
      <c r="O26" s="117">
        <v>0</v>
      </c>
      <c r="P26" s="117">
        <v>0</v>
      </c>
      <c r="Q26" s="117">
        <v>0</v>
      </c>
      <c r="R26" s="2">
        <v>13</v>
      </c>
      <c r="S26" s="117">
        <v>3</v>
      </c>
      <c r="T26" s="117">
        <v>2</v>
      </c>
      <c r="U26" s="2">
        <v>3</v>
      </c>
      <c r="V26" s="2">
        <v>41</v>
      </c>
      <c r="W26" s="2">
        <v>32</v>
      </c>
      <c r="X26" s="2" t="s">
        <v>42</v>
      </c>
      <c r="Y26" s="2">
        <v>6.6895902611758569</v>
      </c>
      <c r="Z26" s="2">
        <v>6.8511034177079901</v>
      </c>
      <c r="AA26" s="2">
        <v>6.5068418433820856</v>
      </c>
      <c r="AB26" s="2">
        <v>7.4395902611758569</v>
      </c>
      <c r="AC26" s="2">
        <v>7.6408985148311528</v>
      </c>
      <c r="AD26" s="2">
        <v>5.6982287624903449</v>
      </c>
      <c r="AE26" s="2">
        <v>7.0529207644610077</v>
      </c>
      <c r="AF26" s="2">
        <v>6.9971767988845786</v>
      </c>
      <c r="AG26" s="2">
        <v>5.9692075968167044</v>
      </c>
      <c r="AH26" s="2">
        <v>6.512495871722626</v>
      </c>
      <c r="AI26" s="2">
        <v>6.8232287624903449</v>
      </c>
      <c r="AJ26" s="6">
        <f>('Controles Generales'!$E$4*('Volante izq. ofensivo'!J26*(90/'Volante izq. ofensivo'!H26))+'Controles Generales'!$F$4*('Volante izq. ofensivo'!K26*(90/'Volante izq. ofensivo'!H26))+'Controles Generales'!$J$4*('Volante izq. ofensivo'!O26*(90/'Volante izq. ofensivo'!H26))+'Controles Generales'!$K$4*('Volante izq. ofensivo'!P26*(90/'Volante izq. ofensivo'!H26))+'Controles Generales'!$L$4*('Volante izq. ofensivo'!Q26*(90/'Volante izq. ofensivo'!H26))+'Controles Generales'!$N$4*('Volante izq. ofensivo'!S26*(90/'Volante izq. ofensivo'!H26))+'Controles Generales'!$O$4*('Volante izq. ofensivo'!T26*(90/'Volante izq. ofensivo'!H26)))/100</f>
        <v>6.4133858267716537</v>
      </c>
      <c r="AK26" s="2">
        <f t="shared" si="0"/>
        <v>10.874826684353389</v>
      </c>
    </row>
    <row r="27" spans="1:37" ht="21" x14ac:dyDescent="0.25">
      <c r="A27" s="117" t="s">
        <v>600</v>
      </c>
      <c r="B27" s="117" t="s">
        <v>25</v>
      </c>
      <c r="C27" s="117" t="s">
        <v>152</v>
      </c>
      <c r="D27" s="117" t="s">
        <v>118</v>
      </c>
      <c r="E27" s="118">
        <v>31645</v>
      </c>
      <c r="F27" s="117">
        <v>29</v>
      </c>
      <c r="G27" s="117">
        <v>16</v>
      </c>
      <c r="H27" s="117">
        <v>984</v>
      </c>
      <c r="I27" s="2">
        <v>7</v>
      </c>
      <c r="J27" s="117">
        <v>99</v>
      </c>
      <c r="K27" s="117">
        <v>25</v>
      </c>
      <c r="L27" s="2">
        <v>0</v>
      </c>
      <c r="M27" s="2">
        <v>2</v>
      </c>
      <c r="N27" s="2">
        <v>0</v>
      </c>
      <c r="O27" s="117">
        <v>2</v>
      </c>
      <c r="P27" s="117">
        <v>2</v>
      </c>
      <c r="Q27" s="117">
        <v>2</v>
      </c>
      <c r="R27" s="2">
        <v>0</v>
      </c>
      <c r="S27" s="117">
        <v>24</v>
      </c>
      <c r="T27" s="117">
        <v>12</v>
      </c>
      <c r="U27" s="2">
        <v>0</v>
      </c>
      <c r="V27" s="2">
        <v>2</v>
      </c>
      <c r="W27" s="2">
        <v>2</v>
      </c>
      <c r="X27" s="2" t="s">
        <v>42</v>
      </c>
      <c r="Y27" s="2">
        <v>7.518035535067054</v>
      </c>
      <c r="Z27" s="2">
        <v>6.1567982762965867</v>
      </c>
      <c r="AA27" s="2">
        <v>7.2712879444031389</v>
      </c>
      <c r="AB27" s="2">
        <v>8.2680355350670531</v>
      </c>
      <c r="AC27" s="2">
        <v>8.09354489596425</v>
      </c>
      <c r="AD27" s="2">
        <v>5.7175142682559263</v>
      </c>
      <c r="AE27" s="2">
        <v>7.2542339199961727</v>
      </c>
      <c r="AF27" s="2">
        <v>5.2947428476365861</v>
      </c>
      <c r="AG27" s="2">
        <v>5.1788971798459462</v>
      </c>
      <c r="AH27" s="2">
        <v>5.3692442782812808</v>
      </c>
      <c r="AI27" s="2">
        <v>6.8425142682559263</v>
      </c>
      <c r="AJ27" s="6">
        <f>('Controles Generales'!$E$4*('Volante izq. ofensivo'!J27*(90/'Volante izq. ofensivo'!H27))+'Controles Generales'!$F$4*('Volante izq. ofensivo'!K27*(90/'Volante izq. ofensivo'!H27))+'Controles Generales'!$J$4*('Volante izq. ofensivo'!O27*(90/'Volante izq. ofensivo'!H27))+'Controles Generales'!$K$4*('Volante izq. ofensivo'!P27*(90/'Volante izq. ofensivo'!H27))+'Controles Generales'!$L$4*('Volante izq. ofensivo'!Q27*(90/'Volante izq. ofensivo'!H27))+'Controles Generales'!$N$4*('Volante izq. ofensivo'!S27*(90/'Volante izq. ofensivo'!H27))+'Controles Generales'!$O$4*('Volante izq. ofensivo'!T27*(90/'Volante izq. ofensivo'!H27)))/100</f>
        <v>2.7713414634146343</v>
      </c>
      <c r="AK27" s="2">
        <f t="shared" si="0"/>
        <v>13.723929716130362</v>
      </c>
    </row>
    <row r="28" spans="1:37" ht="21" x14ac:dyDescent="0.25">
      <c r="A28" s="117" t="s">
        <v>500</v>
      </c>
      <c r="B28" s="117" t="s">
        <v>25</v>
      </c>
      <c r="C28" s="117" t="s">
        <v>168</v>
      </c>
      <c r="D28" s="117" t="s">
        <v>118</v>
      </c>
      <c r="E28" s="118">
        <v>34625</v>
      </c>
      <c r="F28" s="117">
        <v>21</v>
      </c>
      <c r="G28" s="117">
        <v>6</v>
      </c>
      <c r="H28" s="117">
        <v>314</v>
      </c>
      <c r="I28" s="2">
        <v>10</v>
      </c>
      <c r="J28" s="117">
        <v>63</v>
      </c>
      <c r="K28" s="117">
        <v>21</v>
      </c>
      <c r="L28" s="2">
        <v>0</v>
      </c>
      <c r="M28" s="2">
        <v>3</v>
      </c>
      <c r="N28" s="2">
        <v>1</v>
      </c>
      <c r="O28" s="117">
        <v>0</v>
      </c>
      <c r="P28" s="117">
        <v>3</v>
      </c>
      <c r="Q28" s="117">
        <v>2</v>
      </c>
      <c r="R28" s="2">
        <v>0</v>
      </c>
      <c r="S28" s="117">
        <v>5</v>
      </c>
      <c r="T28" s="117">
        <v>4</v>
      </c>
      <c r="U28" s="2">
        <v>0</v>
      </c>
      <c r="V28" s="2">
        <v>2</v>
      </c>
      <c r="W28" s="2">
        <v>5</v>
      </c>
      <c r="X28" s="2" t="s">
        <v>42</v>
      </c>
      <c r="Y28" s="2">
        <v>23.239284267980949</v>
      </c>
      <c r="Z28" s="2">
        <v>17.165052637821184</v>
      </c>
      <c r="AA28" s="2">
        <v>19.424287911892506</v>
      </c>
      <c r="AB28" s="2">
        <v>24.919612136833404</v>
      </c>
      <c r="AC28" s="2">
        <v>28.705746149601882</v>
      </c>
      <c r="AD28" s="2">
        <v>42.059635816205379</v>
      </c>
      <c r="AE28" s="2">
        <v>35.1797523452774</v>
      </c>
      <c r="AF28" s="2">
        <v>47.405472461686884</v>
      </c>
      <c r="AG28" s="2">
        <v>44.364682272457486</v>
      </c>
      <c r="AH28" s="2">
        <v>41.632456852069097</v>
      </c>
      <c r="AI28" s="2">
        <v>44.580127619484074</v>
      </c>
      <c r="AJ28" s="6">
        <f>('Controles Generales'!$E$4*('Volante izq. ofensivo'!J28*(90/'Volante izq. ofensivo'!H28))+'Controles Generales'!$F$4*('Volante izq. ofensivo'!K28*(90/'Volante izq. ofensivo'!H28))+'Controles Generales'!$J$4*('Volante izq. ofensivo'!O28*(90/'Volante izq. ofensivo'!H28))+'Controles Generales'!$K$4*('Volante izq. ofensivo'!P28*(90/'Volante izq. ofensivo'!H28))+'Controles Generales'!$L$4*('Volante izq. ofensivo'!Q28*(90/'Volante izq. ofensivo'!H28))+'Controles Generales'!$N$4*('Volante izq. ofensivo'!S28*(90/'Volante izq. ofensivo'!H28))+'Controles Generales'!$O$4*('Volante izq. ofensivo'!T28*(90/'Volante izq. ofensivo'!H28)))/100</f>
        <v>5.3097133757961785</v>
      </c>
      <c r="AK28" s="2">
        <f t="shared" si="0"/>
        <v>8.3677302833092213</v>
      </c>
    </row>
    <row r="29" spans="1:37" ht="21" x14ac:dyDescent="0.25">
      <c r="A29" s="117" t="s">
        <v>134</v>
      </c>
      <c r="B29" s="117" t="s">
        <v>25</v>
      </c>
      <c r="C29" s="117" t="s">
        <v>157</v>
      </c>
      <c r="D29" s="117" t="s">
        <v>118</v>
      </c>
      <c r="E29" s="118">
        <v>34513</v>
      </c>
      <c r="F29" s="117">
        <v>21</v>
      </c>
      <c r="G29" s="117">
        <v>1</v>
      </c>
      <c r="H29" s="117">
        <v>8</v>
      </c>
      <c r="I29" s="2">
        <v>1</v>
      </c>
      <c r="J29" s="117">
        <v>3</v>
      </c>
      <c r="K29" s="117">
        <v>1</v>
      </c>
      <c r="L29" s="2">
        <v>0</v>
      </c>
      <c r="M29" s="2">
        <v>1</v>
      </c>
      <c r="N29" s="2">
        <v>0</v>
      </c>
      <c r="O29" s="117">
        <v>0</v>
      </c>
      <c r="P29" s="117">
        <v>0</v>
      </c>
      <c r="Q29" s="117">
        <v>0</v>
      </c>
      <c r="R29" s="2">
        <v>0</v>
      </c>
      <c r="S29" s="117">
        <v>0</v>
      </c>
      <c r="T29" s="117">
        <v>1</v>
      </c>
      <c r="U29" s="2">
        <v>0</v>
      </c>
      <c r="V29" s="2">
        <v>2</v>
      </c>
      <c r="W29" s="2">
        <v>2</v>
      </c>
      <c r="X29" s="2" t="s">
        <v>42</v>
      </c>
      <c r="Y29" s="2">
        <v>0.40133348624809728</v>
      </c>
      <c r="Z29" s="2">
        <v>0.59443359455219036</v>
      </c>
      <c r="AA29" s="2">
        <v>0.56766944314382639</v>
      </c>
      <c r="AB29" s="2">
        <v>0.40133348624809728</v>
      </c>
      <c r="AC29" s="2">
        <v>0.68479129188332222</v>
      </c>
      <c r="AD29" s="2">
        <v>0.42031403131972395</v>
      </c>
      <c r="AE29" s="2">
        <v>0.43198160157363191</v>
      </c>
      <c r="AF29" s="2">
        <v>0.80002255808707412</v>
      </c>
      <c r="AG29" s="2">
        <v>0.36435070306038048</v>
      </c>
      <c r="AH29" s="2">
        <v>0.50071433942401677</v>
      </c>
      <c r="AI29" s="2">
        <v>0.42031403131972395</v>
      </c>
      <c r="AJ29" s="6">
        <f>('Controles Generales'!$E$4*('Volante izq. ofensivo'!J29*(90/'Volante izq. ofensivo'!H29))+'Controles Generales'!$F$4*('Volante izq. ofensivo'!K29*(90/'Volante izq. ofensivo'!H29))+'Controles Generales'!$J$4*('Volante izq. ofensivo'!O29*(90/'Volante izq. ofensivo'!H29))+'Controles Generales'!$K$4*('Volante izq. ofensivo'!P29*(90/'Volante izq. ofensivo'!H29))+'Controles Generales'!$L$4*('Volante izq. ofensivo'!Q29*(90/'Volante izq. ofensivo'!H29))+'Controles Generales'!$N$4*('Volante izq. ofensivo'!S29*(90/'Volante izq. ofensivo'!H29))+'Controles Generales'!$O$4*('Volante izq. ofensivo'!T29*(90/'Volante izq. ofensivo'!H29)))/100</f>
        <v>10.125</v>
      </c>
      <c r="AK29" s="2">
        <f t="shared" si="0"/>
        <v>0.39684638606112216</v>
      </c>
    </row>
    <row r="30" spans="1:37" ht="21" x14ac:dyDescent="0.25">
      <c r="A30" s="117" t="s">
        <v>424</v>
      </c>
      <c r="B30" s="117" t="s">
        <v>25</v>
      </c>
      <c r="C30" s="117" t="s">
        <v>128</v>
      </c>
      <c r="D30" s="117" t="s">
        <v>118</v>
      </c>
      <c r="E30" s="118">
        <v>35423</v>
      </c>
      <c r="F30" s="117">
        <v>18</v>
      </c>
      <c r="G30" s="117">
        <v>1</v>
      </c>
      <c r="H30" s="117">
        <v>7</v>
      </c>
      <c r="I30" s="2">
        <v>146</v>
      </c>
      <c r="J30" s="117">
        <v>2</v>
      </c>
      <c r="K30" s="117">
        <v>1</v>
      </c>
      <c r="L30" s="2">
        <v>9</v>
      </c>
      <c r="M30" s="2">
        <v>105</v>
      </c>
      <c r="N30" s="2">
        <v>11</v>
      </c>
      <c r="O30" s="117">
        <v>0</v>
      </c>
      <c r="P30" s="117">
        <v>0</v>
      </c>
      <c r="Q30" s="117">
        <v>0</v>
      </c>
      <c r="R30" s="2">
        <v>10</v>
      </c>
      <c r="S30" s="117">
        <v>0</v>
      </c>
      <c r="T30" s="117">
        <v>0</v>
      </c>
      <c r="U30" s="2">
        <v>10</v>
      </c>
      <c r="V30" s="2">
        <v>119</v>
      </c>
      <c r="W30" s="2">
        <v>72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6">
        <f>('Controles Generales'!$E$4*('Volante izq. ofensivo'!J30*(90/'Volante izq. ofensivo'!H30))+'Controles Generales'!$F$4*('Volante izq. ofensivo'!K30*(90/'Volante izq. ofensivo'!H30))+'Controles Generales'!$J$4*('Volante izq. ofensivo'!O30*(90/'Volante izq. ofensivo'!H30))+'Controles Generales'!$K$4*('Volante izq. ofensivo'!P30*(90/'Volante izq. ofensivo'!H30))+'Controles Generales'!$L$4*('Volante izq. ofensivo'!Q30*(90/'Volante izq. ofensivo'!H30))+'Controles Generales'!$N$4*('Volante izq. ofensivo'!S30*(90/'Volante izq. ofensivo'!H30))+'Controles Generales'!$O$4*('Volante izq. ofensivo'!T30*(90/'Volante izq. ofensivo'!H30)))/100</f>
        <v>7.7142857142857153</v>
      </c>
      <c r="AK30" s="2"/>
    </row>
    <row r="31" spans="1:37" ht="21" x14ac:dyDescent="0.25">
      <c r="A31" s="117" t="s">
        <v>601</v>
      </c>
      <c r="B31" s="117" t="s">
        <v>25</v>
      </c>
      <c r="C31" s="117" t="s">
        <v>130</v>
      </c>
      <c r="D31" s="117" t="s">
        <v>118</v>
      </c>
      <c r="E31" s="118">
        <v>33318</v>
      </c>
      <c r="F31" s="117">
        <v>24</v>
      </c>
      <c r="G31" s="117">
        <v>14</v>
      </c>
      <c r="H31" s="117">
        <v>634</v>
      </c>
      <c r="I31" s="2">
        <v>75</v>
      </c>
      <c r="J31" s="117">
        <v>89</v>
      </c>
      <c r="K31" s="117">
        <v>10</v>
      </c>
      <c r="L31" s="2">
        <v>7</v>
      </c>
      <c r="M31" s="2">
        <v>52</v>
      </c>
      <c r="N31" s="2">
        <v>16</v>
      </c>
      <c r="O31" s="117">
        <v>3</v>
      </c>
      <c r="P31" s="117">
        <v>1</v>
      </c>
      <c r="Q31" s="117">
        <v>1</v>
      </c>
      <c r="R31" s="2">
        <v>21</v>
      </c>
      <c r="S31" s="117">
        <v>15</v>
      </c>
      <c r="T31" s="117">
        <v>19</v>
      </c>
      <c r="U31" s="2">
        <v>10</v>
      </c>
      <c r="V31" s="2">
        <v>56</v>
      </c>
      <c r="W31" s="2">
        <v>55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6">
        <f>('Controles Generales'!$E$4*('Volante izq. ofensivo'!J31*(90/'Volante izq. ofensivo'!H31))+'Controles Generales'!$F$4*('Volante izq. ofensivo'!K31*(90/'Volante izq. ofensivo'!H31))+'Controles Generales'!$J$4*('Volante izq. ofensivo'!O31*(90/'Volante izq. ofensivo'!H31))+'Controles Generales'!$K$4*('Volante izq. ofensivo'!P31*(90/'Volante izq. ofensivo'!H31))+'Controles Generales'!$L$4*('Volante izq. ofensivo'!Q31*(90/'Volante izq. ofensivo'!H31))+'Controles Generales'!$N$4*('Volante izq. ofensivo'!S31*(90/'Volante izq. ofensivo'!H31))+'Controles Generales'!$O$4*('Volante izq. ofensivo'!T31*(90/'Volante izq. ofensivo'!H31)))/100</f>
        <v>3.4850157728706632</v>
      </c>
      <c r="AK31" s="2"/>
    </row>
    <row r="32" spans="1:37" ht="21" x14ac:dyDescent="0.25">
      <c r="A32" s="117" t="s">
        <v>353</v>
      </c>
      <c r="B32" s="117" t="s">
        <v>25</v>
      </c>
      <c r="C32" s="117" t="s">
        <v>175</v>
      </c>
      <c r="D32" s="117" t="s">
        <v>118</v>
      </c>
      <c r="E32" s="118">
        <v>35705</v>
      </c>
      <c r="F32" s="117">
        <v>18</v>
      </c>
      <c r="G32" s="117">
        <v>15</v>
      </c>
      <c r="H32" s="117">
        <v>847</v>
      </c>
      <c r="I32" s="2">
        <v>140</v>
      </c>
      <c r="J32" s="117">
        <v>74</v>
      </c>
      <c r="K32" s="117">
        <v>36</v>
      </c>
      <c r="L32" s="2">
        <v>5</v>
      </c>
      <c r="M32" s="2">
        <v>51</v>
      </c>
      <c r="N32" s="2">
        <v>2</v>
      </c>
      <c r="O32" s="117">
        <v>1</v>
      </c>
      <c r="P32" s="117">
        <v>4</v>
      </c>
      <c r="Q32" s="117">
        <v>3</v>
      </c>
      <c r="R32" s="2">
        <v>6</v>
      </c>
      <c r="S32" s="117">
        <v>22</v>
      </c>
      <c r="T32" s="117">
        <v>11</v>
      </c>
      <c r="U32" s="2">
        <v>2</v>
      </c>
      <c r="V32" s="2">
        <v>48</v>
      </c>
      <c r="W32" s="2">
        <v>19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6">
        <f>('Controles Generales'!$E$4*('Volante izq. ofensivo'!J32*(90/'Volante izq. ofensivo'!H32))+'Controles Generales'!$F$4*('Volante izq. ofensivo'!K32*(90/'Volante izq. ofensivo'!H32))+'Controles Generales'!$J$4*('Volante izq. ofensivo'!O32*(90/'Volante izq. ofensivo'!H32))+'Controles Generales'!$K$4*('Volante izq. ofensivo'!P32*(90/'Volante izq. ofensivo'!H32))+'Controles Generales'!$L$4*('Volante izq. ofensivo'!Q32*(90/'Volante izq. ofensivo'!H32))+'Controles Generales'!$N$4*('Volante izq. ofensivo'!S32*(90/'Volante izq. ofensivo'!H32))+'Controles Generales'!$O$4*('Volante izq. ofensivo'!T32*(90/'Volante izq. ofensivo'!H32)))/100</f>
        <v>2.9034828807556079</v>
      </c>
      <c r="AK32" s="2"/>
    </row>
    <row r="33" spans="1:37" ht="21" x14ac:dyDescent="0.25">
      <c r="A33" s="117" t="s">
        <v>602</v>
      </c>
      <c r="B33" s="117" t="s">
        <v>25</v>
      </c>
      <c r="C33" s="117" t="s">
        <v>148</v>
      </c>
      <c r="D33" s="117" t="s">
        <v>118</v>
      </c>
      <c r="E33" s="118">
        <v>34676</v>
      </c>
      <c r="F33" s="117">
        <v>20</v>
      </c>
      <c r="G33" s="117">
        <v>2</v>
      </c>
      <c r="H33" s="117">
        <v>30</v>
      </c>
      <c r="I33" s="2">
        <v>33</v>
      </c>
      <c r="J33" s="117">
        <v>3</v>
      </c>
      <c r="K33" s="117">
        <v>0</v>
      </c>
      <c r="L33" s="2">
        <v>5</v>
      </c>
      <c r="M33" s="2">
        <v>19</v>
      </c>
      <c r="N33" s="2">
        <v>2</v>
      </c>
      <c r="O33" s="117">
        <v>0</v>
      </c>
      <c r="P33" s="117">
        <v>0</v>
      </c>
      <c r="Q33" s="117">
        <v>0</v>
      </c>
      <c r="R33" s="2">
        <v>8</v>
      </c>
      <c r="S33" s="117">
        <v>0</v>
      </c>
      <c r="T33" s="117">
        <v>0</v>
      </c>
      <c r="U33" s="2">
        <v>2</v>
      </c>
      <c r="V33" s="2">
        <v>30</v>
      </c>
      <c r="W33" s="2">
        <v>14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6">
        <f>('Controles Generales'!$E$4*('Volante izq. ofensivo'!J33*(90/'Volante izq. ofensivo'!H33))+'Controles Generales'!$F$4*('Volante izq. ofensivo'!K33*(90/'Volante izq. ofensivo'!H33))+'Controles Generales'!$J$4*('Volante izq. ofensivo'!O33*(90/'Volante izq. ofensivo'!H33))+'Controles Generales'!$K$4*('Volante izq. ofensivo'!P33*(90/'Volante izq. ofensivo'!H33))+'Controles Generales'!$L$4*('Volante izq. ofensivo'!Q33*(90/'Volante izq. ofensivo'!H33))+'Controles Generales'!$N$4*('Volante izq. ofensivo'!S33*(90/'Volante izq. ofensivo'!H33))+'Controles Generales'!$O$4*('Volante izq. ofensivo'!T33*(90/'Volante izq. ofensivo'!H33)))/100</f>
        <v>1.8</v>
      </c>
      <c r="AK33" s="2"/>
    </row>
    <row r="34" spans="1:37" ht="21" x14ac:dyDescent="0.25">
      <c r="A34" s="117" t="s">
        <v>159</v>
      </c>
      <c r="B34" s="117" t="s">
        <v>25</v>
      </c>
      <c r="C34" s="117" t="s">
        <v>143</v>
      </c>
      <c r="D34" s="117" t="s">
        <v>118</v>
      </c>
      <c r="E34" s="118">
        <v>35063</v>
      </c>
      <c r="F34" s="117">
        <v>19</v>
      </c>
      <c r="G34" s="117">
        <v>15</v>
      </c>
      <c r="H34" s="117">
        <v>690</v>
      </c>
      <c r="I34" s="2">
        <v>7</v>
      </c>
      <c r="J34" s="117">
        <v>87</v>
      </c>
      <c r="K34" s="117">
        <v>14</v>
      </c>
      <c r="L34" s="2">
        <v>0</v>
      </c>
      <c r="M34" s="2">
        <v>4</v>
      </c>
      <c r="N34" s="2">
        <v>2</v>
      </c>
      <c r="O34" s="117">
        <v>0</v>
      </c>
      <c r="P34" s="117">
        <v>1</v>
      </c>
      <c r="Q34" s="117">
        <v>1</v>
      </c>
      <c r="R34" s="2">
        <v>1</v>
      </c>
      <c r="S34" s="117">
        <v>7</v>
      </c>
      <c r="T34" s="117">
        <v>6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6">
        <f>('Controles Generales'!$E$4*('Volante izq. ofensivo'!J34*(90/'Volante izq. ofensivo'!H34))+'Controles Generales'!$F$4*('Volante izq. ofensivo'!K34*(90/'Volante izq. ofensivo'!H34))+'Controles Generales'!$J$4*('Volante izq. ofensivo'!O34*(90/'Volante izq. ofensivo'!H34))+'Controles Generales'!$K$4*('Volante izq. ofensivo'!P34*(90/'Volante izq. ofensivo'!H34))+'Controles Generales'!$L$4*('Volante izq. ofensivo'!Q34*(90/'Volante izq. ofensivo'!H34))+'Controles Generales'!$N$4*('Volante izq. ofensivo'!S34*(90/'Volante izq. ofensivo'!H34))+'Controles Generales'!$O$4*('Volante izq. ofensivo'!T34*(90/'Volante izq. ofensivo'!H34)))/100</f>
        <v>2.8793478260869567</v>
      </c>
      <c r="AK34" s="2"/>
    </row>
    <row r="35" spans="1:37" ht="21" x14ac:dyDescent="0.25">
      <c r="A35" s="117" t="s">
        <v>177</v>
      </c>
      <c r="B35" s="117" t="s">
        <v>25</v>
      </c>
      <c r="C35" s="117" t="s">
        <v>139</v>
      </c>
      <c r="D35" s="117" t="s">
        <v>118</v>
      </c>
      <c r="E35" s="118">
        <v>32933</v>
      </c>
      <c r="F35" s="117">
        <v>25</v>
      </c>
      <c r="G35" s="117">
        <v>11</v>
      </c>
      <c r="H35" s="117">
        <v>748</v>
      </c>
      <c r="I35" s="2">
        <v>87</v>
      </c>
      <c r="J35" s="117">
        <v>173</v>
      </c>
      <c r="K35" s="117">
        <v>73</v>
      </c>
      <c r="L35" s="2">
        <v>5</v>
      </c>
      <c r="M35" s="2">
        <v>34</v>
      </c>
      <c r="N35" s="2">
        <v>7</v>
      </c>
      <c r="O35" s="117">
        <v>0</v>
      </c>
      <c r="P35" s="117">
        <v>7</v>
      </c>
      <c r="Q35" s="117">
        <v>1</v>
      </c>
      <c r="R35" s="2">
        <v>3</v>
      </c>
      <c r="S35" s="117">
        <v>38</v>
      </c>
      <c r="T35" s="117">
        <v>6</v>
      </c>
      <c r="U35" s="2">
        <v>4</v>
      </c>
      <c r="V35" s="2">
        <v>53</v>
      </c>
      <c r="W35" s="2">
        <v>23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6">
        <f>('Controles Generales'!$E$4*('Volante izq. ofensivo'!J35*(90/'Volante izq. ofensivo'!H35))+'Controles Generales'!$F$4*('Volante izq. ofensivo'!K35*(90/'Volante izq. ofensivo'!H35))+'Controles Generales'!$J$4*('Volante izq. ofensivo'!O35*(90/'Volante izq. ofensivo'!H35))+'Controles Generales'!$K$4*('Volante izq. ofensivo'!P35*(90/'Volante izq. ofensivo'!H35))+'Controles Generales'!$L$4*('Volante izq. ofensivo'!Q35*(90/'Volante izq. ofensivo'!H35))+'Controles Generales'!$N$4*('Volante izq. ofensivo'!S35*(90/'Volante izq. ofensivo'!H35))+'Controles Generales'!$O$4*('Volante izq. ofensivo'!T35*(90/'Volante izq. ofensivo'!H35)))/100</f>
        <v>6.7951203208556157</v>
      </c>
      <c r="AK35" s="2"/>
    </row>
    <row r="36" spans="1:37" ht="21" x14ac:dyDescent="0.25">
      <c r="A36" s="117" t="s">
        <v>603</v>
      </c>
      <c r="B36" s="117" t="s">
        <v>25</v>
      </c>
      <c r="C36" s="117" t="s">
        <v>160</v>
      </c>
      <c r="D36" s="117" t="s">
        <v>118</v>
      </c>
      <c r="E36" s="118">
        <v>30720</v>
      </c>
      <c r="F36" s="117">
        <v>31</v>
      </c>
      <c r="G36" s="117">
        <v>1</v>
      </c>
      <c r="H36" s="117">
        <v>65</v>
      </c>
      <c r="I36" s="2">
        <v>71</v>
      </c>
      <c r="J36" s="117">
        <v>3</v>
      </c>
      <c r="K36" s="117">
        <v>3</v>
      </c>
      <c r="L36" s="2">
        <v>7</v>
      </c>
      <c r="M36" s="2">
        <v>29</v>
      </c>
      <c r="N36" s="2">
        <v>0</v>
      </c>
      <c r="O36" s="117">
        <v>0</v>
      </c>
      <c r="P36" s="117">
        <v>0</v>
      </c>
      <c r="Q36" s="117">
        <v>0</v>
      </c>
      <c r="R36" s="2">
        <v>10</v>
      </c>
      <c r="S36" s="117">
        <v>5</v>
      </c>
      <c r="T36" s="117">
        <v>2</v>
      </c>
      <c r="U36" s="2">
        <v>2</v>
      </c>
      <c r="V36" s="2">
        <v>24</v>
      </c>
      <c r="W36" s="2">
        <v>15</v>
      </c>
      <c r="X36" s="2" t="s">
        <v>42</v>
      </c>
      <c r="Y36" s="2">
        <v>31.941514075731355</v>
      </c>
      <c r="Z36" s="2">
        <v>14.725958873425917</v>
      </c>
      <c r="AA36" s="2">
        <v>18.702859786458635</v>
      </c>
      <c r="AB36" s="2">
        <v>25.978399321632995</v>
      </c>
      <c r="AC36" s="2">
        <v>25.432633695335145</v>
      </c>
      <c r="AD36" s="2">
        <v>49.203810113696917</v>
      </c>
      <c r="AE36" s="2">
        <v>33.8937415020918</v>
      </c>
      <c r="AF36" s="2">
        <v>40.59081036856179</v>
      </c>
      <c r="AG36" s="2">
        <v>46.956926884058497</v>
      </c>
      <c r="AH36" s="2">
        <v>47.030641164438649</v>
      </c>
      <c r="AI36" s="2">
        <v>40.259137982549376</v>
      </c>
      <c r="AJ36" s="6">
        <f>('Controles Generales'!$E$4*('Volante izq. ofensivo'!J36*(90/'Volante izq. ofensivo'!H36))+'Controles Generales'!$F$4*('Volante izq. ofensivo'!K36*(90/'Volante izq. ofensivo'!H36))+'Controles Generales'!$J$4*('Volante izq. ofensivo'!O36*(90/'Volante izq. ofensivo'!H36))+'Controles Generales'!$K$4*('Volante izq. ofensivo'!P36*(90/'Volante izq. ofensivo'!H36))+'Controles Generales'!$L$4*('Volante izq. ofensivo'!Q36*(90/'Volante izq. ofensivo'!H36))+'Controles Generales'!$N$4*('Volante izq. ofensivo'!S36*(90/'Volante izq. ofensivo'!H36))+'Controles Generales'!$O$4*('Volante izq. ofensivo'!T36*(90/'Volante izq. ofensivo'!H36)))/100</f>
        <v>2.976923076923077</v>
      </c>
      <c r="AK36" s="2">
        <f>(((I36/MAX($I$2:$I$1000)*100)*5)+((J36/MAX($J$2:$J$1000)*100)*15)+((K36/MAX($K$2:$K$1000)*100)*12.5)+((L36/MAX($L$2:$L$1000)*100)*17.5)+((M36/MAX($M$2:$M$1000)*100)*5)+((O36/MAX($O$2:$O$1000)*100)*12.5)+((P36/MAX($P$2:$P$1000)*100)*12.5)+((S36/MAX($S$2:$S$1000)*100)*10)+ ((T36/MAX($T$2:$T$1000)*100)*5)+((V36/MAX($V$2:$V$1000)*100)*5))/100</f>
        <v>9.8862282770045358</v>
      </c>
    </row>
    <row r="37" spans="1:37" ht="21" x14ac:dyDescent="0.25">
      <c r="A37" s="117" t="s">
        <v>523</v>
      </c>
      <c r="B37" s="117" t="s">
        <v>25</v>
      </c>
      <c r="C37" s="117" t="s">
        <v>154</v>
      </c>
      <c r="D37" s="117" t="s">
        <v>118</v>
      </c>
      <c r="E37" s="118">
        <v>35104</v>
      </c>
      <c r="F37" s="117">
        <v>19</v>
      </c>
      <c r="G37" s="117">
        <v>18</v>
      </c>
      <c r="H37" s="117">
        <v>1267</v>
      </c>
      <c r="I37" s="2">
        <v>25</v>
      </c>
      <c r="J37" s="117">
        <v>350</v>
      </c>
      <c r="K37" s="117">
        <v>46</v>
      </c>
      <c r="L37" s="2">
        <v>1</v>
      </c>
      <c r="M37" s="2">
        <v>12</v>
      </c>
      <c r="N37" s="2">
        <v>2</v>
      </c>
      <c r="O37" s="117">
        <v>4</v>
      </c>
      <c r="P37" s="117">
        <v>6</v>
      </c>
      <c r="Q37" s="117">
        <v>3</v>
      </c>
      <c r="R37" s="2">
        <v>3</v>
      </c>
      <c r="S37" s="117">
        <v>21</v>
      </c>
      <c r="T37" s="117">
        <v>29</v>
      </c>
      <c r="U37" s="2">
        <v>3</v>
      </c>
      <c r="V37" s="2">
        <v>10</v>
      </c>
      <c r="W37" s="2">
        <v>4</v>
      </c>
      <c r="X37" s="2" t="s">
        <v>42</v>
      </c>
      <c r="Y37" s="2">
        <v>15.609317004623586</v>
      </c>
      <c r="Z37" s="2">
        <v>9.246235088943779</v>
      </c>
      <c r="AA37" s="2">
        <v>11.121638366786083</v>
      </c>
      <c r="AB37" s="2">
        <v>16.578579299705552</v>
      </c>
      <c r="AC37" s="2">
        <v>17.649862409752632</v>
      </c>
      <c r="AD37" s="2">
        <v>22.196980880328123</v>
      </c>
      <c r="AE37" s="2">
        <v>19.238547141524183</v>
      </c>
      <c r="AF37" s="2">
        <v>22.121495878848819</v>
      </c>
      <c r="AG37" s="2">
        <v>24.372602811489024</v>
      </c>
      <c r="AH37" s="2">
        <v>24.811826188784959</v>
      </c>
      <c r="AI37" s="2">
        <v>23.650874322951076</v>
      </c>
      <c r="AJ37" s="6">
        <f>('Controles Generales'!$E$4*('Volante izq. ofensivo'!J37*(90/'Volante izq. ofensivo'!H37))+'Controles Generales'!$F$4*('Volante izq. ofensivo'!K37*(90/'Volante izq. ofensivo'!H37))+'Controles Generales'!$J$4*('Volante izq. ofensivo'!O37*(90/'Volante izq. ofensivo'!H37))+'Controles Generales'!$K$4*('Volante izq. ofensivo'!P37*(90/'Volante izq. ofensivo'!H37))+'Controles Generales'!$L$4*('Volante izq. ofensivo'!Q37*(90/'Volante izq. ofensivo'!H37))+'Controles Generales'!$N$4*('Volante izq. ofensivo'!S37*(90/'Volante izq. ofensivo'!H37))+'Controles Generales'!$O$4*('Volante izq. ofensivo'!T37*(90/'Volante izq. ofensivo'!H37)))/100</f>
        <v>6.165745856353591</v>
      </c>
      <c r="AK37" s="2">
        <f>(((I37/MAX($I$2:$I$1000)*100)*5)+((J37/MAX($J$2:$J$1000)*100)*15)+((K37/MAX($K$2:$K$1000)*100)*12.5)+((L37/MAX($L$2:$L$1000)*100)*17.5)+((M37/MAX($M$2:$M$1000)*100)*5)+((O37/MAX($O$2:$O$1000)*100)*12.5)+((P37/MAX($P$2:$P$1000)*100)*12.5)+((S37/MAX($S$2:$S$1000)*100)*10)+ ((T37/MAX($T$2:$T$1000)*100)*5)+((V37/MAX($V$2:$V$1000)*100)*5))/100</f>
        <v>32.33107372106879</v>
      </c>
    </row>
    <row r="38" spans="1:37" ht="21" x14ac:dyDescent="0.25">
      <c r="A38" s="117" t="s">
        <v>604</v>
      </c>
      <c r="B38" s="117" t="s">
        <v>25</v>
      </c>
      <c r="C38" s="117" t="s">
        <v>605</v>
      </c>
      <c r="D38" s="117" t="s">
        <v>118</v>
      </c>
      <c r="E38" s="118">
        <v>33541</v>
      </c>
      <c r="F38" s="117">
        <v>24</v>
      </c>
      <c r="G38" s="117">
        <v>18</v>
      </c>
      <c r="H38" s="117">
        <v>1319</v>
      </c>
      <c r="I38" s="2">
        <v>107</v>
      </c>
      <c r="J38" s="117">
        <v>154</v>
      </c>
      <c r="K38" s="117">
        <v>27</v>
      </c>
      <c r="L38" s="2">
        <v>6</v>
      </c>
      <c r="M38" s="2">
        <v>42</v>
      </c>
      <c r="N38" s="2">
        <v>7</v>
      </c>
      <c r="O38" s="117">
        <v>2</v>
      </c>
      <c r="P38" s="117">
        <v>2</v>
      </c>
      <c r="Q38" s="117">
        <v>0</v>
      </c>
      <c r="R38" s="2">
        <v>1</v>
      </c>
      <c r="S38" s="117">
        <v>10</v>
      </c>
      <c r="T38" s="117">
        <v>13</v>
      </c>
      <c r="U38" s="2">
        <v>2</v>
      </c>
      <c r="V38" s="2">
        <v>55</v>
      </c>
      <c r="W38" s="2">
        <v>34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6">
        <f>('Controles Generales'!$E$4*('Volante izq. ofensivo'!J38*(90/'Volante izq. ofensivo'!H38))+'Controles Generales'!$F$4*('Volante izq. ofensivo'!K38*(90/'Volante izq. ofensivo'!H38))+'Controles Generales'!$J$4*('Volante izq. ofensivo'!O38*(90/'Volante izq. ofensivo'!H38))+'Controles Generales'!$K$4*('Volante izq. ofensivo'!P38*(90/'Volante izq. ofensivo'!H38))+'Controles Generales'!$L$4*('Volante izq. ofensivo'!Q38*(90/'Volante izq. ofensivo'!H38))+'Controles Generales'!$N$4*('Volante izq. ofensivo'!S38*(90/'Volante izq. ofensivo'!H38))+'Controles Generales'!$O$4*('Volante izq. ofensivo'!T38*(90/'Volante izq. ofensivo'!H38)))/100</f>
        <v>2.6952236542835486</v>
      </c>
      <c r="AK38" s="2"/>
    </row>
    <row r="39" spans="1:37" ht="21" x14ac:dyDescent="0.25">
      <c r="A39" s="117" t="s">
        <v>606</v>
      </c>
      <c r="B39" s="117" t="s">
        <v>25</v>
      </c>
      <c r="C39" s="117" t="s">
        <v>165</v>
      </c>
      <c r="D39" s="117" t="s">
        <v>118</v>
      </c>
      <c r="E39" s="118">
        <v>33999</v>
      </c>
      <c r="F39" s="117">
        <v>22</v>
      </c>
      <c r="G39" s="117">
        <v>18</v>
      </c>
      <c r="H39" s="117">
        <v>1413</v>
      </c>
      <c r="I39" s="2">
        <v>16</v>
      </c>
      <c r="J39" s="117">
        <v>193</v>
      </c>
      <c r="K39" s="117">
        <v>52</v>
      </c>
      <c r="L39" s="2">
        <v>2</v>
      </c>
      <c r="M39" s="2">
        <v>10</v>
      </c>
      <c r="N39" s="2">
        <v>5</v>
      </c>
      <c r="O39" s="117">
        <v>2</v>
      </c>
      <c r="P39" s="117">
        <v>3</v>
      </c>
      <c r="Q39" s="117">
        <v>1</v>
      </c>
      <c r="R39" s="2">
        <v>0</v>
      </c>
      <c r="S39" s="117">
        <v>42</v>
      </c>
      <c r="T39" s="117">
        <v>22</v>
      </c>
      <c r="U39" s="2">
        <v>0</v>
      </c>
      <c r="V39" s="2">
        <v>7</v>
      </c>
      <c r="W39" s="2">
        <v>10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6">
        <f>('Controles Generales'!$E$4*('Volante izq. ofensivo'!J39*(90/'Volante izq. ofensivo'!H39))+'Controles Generales'!$F$4*('Volante izq. ofensivo'!K39*(90/'Volante izq. ofensivo'!H39))+'Controles Generales'!$J$4*('Volante izq. ofensivo'!O39*(90/'Volante izq. ofensivo'!H39))+'Controles Generales'!$K$4*('Volante izq. ofensivo'!P39*(90/'Volante izq. ofensivo'!H39))+'Controles Generales'!$L$4*('Volante izq. ofensivo'!Q39*(90/'Volante izq. ofensivo'!H39))+'Controles Generales'!$N$4*('Volante izq. ofensivo'!S39*(90/'Volante izq. ofensivo'!H39))+'Controles Generales'!$O$4*('Volante izq. ofensivo'!T39*(90/'Volante izq. ofensivo'!H39)))/100</f>
        <v>3.70859872611465</v>
      </c>
      <c r="AK39" s="2"/>
    </row>
    <row r="40" spans="1:37" ht="21" x14ac:dyDescent="0.25">
      <c r="A40" s="117" t="s">
        <v>607</v>
      </c>
      <c r="B40" s="117" t="s">
        <v>25</v>
      </c>
      <c r="C40" s="117" t="s">
        <v>155</v>
      </c>
      <c r="D40" s="117" t="s">
        <v>118</v>
      </c>
      <c r="E40" s="118">
        <v>32015</v>
      </c>
      <c r="F40" s="117">
        <v>28</v>
      </c>
      <c r="G40" s="117">
        <v>20</v>
      </c>
      <c r="H40" s="117">
        <v>1448</v>
      </c>
      <c r="I40" s="2">
        <v>67</v>
      </c>
      <c r="J40" s="117">
        <v>259</v>
      </c>
      <c r="K40" s="117">
        <v>26</v>
      </c>
      <c r="L40" s="2">
        <v>6</v>
      </c>
      <c r="M40" s="2">
        <v>42</v>
      </c>
      <c r="N40" s="2">
        <v>8</v>
      </c>
      <c r="O40" s="117">
        <v>2</v>
      </c>
      <c r="P40" s="117">
        <v>4</v>
      </c>
      <c r="Q40" s="117">
        <v>1</v>
      </c>
      <c r="R40" s="2">
        <v>3</v>
      </c>
      <c r="S40" s="117">
        <v>42</v>
      </c>
      <c r="T40" s="117">
        <v>23</v>
      </c>
      <c r="U40" s="2">
        <v>3</v>
      </c>
      <c r="V40" s="2">
        <v>56</v>
      </c>
      <c r="W40" s="2">
        <v>61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6">
        <f>('Controles Generales'!$E$4*('Volante izq. ofensivo'!J40*(90/'Volante izq. ofensivo'!H40))+'Controles Generales'!$F$4*('Volante izq. ofensivo'!K40*(90/'Volante izq. ofensivo'!H40))+'Controles Generales'!$J$4*('Volante izq. ofensivo'!O40*(90/'Volante izq. ofensivo'!H40))+'Controles Generales'!$K$4*('Volante izq. ofensivo'!P40*(90/'Volante izq. ofensivo'!H40))+'Controles Generales'!$L$4*('Volante izq. ofensivo'!Q40*(90/'Volante izq. ofensivo'!H40))+'Controles Generales'!$N$4*('Volante izq. ofensivo'!S40*(90/'Volante izq. ofensivo'!H40))+'Controles Generales'!$O$4*('Volante izq. ofensivo'!T40*(90/'Volante izq. ofensivo'!H40)))/100</f>
        <v>4.1301795580110499</v>
      </c>
      <c r="AK40" s="2"/>
    </row>
    <row r="41" spans="1:37" ht="21" x14ac:dyDescent="0.25">
      <c r="A41" s="117" t="s">
        <v>608</v>
      </c>
      <c r="B41" s="117" t="s">
        <v>25</v>
      </c>
      <c r="C41" s="117" t="s">
        <v>132</v>
      </c>
      <c r="D41" s="117" t="s">
        <v>118</v>
      </c>
      <c r="E41" s="118">
        <v>34079</v>
      </c>
      <c r="F41" s="117">
        <v>22</v>
      </c>
      <c r="G41" s="117">
        <v>2</v>
      </c>
      <c r="H41" s="117">
        <v>88</v>
      </c>
      <c r="I41" s="2">
        <v>55</v>
      </c>
      <c r="J41" s="117">
        <v>9</v>
      </c>
      <c r="K41" s="117">
        <v>1</v>
      </c>
      <c r="L41" s="2">
        <v>1</v>
      </c>
      <c r="M41" s="2">
        <v>22</v>
      </c>
      <c r="N41" s="2">
        <v>1</v>
      </c>
      <c r="O41" s="117">
        <v>0</v>
      </c>
      <c r="P41" s="117">
        <v>0</v>
      </c>
      <c r="Q41" s="117">
        <v>0</v>
      </c>
      <c r="R41" s="2">
        <v>3</v>
      </c>
      <c r="S41" s="117">
        <v>0</v>
      </c>
      <c r="T41" s="117">
        <v>0</v>
      </c>
      <c r="U41" s="2">
        <v>1</v>
      </c>
      <c r="V41" s="2">
        <v>13</v>
      </c>
      <c r="W41" s="2">
        <v>15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6">
        <f>('Controles Generales'!$E$4*('Volante izq. ofensivo'!J41*(90/'Volante izq. ofensivo'!H41))+'Controles Generales'!$F$4*('Volante izq. ofensivo'!K41*(90/'Volante izq. ofensivo'!H41))+'Controles Generales'!$J$4*('Volante izq. ofensivo'!O41*(90/'Volante izq. ofensivo'!H41))+'Controles Generales'!$K$4*('Volante izq. ofensivo'!P41*(90/'Volante izq. ofensivo'!H41))+'Controles Generales'!$L$4*('Volante izq. ofensivo'!Q41*(90/'Volante izq. ofensivo'!H41))+'Controles Generales'!$N$4*('Volante izq. ofensivo'!S41*(90/'Volante izq. ofensivo'!H41))+'Controles Generales'!$O$4*('Volante izq. ofensivo'!T41*(90/'Volante izq. ofensivo'!H41)))/100</f>
        <v>2.0454545454545454</v>
      </c>
      <c r="AK41" s="2"/>
    </row>
    <row r="42" spans="1:37" ht="21" x14ac:dyDescent="0.25">
      <c r="A42" s="117" t="s">
        <v>609</v>
      </c>
      <c r="B42" s="117" t="s">
        <v>25</v>
      </c>
      <c r="C42" s="117" t="s">
        <v>124</v>
      </c>
      <c r="D42" s="117" t="s">
        <v>118</v>
      </c>
      <c r="E42" s="118">
        <v>30325</v>
      </c>
      <c r="F42" s="117">
        <v>32</v>
      </c>
      <c r="G42" s="117">
        <v>23</v>
      </c>
      <c r="H42" s="117">
        <v>1769</v>
      </c>
      <c r="I42" s="2">
        <v>55</v>
      </c>
      <c r="J42" s="117">
        <v>347</v>
      </c>
      <c r="K42" s="117">
        <v>50</v>
      </c>
      <c r="L42" s="2">
        <v>7</v>
      </c>
      <c r="M42" s="2">
        <v>24</v>
      </c>
      <c r="N42" s="2">
        <v>8</v>
      </c>
      <c r="O42" s="117">
        <v>4</v>
      </c>
      <c r="P42" s="117">
        <v>2</v>
      </c>
      <c r="Q42" s="117">
        <v>0</v>
      </c>
      <c r="R42" s="2">
        <v>0</v>
      </c>
      <c r="S42" s="117">
        <v>42</v>
      </c>
      <c r="T42" s="117">
        <v>34</v>
      </c>
      <c r="U42" s="2">
        <v>2</v>
      </c>
      <c r="V42" s="2">
        <v>36</v>
      </c>
      <c r="W42" s="2">
        <v>39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6">
        <f>('Controles Generales'!$E$4*('Volante izq. ofensivo'!J42*(90/'Volante izq. ofensivo'!H42))+'Controles Generales'!$F$4*('Volante izq. ofensivo'!K42*(90/'Volante izq. ofensivo'!H42))+'Controles Generales'!$J$4*('Volante izq. ofensivo'!O42*(90/'Volante izq. ofensivo'!H42))+'Controles Generales'!$K$4*('Volante izq. ofensivo'!P42*(90/'Volante izq. ofensivo'!H42))+'Controles Generales'!$L$4*('Volante izq. ofensivo'!Q42*(90/'Volante izq. ofensivo'!H42))+'Controles Generales'!$N$4*('Volante izq. ofensivo'!S42*(90/'Volante izq. ofensivo'!H42))+'Controles Generales'!$O$4*('Volante izq. ofensivo'!T42*(90/'Volante izq. ofensivo'!H42)))/100</f>
        <v>4.5712266817410958</v>
      </c>
      <c r="AK42" s="2"/>
    </row>
    <row r="43" spans="1:37" ht="21" x14ac:dyDescent="0.25">
      <c r="A43" s="117" t="s">
        <v>456</v>
      </c>
      <c r="B43" s="117" t="s">
        <v>25</v>
      </c>
      <c r="C43" s="117" t="s">
        <v>144</v>
      </c>
      <c r="D43" s="117" t="s">
        <v>118</v>
      </c>
      <c r="E43" s="118">
        <v>30588</v>
      </c>
      <c r="F43" s="117">
        <v>32</v>
      </c>
      <c r="G43" s="117">
        <v>19</v>
      </c>
      <c r="H43" s="117">
        <v>1196</v>
      </c>
      <c r="I43" s="2">
        <v>90</v>
      </c>
      <c r="J43" s="117">
        <v>317</v>
      </c>
      <c r="K43" s="117">
        <v>48</v>
      </c>
      <c r="L43" s="2">
        <v>6</v>
      </c>
      <c r="M43" s="2">
        <v>51</v>
      </c>
      <c r="N43" s="2">
        <v>9</v>
      </c>
      <c r="O43" s="117">
        <v>3</v>
      </c>
      <c r="P43" s="117">
        <v>4</v>
      </c>
      <c r="Q43" s="117">
        <v>2</v>
      </c>
      <c r="R43" s="2">
        <v>10</v>
      </c>
      <c r="S43" s="117">
        <v>14</v>
      </c>
      <c r="T43" s="117">
        <v>12</v>
      </c>
      <c r="U43" s="2">
        <v>3</v>
      </c>
      <c r="V43" s="2">
        <v>62</v>
      </c>
      <c r="W43" s="2">
        <v>34</v>
      </c>
      <c r="X43" s="2" t="s">
        <v>42</v>
      </c>
      <c r="Y43" s="2">
        <v>0.37415288696123611</v>
      </c>
      <c r="Z43" s="2">
        <v>0.52489588210650828</v>
      </c>
      <c r="AA43" s="2">
        <v>0.6250164288589336</v>
      </c>
      <c r="AB43" s="2">
        <v>0.74915288696123605</v>
      </c>
      <c r="AC43" s="2">
        <v>0.6787629274583733</v>
      </c>
      <c r="AD43" s="2">
        <v>0.31553266467877472</v>
      </c>
      <c r="AE43" s="2">
        <v>0.36301617421162014</v>
      </c>
      <c r="AF43" s="2">
        <v>0.47214076246334308</v>
      </c>
      <c r="AG43" s="2">
        <v>0.56854838709677424</v>
      </c>
      <c r="AH43" s="2">
        <v>0.56570747800586518</v>
      </c>
      <c r="AI43" s="2">
        <v>0.87803266467877483</v>
      </c>
      <c r="AJ43" s="6">
        <f>('Controles Generales'!$E$4*('Volante izq. ofensivo'!J43*(90/'Volante izq. ofensivo'!H43))+'Controles Generales'!$F$4*('Volante izq. ofensivo'!K43*(90/'Volante izq. ofensivo'!H43))+'Controles Generales'!$J$4*('Volante izq. ofensivo'!O43*(90/'Volante izq. ofensivo'!H43))+'Controles Generales'!$K$4*('Volante izq. ofensivo'!P43*(90/'Volante izq. ofensivo'!H43))+'Controles Generales'!$L$4*('Volante izq. ofensivo'!Q43*(90/'Volante izq. ofensivo'!H43))+'Controles Generales'!$N$4*('Volante izq. ofensivo'!S43*(90/'Volante izq. ofensivo'!H43))+'Controles Generales'!$O$4*('Volante izq. ofensivo'!T43*(90/'Volante izq. ofensivo'!H43)))/100</f>
        <v>5.8225334448160551</v>
      </c>
      <c r="AK43" s="2">
        <f>(((I43/MAX($I$2:$I$1000)*100)*5)+((J43/MAX($J$2:$J$1000)*100)*15)+((K43/MAX($K$2:$K$1000)*100)*12.5)+((L43/MAX($L$2:$L$1000)*100)*17.5)+((M43/MAX($M$2:$M$1000)*100)*5)+((O43/MAX($O$2:$O$1000)*100)*12.5)+((P43/MAX($P$2:$P$1000)*100)*12.5)+((S43/MAX($S$2:$S$1000)*100)*10)+ ((T43/MAX($T$2:$T$1000)*100)*5)+((V43/MAX($V$2:$V$1000)*100)*5))/100</f>
        <v>34.372100368225944</v>
      </c>
    </row>
    <row r="44" spans="1:37" ht="21" x14ac:dyDescent="0.25">
      <c r="A44" s="117" t="s">
        <v>610</v>
      </c>
      <c r="B44" s="117" t="s">
        <v>25</v>
      </c>
      <c r="C44" s="117" t="s">
        <v>605</v>
      </c>
      <c r="D44" s="117" t="s">
        <v>118</v>
      </c>
      <c r="E44" s="118">
        <v>30801</v>
      </c>
      <c r="F44" s="117">
        <v>31</v>
      </c>
      <c r="G44" s="117">
        <v>3</v>
      </c>
      <c r="H44" s="117">
        <v>82</v>
      </c>
      <c r="I44" s="2">
        <v>4</v>
      </c>
      <c r="J44" s="117">
        <v>12</v>
      </c>
      <c r="K44" s="117">
        <v>3</v>
      </c>
      <c r="L44" s="2">
        <v>0</v>
      </c>
      <c r="M44" s="2">
        <v>0</v>
      </c>
      <c r="N44" s="2">
        <v>0</v>
      </c>
      <c r="O44" s="117">
        <v>0</v>
      </c>
      <c r="P44" s="117">
        <v>0</v>
      </c>
      <c r="Q44" s="117">
        <v>0</v>
      </c>
      <c r="R44" s="2">
        <v>0</v>
      </c>
      <c r="S44" s="117">
        <v>0</v>
      </c>
      <c r="T44" s="117">
        <v>0</v>
      </c>
      <c r="U44" s="2">
        <v>0</v>
      </c>
      <c r="V44" s="2">
        <v>0</v>
      </c>
      <c r="W44" s="2">
        <v>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6">
        <f>('Controles Generales'!$E$4*('Volante izq. ofensivo'!J44*(90/'Volante izq. ofensivo'!H44))+'Controles Generales'!$F$4*('Volante izq. ofensivo'!K44*(90/'Volante izq. ofensivo'!H44))+'Controles Generales'!$J$4*('Volante izq. ofensivo'!O44*(90/'Volante izq. ofensivo'!H44))+'Controles Generales'!$K$4*('Volante izq. ofensivo'!P44*(90/'Volante izq. ofensivo'!H44))+'Controles Generales'!$L$4*('Volante izq. ofensivo'!Q44*(90/'Volante izq. ofensivo'!H44))+'Controles Generales'!$N$4*('Volante izq. ofensivo'!S44*(90/'Volante izq. ofensivo'!H44))+'Controles Generales'!$O$4*('Volante izq. ofensivo'!T44*(90/'Volante izq. ofensivo'!H44)))/100</f>
        <v>3.2926829268292686</v>
      </c>
      <c r="AK44" s="2"/>
    </row>
    <row r="45" spans="1:37" ht="21" x14ac:dyDescent="0.25">
      <c r="A45" s="117" t="s">
        <v>611</v>
      </c>
      <c r="B45" s="117" t="s">
        <v>25</v>
      </c>
      <c r="C45" s="117" t="s">
        <v>121</v>
      </c>
      <c r="D45" s="117" t="s">
        <v>118</v>
      </c>
      <c r="E45" s="118">
        <v>33989</v>
      </c>
      <c r="F45" s="117">
        <v>22</v>
      </c>
      <c r="G45" s="117">
        <v>7</v>
      </c>
      <c r="H45" s="117">
        <v>491</v>
      </c>
      <c r="I45" s="2">
        <v>8</v>
      </c>
      <c r="J45" s="117">
        <v>62</v>
      </c>
      <c r="K45" s="117">
        <v>3</v>
      </c>
      <c r="L45" s="2">
        <v>1</v>
      </c>
      <c r="M45" s="2">
        <v>8</v>
      </c>
      <c r="N45" s="2">
        <v>2</v>
      </c>
      <c r="O45" s="117">
        <v>0</v>
      </c>
      <c r="P45" s="117">
        <v>1</v>
      </c>
      <c r="Q45" s="117">
        <v>1</v>
      </c>
      <c r="R45" s="2">
        <v>1</v>
      </c>
      <c r="S45" s="117">
        <v>16</v>
      </c>
      <c r="T45" s="117">
        <v>5</v>
      </c>
      <c r="U45" s="2">
        <v>1</v>
      </c>
      <c r="V45" s="2">
        <v>14</v>
      </c>
      <c r="W45" s="2">
        <v>12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6">
        <f>('Controles Generales'!$E$4*('Volante izq. ofensivo'!J45*(90/'Volante izq. ofensivo'!H45))+'Controles Generales'!$F$4*('Volante izq. ofensivo'!K45*(90/'Volante izq. ofensivo'!H45))+'Controles Generales'!$J$4*('Volante izq. ofensivo'!O45*(90/'Volante izq. ofensivo'!H45))+'Controles Generales'!$K$4*('Volante izq. ofensivo'!P45*(90/'Volante izq. ofensivo'!H45))+'Controles Generales'!$L$4*('Volante izq. ofensivo'!Q45*(90/'Volante izq. ofensivo'!H45))+'Controles Generales'!$N$4*('Volante izq. ofensivo'!S45*(90/'Volante izq. ofensivo'!H45))+'Controles Generales'!$O$4*('Volante izq. ofensivo'!T45*(90/'Volante izq. ofensivo'!H45)))/100</f>
        <v>2.9557026476578407</v>
      </c>
      <c r="AK45" s="2"/>
    </row>
    <row r="46" spans="1:37" ht="21" x14ac:dyDescent="0.25">
      <c r="A46" s="117" t="s">
        <v>612</v>
      </c>
      <c r="B46" s="117" t="s">
        <v>25</v>
      </c>
      <c r="C46" s="117" t="s">
        <v>585</v>
      </c>
      <c r="D46" s="117" t="s">
        <v>118</v>
      </c>
      <c r="E46" s="118">
        <v>31341</v>
      </c>
      <c r="F46" s="117">
        <v>30</v>
      </c>
      <c r="G46" s="117">
        <v>23</v>
      </c>
      <c r="H46" s="117">
        <v>1503</v>
      </c>
      <c r="I46" s="2">
        <v>85</v>
      </c>
      <c r="J46" s="117">
        <v>229</v>
      </c>
      <c r="K46" s="117">
        <v>33</v>
      </c>
      <c r="L46" s="2">
        <v>3</v>
      </c>
      <c r="M46" s="2">
        <v>35</v>
      </c>
      <c r="N46" s="2">
        <v>3</v>
      </c>
      <c r="O46" s="117">
        <v>3</v>
      </c>
      <c r="P46" s="117">
        <v>3</v>
      </c>
      <c r="Q46" s="117">
        <v>0</v>
      </c>
      <c r="R46" s="2">
        <v>2</v>
      </c>
      <c r="S46" s="117">
        <v>36</v>
      </c>
      <c r="T46" s="117">
        <v>10</v>
      </c>
      <c r="U46" s="2">
        <v>4</v>
      </c>
      <c r="V46" s="2">
        <v>37</v>
      </c>
      <c r="W46" s="2">
        <v>39</v>
      </c>
      <c r="X46" s="2" t="s">
        <v>42</v>
      </c>
      <c r="Y46" s="2">
        <v>3.51490066429252</v>
      </c>
      <c r="Z46" s="2">
        <v>3.8900968382570991</v>
      </c>
      <c r="AA46" s="2">
        <v>3.7179014612467323</v>
      </c>
      <c r="AB46" s="2">
        <v>3.6009662380630116</v>
      </c>
      <c r="AC46" s="2">
        <v>3.6659311426028425</v>
      </c>
      <c r="AD46" s="2">
        <v>5.6479656832489127</v>
      </c>
      <c r="AE46" s="2">
        <v>4.9301488359837506</v>
      </c>
      <c r="AF46" s="2">
        <v>8.3091547745247922</v>
      </c>
      <c r="AG46" s="2">
        <v>6.3267147374917929</v>
      </c>
      <c r="AH46" s="2">
        <v>7.1648037195658283</v>
      </c>
      <c r="AI46" s="2">
        <v>5.7770640439046508</v>
      </c>
      <c r="AJ46" s="6">
        <f>('Controles Generales'!$E$4*('Volante izq. ofensivo'!J46*(90/'Volante izq. ofensivo'!H46))+'Controles Generales'!$F$4*('Volante izq. ofensivo'!K46*(90/'Volante izq. ofensivo'!H46))+'Controles Generales'!$J$4*('Volante izq. ofensivo'!O46*(90/'Volante izq. ofensivo'!H46))+'Controles Generales'!$K$4*('Volante izq. ofensivo'!P46*(90/'Volante izq. ofensivo'!H46))+'Controles Generales'!$L$4*('Volante izq. ofensivo'!Q46*(90/'Volante izq. ofensivo'!H46))+'Controles Generales'!$N$4*('Volante izq. ofensivo'!S46*(90/'Volante izq. ofensivo'!H46))+'Controles Generales'!$O$4*('Volante izq. ofensivo'!T46*(90/'Volante izq. ofensivo'!H46)))/100</f>
        <v>3.5658682634730541</v>
      </c>
      <c r="AK46" s="2">
        <f>(((I46/MAX($I$2:$I$1000)*100)*5)+((J46/MAX($J$2:$J$1000)*100)*15)+((K46/MAX($K$2:$K$1000)*100)*12.5)+((L46/MAX($L$2:$L$1000)*100)*17.5)+((M46/MAX($M$2:$M$1000)*100)*5)+((O46/MAX($O$2:$O$1000)*100)*12.5)+((P46/MAX($P$2:$P$1000)*100)*12.5)+((S46/MAX($S$2:$S$1000)*100)*10)+ ((T46/MAX($T$2:$T$1000)*100)*5)+((V46/MAX($V$2:$V$1000)*100)*5))/100</f>
        <v>27.843191222655204</v>
      </c>
    </row>
    <row r="47" spans="1:37" ht="21" x14ac:dyDescent="0.25">
      <c r="A47" s="117" t="s">
        <v>211</v>
      </c>
      <c r="B47" s="117" t="s">
        <v>25</v>
      </c>
      <c r="C47" s="117" t="s">
        <v>598</v>
      </c>
      <c r="D47" s="117" t="s">
        <v>118</v>
      </c>
      <c r="E47" s="118">
        <v>32726</v>
      </c>
      <c r="F47" s="117">
        <v>26</v>
      </c>
      <c r="G47" s="117">
        <v>22</v>
      </c>
      <c r="H47" s="117">
        <v>1612</v>
      </c>
      <c r="I47" s="2">
        <v>34</v>
      </c>
      <c r="J47" s="117">
        <v>226</v>
      </c>
      <c r="K47" s="117">
        <v>25</v>
      </c>
      <c r="L47" s="2">
        <v>1</v>
      </c>
      <c r="M47" s="2">
        <v>16</v>
      </c>
      <c r="N47" s="2">
        <v>2</v>
      </c>
      <c r="O47" s="117">
        <v>11</v>
      </c>
      <c r="P47" s="117">
        <v>2</v>
      </c>
      <c r="Q47" s="117">
        <v>1</v>
      </c>
      <c r="R47" s="2">
        <v>3</v>
      </c>
      <c r="S47" s="117">
        <v>14</v>
      </c>
      <c r="T47" s="117">
        <v>20</v>
      </c>
      <c r="U47" s="2">
        <v>0</v>
      </c>
      <c r="V47" s="2">
        <v>12</v>
      </c>
      <c r="W47" s="2">
        <v>17</v>
      </c>
      <c r="X47" s="2" t="s">
        <v>42</v>
      </c>
      <c r="Y47" s="2">
        <v>19.784833393509281</v>
      </c>
      <c r="Z47" s="2">
        <v>13.588508039595592</v>
      </c>
      <c r="AA47" s="2">
        <v>15.067821856412882</v>
      </c>
      <c r="AB47" s="2">
        <v>24.370898967279771</v>
      </c>
      <c r="AC47" s="2">
        <v>27.600623861332565</v>
      </c>
      <c r="AD47" s="2">
        <v>26.917661987546271</v>
      </c>
      <c r="AE47" s="2">
        <v>25.388132736272226</v>
      </c>
      <c r="AF47" s="2">
        <v>24.683079333696032</v>
      </c>
      <c r="AG47" s="2">
        <v>31.50682693325864</v>
      </c>
      <c r="AH47" s="2">
        <v>26.467440177562818</v>
      </c>
      <c r="AI47" s="2">
        <v>33.796760348202014</v>
      </c>
      <c r="AJ47" s="6">
        <f>('Controles Generales'!$E$4*('Volante izq. ofensivo'!J47*(90/'Volante izq. ofensivo'!H47))+'Controles Generales'!$F$4*('Volante izq. ofensivo'!K47*(90/'Volante izq. ofensivo'!H47))+'Controles Generales'!$J$4*('Volante izq. ofensivo'!O47*(90/'Volante izq. ofensivo'!H47))+'Controles Generales'!$K$4*('Volante izq. ofensivo'!P47*(90/'Volante izq. ofensivo'!H47))+'Controles Generales'!$L$4*('Volante izq. ofensivo'!Q47*(90/'Volante izq. ofensivo'!H47))+'Controles Generales'!$N$4*('Volante izq. ofensivo'!S47*(90/'Volante izq. ofensivo'!H47))+'Controles Generales'!$O$4*('Volante izq. ofensivo'!T47*(90/'Volante izq. ofensivo'!H47)))/100</f>
        <v>3.1279466501240698</v>
      </c>
      <c r="AK47" s="2">
        <f>(((I47/MAX($I$2:$I$1000)*100)*5)+((J47/MAX($J$2:$J$1000)*100)*15)+((K47/MAX($K$2:$K$1000)*100)*12.5)+((L47/MAX($L$2:$L$1000)*100)*17.5)+((M47/MAX($M$2:$M$1000)*100)*5)+((O47/MAX($O$2:$O$1000)*100)*12.5)+((P47/MAX($P$2:$P$1000)*100)*12.5)+((S47/MAX($S$2:$S$1000)*100)*10)+ ((T47/MAX($T$2:$T$1000)*100)*5)+((V47/MAX($V$2:$V$1000)*100)*5))/100</f>
        <v>29.321232648108126</v>
      </c>
    </row>
    <row r="48" spans="1:37" ht="21" x14ac:dyDescent="0.25">
      <c r="A48" s="117" t="s">
        <v>613</v>
      </c>
      <c r="B48" s="117" t="s">
        <v>25</v>
      </c>
      <c r="C48" s="117" t="s">
        <v>139</v>
      </c>
      <c r="D48" s="117" t="s">
        <v>118</v>
      </c>
      <c r="E48" s="118">
        <v>33932</v>
      </c>
      <c r="F48" s="117">
        <v>22</v>
      </c>
      <c r="G48" s="117">
        <v>22</v>
      </c>
      <c r="H48" s="117">
        <v>1295</v>
      </c>
      <c r="I48" s="2">
        <v>46</v>
      </c>
      <c r="J48" s="117">
        <v>77</v>
      </c>
      <c r="K48" s="117">
        <v>20</v>
      </c>
      <c r="L48" s="2">
        <v>2</v>
      </c>
      <c r="M48" s="2">
        <v>15</v>
      </c>
      <c r="N48" s="2">
        <v>3</v>
      </c>
      <c r="O48" s="117">
        <v>7</v>
      </c>
      <c r="P48" s="117">
        <v>3</v>
      </c>
      <c r="Q48" s="117">
        <v>2</v>
      </c>
      <c r="R48" s="2">
        <v>3</v>
      </c>
      <c r="S48" s="117">
        <v>7</v>
      </c>
      <c r="T48" s="117">
        <v>24</v>
      </c>
      <c r="U48" s="2">
        <v>0</v>
      </c>
      <c r="V48" s="2">
        <v>26</v>
      </c>
      <c r="W48" s="2">
        <v>23</v>
      </c>
      <c r="X48" s="2" t="s">
        <v>42</v>
      </c>
      <c r="Y48" s="2">
        <v>2.7235571132877481</v>
      </c>
      <c r="Z48" s="2">
        <v>2.5983141681121502</v>
      </c>
      <c r="AA48" s="2">
        <v>2.9072174181166632</v>
      </c>
      <c r="AB48" s="2">
        <v>2.6846226870582397</v>
      </c>
      <c r="AC48" s="2">
        <v>3.1649631993559888</v>
      </c>
      <c r="AD48" s="2">
        <v>1.7744948989564049</v>
      </c>
      <c r="AE48" s="2">
        <v>2.4455491843896064</v>
      </c>
      <c r="AF48" s="2">
        <v>1.6206441759098305</v>
      </c>
      <c r="AG48" s="2">
        <v>1.4146000495232147</v>
      </c>
      <c r="AH48" s="2">
        <v>1.3779675520963588</v>
      </c>
      <c r="AI48" s="2">
        <v>1.7160932596121423</v>
      </c>
      <c r="AJ48" s="6">
        <f>('Controles Generales'!$E$4*('Volante izq. ofensivo'!J48*(90/'Volante izq. ofensivo'!H48))+'Controles Generales'!$F$4*('Volante izq. ofensivo'!K48*(90/'Volante izq. ofensivo'!H48))+'Controles Generales'!$J$4*('Volante izq. ofensivo'!O48*(90/'Volante izq. ofensivo'!H48))+'Controles Generales'!$K$4*('Volante izq. ofensivo'!P48*(90/'Volante izq. ofensivo'!H48))+'Controles Generales'!$L$4*('Volante izq. ofensivo'!Q48*(90/'Volante izq. ofensivo'!H48))+'Controles Generales'!$N$4*('Volante izq. ofensivo'!S48*(90/'Volante izq. ofensivo'!H48))+'Controles Generales'!$O$4*('Volante izq. ofensivo'!T48*(90/'Volante izq. ofensivo'!H48)))/100</f>
        <v>1.6888030888030889</v>
      </c>
      <c r="AK48" s="2">
        <f>(((I48/MAX($I$2:$I$1000)*100)*5)+((J48/MAX($J$2:$J$1000)*100)*15)+((K48/MAX($K$2:$K$1000)*100)*12.5)+((L48/MAX($L$2:$L$1000)*100)*17.5)+((M48/MAX($M$2:$M$1000)*100)*5)+((O48/MAX($O$2:$O$1000)*100)*12.5)+((P48/MAX($P$2:$P$1000)*100)*12.5)+((S48/MAX($S$2:$S$1000)*100)*10)+ ((T48/MAX($T$2:$T$1000)*100)*5)+((V48/MAX($V$2:$V$1000)*100)*5))/100</f>
        <v>22.162904077685106</v>
      </c>
    </row>
    <row r="49" spans="1:37" ht="21" x14ac:dyDescent="0.25">
      <c r="A49" s="117" t="s">
        <v>614</v>
      </c>
      <c r="B49" s="117" t="s">
        <v>25</v>
      </c>
      <c r="C49" s="117" t="s">
        <v>585</v>
      </c>
      <c r="D49" s="117" t="s">
        <v>118</v>
      </c>
      <c r="E49" s="118">
        <v>31039</v>
      </c>
      <c r="F49" s="117">
        <v>30</v>
      </c>
      <c r="G49" s="117">
        <v>9</v>
      </c>
      <c r="H49" s="117">
        <v>446</v>
      </c>
      <c r="I49" s="2">
        <v>95</v>
      </c>
      <c r="J49" s="117">
        <v>78</v>
      </c>
      <c r="K49" s="117">
        <v>6</v>
      </c>
      <c r="L49" s="2">
        <v>2</v>
      </c>
      <c r="M49" s="2">
        <v>37</v>
      </c>
      <c r="N49" s="2">
        <v>5</v>
      </c>
      <c r="O49" s="117">
        <v>0</v>
      </c>
      <c r="P49" s="117">
        <v>0</v>
      </c>
      <c r="Q49" s="117">
        <v>0</v>
      </c>
      <c r="R49" s="2">
        <v>20</v>
      </c>
      <c r="S49" s="117">
        <v>17</v>
      </c>
      <c r="T49" s="117">
        <v>6</v>
      </c>
      <c r="U49" s="2">
        <v>5</v>
      </c>
      <c r="V49" s="2">
        <v>32</v>
      </c>
      <c r="W49" s="2">
        <v>54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6">
        <f>('Controles Generales'!$E$4*('Volante izq. ofensivo'!J49*(90/'Volante izq. ofensivo'!H49))+'Controles Generales'!$F$4*('Volante izq. ofensivo'!K49*(90/'Volante izq. ofensivo'!H49))+'Controles Generales'!$J$4*('Volante izq. ofensivo'!O49*(90/'Volante izq. ofensivo'!H49))+'Controles Generales'!$K$4*('Volante izq. ofensivo'!P49*(90/'Volante izq. ofensivo'!H49))+'Controles Generales'!$L$4*('Volante izq. ofensivo'!Q49*(90/'Volante izq. ofensivo'!H49))+'Controles Generales'!$N$4*('Volante izq. ofensivo'!S49*(90/'Volante izq. ofensivo'!H49))+'Controles Generales'!$O$4*('Volante izq. ofensivo'!T49*(90/'Volante izq. ofensivo'!H49)))/100</f>
        <v>4.0257847533632285</v>
      </c>
      <c r="AK49" s="2"/>
    </row>
    <row r="50" spans="1:37" ht="21" x14ac:dyDescent="0.25">
      <c r="A50" s="117" t="s">
        <v>615</v>
      </c>
      <c r="B50" s="117" t="s">
        <v>25</v>
      </c>
      <c r="C50" s="117" t="s">
        <v>148</v>
      </c>
      <c r="D50" s="117" t="s">
        <v>118</v>
      </c>
      <c r="E50" s="118">
        <v>33971</v>
      </c>
      <c r="F50" s="117">
        <v>22</v>
      </c>
      <c r="G50" s="117">
        <v>28</v>
      </c>
      <c r="H50" s="117">
        <v>2372</v>
      </c>
      <c r="I50" s="2">
        <v>51</v>
      </c>
      <c r="J50" s="117">
        <v>299</v>
      </c>
      <c r="K50" s="117">
        <v>121</v>
      </c>
      <c r="L50" s="2">
        <v>3</v>
      </c>
      <c r="M50" s="2">
        <v>19</v>
      </c>
      <c r="N50" s="2">
        <v>22</v>
      </c>
      <c r="O50" s="117">
        <v>4</v>
      </c>
      <c r="P50" s="117">
        <v>9</v>
      </c>
      <c r="Q50" s="117">
        <v>6</v>
      </c>
      <c r="R50" s="2">
        <v>2</v>
      </c>
      <c r="S50" s="117">
        <v>20</v>
      </c>
      <c r="T50" s="117">
        <v>25</v>
      </c>
      <c r="U50" s="2">
        <v>7</v>
      </c>
      <c r="V50" s="2">
        <v>21</v>
      </c>
      <c r="W50" s="2">
        <v>27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6">
        <f>('Controles Generales'!$E$4*('Volante izq. ofensivo'!J50*(90/'Volante izq. ofensivo'!H50))+'Controles Generales'!$F$4*('Volante izq. ofensivo'!K50*(90/'Volante izq. ofensivo'!H50))+'Controles Generales'!$J$4*('Volante izq. ofensivo'!O50*(90/'Volante izq. ofensivo'!H50))+'Controles Generales'!$K$4*('Volante izq. ofensivo'!P50*(90/'Volante izq. ofensivo'!H50))+'Controles Generales'!$L$4*('Volante izq. ofensivo'!Q50*(90/'Volante izq. ofensivo'!H50))+'Controles Generales'!$N$4*('Volante izq. ofensivo'!S50*(90/'Volante izq. ofensivo'!H50))+'Controles Generales'!$O$4*('Volante izq. ofensivo'!T50*(90/'Volante izq. ofensivo'!H50)))/100</f>
        <v>3.4802908937605395</v>
      </c>
      <c r="AK50" s="2"/>
    </row>
    <row r="51" spans="1:37" ht="21" x14ac:dyDescent="0.25">
      <c r="A51" s="117" t="s">
        <v>200</v>
      </c>
      <c r="B51" s="117" t="s">
        <v>25</v>
      </c>
      <c r="C51" s="117" t="s">
        <v>139</v>
      </c>
      <c r="D51" s="117" t="s">
        <v>118</v>
      </c>
      <c r="E51" s="118">
        <v>34470</v>
      </c>
      <c r="F51" s="117">
        <v>21</v>
      </c>
      <c r="G51" s="117">
        <v>12</v>
      </c>
      <c r="H51" s="117">
        <v>869</v>
      </c>
      <c r="I51" s="2">
        <v>8</v>
      </c>
      <c r="J51" s="117">
        <v>114</v>
      </c>
      <c r="K51" s="117">
        <v>25</v>
      </c>
      <c r="L51" s="2">
        <v>0</v>
      </c>
      <c r="M51" s="2">
        <v>2</v>
      </c>
      <c r="N51" s="2">
        <v>4</v>
      </c>
      <c r="O51" s="117">
        <v>0</v>
      </c>
      <c r="P51" s="117">
        <v>0</v>
      </c>
      <c r="Q51" s="117">
        <v>0</v>
      </c>
      <c r="R51" s="2">
        <v>2</v>
      </c>
      <c r="S51" s="117">
        <v>7</v>
      </c>
      <c r="T51" s="117">
        <v>10</v>
      </c>
      <c r="U51" s="2">
        <v>1</v>
      </c>
      <c r="V51" s="2">
        <v>5</v>
      </c>
      <c r="W51" s="2">
        <v>6</v>
      </c>
      <c r="X51" s="2" t="s">
        <v>42</v>
      </c>
      <c r="Y51" s="2">
        <v>2.713399164664958</v>
      </c>
      <c r="Z51" s="2">
        <v>2.643116348177208</v>
      </c>
      <c r="AA51" s="2">
        <v>2.7859328195908932</v>
      </c>
      <c r="AB51" s="2">
        <v>3.0883991646649576</v>
      </c>
      <c r="AC51" s="2">
        <v>2.6634691999967139</v>
      </c>
      <c r="AD51" s="2">
        <v>1.9594296745509316</v>
      </c>
      <c r="AE51" s="2">
        <v>2.6407030493611234</v>
      </c>
      <c r="AF51" s="2">
        <v>1.9568891734451506</v>
      </c>
      <c r="AG51" s="2">
        <v>1.7079076047292363</v>
      </c>
      <c r="AH51" s="2">
        <v>1.6489169630180067</v>
      </c>
      <c r="AI51" s="2">
        <v>2.5219296745509316</v>
      </c>
      <c r="AJ51" s="6">
        <f>('Controles Generales'!$E$4*('Volante izq. ofensivo'!J51*(90/'Volante izq. ofensivo'!H51))+'Controles Generales'!$F$4*('Volante izq. ofensivo'!K51*(90/'Volante izq. ofensivo'!H51))+'Controles Generales'!$J$4*('Volante izq. ofensivo'!O51*(90/'Volante izq. ofensivo'!H51))+'Controles Generales'!$K$4*('Volante izq. ofensivo'!P51*(90/'Volante izq. ofensivo'!H51))+'Controles Generales'!$L$4*('Volante izq. ofensivo'!Q51*(90/'Volante izq. ofensivo'!H51))+'Controles Generales'!$N$4*('Volante izq. ofensivo'!S51*(90/'Volante izq. ofensivo'!H51))+'Controles Generales'!$O$4*('Volante izq. ofensivo'!T51*(90/'Volante izq. ofensivo'!H51)))/100</f>
        <v>3.0914844649021864</v>
      </c>
      <c r="AK51" s="2">
        <f>(((I51/MAX($I$2:$I$1000)*100)*5)+((J51/MAX($J$2:$J$1000)*100)*15)+((K51/MAX($K$2:$K$1000)*100)*12.5)+((L51/MAX($L$2:$L$1000)*100)*17.5)+((M51/MAX($M$2:$M$1000)*100)*5)+((O51/MAX($O$2:$O$1000)*100)*12.5)+((P51/MAX($P$2:$P$1000)*100)*12.5)+((S51/MAX($S$2:$S$1000)*100)*10)+ ((T51/MAX($T$2:$T$1000)*100)*5)+((V51/MAX($V$2:$V$1000)*100)*5))/100</f>
        <v>7.84847697561269</v>
      </c>
    </row>
    <row r="52" spans="1:37" ht="21" x14ac:dyDescent="0.25">
      <c r="A52" s="117" t="s">
        <v>164</v>
      </c>
      <c r="B52" s="117" t="s">
        <v>25</v>
      </c>
      <c r="C52" s="117" t="s">
        <v>139</v>
      </c>
      <c r="D52" s="117" t="s">
        <v>118</v>
      </c>
      <c r="E52" s="118">
        <v>33264</v>
      </c>
      <c r="F52" s="117">
        <v>24</v>
      </c>
      <c r="G52" s="117">
        <v>7</v>
      </c>
      <c r="H52" s="117">
        <v>386</v>
      </c>
      <c r="I52" s="2">
        <v>1</v>
      </c>
      <c r="J52" s="117">
        <v>60</v>
      </c>
      <c r="K52" s="117">
        <v>5</v>
      </c>
      <c r="L52" s="2">
        <v>0</v>
      </c>
      <c r="M52" s="2">
        <v>2</v>
      </c>
      <c r="N52" s="2">
        <v>0</v>
      </c>
      <c r="O52" s="117">
        <v>0</v>
      </c>
      <c r="P52" s="117">
        <v>0</v>
      </c>
      <c r="Q52" s="117">
        <v>0</v>
      </c>
      <c r="R52" s="2">
        <v>0</v>
      </c>
      <c r="S52" s="117">
        <v>6</v>
      </c>
      <c r="T52" s="117">
        <v>2</v>
      </c>
      <c r="U52" s="2">
        <v>0</v>
      </c>
      <c r="V52" s="2">
        <v>2</v>
      </c>
      <c r="W52" s="2">
        <v>1</v>
      </c>
      <c r="X52" s="2" t="s">
        <v>42</v>
      </c>
      <c r="Y52" s="2">
        <v>1.8183701066215991</v>
      </c>
      <c r="Z52" s="2">
        <v>1.7593604729667505</v>
      </c>
      <c r="AA52" s="2">
        <v>1.6036021985374438</v>
      </c>
      <c r="AB52" s="2">
        <v>1.9433701066215991</v>
      </c>
      <c r="AC52" s="2">
        <v>2.0287124607804379</v>
      </c>
      <c r="AD52" s="2">
        <v>1.532432636553986</v>
      </c>
      <c r="AE52" s="2">
        <v>1.8323740135768642</v>
      </c>
      <c r="AF52" s="2">
        <v>1.5370415830567634</v>
      </c>
      <c r="AG52" s="2">
        <v>1.574061234639982</v>
      </c>
      <c r="AH52" s="2">
        <v>1.3404444293320004</v>
      </c>
      <c r="AI52" s="2">
        <v>1.719932636553986</v>
      </c>
      <c r="AJ52" s="6">
        <f>('Controles Generales'!$E$4*('Volante izq. ofensivo'!J52*(90/'Volante izq. ofensivo'!H52))+'Controles Generales'!$F$4*('Volante izq. ofensivo'!K52*(90/'Volante izq. ofensivo'!H52))+'Controles Generales'!$J$4*('Volante izq. ofensivo'!O52*(90/'Volante izq. ofensivo'!H52))+'Controles Generales'!$K$4*('Volante izq. ofensivo'!P52*(90/'Volante izq. ofensivo'!H52))+'Controles Generales'!$L$4*('Volante izq. ofensivo'!Q52*(90/'Volante izq. ofensivo'!H52))+'Controles Generales'!$N$4*('Volante izq. ofensivo'!S52*(90/'Volante izq. ofensivo'!H52))+'Controles Generales'!$O$4*('Volante izq. ofensivo'!T52*(90/'Volante izq. ofensivo'!H52)))/100</f>
        <v>3.2875647668393788</v>
      </c>
      <c r="AK52" s="2">
        <f>(((I52/MAX($I$2:$I$1000)*100)*5)+((J52/MAX($J$2:$J$1000)*100)*15)+((K52/MAX($K$2:$K$1000)*100)*12.5)+((L52/MAX($L$2:$L$1000)*100)*17.5)+((M52/MAX($M$2:$M$1000)*100)*5)+((O52/MAX($O$2:$O$1000)*100)*12.5)+((P52/MAX($P$2:$P$1000)*100)*12.5)+((S52/MAX($S$2:$S$1000)*100)*10)+ ((T52/MAX($T$2:$T$1000)*100)*5)+((V52/MAX($V$2:$V$1000)*100)*5))/100</f>
        <v>3.18577049171973</v>
      </c>
    </row>
    <row r="53" spans="1:37" ht="21" x14ac:dyDescent="0.25">
      <c r="A53" s="117" t="s">
        <v>616</v>
      </c>
      <c r="B53" s="117" t="s">
        <v>25</v>
      </c>
      <c r="C53" s="117" t="s">
        <v>132</v>
      </c>
      <c r="D53" s="117" t="s">
        <v>118</v>
      </c>
      <c r="E53" s="118">
        <v>34055</v>
      </c>
      <c r="F53" s="117">
        <v>22</v>
      </c>
      <c r="G53" s="117">
        <v>19</v>
      </c>
      <c r="H53" s="117">
        <v>1044</v>
      </c>
      <c r="I53" s="2">
        <v>39</v>
      </c>
      <c r="J53" s="117">
        <v>185</v>
      </c>
      <c r="K53" s="117">
        <v>44</v>
      </c>
      <c r="L53" s="2">
        <v>3</v>
      </c>
      <c r="M53" s="2">
        <v>26</v>
      </c>
      <c r="N53" s="2">
        <v>9</v>
      </c>
      <c r="O53" s="117">
        <v>3</v>
      </c>
      <c r="P53" s="117">
        <v>0</v>
      </c>
      <c r="Q53" s="117">
        <v>0</v>
      </c>
      <c r="R53" s="2">
        <v>7</v>
      </c>
      <c r="S53" s="117">
        <v>22</v>
      </c>
      <c r="T53" s="117">
        <v>27</v>
      </c>
      <c r="U53" s="2">
        <v>0</v>
      </c>
      <c r="V53" s="2">
        <v>28</v>
      </c>
      <c r="W53" s="2">
        <v>34</v>
      </c>
      <c r="X53" s="2" t="s">
        <v>42</v>
      </c>
      <c r="Y53" s="2">
        <v>7.1829737308864443</v>
      </c>
      <c r="Z53" s="2">
        <v>2.9356797148893659</v>
      </c>
      <c r="AA53" s="2">
        <v>4.9999093086493192</v>
      </c>
      <c r="AB53" s="2">
        <v>9.0579737308864452</v>
      </c>
      <c r="AC53" s="2">
        <v>10.734939588366842</v>
      </c>
      <c r="AD53" s="2">
        <v>11.218856807329294</v>
      </c>
      <c r="AE53" s="2">
        <v>9.7933257444642656</v>
      </c>
      <c r="AF53" s="2">
        <v>9.484784779139618</v>
      </c>
      <c r="AG53" s="2">
        <v>12.822337310240536</v>
      </c>
      <c r="AH53" s="2">
        <v>10.490792697445924</v>
      </c>
      <c r="AI53" s="2">
        <v>14.031356807329294</v>
      </c>
      <c r="AJ53" s="6">
        <f>('Controles Generales'!$E$4*('Volante izq. ofensivo'!J53*(90/'Volante izq. ofensivo'!H53))+'Controles Generales'!$F$4*('Volante izq. ofensivo'!K53*(90/'Volante izq. ofensivo'!H53))+'Controles Generales'!$J$4*('Volante izq. ofensivo'!O53*(90/'Volante izq. ofensivo'!H53))+'Controles Generales'!$K$4*('Volante izq. ofensivo'!P53*(90/'Volante izq. ofensivo'!H53))+'Controles Generales'!$L$4*('Volante izq. ofensivo'!Q53*(90/'Volante izq. ofensivo'!H53))+'Controles Generales'!$N$4*('Volante izq. ofensivo'!S53*(90/'Volante izq. ofensivo'!H53))+'Controles Generales'!$O$4*('Volante izq. ofensivo'!T53*(90/'Volante izq. ofensivo'!H53)))/100</f>
        <v>4.4978448275862064</v>
      </c>
      <c r="AK53" s="2">
        <f>(((I53/MAX($I$2:$I$1000)*100)*5)+((J53/MAX($J$2:$J$1000)*100)*15)+((K53/MAX($K$2:$K$1000)*100)*12.5)+((L53/MAX($L$2:$L$1000)*100)*17.5)+((M53/MAX($M$2:$M$1000)*100)*5)+((O53/MAX($O$2:$O$1000)*100)*12.5)+((P53/MAX($P$2:$P$1000)*100)*12.5)+((S53/MAX($S$2:$S$1000)*100)*10)+ ((T53/MAX($T$2:$T$1000)*100)*5)+((V53/MAX($V$2:$V$1000)*100)*5))/100</f>
        <v>22.957517260507128</v>
      </c>
    </row>
    <row r="54" spans="1:37" ht="21" x14ac:dyDescent="0.25">
      <c r="A54" s="117" t="s">
        <v>171</v>
      </c>
      <c r="B54" s="117" t="s">
        <v>25</v>
      </c>
      <c r="C54" s="117" t="s">
        <v>168</v>
      </c>
      <c r="D54" s="117" t="s">
        <v>118</v>
      </c>
      <c r="E54" s="118">
        <v>34562</v>
      </c>
      <c r="F54" s="117">
        <v>21</v>
      </c>
      <c r="G54" s="117">
        <v>9</v>
      </c>
      <c r="H54" s="117">
        <v>262</v>
      </c>
      <c r="I54" s="2">
        <v>12</v>
      </c>
      <c r="J54" s="117">
        <v>36</v>
      </c>
      <c r="K54" s="117">
        <v>8</v>
      </c>
      <c r="L54" s="2">
        <v>0</v>
      </c>
      <c r="M54" s="2">
        <v>7</v>
      </c>
      <c r="N54" s="2">
        <v>0</v>
      </c>
      <c r="O54" s="117">
        <v>0</v>
      </c>
      <c r="P54" s="117">
        <v>1</v>
      </c>
      <c r="Q54" s="117">
        <v>1</v>
      </c>
      <c r="R54" s="2">
        <v>0</v>
      </c>
      <c r="S54" s="117">
        <v>0</v>
      </c>
      <c r="T54" s="117">
        <v>2</v>
      </c>
      <c r="U54" s="2">
        <v>0</v>
      </c>
      <c r="V54" s="2">
        <v>7</v>
      </c>
      <c r="W54" s="2">
        <v>6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6">
        <f>('Controles Generales'!$E$4*('Volante izq. ofensivo'!J54*(90/'Volante izq. ofensivo'!H54))+'Controles Generales'!$F$4*('Volante izq. ofensivo'!K54*(90/'Volante izq. ofensivo'!H54))+'Controles Generales'!$J$4*('Volante izq. ofensivo'!O54*(90/'Volante izq. ofensivo'!H54))+'Controles Generales'!$K$4*('Volante izq. ofensivo'!P54*(90/'Volante izq. ofensivo'!H54))+'Controles Generales'!$L$4*('Volante izq. ofensivo'!Q54*(90/'Volante izq. ofensivo'!H54))+'Controles Generales'!$N$4*('Volante izq. ofensivo'!S54*(90/'Volante izq. ofensivo'!H54))+'Controles Generales'!$O$4*('Volante izq. ofensivo'!T54*(90/'Volante izq. ofensivo'!H54)))/100</f>
        <v>3.1688931297709928</v>
      </c>
      <c r="AK54" s="2"/>
    </row>
    <row r="55" spans="1:37" ht="21" x14ac:dyDescent="0.25">
      <c r="A55" s="117" t="s">
        <v>617</v>
      </c>
      <c r="B55" s="117" t="s">
        <v>25</v>
      </c>
      <c r="C55" s="117" t="s">
        <v>132</v>
      </c>
      <c r="D55" s="117" t="s">
        <v>118</v>
      </c>
      <c r="E55" s="118">
        <v>33251</v>
      </c>
      <c r="F55" s="117">
        <v>24</v>
      </c>
      <c r="G55" s="117">
        <v>1</v>
      </c>
      <c r="H55" s="117">
        <v>28</v>
      </c>
      <c r="I55" s="2">
        <v>21</v>
      </c>
      <c r="J55" s="117">
        <v>3</v>
      </c>
      <c r="K55" s="117">
        <v>1</v>
      </c>
      <c r="L55" s="2">
        <v>6</v>
      </c>
      <c r="M55" s="2">
        <v>20</v>
      </c>
      <c r="N55" s="2">
        <v>11</v>
      </c>
      <c r="O55" s="117">
        <v>0</v>
      </c>
      <c r="P55" s="117">
        <v>0</v>
      </c>
      <c r="Q55" s="117">
        <v>0</v>
      </c>
      <c r="R55" s="2">
        <v>0</v>
      </c>
      <c r="S55" s="117">
        <v>1</v>
      </c>
      <c r="T55" s="117">
        <v>0</v>
      </c>
      <c r="U55" s="2">
        <v>2</v>
      </c>
      <c r="V55" s="2">
        <v>14</v>
      </c>
      <c r="W55" s="2">
        <v>25</v>
      </c>
      <c r="X55" s="2" t="s">
        <v>42</v>
      </c>
      <c r="Y55" s="2">
        <v>19.241141153935615</v>
      </c>
      <c r="Z55" s="2">
        <v>15.639513228659684</v>
      </c>
      <c r="AA55" s="2">
        <v>16.937921578043991</v>
      </c>
      <c r="AB55" s="2">
        <v>25.241141153935619</v>
      </c>
      <c r="AC55" s="2">
        <v>24.007988019254622</v>
      </c>
      <c r="AD55" s="2">
        <v>19.789780584343688</v>
      </c>
      <c r="AE55" s="2">
        <v>21.857386916626979</v>
      </c>
      <c r="AF55" s="2">
        <v>20.992175378560578</v>
      </c>
      <c r="AG55" s="2">
        <v>24.963045897106621</v>
      </c>
      <c r="AH55" s="2">
        <v>23.51538299356136</v>
      </c>
      <c r="AI55" s="2">
        <v>28.789780584343688</v>
      </c>
      <c r="AJ55" s="6">
        <f>('Controles Generales'!$E$4*('Volante izq. ofensivo'!J55*(90/'Volante izq. ofensivo'!H55))+'Controles Generales'!$F$4*('Volante izq. ofensivo'!K55*(90/'Volante izq. ofensivo'!H55))+'Controles Generales'!$J$4*('Volante izq. ofensivo'!O55*(90/'Volante izq. ofensivo'!H55))+'Controles Generales'!$K$4*('Volante izq. ofensivo'!P55*(90/'Volante izq. ofensivo'!H55))+'Controles Generales'!$L$4*('Volante izq. ofensivo'!Q55*(90/'Volante izq. ofensivo'!H55))+'Controles Generales'!$N$4*('Volante izq. ofensivo'!S55*(90/'Volante izq. ofensivo'!H55))+'Controles Generales'!$O$4*('Volante izq. ofensivo'!T55*(90/'Volante izq. ofensivo'!H55)))/100</f>
        <v>3.0535714285714284</v>
      </c>
      <c r="AK55" s="2">
        <f>(((I55/MAX($I$2:$I$1000)*100)*5)+((J55/MAX($J$2:$J$1000)*100)*15)+((K55/MAX($K$2:$K$1000)*100)*12.5)+((L55/MAX($L$2:$L$1000)*100)*17.5)+((M55/MAX($M$2:$M$1000)*100)*5)+((O55/MAX($O$2:$O$1000)*100)*12.5)+((P55/MAX($P$2:$P$1000)*100)*12.5)+((S55/MAX($S$2:$S$1000)*100)*10)+ ((T55/MAX($T$2:$T$1000)*100)*5)+((V55/MAX($V$2:$V$1000)*100)*5))/100</f>
        <v>6.4961782924543012</v>
      </c>
    </row>
    <row r="56" spans="1:37" ht="21" x14ac:dyDescent="0.25">
      <c r="A56" s="117" t="s">
        <v>131</v>
      </c>
      <c r="B56" s="117" t="s">
        <v>25</v>
      </c>
      <c r="C56" s="117" t="s">
        <v>117</v>
      </c>
      <c r="D56" s="117" t="s">
        <v>118</v>
      </c>
      <c r="E56" s="118">
        <v>31535</v>
      </c>
      <c r="F56" s="117">
        <v>29</v>
      </c>
      <c r="G56" s="117">
        <v>19</v>
      </c>
      <c r="H56" s="117">
        <v>1196</v>
      </c>
      <c r="I56" s="2">
        <v>15</v>
      </c>
      <c r="J56" s="117">
        <v>261</v>
      </c>
      <c r="K56" s="117">
        <v>49</v>
      </c>
      <c r="L56" s="2">
        <v>1</v>
      </c>
      <c r="M56" s="2">
        <v>2</v>
      </c>
      <c r="N56" s="2">
        <v>0</v>
      </c>
      <c r="O56" s="117">
        <v>1</v>
      </c>
      <c r="P56" s="117">
        <v>4</v>
      </c>
      <c r="Q56" s="117">
        <v>1</v>
      </c>
      <c r="R56" s="2">
        <v>1</v>
      </c>
      <c r="S56" s="117">
        <v>24</v>
      </c>
      <c r="T56" s="117">
        <v>5</v>
      </c>
      <c r="U56" s="2">
        <v>0</v>
      </c>
      <c r="V56" s="2">
        <v>4</v>
      </c>
      <c r="W56" s="2">
        <v>4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6">
        <f>('Controles Generales'!$E$4*('Volante izq. ofensivo'!J56*(90/'Volante izq. ofensivo'!H56))+'Controles Generales'!$F$4*('Volante izq. ofensivo'!K56*(90/'Volante izq. ofensivo'!H56))+'Controles Generales'!$J$4*('Volante izq. ofensivo'!O56*(90/'Volante izq. ofensivo'!H56))+'Controles Generales'!$K$4*('Volante izq. ofensivo'!P56*(90/'Volante izq. ofensivo'!H56))+'Controles Generales'!$L$4*('Volante izq. ofensivo'!Q56*(90/'Volante izq. ofensivo'!H56))+'Controles Generales'!$N$4*('Volante izq. ofensivo'!S56*(90/'Volante izq. ofensivo'!H56))+'Controles Generales'!$O$4*('Volante izq. ofensivo'!T56*(90/'Volante izq. ofensivo'!H56)))/100</f>
        <v>5.0286371237458205</v>
      </c>
      <c r="AK56" s="2"/>
    </row>
    <row r="57" spans="1:37" ht="21" x14ac:dyDescent="0.25">
      <c r="A57" s="117" t="s">
        <v>618</v>
      </c>
      <c r="B57" s="117" t="s">
        <v>25</v>
      </c>
      <c r="C57" s="117" t="s">
        <v>143</v>
      </c>
      <c r="D57" s="117" t="s">
        <v>118</v>
      </c>
      <c r="E57" s="118">
        <v>31654</v>
      </c>
      <c r="F57" s="117">
        <v>29</v>
      </c>
      <c r="G57" s="117">
        <v>4</v>
      </c>
      <c r="H57" s="117">
        <v>221</v>
      </c>
      <c r="I57" s="2">
        <v>8</v>
      </c>
      <c r="J57" s="117">
        <v>43</v>
      </c>
      <c r="K57" s="117">
        <v>8</v>
      </c>
      <c r="L57" s="2">
        <v>0</v>
      </c>
      <c r="M57" s="2">
        <v>5</v>
      </c>
      <c r="N57" s="2">
        <v>0</v>
      </c>
      <c r="O57" s="117">
        <v>0</v>
      </c>
      <c r="P57" s="117">
        <v>0</v>
      </c>
      <c r="Q57" s="117">
        <v>0</v>
      </c>
      <c r="R57" s="2">
        <v>0</v>
      </c>
      <c r="S57" s="117">
        <v>3</v>
      </c>
      <c r="T57" s="117">
        <v>2</v>
      </c>
      <c r="U57" s="2">
        <v>2</v>
      </c>
      <c r="V57" s="2">
        <v>17</v>
      </c>
      <c r="W57" s="2">
        <v>4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6">
        <f>('Controles Generales'!$E$4*('Volante izq. ofensivo'!J57*(90/'Volante izq. ofensivo'!H57))+'Controles Generales'!$F$4*('Volante izq. ofensivo'!K57*(90/'Volante izq. ofensivo'!H57))+'Controles Generales'!$J$4*('Volante izq. ofensivo'!O57*(90/'Volante izq. ofensivo'!H57))+'Controles Generales'!$K$4*('Volante izq. ofensivo'!P57*(90/'Volante izq. ofensivo'!H57))+'Controles Generales'!$L$4*('Volante izq. ofensivo'!Q57*(90/'Volante izq. ofensivo'!H57))+'Controles Generales'!$N$4*('Volante izq. ofensivo'!S57*(90/'Volante izq. ofensivo'!H57))+'Controles Generales'!$O$4*('Volante izq. ofensivo'!T57*(90/'Volante izq. ofensivo'!H57)))/100</f>
        <v>4.4185520361990953</v>
      </c>
      <c r="AK57" s="2"/>
    </row>
    <row r="58" spans="1:37" ht="21" x14ac:dyDescent="0.25">
      <c r="A58" s="117" t="s">
        <v>119</v>
      </c>
      <c r="B58" s="117" t="s">
        <v>25</v>
      </c>
      <c r="C58" s="117" t="s">
        <v>132</v>
      </c>
      <c r="D58" s="117" t="s">
        <v>118</v>
      </c>
      <c r="E58" s="118">
        <v>31589</v>
      </c>
      <c r="F58" s="117">
        <v>29</v>
      </c>
      <c r="G58" s="117">
        <v>14</v>
      </c>
      <c r="H58" s="117">
        <v>739</v>
      </c>
      <c r="I58" s="2">
        <v>26</v>
      </c>
      <c r="J58" s="117">
        <v>113</v>
      </c>
      <c r="K58" s="117">
        <v>27</v>
      </c>
      <c r="L58" s="2">
        <v>1</v>
      </c>
      <c r="M58" s="2">
        <v>16</v>
      </c>
      <c r="N58" s="2">
        <v>0</v>
      </c>
      <c r="O58" s="117">
        <v>5</v>
      </c>
      <c r="P58" s="117">
        <v>4</v>
      </c>
      <c r="Q58" s="117">
        <v>2</v>
      </c>
      <c r="R58" s="2">
        <v>6</v>
      </c>
      <c r="S58" s="117">
        <v>26</v>
      </c>
      <c r="T58" s="117">
        <v>9</v>
      </c>
      <c r="U58" s="2">
        <v>1</v>
      </c>
      <c r="V58" s="2">
        <v>15</v>
      </c>
      <c r="W58" s="2">
        <v>7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6">
        <f>('Controles Generales'!$E$4*('Volante izq. ofensivo'!J58*(90/'Volante izq. ofensivo'!H58))+'Controles Generales'!$F$4*('Volante izq. ofensivo'!K58*(90/'Volante izq. ofensivo'!H58))+'Controles Generales'!$J$4*('Volante izq. ofensivo'!O58*(90/'Volante izq. ofensivo'!H58))+'Controles Generales'!$K$4*('Volante izq. ofensivo'!P58*(90/'Volante izq. ofensivo'!H58))+'Controles Generales'!$L$4*('Volante izq. ofensivo'!Q58*(90/'Volante izq. ofensivo'!H58))+'Controles Generales'!$N$4*('Volante izq. ofensivo'!S58*(90/'Volante izq. ofensivo'!H58))+'Controles Generales'!$O$4*('Volante izq. ofensivo'!T58*(90/'Volante izq. ofensivo'!H58)))/100</f>
        <v>4.1559539918809199</v>
      </c>
      <c r="AK58" s="2"/>
    </row>
    <row r="59" spans="1:37" ht="21" x14ac:dyDescent="0.25">
      <c r="A59" s="117" t="s">
        <v>619</v>
      </c>
      <c r="B59" s="117" t="s">
        <v>25</v>
      </c>
      <c r="C59" s="117" t="s">
        <v>148</v>
      </c>
      <c r="D59" s="117" t="s">
        <v>118</v>
      </c>
      <c r="E59" s="118">
        <v>34411</v>
      </c>
      <c r="F59" s="117">
        <v>21</v>
      </c>
      <c r="G59" s="117">
        <v>3</v>
      </c>
      <c r="H59" s="117">
        <v>98</v>
      </c>
      <c r="I59" s="2">
        <v>2</v>
      </c>
      <c r="J59" s="117">
        <v>17</v>
      </c>
      <c r="K59" s="117">
        <v>1</v>
      </c>
      <c r="L59" s="2">
        <v>0</v>
      </c>
      <c r="M59" s="2">
        <v>1</v>
      </c>
      <c r="N59" s="2">
        <v>0</v>
      </c>
      <c r="O59" s="117">
        <v>0</v>
      </c>
      <c r="P59" s="117">
        <v>0</v>
      </c>
      <c r="Q59" s="117">
        <v>0</v>
      </c>
      <c r="R59" s="2">
        <v>0</v>
      </c>
      <c r="S59" s="117">
        <v>0</v>
      </c>
      <c r="T59" s="117">
        <v>1</v>
      </c>
      <c r="U59" s="2">
        <v>1</v>
      </c>
      <c r="V59" s="2">
        <v>5</v>
      </c>
      <c r="W59" s="2">
        <v>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6">
        <f>('Controles Generales'!$E$4*('Volante izq. ofensivo'!J59*(90/'Volante izq. ofensivo'!H59))+'Controles Generales'!$F$4*('Volante izq. ofensivo'!K59*(90/'Volante izq. ofensivo'!H59))+'Controles Generales'!$J$4*('Volante izq. ofensivo'!O59*(90/'Volante izq. ofensivo'!H59))+'Controles Generales'!$K$4*('Volante izq. ofensivo'!P59*(90/'Volante izq. ofensivo'!H59))+'Controles Generales'!$L$4*('Volante izq. ofensivo'!Q59*(90/'Volante izq. ofensivo'!H59))+'Controles Generales'!$N$4*('Volante izq. ofensivo'!S59*(90/'Volante izq. ofensivo'!H59))+'Controles Generales'!$O$4*('Volante izq. ofensivo'!T59*(90/'Volante izq. ofensivo'!H59)))/100</f>
        <v>3.3979591836734695</v>
      </c>
      <c r="AK59" s="2"/>
    </row>
    <row r="60" spans="1:37" ht="21" x14ac:dyDescent="0.25">
      <c r="A60" s="117" t="s">
        <v>620</v>
      </c>
      <c r="B60" s="117" t="s">
        <v>25</v>
      </c>
      <c r="C60" s="117" t="s">
        <v>172</v>
      </c>
      <c r="D60" s="117" t="s">
        <v>118</v>
      </c>
      <c r="E60" s="118">
        <v>31982</v>
      </c>
      <c r="F60" s="117">
        <v>28</v>
      </c>
      <c r="G60" s="117">
        <v>28</v>
      </c>
      <c r="H60" s="117">
        <v>2492</v>
      </c>
      <c r="I60" s="2">
        <v>14</v>
      </c>
      <c r="J60" s="117">
        <v>426</v>
      </c>
      <c r="K60" s="117">
        <v>60</v>
      </c>
      <c r="L60" s="2">
        <v>0</v>
      </c>
      <c r="M60" s="2">
        <v>6</v>
      </c>
      <c r="N60" s="2">
        <v>0</v>
      </c>
      <c r="O60" s="117">
        <v>9</v>
      </c>
      <c r="P60" s="117">
        <v>12</v>
      </c>
      <c r="Q60" s="117">
        <v>9</v>
      </c>
      <c r="R60" s="2">
        <v>0</v>
      </c>
      <c r="S60" s="117">
        <v>91</v>
      </c>
      <c r="T60" s="117">
        <v>42</v>
      </c>
      <c r="U60" s="2">
        <v>0</v>
      </c>
      <c r="V60" s="2">
        <v>5</v>
      </c>
      <c r="W60" s="2">
        <v>5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6">
        <f>('Controles Generales'!$E$4*('Volante izq. ofensivo'!J60*(90/'Volante izq. ofensivo'!H60))+'Controles Generales'!$F$4*('Volante izq. ofensivo'!K60*(90/'Volante izq. ofensivo'!H60))+'Controles Generales'!$J$4*('Volante izq. ofensivo'!O60*(90/'Volante izq. ofensivo'!H60))+'Controles Generales'!$K$4*('Volante izq. ofensivo'!P60*(90/'Volante izq. ofensivo'!H60))+'Controles Generales'!$L$4*('Volante izq. ofensivo'!Q60*(90/'Volante izq. ofensivo'!H60))+'Controles Generales'!$N$4*('Volante izq. ofensivo'!S60*(90/'Volante izq. ofensivo'!H60))+'Controles Generales'!$O$4*('Volante izq. ofensivo'!T60*(90/'Volante izq. ofensivo'!H60)))/100</f>
        <v>4.2824036918138049</v>
      </c>
      <c r="AK60" s="2"/>
    </row>
    <row r="61" spans="1:37" ht="21" x14ac:dyDescent="0.25">
      <c r="A61" s="117" t="s">
        <v>462</v>
      </c>
      <c r="B61" s="117" t="s">
        <v>25</v>
      </c>
      <c r="C61" s="117" t="s">
        <v>146</v>
      </c>
      <c r="D61" s="117" t="s">
        <v>118</v>
      </c>
      <c r="E61" s="118">
        <v>31943</v>
      </c>
      <c r="F61" s="117">
        <v>28</v>
      </c>
      <c r="G61" s="117">
        <v>24</v>
      </c>
      <c r="H61" s="117">
        <v>1725</v>
      </c>
      <c r="I61" s="2">
        <v>2</v>
      </c>
      <c r="J61" s="117">
        <v>228</v>
      </c>
      <c r="K61" s="117">
        <v>14</v>
      </c>
      <c r="L61" s="2">
        <v>0</v>
      </c>
      <c r="M61" s="2">
        <v>3</v>
      </c>
      <c r="N61" s="2">
        <v>0</v>
      </c>
      <c r="O61" s="117">
        <v>2</v>
      </c>
      <c r="P61" s="117">
        <v>2</v>
      </c>
      <c r="Q61" s="117">
        <v>1</v>
      </c>
      <c r="R61" s="2">
        <v>0</v>
      </c>
      <c r="S61" s="117">
        <v>17</v>
      </c>
      <c r="T61" s="117">
        <v>18</v>
      </c>
      <c r="U61" s="2">
        <v>1</v>
      </c>
      <c r="V61" s="2">
        <v>5</v>
      </c>
      <c r="W61" s="2">
        <v>0</v>
      </c>
      <c r="X61" s="2" t="s">
        <v>42</v>
      </c>
      <c r="Y61" s="2">
        <v>1.6759048983906668</v>
      </c>
      <c r="Z61" s="2">
        <v>0.99128660098773946</v>
      </c>
      <c r="AA61" s="2">
        <v>1.2489968128013669</v>
      </c>
      <c r="AB61" s="2">
        <v>2.4259048983906668</v>
      </c>
      <c r="AC61" s="2">
        <v>1.6259225831094903</v>
      </c>
      <c r="AD61" s="2">
        <v>2.3895930919175701</v>
      </c>
      <c r="AE61" s="2">
        <v>2.1193886758402889</v>
      </c>
      <c r="AF61" s="2">
        <v>2.7570078122734669</v>
      </c>
      <c r="AG61" s="2">
        <v>3.2393019869300703</v>
      </c>
      <c r="AH61" s="2">
        <v>3.5419485506060457</v>
      </c>
      <c r="AI61" s="2">
        <v>3.5145930919175696</v>
      </c>
      <c r="AJ61" s="6">
        <f>('Controles Generales'!$E$4*('Volante izq. ofensivo'!J61*(90/'Volante izq. ofensivo'!H61))+'Controles Generales'!$F$4*('Volante izq. ofensivo'!K61*(90/'Volante izq. ofensivo'!H61))+'Controles Generales'!$J$4*('Volante izq. ofensivo'!O61*(90/'Volante izq. ofensivo'!H61))+'Controles Generales'!$K$4*('Volante izq. ofensivo'!P61*(90/'Volante izq. ofensivo'!H61))+'Controles Generales'!$L$4*('Volante izq. ofensivo'!Q61*(90/'Volante izq. ofensivo'!H61))+'Controles Generales'!$N$4*('Volante izq. ofensivo'!S61*(90/'Volante izq. ofensivo'!H61))+'Controles Generales'!$O$4*('Volante izq. ofensivo'!T61*(90/'Volante izq. ofensivo'!H61)))/100</f>
        <v>2.7834782608695652</v>
      </c>
      <c r="AK61" s="2">
        <f>(((I61/MAX($I$2:$I$1000)*100)*5)+((J61/MAX($J$2:$J$1000)*100)*15)+((K61/MAX($K$2:$K$1000)*100)*12.5)+((L61/MAX($L$2:$L$1000)*100)*17.5)+((M61/MAX($M$2:$M$1000)*100)*5)+((O61/MAX($O$2:$O$1000)*100)*12.5)+((P61/MAX($P$2:$P$1000)*100)*12.5)+((S61/MAX($S$2:$S$1000)*100)*10)+ ((T61/MAX($T$2:$T$1000)*100)*5)+((V61/MAX($V$2:$V$1000)*100)*5))/100</f>
        <v>15.967508883289229</v>
      </c>
    </row>
    <row r="62" spans="1:37" ht="21" x14ac:dyDescent="0.25">
      <c r="A62" s="117" t="s">
        <v>621</v>
      </c>
      <c r="B62" s="117" t="s">
        <v>25</v>
      </c>
      <c r="C62" s="117" t="s">
        <v>124</v>
      </c>
      <c r="D62" s="117" t="s">
        <v>118</v>
      </c>
      <c r="E62" s="118">
        <v>29619</v>
      </c>
      <c r="F62" s="117">
        <v>34</v>
      </c>
      <c r="G62" s="117">
        <v>21</v>
      </c>
      <c r="H62" s="117">
        <v>978</v>
      </c>
      <c r="I62" s="2">
        <v>179</v>
      </c>
      <c r="J62" s="117">
        <v>265</v>
      </c>
      <c r="K62" s="117">
        <v>37</v>
      </c>
      <c r="L62" s="2">
        <v>11</v>
      </c>
      <c r="M62" s="2">
        <v>93</v>
      </c>
      <c r="N62" s="2">
        <v>11</v>
      </c>
      <c r="O62" s="117">
        <v>2</v>
      </c>
      <c r="P62" s="117">
        <v>1</v>
      </c>
      <c r="Q62" s="117">
        <v>0</v>
      </c>
      <c r="R62" s="2">
        <v>24</v>
      </c>
      <c r="S62" s="117">
        <v>9</v>
      </c>
      <c r="T62" s="117">
        <v>11</v>
      </c>
      <c r="U62" s="2">
        <v>2</v>
      </c>
      <c r="V62" s="2">
        <v>93</v>
      </c>
      <c r="W62" s="2">
        <v>55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6">
        <f>('Controles Generales'!$E$4*('Volante izq. ofensivo'!J62*(90/'Volante izq. ofensivo'!H62))+'Controles Generales'!$F$4*('Volante izq. ofensivo'!K62*(90/'Volante izq. ofensivo'!H62))+'Controles Generales'!$J$4*('Volante izq. ofensivo'!O62*(90/'Volante izq. ofensivo'!H62))+'Controles Generales'!$K$4*('Volante izq. ofensivo'!P62*(90/'Volante izq. ofensivo'!H62))+'Controles Generales'!$L$4*('Volante izq. ofensivo'!Q62*(90/'Volante izq. ofensivo'!H62))+'Controles Generales'!$N$4*('Volante izq. ofensivo'!S62*(90/'Volante izq. ofensivo'!H62))+'Controles Generales'!$O$4*('Volante izq. ofensivo'!T62*(90/'Volante izq. ofensivo'!H62)))/100</f>
        <v>5.8182515337423304</v>
      </c>
      <c r="AK62" s="2"/>
    </row>
    <row r="63" spans="1:37" ht="21" x14ac:dyDescent="0.25">
      <c r="A63" s="117" t="s">
        <v>150</v>
      </c>
      <c r="B63" s="117" t="s">
        <v>25</v>
      </c>
      <c r="C63" s="117" t="s">
        <v>142</v>
      </c>
      <c r="D63" s="117" t="s">
        <v>118</v>
      </c>
      <c r="E63" s="118">
        <v>33615</v>
      </c>
      <c r="F63" s="117">
        <v>23</v>
      </c>
      <c r="G63" s="117">
        <v>9</v>
      </c>
      <c r="H63" s="117">
        <v>457</v>
      </c>
      <c r="I63" s="2">
        <v>21</v>
      </c>
      <c r="J63" s="117">
        <v>120</v>
      </c>
      <c r="K63" s="117">
        <v>14</v>
      </c>
      <c r="L63" s="2">
        <v>6</v>
      </c>
      <c r="M63" s="2">
        <v>17</v>
      </c>
      <c r="N63" s="2">
        <v>4</v>
      </c>
      <c r="O63" s="117">
        <v>1</v>
      </c>
      <c r="P63" s="117">
        <v>2</v>
      </c>
      <c r="Q63" s="117">
        <v>0</v>
      </c>
      <c r="R63" s="2">
        <v>1</v>
      </c>
      <c r="S63" s="117">
        <v>18</v>
      </c>
      <c r="T63" s="117">
        <v>10</v>
      </c>
      <c r="U63" s="2">
        <v>1</v>
      </c>
      <c r="V63" s="2">
        <v>33</v>
      </c>
      <c r="W63" s="2">
        <v>21</v>
      </c>
      <c r="X63" s="2" t="s">
        <v>42</v>
      </c>
      <c r="Y63" s="2">
        <v>6.0254657050625555</v>
      </c>
      <c r="Z63" s="2">
        <v>3.027592839025476</v>
      </c>
      <c r="AA63" s="2">
        <v>3.826941822672373</v>
      </c>
      <c r="AB63" s="2">
        <v>5.955793573915015</v>
      </c>
      <c r="AC63" s="2">
        <v>5.249677583643428</v>
      </c>
      <c r="AD63" s="2">
        <v>9.5099625884185883</v>
      </c>
      <c r="AE63" s="2">
        <v>7.4465077142970895</v>
      </c>
      <c r="AF63" s="2">
        <v>9.6208830262435576</v>
      </c>
      <c r="AG63" s="2">
        <v>10.081095050065716</v>
      </c>
      <c r="AH63" s="2">
        <v>10.277456973705846</v>
      </c>
      <c r="AI63" s="2">
        <v>9.4054543916972762</v>
      </c>
      <c r="AJ63" s="6">
        <f>('Controles Generales'!$E$4*('Volante izq. ofensivo'!J63*(90/'Volante izq. ofensivo'!H63))+'Controles Generales'!$F$4*('Volante izq. ofensivo'!K63*(90/'Volante izq. ofensivo'!H63))+'Controles Generales'!$J$4*('Volante izq. ofensivo'!O63*(90/'Volante izq. ofensivo'!H63))+'Controles Generales'!$K$4*('Volante izq. ofensivo'!P63*(90/'Volante izq. ofensivo'!H63))+'Controles Generales'!$L$4*('Volante izq. ofensivo'!Q63*(90/'Volante izq. ofensivo'!H63))+'Controles Generales'!$N$4*('Volante izq. ofensivo'!S63*(90/'Volante izq. ofensivo'!H63))+'Controles Generales'!$O$4*('Volante izq. ofensivo'!T63*(90/'Volante izq. ofensivo'!H63)))/100</f>
        <v>6.0804157549234112</v>
      </c>
      <c r="AK63" s="2">
        <f>(((I63/MAX($I$2:$I$1000)*100)*5)+((J63/MAX($J$2:$J$1000)*100)*15)+((K63/MAX($K$2:$K$1000)*100)*12.5)+((L63/MAX($L$2:$L$1000)*100)*17.5)+((M63/MAX($M$2:$M$1000)*100)*5)+((O63/MAX($O$2:$O$1000)*100)*12.5)+((P63/MAX($P$2:$P$1000)*100)*12.5)+((S63/MAX($S$2:$S$1000)*100)*10)+ ((T63/MAX($T$2:$T$1000)*100)*5)+((V63/MAX($V$2:$V$1000)*100)*5))/100</f>
        <v>17.551589555713118</v>
      </c>
    </row>
    <row r="64" spans="1:37" ht="21" x14ac:dyDescent="0.25">
      <c r="A64" s="117" t="s">
        <v>526</v>
      </c>
      <c r="B64" s="117" t="s">
        <v>25</v>
      </c>
      <c r="C64" s="117" t="s">
        <v>158</v>
      </c>
      <c r="D64" s="117" t="s">
        <v>118</v>
      </c>
      <c r="E64" s="118">
        <v>34489</v>
      </c>
      <c r="F64" s="117">
        <v>21</v>
      </c>
      <c r="G64" s="117">
        <v>14</v>
      </c>
      <c r="H64" s="117">
        <v>835</v>
      </c>
      <c r="I64" s="2">
        <v>63</v>
      </c>
      <c r="J64" s="117">
        <v>135</v>
      </c>
      <c r="K64" s="117">
        <v>24</v>
      </c>
      <c r="L64" s="2">
        <v>6</v>
      </c>
      <c r="M64" s="2">
        <v>46</v>
      </c>
      <c r="N64" s="2">
        <v>21</v>
      </c>
      <c r="O64" s="117">
        <v>3</v>
      </c>
      <c r="P64" s="117">
        <v>0</v>
      </c>
      <c r="Q64" s="117">
        <v>0</v>
      </c>
      <c r="R64" s="2">
        <v>19</v>
      </c>
      <c r="S64" s="117">
        <v>15</v>
      </c>
      <c r="T64" s="117">
        <v>10</v>
      </c>
      <c r="U64" s="2">
        <v>1</v>
      </c>
      <c r="V64" s="2">
        <v>37</v>
      </c>
      <c r="W64" s="2">
        <v>35</v>
      </c>
      <c r="X64" s="2" t="s">
        <v>42</v>
      </c>
      <c r="Y64" s="2">
        <v>12.877060936603154</v>
      </c>
      <c r="Z64" s="2">
        <v>8.0301711484437384</v>
      </c>
      <c r="AA64" s="2">
        <v>8.0413891818189427</v>
      </c>
      <c r="AB64" s="2">
        <v>13.690585526767087</v>
      </c>
      <c r="AC64" s="2">
        <v>13.656913007861442</v>
      </c>
      <c r="AD64" s="2">
        <v>17.053206525908337</v>
      </c>
      <c r="AE64" s="2">
        <v>14.59242859853773</v>
      </c>
      <c r="AF64" s="2">
        <v>13.395539224286853</v>
      </c>
      <c r="AG64" s="2">
        <v>18.271466934580911</v>
      </c>
      <c r="AH64" s="2">
        <v>15.774697062117934</v>
      </c>
      <c r="AI64" s="2">
        <v>18.273493411154238</v>
      </c>
      <c r="AJ64" s="6">
        <f>('Controles Generales'!$E$4*('Volante izq. ofensivo'!J64*(90/'Volante izq. ofensivo'!H64))+'Controles Generales'!$F$4*('Volante izq. ofensivo'!K64*(90/'Volante izq. ofensivo'!H64))+'Controles Generales'!$J$4*('Volante izq. ofensivo'!O64*(90/'Volante izq. ofensivo'!H64))+'Controles Generales'!$K$4*('Volante izq. ofensivo'!P64*(90/'Volante izq. ofensivo'!H64))+'Controles Generales'!$L$4*('Volante izq. ofensivo'!Q64*(90/'Volante izq. ofensivo'!H64))+'Controles Generales'!$N$4*('Volante izq. ofensivo'!S64*(90/'Volante izq. ofensivo'!H64))+'Controles Generales'!$O$4*('Volante izq. ofensivo'!T64*(90/'Volante izq. ofensivo'!H64)))/100</f>
        <v>3.8182634730538934</v>
      </c>
      <c r="AK64" s="2">
        <f>(((I64/MAX($I$2:$I$1000)*100)*5)+((J64/MAX($J$2:$J$1000)*100)*15)+((K64/MAX($K$2:$K$1000)*100)*12.5)+((L64/MAX($L$2:$L$1000)*100)*17.5)+((M64/MAX($M$2:$M$1000)*100)*5)+((O64/MAX($O$2:$O$1000)*100)*12.5)+((P64/MAX($P$2:$P$1000)*100)*12.5)+((S64/MAX($S$2:$S$1000)*100)*10)+ ((T64/MAX($T$2:$T$1000)*100)*5)+((V64/MAX($V$2:$V$1000)*100)*5))/100</f>
        <v>21.022220500742577</v>
      </c>
    </row>
    <row r="65" spans="1:37" ht="21" x14ac:dyDescent="0.25">
      <c r="A65" s="117" t="s">
        <v>622</v>
      </c>
      <c r="B65" s="117" t="s">
        <v>25</v>
      </c>
      <c r="C65" s="117" t="s">
        <v>143</v>
      </c>
      <c r="D65" s="117" t="s">
        <v>118</v>
      </c>
      <c r="E65" s="118">
        <v>33654</v>
      </c>
      <c r="F65" s="117">
        <v>23</v>
      </c>
      <c r="G65" s="117">
        <v>1</v>
      </c>
      <c r="H65" s="117">
        <v>15</v>
      </c>
      <c r="I65" s="2">
        <v>7</v>
      </c>
      <c r="J65" s="117">
        <v>3</v>
      </c>
      <c r="K65" s="117">
        <v>0</v>
      </c>
      <c r="L65" s="2">
        <v>0</v>
      </c>
      <c r="M65" s="2">
        <v>6</v>
      </c>
      <c r="N65" s="2">
        <v>0</v>
      </c>
      <c r="O65" s="117">
        <v>0</v>
      </c>
      <c r="P65" s="117">
        <v>0</v>
      </c>
      <c r="Q65" s="117">
        <v>0</v>
      </c>
      <c r="R65" s="2">
        <v>0</v>
      </c>
      <c r="S65" s="117">
        <v>2</v>
      </c>
      <c r="T65" s="117">
        <v>0</v>
      </c>
      <c r="U65" s="2">
        <v>1</v>
      </c>
      <c r="V65" s="2">
        <v>2</v>
      </c>
      <c r="W65" s="2">
        <v>5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">
        <f>('Controles Generales'!$E$4*('Volante izq. ofensivo'!J65*(90/'Volante izq. ofensivo'!H65))+'Controles Generales'!$F$4*('Volante izq. ofensivo'!K65*(90/'Volante izq. ofensivo'!H65))+'Controles Generales'!$J$4*('Volante izq. ofensivo'!O65*(90/'Volante izq. ofensivo'!H65))+'Controles Generales'!$K$4*('Volante izq. ofensivo'!P65*(90/'Volante izq. ofensivo'!H65))+'Controles Generales'!$L$4*('Volante izq. ofensivo'!Q65*(90/'Volante izq. ofensivo'!H65))+'Controles Generales'!$N$4*('Volante izq. ofensivo'!S65*(90/'Volante izq. ofensivo'!H65))+'Controles Generales'!$O$4*('Volante izq. ofensivo'!T65*(90/'Volante izq. ofensivo'!H65)))/100</f>
        <v>5.4</v>
      </c>
      <c r="AK65" s="2"/>
    </row>
    <row r="66" spans="1:37" ht="21" x14ac:dyDescent="0.25">
      <c r="A66" s="117" t="s">
        <v>623</v>
      </c>
      <c r="B66" s="117" t="s">
        <v>25</v>
      </c>
      <c r="C66" s="117" t="s">
        <v>605</v>
      </c>
      <c r="D66" s="117" t="s">
        <v>133</v>
      </c>
      <c r="E66" s="118">
        <v>33970</v>
      </c>
      <c r="F66" s="117">
        <v>22</v>
      </c>
      <c r="G66" s="117">
        <v>9</v>
      </c>
      <c r="H66" s="117">
        <v>363</v>
      </c>
      <c r="I66" s="2">
        <v>80</v>
      </c>
      <c r="J66" s="117">
        <v>42</v>
      </c>
      <c r="K66" s="117">
        <v>4</v>
      </c>
      <c r="L66" s="2">
        <v>4</v>
      </c>
      <c r="M66" s="2">
        <v>31</v>
      </c>
      <c r="N66" s="2">
        <v>9</v>
      </c>
      <c r="O66" s="117">
        <v>0</v>
      </c>
      <c r="P66" s="117">
        <v>0</v>
      </c>
      <c r="Q66" s="117">
        <v>0</v>
      </c>
      <c r="R66" s="2">
        <v>5</v>
      </c>
      <c r="S66" s="117">
        <v>7</v>
      </c>
      <c r="T66" s="117">
        <v>1</v>
      </c>
      <c r="U66" s="2">
        <v>0</v>
      </c>
      <c r="V66" s="2">
        <v>19</v>
      </c>
      <c r="W66" s="2">
        <v>8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">
        <f>('Controles Generales'!$E$4*('Volante izq. ofensivo'!J66*(90/'Volante izq. ofensivo'!H66))+'Controles Generales'!$F$4*('Volante izq. ofensivo'!K66*(90/'Volante izq. ofensivo'!H66))+'Controles Generales'!$J$4*('Volante izq. ofensivo'!O66*(90/'Volante izq. ofensivo'!H66))+'Controles Generales'!$K$4*('Volante izq. ofensivo'!P66*(90/'Volante izq. ofensivo'!H66))+'Controles Generales'!$L$4*('Volante izq. ofensivo'!Q66*(90/'Volante izq. ofensivo'!H66))+'Controles Generales'!$N$4*('Volante izq. ofensivo'!S66*(90/'Volante izq. ofensivo'!H66))+'Controles Generales'!$O$4*('Volante izq. ofensivo'!T66*(90/'Volante izq. ofensivo'!H66)))/100</f>
        <v>2.5661157024793386</v>
      </c>
      <c r="AK66" s="2"/>
    </row>
    <row r="67" spans="1:37" ht="21" x14ac:dyDescent="0.25">
      <c r="A67" s="117" t="s">
        <v>515</v>
      </c>
      <c r="B67" s="117" t="s">
        <v>25</v>
      </c>
      <c r="C67" s="117" t="s">
        <v>138</v>
      </c>
      <c r="D67" s="117" t="s">
        <v>118</v>
      </c>
      <c r="E67" s="118">
        <v>33618</v>
      </c>
      <c r="F67" s="117">
        <v>23</v>
      </c>
      <c r="G67" s="117">
        <v>29</v>
      </c>
      <c r="H67" s="117">
        <v>2430</v>
      </c>
      <c r="I67" s="2">
        <v>40</v>
      </c>
      <c r="J67" s="117">
        <v>338</v>
      </c>
      <c r="K67" s="117">
        <v>101</v>
      </c>
      <c r="L67" s="2">
        <v>4</v>
      </c>
      <c r="M67" s="2">
        <v>30</v>
      </c>
      <c r="N67" s="2">
        <v>4</v>
      </c>
      <c r="O67" s="117">
        <v>3</v>
      </c>
      <c r="P67" s="117">
        <v>8</v>
      </c>
      <c r="Q67" s="117">
        <v>6</v>
      </c>
      <c r="R67" s="2">
        <v>1</v>
      </c>
      <c r="S67" s="117">
        <v>37</v>
      </c>
      <c r="T67" s="117">
        <v>43</v>
      </c>
      <c r="U67" s="2">
        <v>4</v>
      </c>
      <c r="V67" s="2">
        <v>32</v>
      </c>
      <c r="W67" s="2">
        <v>30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">
        <f>('Controles Generales'!$E$4*('Volante izq. ofensivo'!J67*(90/'Volante izq. ofensivo'!H67))+'Controles Generales'!$F$4*('Volante izq. ofensivo'!K67*(90/'Volante izq. ofensivo'!H67))+'Controles Generales'!$J$4*('Volante izq. ofensivo'!O67*(90/'Volante izq. ofensivo'!H67))+'Controles Generales'!$K$4*('Volante izq. ofensivo'!P67*(90/'Volante izq. ofensivo'!H67))+'Controles Generales'!$L$4*('Volante izq. ofensivo'!Q67*(90/'Volante izq. ofensivo'!H67))+'Controles Generales'!$N$4*('Volante izq. ofensivo'!S67*(90/'Volante izq. ofensivo'!H67))+'Controles Generales'!$O$4*('Volante izq. ofensivo'!T67*(90/'Volante izq. ofensivo'!H67)))/100</f>
        <v>3.6898148148148149</v>
      </c>
      <c r="AK67" s="2"/>
    </row>
    <row r="68" spans="1:37" ht="21" x14ac:dyDescent="0.25">
      <c r="A68" s="117" t="s">
        <v>123</v>
      </c>
      <c r="B68" s="117" t="s">
        <v>25</v>
      </c>
      <c r="C68" s="117" t="s">
        <v>121</v>
      </c>
      <c r="D68" s="117" t="s">
        <v>118</v>
      </c>
      <c r="E68" s="118">
        <v>33613</v>
      </c>
      <c r="F68" s="117">
        <v>23</v>
      </c>
      <c r="G68" s="117">
        <v>17</v>
      </c>
      <c r="H68" s="117">
        <v>1152</v>
      </c>
      <c r="I68" s="2">
        <v>146</v>
      </c>
      <c r="J68" s="117">
        <v>103</v>
      </c>
      <c r="K68" s="117">
        <v>21</v>
      </c>
      <c r="L68" s="2">
        <v>11</v>
      </c>
      <c r="M68" s="2">
        <v>70</v>
      </c>
      <c r="N68" s="2">
        <v>15</v>
      </c>
      <c r="O68" s="117">
        <v>0</v>
      </c>
      <c r="P68" s="117">
        <v>1</v>
      </c>
      <c r="Q68" s="117">
        <v>0</v>
      </c>
      <c r="R68" s="2">
        <v>10</v>
      </c>
      <c r="S68" s="117">
        <v>32</v>
      </c>
      <c r="T68" s="117">
        <v>7</v>
      </c>
      <c r="U68" s="2">
        <v>4</v>
      </c>
      <c r="V68" s="2">
        <v>56</v>
      </c>
      <c r="W68" s="2">
        <v>31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6">
        <f>('Controles Generales'!$E$4*('Volante izq. ofensivo'!J68*(90/'Volante izq. ofensivo'!H68))+'Controles Generales'!$F$4*('Volante izq. ofensivo'!K68*(90/'Volante izq. ofensivo'!H68))+'Controles Generales'!$J$4*('Volante izq. ofensivo'!O68*(90/'Volante izq. ofensivo'!H68))+'Controles Generales'!$K$4*('Volante izq. ofensivo'!P68*(90/'Volante izq. ofensivo'!H68))+'Controles Generales'!$L$4*('Volante izq. ofensivo'!Q68*(90/'Volante izq. ofensivo'!H68))+'Controles Generales'!$N$4*('Volante izq. ofensivo'!S68*(90/'Volante izq. ofensivo'!H68))+'Controles Generales'!$O$4*('Volante izq. ofensivo'!T68*(90/'Volante izq. ofensivo'!H68)))/100</f>
        <v>2.376953125</v>
      </c>
      <c r="AK68" s="2"/>
    </row>
    <row r="69" spans="1:37" ht="21" x14ac:dyDescent="0.25">
      <c r="A69" s="117" t="s">
        <v>624</v>
      </c>
      <c r="B69" s="117" t="s">
        <v>25</v>
      </c>
      <c r="C69" s="117" t="s">
        <v>605</v>
      </c>
      <c r="D69" s="117" t="s">
        <v>118</v>
      </c>
      <c r="E69" s="118">
        <v>33781</v>
      </c>
      <c r="F69" s="117">
        <v>23</v>
      </c>
      <c r="G69" s="117">
        <v>13</v>
      </c>
      <c r="H69" s="117">
        <v>811</v>
      </c>
      <c r="I69" s="2">
        <v>107</v>
      </c>
      <c r="J69" s="117">
        <v>167</v>
      </c>
      <c r="K69" s="117">
        <v>19</v>
      </c>
      <c r="L69" s="2">
        <v>14</v>
      </c>
      <c r="M69" s="2">
        <v>95</v>
      </c>
      <c r="N69" s="2">
        <v>5</v>
      </c>
      <c r="O69" s="117">
        <v>0</v>
      </c>
      <c r="P69" s="117">
        <v>2</v>
      </c>
      <c r="Q69" s="117">
        <v>1</v>
      </c>
      <c r="R69" s="2">
        <v>0</v>
      </c>
      <c r="S69" s="117">
        <v>5</v>
      </c>
      <c r="T69" s="117">
        <v>9</v>
      </c>
      <c r="U69" s="2">
        <v>26</v>
      </c>
      <c r="V69" s="2">
        <v>102</v>
      </c>
      <c r="W69" s="2">
        <v>66</v>
      </c>
      <c r="X69" s="2" t="s">
        <v>42</v>
      </c>
      <c r="Y69" s="2">
        <v>6.2513751426247151</v>
      </c>
      <c r="Z69" s="2">
        <v>5.8782392145151725</v>
      </c>
      <c r="AA69" s="2">
        <v>5.6638080934189645</v>
      </c>
      <c r="AB69" s="2">
        <v>6.1345718639361895</v>
      </c>
      <c r="AC69" s="2">
        <v>7.3187097254332727</v>
      </c>
      <c r="AD69" s="2">
        <v>11.440406917698732</v>
      </c>
      <c r="AE69" s="2">
        <v>9.2495738764714091</v>
      </c>
      <c r="AF69" s="2">
        <v>14.519681316645265</v>
      </c>
      <c r="AG69" s="2">
        <v>12.267195563331283</v>
      </c>
      <c r="AH69" s="2">
        <v>12.342879374279081</v>
      </c>
      <c r="AI69" s="2">
        <v>11.265201999665946</v>
      </c>
      <c r="AJ69" s="6">
        <f>('Controles Generales'!$E$4*('Volante izq. ofensivo'!J69*(90/'Volante izq. ofensivo'!H69))+'Controles Generales'!$F$4*('Volante izq. ofensivo'!K69*(90/'Volante izq. ofensivo'!H69))+'Controles Generales'!$J$4*('Volante izq. ofensivo'!O69*(90/'Volante izq. ofensivo'!H69))+'Controles Generales'!$K$4*('Volante izq. ofensivo'!P69*(90/'Volante izq. ofensivo'!H69))+'Controles Generales'!$L$4*('Volante izq. ofensivo'!Q69*(90/'Volante izq. ofensivo'!H69))+'Controles Generales'!$N$4*('Volante izq. ofensivo'!S69*(90/'Volante izq. ofensivo'!H69))+'Controles Generales'!$O$4*('Volante izq. ofensivo'!T69*(90/'Volante izq. ofensivo'!H69)))/100</f>
        <v>4.3501849568434032</v>
      </c>
      <c r="AK69" s="2">
        <f>(((I69/MAX($I$2:$I$1000)*100)*5)+((J69/MAX($J$2:$J$1000)*100)*15)+((K69/MAX($K$2:$K$1000)*100)*12.5)+((L69/MAX($L$2:$L$1000)*100)*17.5)+((M69/MAX($M$2:$M$1000)*100)*5)+((O69/MAX($O$2:$O$1000)*100)*12.5)+((P69/MAX($P$2:$P$1000)*100)*12.5)+((S69/MAX($S$2:$S$1000)*100)*10)+ ((T69/MAX($T$2:$T$1000)*100)*5)+((V69/MAX($V$2:$V$1000)*100)*5))/100</f>
        <v>29.705448730818404</v>
      </c>
    </row>
    <row r="70" spans="1:37" ht="21" x14ac:dyDescent="0.25">
      <c r="A70" s="117" t="s">
        <v>625</v>
      </c>
      <c r="B70" s="117" t="s">
        <v>25</v>
      </c>
      <c r="C70" s="117" t="s">
        <v>124</v>
      </c>
      <c r="D70" s="117" t="s">
        <v>118</v>
      </c>
      <c r="E70" s="118">
        <v>34507</v>
      </c>
      <c r="F70" s="117">
        <v>21</v>
      </c>
      <c r="G70" s="117">
        <v>9</v>
      </c>
      <c r="H70" s="117">
        <v>645</v>
      </c>
      <c r="I70" s="2">
        <v>88</v>
      </c>
      <c r="J70" s="117">
        <v>98</v>
      </c>
      <c r="K70" s="117">
        <v>11</v>
      </c>
      <c r="L70" s="2">
        <v>9</v>
      </c>
      <c r="M70" s="2">
        <v>55</v>
      </c>
      <c r="N70" s="2">
        <v>9</v>
      </c>
      <c r="O70" s="117">
        <v>0</v>
      </c>
      <c r="P70" s="117">
        <v>1</v>
      </c>
      <c r="Q70" s="117">
        <v>1</v>
      </c>
      <c r="R70" s="2">
        <v>6</v>
      </c>
      <c r="S70" s="117">
        <v>15</v>
      </c>
      <c r="T70" s="117">
        <v>2</v>
      </c>
      <c r="U70" s="2">
        <v>4</v>
      </c>
      <c r="V70" s="2">
        <v>54</v>
      </c>
      <c r="W70" s="2">
        <v>22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6">
        <f>('Controles Generales'!$E$4*('Volante izq. ofensivo'!J70*(90/'Volante izq. ofensivo'!H70))+'Controles Generales'!$F$4*('Volante izq. ofensivo'!K70*(90/'Volante izq. ofensivo'!H70))+'Controles Generales'!$J$4*('Volante izq. ofensivo'!O70*(90/'Volante izq. ofensivo'!H70))+'Controles Generales'!$K$4*('Volante izq. ofensivo'!P70*(90/'Volante izq. ofensivo'!H70))+'Controles Generales'!$L$4*('Volante izq. ofensivo'!Q70*(90/'Volante izq. ofensivo'!H70))+'Controles Generales'!$N$4*('Volante izq. ofensivo'!S70*(90/'Volante izq. ofensivo'!H70))+'Controles Generales'!$O$4*('Volante izq. ofensivo'!T70*(90/'Volante izq. ofensivo'!H70)))/100</f>
        <v>3.415116279069768</v>
      </c>
      <c r="AK70" s="2"/>
    </row>
    <row r="71" spans="1:37" ht="21" x14ac:dyDescent="0.25">
      <c r="A71" s="117" t="s">
        <v>191</v>
      </c>
      <c r="B71" s="117" t="s">
        <v>25</v>
      </c>
      <c r="C71" s="117" t="s">
        <v>152</v>
      </c>
      <c r="D71" s="117" t="s">
        <v>118</v>
      </c>
      <c r="E71" s="118">
        <v>33997</v>
      </c>
      <c r="F71" s="117">
        <v>22</v>
      </c>
      <c r="G71" s="117">
        <v>10</v>
      </c>
      <c r="H71" s="117">
        <v>523</v>
      </c>
      <c r="I71" s="2">
        <v>2</v>
      </c>
      <c r="J71" s="117">
        <v>79</v>
      </c>
      <c r="K71" s="117">
        <v>17</v>
      </c>
      <c r="L71" s="2">
        <v>0</v>
      </c>
      <c r="M71" s="2">
        <v>3</v>
      </c>
      <c r="N71" s="2">
        <v>0</v>
      </c>
      <c r="O71" s="117">
        <v>0</v>
      </c>
      <c r="P71" s="117">
        <v>5</v>
      </c>
      <c r="Q71" s="117">
        <v>2</v>
      </c>
      <c r="R71" s="2">
        <v>1</v>
      </c>
      <c r="S71" s="117">
        <v>5</v>
      </c>
      <c r="T71" s="117">
        <v>8</v>
      </c>
      <c r="U71" s="2">
        <v>0</v>
      </c>
      <c r="V71" s="2">
        <v>0</v>
      </c>
      <c r="W71" s="2">
        <v>0</v>
      </c>
      <c r="X71" s="2" t="s">
        <v>42</v>
      </c>
      <c r="Y71" s="2">
        <v>13.698106513131739</v>
      </c>
      <c r="Z71" s="2">
        <v>9.2296991562044557</v>
      </c>
      <c r="AA71" s="2">
        <v>8.6830198676996009</v>
      </c>
      <c r="AB71" s="2">
        <v>16.948106513131737</v>
      </c>
      <c r="AC71" s="2">
        <v>14.53367659380468</v>
      </c>
      <c r="AD71" s="2">
        <v>14.645722364366783</v>
      </c>
      <c r="AE71" s="2">
        <v>15.427836325751352</v>
      </c>
      <c r="AF71" s="2">
        <v>12.120150932769526</v>
      </c>
      <c r="AG71" s="2">
        <v>17.389053651387616</v>
      </c>
      <c r="AH71" s="2">
        <v>14.846310038791064</v>
      </c>
      <c r="AI71" s="2">
        <v>19.520722364366783</v>
      </c>
      <c r="AJ71" s="6">
        <f>('Controles Generales'!$E$4*('Volante izq. ofensivo'!J71*(90/'Volante izq. ofensivo'!H71))+'Controles Generales'!$F$4*('Volante izq. ofensivo'!K71*(90/'Volante izq. ofensivo'!H71))+'Controles Generales'!$J$4*('Volante izq. ofensivo'!O71*(90/'Volante izq. ofensivo'!H71))+'Controles Generales'!$K$4*('Volante izq. ofensivo'!P71*(90/'Volante izq. ofensivo'!H71))+'Controles Generales'!$L$4*('Volante izq. ofensivo'!Q71*(90/'Volante izq. ofensivo'!H71))+'Controles Generales'!$N$4*('Volante izq. ofensivo'!S71*(90/'Volante izq. ofensivo'!H71))+'Controles Generales'!$O$4*('Volante izq. ofensivo'!T71*(90/'Volante izq. ofensivo'!H71)))/100</f>
        <v>3.7127151051625238</v>
      </c>
      <c r="AK71" s="2">
        <f>(((I71/MAX($I$2:$I$1000)*100)*5)+((J71/MAX($J$2:$J$1000)*100)*15)+((K71/MAX($K$2:$K$1000)*100)*12.5)+((L71/MAX($L$2:$L$1000)*100)*17.5)+((M71/MAX($M$2:$M$1000)*100)*5)+((O71/MAX($O$2:$O$1000)*100)*12.5)+((P71/MAX($P$2:$P$1000)*100)*12.5)+((S71/MAX($S$2:$S$1000)*100)*10)+ ((T71/MAX($T$2:$T$1000)*100)*5)+((V71/MAX($V$2:$V$1000)*100)*5))/100</f>
        <v>10.599722651141988</v>
      </c>
    </row>
    <row r="72" spans="1:37" ht="21" x14ac:dyDescent="0.25">
      <c r="A72" s="117" t="s">
        <v>166</v>
      </c>
      <c r="B72" s="117" t="s">
        <v>25</v>
      </c>
      <c r="C72" s="117" t="s">
        <v>135</v>
      </c>
      <c r="D72" s="117" t="s">
        <v>118</v>
      </c>
      <c r="E72" s="118">
        <v>35104</v>
      </c>
      <c r="F72" s="117">
        <v>19</v>
      </c>
      <c r="G72" s="117">
        <v>3</v>
      </c>
      <c r="H72" s="117">
        <v>49</v>
      </c>
      <c r="I72" s="2">
        <v>115</v>
      </c>
      <c r="J72" s="117">
        <v>10</v>
      </c>
      <c r="K72" s="117">
        <v>0</v>
      </c>
      <c r="L72" s="2">
        <v>11</v>
      </c>
      <c r="M72" s="2">
        <v>67</v>
      </c>
      <c r="N72" s="2">
        <v>10</v>
      </c>
      <c r="O72" s="117">
        <v>0</v>
      </c>
      <c r="P72" s="117">
        <v>0</v>
      </c>
      <c r="Q72" s="117">
        <v>0</v>
      </c>
      <c r="R72" s="2">
        <v>30</v>
      </c>
      <c r="S72" s="117">
        <v>2</v>
      </c>
      <c r="T72" s="117">
        <v>2</v>
      </c>
      <c r="U72" s="2">
        <v>0</v>
      </c>
      <c r="V72" s="2">
        <v>43</v>
      </c>
      <c r="W72" s="2">
        <v>35</v>
      </c>
      <c r="X72" s="2" t="s">
        <v>42</v>
      </c>
      <c r="Y72" s="2">
        <v>3.2093412532464618</v>
      </c>
      <c r="Z72" s="2">
        <v>2.5942084935842744</v>
      </c>
      <c r="AA72" s="2">
        <v>2.6824613866718279</v>
      </c>
      <c r="AB72" s="2">
        <v>3.1704068270169534</v>
      </c>
      <c r="AC72" s="2">
        <v>3.6158024060063898</v>
      </c>
      <c r="AD72" s="2">
        <v>2.6525757839158475</v>
      </c>
      <c r="AE72" s="2">
        <v>3.1504688693851928</v>
      </c>
      <c r="AF72" s="2">
        <v>2.7734503355945477</v>
      </c>
      <c r="AG72" s="2">
        <v>2.4666970669902515</v>
      </c>
      <c r="AH72" s="2">
        <v>2.2830057460339837</v>
      </c>
      <c r="AI72" s="2">
        <v>2.5941741445715847</v>
      </c>
      <c r="AJ72" s="6">
        <f>('Controles Generales'!$E$4*('Volante izq. ofensivo'!J72*(90/'Volante izq. ofensivo'!H72))+'Controles Generales'!$F$4*('Volante izq. ofensivo'!K72*(90/'Volante izq. ofensivo'!H72))+'Controles Generales'!$J$4*('Volante izq. ofensivo'!O72*(90/'Volante izq. ofensivo'!H72))+'Controles Generales'!$K$4*('Volante izq. ofensivo'!P72*(90/'Volante izq. ofensivo'!H72))+'Controles Generales'!$L$4*('Volante izq. ofensivo'!Q72*(90/'Volante izq. ofensivo'!H72))+'Controles Generales'!$N$4*('Volante izq. ofensivo'!S72*(90/'Volante izq. ofensivo'!H72))+'Controles Generales'!$O$4*('Volante izq. ofensivo'!T72*(90/'Volante izq. ofensivo'!H72)))/100</f>
        <v>4.591836734693878</v>
      </c>
      <c r="AK72" s="2">
        <f>(((I72/MAX($I$2:$I$1000)*100)*5)+((J72/MAX($J$2:$J$1000)*100)*15)+((K72/MAX($K$2:$K$1000)*100)*12.5)+((L72/MAX($L$2:$L$1000)*100)*17.5)+((M72/MAX($M$2:$M$1000)*100)*5)+((O72/MAX($O$2:$O$1000)*100)*12.5)+((P72/MAX($P$2:$P$1000)*100)*12.5)+((S72/MAX($S$2:$S$1000)*100)*10)+ ((T72/MAX($T$2:$T$1000)*100)*5)+((V72/MAX($V$2:$V$1000)*100)*5))/100</f>
        <v>15.461963759851519</v>
      </c>
    </row>
    <row r="73" spans="1:37" ht="21" x14ac:dyDescent="0.25">
      <c r="A73" s="117" t="s">
        <v>272</v>
      </c>
      <c r="B73" s="117" t="s">
        <v>25</v>
      </c>
      <c r="C73" s="117" t="s">
        <v>142</v>
      </c>
      <c r="D73" s="117" t="s">
        <v>118</v>
      </c>
      <c r="E73" s="118">
        <v>30060</v>
      </c>
      <c r="F73" s="117">
        <v>33</v>
      </c>
      <c r="G73" s="117">
        <v>18</v>
      </c>
      <c r="H73" s="117">
        <v>994</v>
      </c>
      <c r="I73" s="2">
        <v>34</v>
      </c>
      <c r="J73" s="117">
        <v>276</v>
      </c>
      <c r="K73" s="117">
        <v>20</v>
      </c>
      <c r="L73" s="2">
        <v>1</v>
      </c>
      <c r="M73" s="2">
        <v>29</v>
      </c>
      <c r="N73" s="2">
        <v>6</v>
      </c>
      <c r="O73" s="117">
        <v>0</v>
      </c>
      <c r="P73" s="117">
        <v>6</v>
      </c>
      <c r="Q73" s="117">
        <v>0</v>
      </c>
      <c r="R73" s="2">
        <v>4</v>
      </c>
      <c r="S73" s="117">
        <v>24</v>
      </c>
      <c r="T73" s="117">
        <v>4</v>
      </c>
      <c r="U73" s="2">
        <v>2</v>
      </c>
      <c r="V73" s="2">
        <v>22</v>
      </c>
      <c r="W73" s="2">
        <v>18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6">
        <f>('Controles Generales'!$E$4*('Volante izq. ofensivo'!J73*(90/'Volante izq. ofensivo'!H73))+'Controles Generales'!$F$4*('Volante izq. ofensivo'!K73*(90/'Volante izq. ofensivo'!H73))+'Controles Generales'!$J$4*('Volante izq. ofensivo'!O73*(90/'Volante izq. ofensivo'!H73))+'Controles Generales'!$K$4*('Volante izq. ofensivo'!P73*(90/'Volante izq. ofensivo'!H73))+'Controles Generales'!$L$4*('Volante izq. ofensivo'!Q73*(90/'Volante izq. ofensivo'!H73))+'Controles Generales'!$N$4*('Volante izq. ofensivo'!S73*(90/'Volante izq. ofensivo'!H73))+'Controles Generales'!$O$4*('Volante izq. ofensivo'!T73*(90/'Volante izq. ofensivo'!H73)))/100</f>
        <v>5.7902414486921536</v>
      </c>
      <c r="AK73" s="2"/>
    </row>
    <row r="74" spans="1:37" ht="21" x14ac:dyDescent="0.25">
      <c r="A74" s="117" t="s">
        <v>275</v>
      </c>
      <c r="B74" s="117" t="s">
        <v>25</v>
      </c>
      <c r="C74" s="117" t="s">
        <v>172</v>
      </c>
      <c r="D74" s="117" t="s">
        <v>118</v>
      </c>
      <c r="E74" s="118">
        <v>34001</v>
      </c>
      <c r="F74" s="117">
        <v>22</v>
      </c>
      <c r="G74" s="117">
        <v>3</v>
      </c>
      <c r="H74" s="117">
        <v>155</v>
      </c>
      <c r="I74" s="2">
        <v>20</v>
      </c>
      <c r="J74" s="117">
        <v>22</v>
      </c>
      <c r="K74" s="117">
        <v>1</v>
      </c>
      <c r="L74" s="2">
        <v>0</v>
      </c>
      <c r="M74" s="2">
        <v>7</v>
      </c>
      <c r="N74" s="2">
        <v>0</v>
      </c>
      <c r="O74" s="117">
        <v>0</v>
      </c>
      <c r="P74" s="117">
        <v>0</v>
      </c>
      <c r="Q74" s="117">
        <v>0</v>
      </c>
      <c r="R74" s="2">
        <v>0</v>
      </c>
      <c r="S74" s="117">
        <v>2</v>
      </c>
      <c r="T74" s="117">
        <v>1</v>
      </c>
      <c r="U74" s="2">
        <v>0</v>
      </c>
      <c r="V74" s="2">
        <v>7</v>
      </c>
      <c r="W74" s="2">
        <v>1</v>
      </c>
      <c r="X74" s="2" t="s">
        <v>42</v>
      </c>
      <c r="Y74" s="2">
        <v>19.083481167546022</v>
      </c>
      <c r="Z74" s="2">
        <v>13.644010403396829</v>
      </c>
      <c r="AA74" s="2">
        <v>14.161406000780971</v>
      </c>
      <c r="AB74" s="2">
        <v>20.927743462627991</v>
      </c>
      <c r="AC74" s="2">
        <v>23.801807893245279</v>
      </c>
      <c r="AD74" s="2">
        <v>36.129082427213078</v>
      </c>
      <c r="AE74" s="2">
        <v>29.711390330177068</v>
      </c>
      <c r="AF74" s="2">
        <v>40.065605822247186</v>
      </c>
      <c r="AG74" s="2">
        <v>39.204850444732863</v>
      </c>
      <c r="AH74" s="2">
        <v>35.736078426901052</v>
      </c>
      <c r="AI74" s="2">
        <v>38.895475869836027</v>
      </c>
      <c r="AJ74" s="6">
        <f>('Controles Generales'!$E$4*('Volante izq. ofensivo'!J74*(90/'Volante izq. ofensivo'!H74))+'Controles Generales'!$F$4*('Volante izq. ofensivo'!K74*(90/'Volante izq. ofensivo'!H74))+'Controles Generales'!$J$4*('Volante izq. ofensivo'!O74*(90/'Volante izq. ofensivo'!H74))+'Controles Generales'!$K$4*('Volante izq. ofensivo'!P74*(90/'Volante izq. ofensivo'!H74))+'Controles Generales'!$L$4*('Volante izq. ofensivo'!Q74*(90/'Volante izq. ofensivo'!H74))+'Controles Generales'!$N$4*('Volante izq. ofensivo'!S74*(90/'Volante izq. ofensivo'!H74))+'Controles Generales'!$O$4*('Volante izq. ofensivo'!T74*(90/'Volante izq. ofensivo'!H74)))/100</f>
        <v>2.9032258064516134</v>
      </c>
      <c r="AK74" s="2">
        <f>(((I74/MAX($I$2:$I$1000)*100)*5)+((J74/MAX($J$2:$J$1000)*100)*15)+((K74/MAX($K$2:$K$1000)*100)*12.5)+((L74/MAX($L$2:$L$1000)*100)*17.5)+((M74/MAX($M$2:$M$1000)*100)*5)+((O74/MAX($O$2:$O$1000)*100)*12.5)+((P74/MAX($P$2:$P$1000)*100)*12.5)+((S74/MAX($S$2:$S$1000)*100)*10)+ ((T74/MAX($T$2:$T$1000)*100)*5)+((V74/MAX($V$2:$V$1000)*100)*5))/100</f>
        <v>1.9597998887708514</v>
      </c>
    </row>
    <row r="75" spans="1:37" ht="21" x14ac:dyDescent="0.25">
      <c r="A75" s="117" t="s">
        <v>209</v>
      </c>
      <c r="B75" s="117" t="s">
        <v>25</v>
      </c>
      <c r="C75" s="117" t="s">
        <v>142</v>
      </c>
      <c r="D75" s="117" t="s">
        <v>118</v>
      </c>
      <c r="E75" s="118">
        <v>34231</v>
      </c>
      <c r="F75" s="117">
        <v>22</v>
      </c>
      <c r="G75" s="117">
        <v>7</v>
      </c>
      <c r="H75" s="117">
        <v>262</v>
      </c>
      <c r="I75" s="2">
        <v>11</v>
      </c>
      <c r="J75" s="117">
        <v>58</v>
      </c>
      <c r="K75" s="117">
        <v>12</v>
      </c>
      <c r="L75" s="2">
        <v>1</v>
      </c>
      <c r="M75" s="2">
        <v>4</v>
      </c>
      <c r="N75" s="2">
        <v>0</v>
      </c>
      <c r="O75" s="117">
        <v>0</v>
      </c>
      <c r="P75" s="117">
        <v>1</v>
      </c>
      <c r="Q75" s="117">
        <v>1</v>
      </c>
      <c r="R75" s="2">
        <v>0</v>
      </c>
      <c r="S75" s="117">
        <v>8</v>
      </c>
      <c r="T75" s="117">
        <v>3</v>
      </c>
      <c r="U75" s="2">
        <v>0</v>
      </c>
      <c r="V75" s="2">
        <v>2</v>
      </c>
      <c r="W75" s="2">
        <v>1</v>
      </c>
      <c r="X75" s="2" t="s">
        <v>42</v>
      </c>
      <c r="Y75" s="2">
        <v>13.170953901595801</v>
      </c>
      <c r="Z75" s="2">
        <v>10.851763584301073</v>
      </c>
      <c r="AA75" s="2">
        <v>11.293680470781641</v>
      </c>
      <c r="AB75" s="2">
        <v>13.929150622907278</v>
      </c>
      <c r="AC75" s="2">
        <v>13.896161910512008</v>
      </c>
      <c r="AD75" s="2">
        <v>11.748439494903339</v>
      </c>
      <c r="AE75" s="2">
        <v>13.411177352984406</v>
      </c>
      <c r="AF75" s="2">
        <v>10.403683357193795</v>
      </c>
      <c r="AG75" s="2">
        <v>10.944763646734282</v>
      </c>
      <c r="AH75" s="2">
        <v>9.4331591332614</v>
      </c>
      <c r="AI75" s="2">
        <v>12.885734576870552</v>
      </c>
      <c r="AJ75" s="6">
        <f>('Controles Generales'!$E$4*('Volante izq. ofensivo'!J75*(90/'Volante izq. ofensivo'!H75))+'Controles Generales'!$F$4*('Volante izq. ofensivo'!K75*(90/'Volante izq. ofensivo'!H75))+'Controles Generales'!$J$4*('Volante izq. ofensivo'!O75*(90/'Volante izq. ofensivo'!H75))+'Controles Generales'!$K$4*('Volante izq. ofensivo'!P75*(90/'Volante izq. ofensivo'!H75))+'Controles Generales'!$L$4*('Volante izq. ofensivo'!Q75*(90/'Volante izq. ofensivo'!H75))+'Controles Generales'!$N$4*('Volante izq. ofensivo'!S75*(90/'Volante izq. ofensivo'!H75))+'Controles Generales'!$O$4*('Volante izq. ofensivo'!T75*(90/'Volante izq. ofensivo'!H75)))/100</f>
        <v>5.4017175572519092</v>
      </c>
      <c r="AK75" s="2">
        <f>(((I75/MAX($I$2:$I$1000)*100)*5)+((J75/MAX($J$2:$J$1000)*100)*15)+((K75/MAX($K$2:$K$1000)*100)*12.5)+((L75/MAX($L$2:$L$1000)*100)*17.5)+((M75/MAX($M$2:$M$1000)*100)*5)+((O75/MAX($O$2:$O$1000)*100)*12.5)+((P75/MAX($P$2:$P$1000)*100)*12.5)+((S75/MAX($S$2:$S$1000)*100)*10)+ ((T75/MAX($T$2:$T$1000)*100)*5)+((V75/MAX($V$2:$V$1000)*100)*5))/100</f>
        <v>6.2746872730961964</v>
      </c>
    </row>
    <row r="76" spans="1:37" ht="21" x14ac:dyDescent="0.25">
      <c r="A76" s="117" t="s">
        <v>626</v>
      </c>
      <c r="B76" s="117" t="s">
        <v>25</v>
      </c>
      <c r="C76" s="117" t="s">
        <v>141</v>
      </c>
      <c r="D76" s="117" t="s">
        <v>136</v>
      </c>
      <c r="E76" s="118">
        <v>31511</v>
      </c>
      <c r="F76" s="117">
        <v>29</v>
      </c>
      <c r="G76" s="117">
        <v>6</v>
      </c>
      <c r="H76" s="117">
        <v>355</v>
      </c>
      <c r="I76" s="2">
        <v>39</v>
      </c>
      <c r="J76" s="117">
        <v>73</v>
      </c>
      <c r="K76" s="117">
        <v>22</v>
      </c>
      <c r="L76" s="2">
        <v>5</v>
      </c>
      <c r="M76" s="2">
        <v>22</v>
      </c>
      <c r="N76" s="2">
        <v>3</v>
      </c>
      <c r="O76" s="117">
        <v>0</v>
      </c>
      <c r="P76" s="117">
        <v>3</v>
      </c>
      <c r="Q76" s="117">
        <v>1</v>
      </c>
      <c r="R76" s="2">
        <v>2</v>
      </c>
      <c r="S76" s="117">
        <v>2</v>
      </c>
      <c r="T76" s="117">
        <v>9</v>
      </c>
      <c r="U76" s="2">
        <v>0</v>
      </c>
      <c r="V76" s="2">
        <v>30</v>
      </c>
      <c r="W76" s="2">
        <v>13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6">
        <f>('Controles Generales'!$E$4*('Volante izq. ofensivo'!J76*(90/'Volante izq. ofensivo'!H76))+'Controles Generales'!$F$4*('Volante izq. ofensivo'!K76*(90/'Volante izq. ofensivo'!H76))+'Controles Generales'!$J$4*('Volante izq. ofensivo'!O76*(90/'Volante izq. ofensivo'!H76))+'Controles Generales'!$K$4*('Volante izq. ofensivo'!P76*(90/'Volante izq. ofensivo'!H76))+'Controles Generales'!$L$4*('Volante izq. ofensivo'!Q76*(90/'Volante izq. ofensivo'!H76))+'Controles Generales'!$N$4*('Volante izq. ofensivo'!S76*(90/'Volante izq. ofensivo'!H76))+'Controles Generales'!$O$4*('Volante izq. ofensivo'!T76*(90/'Volante izq. ofensivo'!H76)))/100</f>
        <v>5.2415492957746483</v>
      </c>
      <c r="AK76" s="2"/>
    </row>
    <row r="77" spans="1:37" ht="21" x14ac:dyDescent="0.25">
      <c r="A77" s="117" t="s">
        <v>627</v>
      </c>
      <c r="B77" s="117" t="s">
        <v>25</v>
      </c>
      <c r="C77" s="117" t="s">
        <v>158</v>
      </c>
      <c r="D77" s="117" t="s">
        <v>118</v>
      </c>
      <c r="E77" s="118">
        <v>32587</v>
      </c>
      <c r="F77" s="117">
        <v>26</v>
      </c>
      <c r="G77" s="117">
        <v>1</v>
      </c>
      <c r="H77" s="117">
        <v>11</v>
      </c>
      <c r="I77" s="2">
        <v>100</v>
      </c>
      <c r="J77" s="117">
        <v>1</v>
      </c>
      <c r="K77" s="117">
        <v>0</v>
      </c>
      <c r="L77" s="2">
        <v>5</v>
      </c>
      <c r="M77" s="2">
        <v>42</v>
      </c>
      <c r="N77" s="2">
        <v>7</v>
      </c>
      <c r="O77" s="117">
        <v>0</v>
      </c>
      <c r="P77" s="117">
        <v>0</v>
      </c>
      <c r="Q77" s="117">
        <v>0</v>
      </c>
      <c r="R77" s="2">
        <v>0</v>
      </c>
      <c r="S77" s="117">
        <v>1</v>
      </c>
      <c r="T77" s="117">
        <v>0</v>
      </c>
      <c r="U77" s="2">
        <v>4</v>
      </c>
      <c r="V77" s="2">
        <v>65</v>
      </c>
      <c r="W77" s="2">
        <v>12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6">
        <f>('Controles Generales'!$E$4*('Volante izq. ofensivo'!J77*(90/'Volante izq. ofensivo'!H77))+'Controles Generales'!$F$4*('Volante izq. ofensivo'!K77*(90/'Volante izq. ofensivo'!H77))+'Controles Generales'!$J$4*('Volante izq. ofensivo'!O77*(90/'Volante izq. ofensivo'!H77))+'Controles Generales'!$K$4*('Volante izq. ofensivo'!P77*(90/'Volante izq. ofensivo'!H77))+'Controles Generales'!$L$4*('Volante izq. ofensivo'!Q77*(90/'Volante izq. ofensivo'!H77))+'Controles Generales'!$N$4*('Volante izq. ofensivo'!S77*(90/'Volante izq. ofensivo'!H77))+'Controles Generales'!$O$4*('Volante izq. ofensivo'!T77*(90/'Volante izq. ofensivo'!H77)))/100</f>
        <v>2.8636363636363638</v>
      </c>
      <c r="AK77" s="2"/>
    </row>
    <row r="78" spans="1:37" ht="21" x14ac:dyDescent="0.25">
      <c r="A78" s="117" t="s">
        <v>628</v>
      </c>
      <c r="B78" s="117" t="s">
        <v>25</v>
      </c>
      <c r="C78" s="117" t="s">
        <v>598</v>
      </c>
      <c r="D78" s="117" t="s">
        <v>215</v>
      </c>
      <c r="E78" s="118">
        <v>33134</v>
      </c>
      <c r="F78" s="117">
        <v>25</v>
      </c>
      <c r="G78" s="117">
        <v>8</v>
      </c>
      <c r="H78" s="117">
        <v>473</v>
      </c>
      <c r="I78" s="2">
        <v>0</v>
      </c>
      <c r="J78" s="117">
        <v>105</v>
      </c>
      <c r="K78" s="117">
        <v>3</v>
      </c>
      <c r="L78" s="2">
        <v>0</v>
      </c>
      <c r="M78" s="2">
        <v>1</v>
      </c>
      <c r="N78" s="2">
        <v>0</v>
      </c>
      <c r="O78" s="117">
        <v>0</v>
      </c>
      <c r="P78" s="117">
        <v>1</v>
      </c>
      <c r="Q78" s="117">
        <v>0</v>
      </c>
      <c r="R78" s="2">
        <v>0</v>
      </c>
      <c r="S78" s="117">
        <v>12</v>
      </c>
      <c r="T78" s="117">
        <v>3</v>
      </c>
      <c r="U78" s="2">
        <v>0</v>
      </c>
      <c r="V78" s="2">
        <v>0</v>
      </c>
      <c r="W78" s="2">
        <v>2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6">
        <f>('Controles Generales'!$E$4*('Volante izq. ofensivo'!J78*(90/'Volante izq. ofensivo'!H78))+'Controles Generales'!$F$4*('Volante izq. ofensivo'!K78*(90/'Volante izq. ofensivo'!H78))+'Controles Generales'!$J$4*('Volante izq. ofensivo'!O78*(90/'Volante izq. ofensivo'!H78))+'Controles Generales'!$K$4*('Volante izq. ofensivo'!P78*(90/'Volante izq. ofensivo'!H78))+'Controles Generales'!$L$4*('Volante izq. ofensivo'!Q78*(90/'Volante izq. ofensivo'!H78))+'Controles Generales'!$N$4*('Volante izq. ofensivo'!S78*(90/'Volante izq. ofensivo'!H78))+'Controles Generales'!$O$4*('Volante izq. ofensivo'!T78*(90/'Volante izq. ofensivo'!H78)))/100</f>
        <v>4.5332980972515848</v>
      </c>
      <c r="AK78" s="2"/>
    </row>
    <row r="79" spans="1:37" ht="21" x14ac:dyDescent="0.25">
      <c r="A79" s="117" t="s">
        <v>629</v>
      </c>
      <c r="B79" s="117" t="s">
        <v>25</v>
      </c>
      <c r="C79" s="117" t="s">
        <v>142</v>
      </c>
      <c r="D79" s="117" t="s">
        <v>169</v>
      </c>
      <c r="E79" s="118">
        <v>31320</v>
      </c>
      <c r="F79" s="117">
        <v>30</v>
      </c>
      <c r="G79" s="117">
        <v>5</v>
      </c>
      <c r="H79" s="117">
        <v>278</v>
      </c>
      <c r="I79" s="2">
        <v>17</v>
      </c>
      <c r="J79" s="117">
        <v>75</v>
      </c>
      <c r="K79" s="117">
        <v>2</v>
      </c>
      <c r="L79" s="2">
        <v>1</v>
      </c>
      <c r="M79" s="2">
        <v>5</v>
      </c>
      <c r="N79" s="2">
        <v>8</v>
      </c>
      <c r="O79" s="117">
        <v>1</v>
      </c>
      <c r="P79" s="117">
        <v>2</v>
      </c>
      <c r="Q79" s="117">
        <v>1</v>
      </c>
      <c r="R79" s="2">
        <v>2</v>
      </c>
      <c r="S79" s="117">
        <v>2</v>
      </c>
      <c r="T79" s="117">
        <v>6</v>
      </c>
      <c r="U79" s="2">
        <v>2</v>
      </c>
      <c r="V79" s="2">
        <v>9</v>
      </c>
      <c r="W79" s="2">
        <v>13</v>
      </c>
      <c r="X79" s="2" t="s">
        <v>42</v>
      </c>
      <c r="Y79" s="2">
        <v>9.271033208598789</v>
      </c>
      <c r="Z79" s="2">
        <v>7.5393501377297127</v>
      </c>
      <c r="AA79" s="2">
        <v>6.8822198824455043</v>
      </c>
      <c r="AB79" s="2">
        <v>10.154229929910265</v>
      </c>
      <c r="AC79" s="2">
        <v>13.583768184693231</v>
      </c>
      <c r="AD79" s="2">
        <v>17.629150300221909</v>
      </c>
      <c r="AE79" s="2">
        <v>14.416122254583172</v>
      </c>
      <c r="AF79" s="2">
        <v>19.115171812515268</v>
      </c>
      <c r="AG79" s="2">
        <v>19.590592526196939</v>
      </c>
      <c r="AH79" s="2">
        <v>17.567543914882897</v>
      </c>
      <c r="AI79" s="2">
        <v>18.953945382189122</v>
      </c>
      <c r="AJ79" s="6">
        <f>('Controles Generales'!$E$4*('Volante izq. ofensivo'!J79*(90/'Volante izq. ofensivo'!H79))+'Controles Generales'!$F$4*('Volante izq. ofensivo'!K79*(90/'Volante izq. ofensivo'!H79))+'Controles Generales'!$J$4*('Volante izq. ofensivo'!O79*(90/'Volante izq. ofensivo'!H79))+'Controles Generales'!$K$4*('Volante izq. ofensivo'!P79*(90/'Volante izq. ofensivo'!H79))+'Controles Generales'!$L$4*('Volante izq. ofensivo'!Q79*(90/'Volante izq. ofensivo'!H79))+'Controles Generales'!$N$4*('Volante izq. ofensivo'!S79*(90/'Volante izq. ofensivo'!H79))+'Controles Generales'!$O$4*('Volante izq. ofensivo'!T79*(90/'Volante izq. ofensivo'!H79)))/100</f>
        <v>5.4307553956834536</v>
      </c>
      <c r="AK79" s="2">
        <f>(((I79/MAX($I$2:$I$1000)*100)*5)+((J79/MAX($J$2:$J$1000)*100)*15)+((K79/MAX($K$2:$K$1000)*100)*12.5)+((L79/MAX($L$2:$L$1000)*100)*17.5)+((M79/MAX($M$2:$M$1000)*100)*5)+((O79/MAX($O$2:$O$1000)*100)*12.5)+((P79/MAX($P$2:$P$1000)*100)*12.5)+((S79/MAX($S$2:$S$1000)*100)*10)+ ((T79/MAX($T$2:$T$1000)*100)*5)+((V79/MAX($V$2:$V$1000)*100)*5))/100</f>
        <v>7.8918659431769402</v>
      </c>
    </row>
    <row r="80" spans="1:37" ht="21" x14ac:dyDescent="0.25">
      <c r="A80" s="117" t="s">
        <v>502</v>
      </c>
      <c r="B80" s="117" t="s">
        <v>25</v>
      </c>
      <c r="C80" s="117" t="s">
        <v>168</v>
      </c>
      <c r="D80" s="117" t="s">
        <v>169</v>
      </c>
      <c r="E80" s="118">
        <v>31060</v>
      </c>
      <c r="F80" s="117">
        <v>30</v>
      </c>
      <c r="G80" s="117">
        <v>10</v>
      </c>
      <c r="H80" s="117">
        <v>680</v>
      </c>
      <c r="I80" s="2">
        <v>15</v>
      </c>
      <c r="J80" s="117">
        <v>122</v>
      </c>
      <c r="K80" s="117">
        <v>15</v>
      </c>
      <c r="L80" s="2">
        <v>0</v>
      </c>
      <c r="M80" s="2">
        <v>5</v>
      </c>
      <c r="N80" s="2">
        <v>0</v>
      </c>
      <c r="O80" s="117">
        <v>0</v>
      </c>
      <c r="P80" s="117">
        <v>4</v>
      </c>
      <c r="Q80" s="117">
        <v>3</v>
      </c>
      <c r="R80" s="2">
        <v>0</v>
      </c>
      <c r="S80" s="117">
        <v>13</v>
      </c>
      <c r="T80" s="117">
        <v>5</v>
      </c>
      <c r="U80" s="2">
        <v>0</v>
      </c>
      <c r="V80" s="2">
        <v>2</v>
      </c>
      <c r="W80" s="2">
        <v>1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6">
        <f>('Controles Generales'!$E$4*('Volante izq. ofensivo'!J80*(90/'Volante izq. ofensivo'!H80))+'Controles Generales'!$F$4*('Volante izq. ofensivo'!K80*(90/'Volante izq. ofensivo'!H80))+'Controles Generales'!$J$4*('Volante izq. ofensivo'!O80*(90/'Volante izq. ofensivo'!H80))+'Controles Generales'!$K$4*('Volante izq. ofensivo'!P80*(90/'Volante izq. ofensivo'!H80))+'Controles Generales'!$L$4*('Volante izq. ofensivo'!Q80*(90/'Volante izq. ofensivo'!H80))+'Controles Generales'!$N$4*('Volante izq. ofensivo'!S80*(90/'Volante izq. ofensivo'!H80))+'Controles Generales'!$O$4*('Volante izq. ofensivo'!T80*(90/'Volante izq. ofensivo'!H80)))/100</f>
        <v>4.0566176470588244</v>
      </c>
      <c r="AK80" s="2"/>
    </row>
    <row r="81" spans="1:37" ht="21" x14ac:dyDescent="0.25">
      <c r="A81" s="117" t="s">
        <v>514</v>
      </c>
      <c r="B81" s="117" t="s">
        <v>25</v>
      </c>
      <c r="C81" s="117" t="s">
        <v>135</v>
      </c>
      <c r="D81" s="117" t="s">
        <v>118</v>
      </c>
      <c r="E81" s="118">
        <v>35547</v>
      </c>
      <c r="F81" s="117">
        <v>18</v>
      </c>
      <c r="G81" s="117">
        <v>11</v>
      </c>
      <c r="H81" s="117">
        <v>520</v>
      </c>
      <c r="I81" s="2">
        <v>3</v>
      </c>
      <c r="J81" s="117">
        <v>97</v>
      </c>
      <c r="K81" s="117">
        <v>17</v>
      </c>
      <c r="L81" s="2">
        <v>0</v>
      </c>
      <c r="M81" s="2">
        <v>0</v>
      </c>
      <c r="N81" s="2">
        <v>0</v>
      </c>
      <c r="O81" s="117">
        <v>3</v>
      </c>
      <c r="P81" s="117">
        <v>1</v>
      </c>
      <c r="Q81" s="117">
        <v>0</v>
      </c>
      <c r="R81" s="2">
        <v>0</v>
      </c>
      <c r="S81" s="117">
        <v>4</v>
      </c>
      <c r="T81" s="117">
        <v>11</v>
      </c>
      <c r="U81" s="2">
        <v>0</v>
      </c>
      <c r="V81" s="2">
        <v>4</v>
      </c>
      <c r="W81" s="2">
        <v>3</v>
      </c>
      <c r="X81" s="2" t="s">
        <v>42</v>
      </c>
      <c r="Y81" s="2">
        <v>32.14626211747818</v>
      </c>
      <c r="Z81" s="2">
        <v>22.48153630954128</v>
      </c>
      <c r="AA81" s="2">
        <v>22.170371043022996</v>
      </c>
      <c r="AB81" s="2">
        <v>29.720032609281461</v>
      </c>
      <c r="AC81" s="2">
        <v>33.294897453839248</v>
      </c>
      <c r="AD81" s="2">
        <v>56.172895581876389</v>
      </c>
      <c r="AE81" s="2">
        <v>42.437495028767536</v>
      </c>
      <c r="AF81" s="2">
        <v>59.112230783483156</v>
      </c>
      <c r="AG81" s="2">
        <v>57.966917859131755</v>
      </c>
      <c r="AH81" s="2">
        <v>57.470233724308763</v>
      </c>
      <c r="AI81" s="2">
        <v>52.533551319581314</v>
      </c>
      <c r="AJ81" s="6">
        <f>('Controles Generales'!$E$4*('Volante izq. ofensivo'!J81*(90/'Volante izq. ofensivo'!H81))+'Controles Generales'!$F$4*('Volante izq. ofensivo'!K81*(90/'Volante izq. ofensivo'!H81))+'Controles Generales'!$J$4*('Volante izq. ofensivo'!O81*(90/'Volante izq. ofensivo'!H81))+'Controles Generales'!$K$4*('Volante izq. ofensivo'!P81*(90/'Volante izq. ofensivo'!H81))+'Controles Generales'!$L$4*('Volante izq. ofensivo'!Q81*(90/'Volante izq. ofensivo'!H81))+'Controles Generales'!$N$4*('Volante izq. ofensivo'!S81*(90/'Volante izq. ofensivo'!H81))+'Controles Generales'!$O$4*('Volante izq. ofensivo'!T81*(90/'Volante izq. ofensivo'!H81)))/100</f>
        <v>4.3269230769230766</v>
      </c>
      <c r="AK81" s="2">
        <f>(((I81/MAX($I$2:$I$1000)*100)*5)+((J81/MAX($J$2:$J$1000)*100)*15)+((K81/MAX($K$2:$K$1000)*100)*12.5)+((L81/MAX($L$2:$L$1000)*100)*17.5)+((M81/MAX($M$2:$M$1000)*100)*5)+((O81/MAX($O$2:$O$1000)*100)*12.5)+((P81/MAX($P$2:$P$1000)*100)*12.5)+((S81/MAX($S$2:$S$1000)*100)*10)+ ((T81/MAX($T$2:$T$1000)*100)*5)+((V81/MAX($V$2:$V$1000)*100)*5))/100</f>
        <v>10.540075241215607</v>
      </c>
    </row>
    <row r="82" spans="1:37" ht="21" x14ac:dyDescent="0.25">
      <c r="A82" s="117" t="s">
        <v>630</v>
      </c>
      <c r="B82" s="117" t="s">
        <v>25</v>
      </c>
      <c r="C82" s="117" t="s">
        <v>144</v>
      </c>
      <c r="D82" s="117" t="s">
        <v>118</v>
      </c>
      <c r="E82" s="118">
        <v>29588</v>
      </c>
      <c r="F82" s="117">
        <v>34</v>
      </c>
      <c r="G82" s="117">
        <v>28</v>
      </c>
      <c r="H82" s="117">
        <v>2331</v>
      </c>
      <c r="I82" s="2">
        <v>31</v>
      </c>
      <c r="J82" s="117">
        <v>463</v>
      </c>
      <c r="K82" s="117">
        <v>40</v>
      </c>
      <c r="L82" s="2">
        <v>6</v>
      </c>
      <c r="M82" s="2">
        <v>35</v>
      </c>
      <c r="N82" s="2">
        <v>23</v>
      </c>
      <c r="O82" s="117">
        <v>10</v>
      </c>
      <c r="P82" s="117">
        <v>4</v>
      </c>
      <c r="Q82" s="117">
        <v>2</v>
      </c>
      <c r="R82" s="2">
        <v>10</v>
      </c>
      <c r="S82" s="117">
        <v>10</v>
      </c>
      <c r="T82" s="117">
        <v>50</v>
      </c>
      <c r="U82" s="2">
        <v>5</v>
      </c>
      <c r="V82" s="2">
        <v>46</v>
      </c>
      <c r="W82" s="2">
        <v>67</v>
      </c>
      <c r="X82" s="2" t="s">
        <v>42</v>
      </c>
      <c r="Y82" s="2">
        <v>1.4815753390867936</v>
      </c>
      <c r="Z82" s="2">
        <v>1.1925803366193053</v>
      </c>
      <c r="AA82" s="2">
        <v>1.488526921390114</v>
      </c>
      <c r="AB82" s="2">
        <v>1.4815753390867936</v>
      </c>
      <c r="AC82" s="2">
        <v>1.1830724225173939</v>
      </c>
      <c r="AD82" s="2">
        <v>0.72088791941154606</v>
      </c>
      <c r="AE82" s="2">
        <v>1.3009865206144187</v>
      </c>
      <c r="AF82" s="2">
        <v>0.52729528535980152</v>
      </c>
      <c r="AG82" s="2">
        <v>0.36435070306038048</v>
      </c>
      <c r="AH82" s="2">
        <v>0.36435070306038048</v>
      </c>
      <c r="AI82" s="2">
        <v>0.72088791941154606</v>
      </c>
      <c r="AJ82" s="6">
        <f>('Controles Generales'!$E$4*('Volante izq. ofensivo'!J82*(90/'Volante izq. ofensivo'!H82))+'Controles Generales'!$F$4*('Volante izq. ofensivo'!K82*(90/'Volante izq. ofensivo'!H82))+'Controles Generales'!$J$4*('Volante izq. ofensivo'!O82*(90/'Volante izq. ofensivo'!H82))+'Controles Generales'!$K$4*('Volante izq. ofensivo'!P82*(90/'Volante izq. ofensivo'!H82))+'Controles Generales'!$L$4*('Volante izq. ofensivo'!Q82*(90/'Volante izq. ofensivo'!H82))+'Controles Generales'!$N$4*('Volante izq. ofensivo'!S82*(90/'Volante izq. ofensivo'!H82))+'Controles Generales'!$O$4*('Volante izq. ofensivo'!T82*(90/'Volante izq. ofensivo'!H82)))/100</f>
        <v>4.2104247104247108</v>
      </c>
      <c r="AK82" s="2">
        <f>(((I82/MAX($I$2:$I$1000)*100)*5)+((J82/MAX($J$2:$J$1000)*100)*15)+((K82/MAX($K$2:$K$1000)*100)*12.5)+((L82/MAX($L$2:$L$1000)*100)*17.5)+((M82/MAX($M$2:$M$1000)*100)*5)+((O82/MAX($O$2:$O$1000)*100)*12.5)+((P82/MAX($P$2:$P$1000)*100)*12.5)+((S82/MAX($S$2:$S$1000)*100)*10)+ ((T82/MAX($T$2:$T$1000)*100)*5)+((V82/MAX($V$2:$V$1000)*100)*5))/100</f>
        <v>46.141224167070021</v>
      </c>
    </row>
    <row r="83" spans="1:37" ht="21" x14ac:dyDescent="0.25">
      <c r="A83" s="117" t="s">
        <v>531</v>
      </c>
      <c r="B83" s="117" t="s">
        <v>25</v>
      </c>
      <c r="C83" s="117" t="s">
        <v>157</v>
      </c>
      <c r="D83" s="117" t="s">
        <v>118</v>
      </c>
      <c r="E83" s="118">
        <v>31080</v>
      </c>
      <c r="F83" s="117">
        <v>30</v>
      </c>
      <c r="G83" s="117">
        <v>8</v>
      </c>
      <c r="H83" s="117">
        <v>263</v>
      </c>
      <c r="I83" s="2">
        <v>3</v>
      </c>
      <c r="J83" s="117">
        <v>65</v>
      </c>
      <c r="K83" s="117">
        <v>3</v>
      </c>
      <c r="L83" s="2">
        <v>1</v>
      </c>
      <c r="M83" s="2">
        <v>2</v>
      </c>
      <c r="N83" s="2">
        <v>0</v>
      </c>
      <c r="O83" s="117">
        <v>0</v>
      </c>
      <c r="P83" s="117">
        <v>2</v>
      </c>
      <c r="Q83" s="117">
        <v>1</v>
      </c>
      <c r="R83" s="2">
        <v>0</v>
      </c>
      <c r="S83" s="117">
        <v>3</v>
      </c>
      <c r="T83" s="117">
        <v>5</v>
      </c>
      <c r="U83" s="2">
        <v>0</v>
      </c>
      <c r="V83" s="2">
        <v>4</v>
      </c>
      <c r="W83" s="2">
        <v>2</v>
      </c>
      <c r="X83" s="2" t="s">
        <v>42</v>
      </c>
      <c r="Y83" s="2">
        <v>22.92653487196316</v>
      </c>
      <c r="Z83" s="2">
        <v>13.400933865051762</v>
      </c>
      <c r="AA83" s="2">
        <v>15.585900686102955</v>
      </c>
      <c r="AB83" s="2">
        <v>24.278993888356599</v>
      </c>
      <c r="AC83" s="2">
        <v>27.892005127192341</v>
      </c>
      <c r="AD83" s="2">
        <v>37.4775515020252</v>
      </c>
      <c r="AE83" s="2">
        <v>32.18531749409474</v>
      </c>
      <c r="AF83" s="2">
        <v>38.56185486451141</v>
      </c>
      <c r="AG83" s="2">
        <v>39.889304701651113</v>
      </c>
      <c r="AH83" s="2">
        <v>35.254305967930101</v>
      </c>
      <c r="AI83" s="2">
        <v>39.506240026615366</v>
      </c>
      <c r="AJ83" s="6">
        <f>('Controles Generales'!$E$4*('Volante izq. ofensivo'!J83*(90/'Volante izq. ofensivo'!H83))+'Controles Generales'!$F$4*('Volante izq. ofensivo'!K83*(90/'Volante izq. ofensivo'!H83))+'Controles Generales'!$J$4*('Volante izq. ofensivo'!O83*(90/'Volante izq. ofensivo'!H83))+'Controles Generales'!$K$4*('Volante izq. ofensivo'!P83*(90/'Volante izq. ofensivo'!H83))+'Controles Generales'!$L$4*('Volante izq. ofensivo'!Q83*(90/'Volante izq. ofensivo'!H83))+'Controles Generales'!$N$4*('Volante izq. ofensivo'!S83*(90/'Volante izq. ofensivo'!H83))+'Controles Generales'!$O$4*('Volante izq. ofensivo'!T83*(90/'Volante izq. ofensivo'!H83)))/100</f>
        <v>5.0988593155893538</v>
      </c>
      <c r="AK83" s="2">
        <f>(((I83/MAX($I$2:$I$1000)*100)*5)+((J83/MAX($J$2:$J$1000)*100)*15)+((K83/MAX($K$2:$K$1000)*100)*12.5)+((L83/MAX($L$2:$L$1000)*100)*17.5)+((M83/MAX($M$2:$M$1000)*100)*5)+((O83/MAX($O$2:$O$1000)*100)*12.5)+((P83/MAX($P$2:$P$1000)*100)*12.5)+((S83/MAX($S$2:$S$1000)*100)*10)+ ((T83/MAX($T$2:$T$1000)*100)*5)+((V83/MAX($V$2:$V$1000)*100)*5))/100</f>
        <v>6.0121653764943224</v>
      </c>
    </row>
    <row r="84" spans="1:37" ht="21" x14ac:dyDescent="0.25">
      <c r="A84" s="117" t="s">
        <v>525</v>
      </c>
      <c r="B84" s="117" t="s">
        <v>25</v>
      </c>
      <c r="C84" s="117" t="s">
        <v>157</v>
      </c>
      <c r="D84" s="117" t="s">
        <v>118</v>
      </c>
      <c r="E84" s="118">
        <v>29784</v>
      </c>
      <c r="F84" s="117">
        <v>34</v>
      </c>
      <c r="G84" s="117">
        <v>17</v>
      </c>
      <c r="H84" s="117">
        <v>1081</v>
      </c>
      <c r="I84" s="2">
        <v>36</v>
      </c>
      <c r="J84" s="117">
        <v>372</v>
      </c>
      <c r="K84" s="117">
        <v>53</v>
      </c>
      <c r="L84" s="2">
        <v>6</v>
      </c>
      <c r="M84" s="2">
        <v>33</v>
      </c>
      <c r="N84" s="2">
        <v>4</v>
      </c>
      <c r="O84" s="117">
        <v>1</v>
      </c>
      <c r="P84" s="117">
        <v>6</v>
      </c>
      <c r="Q84" s="117">
        <v>3</v>
      </c>
      <c r="R84" s="2">
        <v>2</v>
      </c>
      <c r="S84" s="117">
        <v>7</v>
      </c>
      <c r="T84" s="117">
        <v>7</v>
      </c>
      <c r="U84" s="2">
        <v>2</v>
      </c>
      <c r="V84" s="2">
        <v>16</v>
      </c>
      <c r="W84" s="2">
        <v>15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6">
        <f>('Controles Generales'!$E$4*('Volante izq. ofensivo'!J84*(90/'Volante izq. ofensivo'!H84))+'Controles Generales'!$F$4*('Volante izq. ofensivo'!K84*(90/'Volante izq. ofensivo'!H84))+'Controles Generales'!$J$4*('Volante izq. ofensivo'!O84*(90/'Volante izq. ofensivo'!H84))+'Controles Generales'!$K$4*('Volante izq. ofensivo'!P84*(90/'Volante izq. ofensivo'!H84))+'Controles Generales'!$L$4*('Volante izq. ofensivo'!Q84*(90/'Volante izq. ofensivo'!H84))+'Controles Generales'!$N$4*('Volante izq. ofensivo'!S84*(90/'Volante izq. ofensivo'!H84))+'Controles Generales'!$O$4*('Volante izq. ofensivo'!T84*(90/'Volante izq. ofensivo'!H84)))/100</f>
        <v>7.3203052728954665</v>
      </c>
      <c r="AK84" s="2"/>
    </row>
    <row r="85" spans="1:37" ht="21" x14ac:dyDescent="0.25">
      <c r="A85" s="117" t="s">
        <v>201</v>
      </c>
      <c r="B85" s="117" t="s">
        <v>25</v>
      </c>
      <c r="C85" s="117" t="s">
        <v>141</v>
      </c>
      <c r="D85" s="117" t="s">
        <v>118</v>
      </c>
      <c r="E85" s="118">
        <v>34710</v>
      </c>
      <c r="F85" s="117">
        <v>20</v>
      </c>
      <c r="G85" s="117">
        <v>17</v>
      </c>
      <c r="H85" s="117">
        <v>714</v>
      </c>
      <c r="I85" s="2">
        <v>210</v>
      </c>
      <c r="J85" s="117">
        <v>152</v>
      </c>
      <c r="K85" s="117">
        <v>28</v>
      </c>
      <c r="L85" s="2">
        <v>6</v>
      </c>
      <c r="M85" s="2">
        <v>47</v>
      </c>
      <c r="N85" s="2">
        <v>19</v>
      </c>
      <c r="O85" s="117">
        <v>0</v>
      </c>
      <c r="P85" s="117">
        <v>2</v>
      </c>
      <c r="Q85" s="117">
        <v>2</v>
      </c>
      <c r="R85" s="2">
        <v>16</v>
      </c>
      <c r="S85" s="117">
        <v>24</v>
      </c>
      <c r="T85" s="117">
        <v>12</v>
      </c>
      <c r="U85" s="2">
        <v>3</v>
      </c>
      <c r="V85" s="2">
        <v>54</v>
      </c>
      <c r="W85" s="2">
        <v>52</v>
      </c>
      <c r="X85" s="2" t="s">
        <v>42</v>
      </c>
      <c r="Y85" s="2">
        <v>10.96752046978636</v>
      </c>
      <c r="Z85" s="2">
        <v>9.1836543583413235</v>
      </c>
      <c r="AA85" s="2">
        <v>8.7031218159885384</v>
      </c>
      <c r="AB85" s="2">
        <v>10.983913912409307</v>
      </c>
      <c r="AC85" s="2">
        <v>13.420611313791554</v>
      </c>
      <c r="AD85" s="2">
        <v>15.884535503006994</v>
      </c>
      <c r="AE85" s="2">
        <v>13.441883526063421</v>
      </c>
      <c r="AF85" s="2">
        <v>16.206463936302647</v>
      </c>
      <c r="AG85" s="2">
        <v>16.733050960047262</v>
      </c>
      <c r="AH85" s="2">
        <v>16.024186357740035</v>
      </c>
      <c r="AI85" s="2">
        <v>15.909125666941421</v>
      </c>
      <c r="AJ85" s="6">
        <f>('Controles Generales'!$E$4*('Volante izq. ofensivo'!J85*(90/'Volante izq. ofensivo'!H85))+'Controles Generales'!$F$4*('Volante izq. ofensivo'!K85*(90/'Volante izq. ofensivo'!H85))+'Controles Generales'!$J$4*('Volante izq. ofensivo'!O85*(90/'Volante izq. ofensivo'!H85))+'Controles Generales'!$K$4*('Volante izq. ofensivo'!P85*(90/'Volante izq. ofensivo'!H85))+'Controles Generales'!$L$4*('Volante izq. ofensivo'!Q85*(90/'Volante izq. ofensivo'!H85))+'Controles Generales'!$N$4*('Volante izq. ofensivo'!S85*(90/'Volante izq. ofensivo'!H85))+'Controles Generales'!$O$4*('Volante izq. ofensivo'!T85*(90/'Volante izq. ofensivo'!H85)))/100</f>
        <v>5.1995798319327733</v>
      </c>
      <c r="AK85" s="2">
        <f>(((I85/MAX($I$2:$I$1000)*100)*5)+((J85/MAX($J$2:$J$1000)*100)*15)+((K85/MAX($K$2:$K$1000)*100)*12.5)+((L85/MAX($L$2:$L$1000)*100)*17.5)+((M85/MAX($M$2:$M$1000)*100)*5)+((O85/MAX($O$2:$O$1000)*100)*12.5)+((P85/MAX($P$2:$P$1000)*100)*12.5)+((S85/MAX($S$2:$S$1000)*100)*10)+ ((T85/MAX($T$2:$T$1000)*100)*5)+((V85/MAX($V$2:$V$1000)*100)*5))/100</f>
        <v>25.760664527492423</v>
      </c>
    </row>
    <row r="86" spans="1:37" ht="21" x14ac:dyDescent="0.25">
      <c r="A86" s="117" t="s">
        <v>631</v>
      </c>
      <c r="B86" s="117" t="s">
        <v>25</v>
      </c>
      <c r="C86" s="117" t="s">
        <v>152</v>
      </c>
      <c r="D86" s="117" t="s">
        <v>133</v>
      </c>
      <c r="E86" s="118">
        <v>33789</v>
      </c>
      <c r="F86" s="117">
        <v>23</v>
      </c>
      <c r="G86" s="117">
        <v>21</v>
      </c>
      <c r="H86" s="117">
        <v>1215</v>
      </c>
      <c r="I86" s="2">
        <v>20</v>
      </c>
      <c r="J86" s="117">
        <v>291</v>
      </c>
      <c r="K86" s="117">
        <v>38</v>
      </c>
      <c r="L86" s="2">
        <v>6</v>
      </c>
      <c r="M86" s="2">
        <v>16</v>
      </c>
      <c r="N86" s="2">
        <v>2</v>
      </c>
      <c r="O86" s="117">
        <v>3</v>
      </c>
      <c r="P86" s="117">
        <v>6</v>
      </c>
      <c r="Q86" s="117">
        <v>4</v>
      </c>
      <c r="R86" s="2">
        <v>2</v>
      </c>
      <c r="S86" s="117">
        <v>10</v>
      </c>
      <c r="T86" s="117">
        <v>31</v>
      </c>
      <c r="U86" s="2">
        <v>0</v>
      </c>
      <c r="V86" s="2">
        <v>15</v>
      </c>
      <c r="W86" s="2">
        <v>11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6">
        <f>('Controles Generales'!$E$4*('Volante izq. ofensivo'!J86*(90/'Volante izq. ofensivo'!H86))+'Controles Generales'!$F$4*('Volante izq. ofensivo'!K86*(90/'Volante izq. ofensivo'!H86))+'Controles Generales'!$J$4*('Volante izq. ofensivo'!O86*(90/'Volante izq. ofensivo'!H86))+'Controles Generales'!$K$4*('Volante izq. ofensivo'!P86*(90/'Volante izq. ofensivo'!H86))+'Controles Generales'!$L$4*('Volante izq. ofensivo'!Q86*(90/'Volante izq. ofensivo'!H86))+'Controles Generales'!$N$4*('Volante izq. ofensivo'!S86*(90/'Volante izq. ofensivo'!H86))+'Controles Generales'!$O$4*('Volante izq. ofensivo'!T86*(90/'Volante izq. ofensivo'!H86)))/100</f>
        <v>5.3277777777777775</v>
      </c>
      <c r="AK86" s="2"/>
    </row>
    <row r="87" spans="1:37" ht="21" x14ac:dyDescent="0.25">
      <c r="A87" s="117" t="s">
        <v>218</v>
      </c>
      <c r="B87" s="117" t="s">
        <v>25</v>
      </c>
      <c r="C87" s="117" t="s">
        <v>117</v>
      </c>
      <c r="D87" s="117" t="s">
        <v>118</v>
      </c>
      <c r="E87" s="118">
        <v>34780</v>
      </c>
      <c r="F87" s="117">
        <v>20</v>
      </c>
      <c r="G87" s="117">
        <v>13</v>
      </c>
      <c r="H87" s="117">
        <v>573</v>
      </c>
      <c r="I87" s="2">
        <v>102</v>
      </c>
      <c r="J87" s="117">
        <v>92</v>
      </c>
      <c r="K87" s="117">
        <v>23</v>
      </c>
      <c r="L87" s="2">
        <v>4</v>
      </c>
      <c r="M87" s="2">
        <v>33</v>
      </c>
      <c r="N87" s="2">
        <v>3</v>
      </c>
      <c r="O87" s="117">
        <v>2</v>
      </c>
      <c r="P87" s="117">
        <v>0</v>
      </c>
      <c r="Q87" s="117">
        <v>0</v>
      </c>
      <c r="R87" s="2">
        <v>0</v>
      </c>
      <c r="S87" s="117">
        <v>16</v>
      </c>
      <c r="T87" s="117">
        <v>8</v>
      </c>
      <c r="U87" s="2">
        <v>3</v>
      </c>
      <c r="V87" s="2">
        <v>29</v>
      </c>
      <c r="W87" s="2">
        <v>14</v>
      </c>
      <c r="X87" s="2" t="s">
        <v>42</v>
      </c>
      <c r="Y87" s="2">
        <v>2.782709231436951</v>
      </c>
      <c r="Z87" s="2">
        <v>2.390574339731808</v>
      </c>
      <c r="AA87" s="2">
        <v>2.9307191692504517</v>
      </c>
      <c r="AB87" s="2">
        <v>2.7437748052074427</v>
      </c>
      <c r="AC87" s="2">
        <v>4.2088166758587287</v>
      </c>
      <c r="AD87" s="2">
        <v>3.5786893449972434</v>
      </c>
      <c r="AE87" s="2">
        <v>3.333849420661565</v>
      </c>
      <c r="AF87" s="2">
        <v>3.9538485620079546</v>
      </c>
      <c r="AG87" s="2">
        <v>3.5311429170148485</v>
      </c>
      <c r="AH87" s="2">
        <v>3.2359938816596898</v>
      </c>
      <c r="AI87" s="2">
        <v>3.5202877056529811</v>
      </c>
      <c r="AJ87" s="6">
        <f>('Controles Generales'!$E$4*('Volante izq. ofensivo'!J87*(90/'Volante izq. ofensivo'!H87))+'Controles Generales'!$F$4*('Volante izq. ofensivo'!K87*(90/'Volante izq. ofensivo'!H87))+'Controles Generales'!$J$4*('Volante izq. ofensivo'!O87*(90/'Volante izq. ofensivo'!H87))+'Controles Generales'!$K$4*('Volante izq. ofensivo'!P87*(90/'Volante izq. ofensivo'!H87))+'Controles Generales'!$L$4*('Volante izq. ofensivo'!Q87*(90/'Volante izq. ofensivo'!H87))+'Controles Generales'!$N$4*('Volante izq. ofensivo'!S87*(90/'Volante izq. ofensivo'!H87))+'Controles Generales'!$O$4*('Volante izq. ofensivo'!T87*(90/'Volante izq. ofensivo'!H87)))/100</f>
        <v>4.1544502617801049</v>
      </c>
      <c r="AK87" s="2">
        <f t="shared" ref="AK87:AK94" si="1">(((I87/MAX($I$2:$I$1000)*100)*5)+((J87/MAX($J$2:$J$1000)*100)*15)+((K87/MAX($K$2:$K$1000)*100)*12.5)+((L87/MAX($L$2:$L$1000)*100)*17.5)+((M87/MAX($M$2:$M$1000)*100)*5)+((O87/MAX($O$2:$O$1000)*100)*12.5)+((P87/MAX($P$2:$P$1000)*100)*12.5)+((S87/MAX($S$2:$S$1000)*100)*10)+ ((T87/MAX($T$2:$T$1000)*100)*5)+((V87/MAX($V$2:$V$1000)*100)*5))/100</f>
        <v>17.202109555996355</v>
      </c>
    </row>
    <row r="88" spans="1:37" ht="21" x14ac:dyDescent="0.25">
      <c r="A88" s="117" t="s">
        <v>632</v>
      </c>
      <c r="B88" s="117" t="s">
        <v>25</v>
      </c>
      <c r="C88" s="117" t="s">
        <v>135</v>
      </c>
      <c r="D88" s="117" t="s">
        <v>118</v>
      </c>
      <c r="E88" s="118">
        <v>34040</v>
      </c>
      <c r="F88" s="117">
        <v>22</v>
      </c>
      <c r="G88" s="117">
        <v>6</v>
      </c>
      <c r="H88" s="117">
        <v>157</v>
      </c>
      <c r="I88" s="2">
        <v>61</v>
      </c>
      <c r="J88" s="117">
        <v>20</v>
      </c>
      <c r="K88" s="117">
        <v>11</v>
      </c>
      <c r="L88" s="2">
        <v>3</v>
      </c>
      <c r="M88" s="2">
        <v>35</v>
      </c>
      <c r="N88" s="2">
        <v>7</v>
      </c>
      <c r="O88" s="117">
        <v>0</v>
      </c>
      <c r="P88" s="117">
        <v>0</v>
      </c>
      <c r="Q88" s="117">
        <v>0</v>
      </c>
      <c r="R88" s="2">
        <v>38</v>
      </c>
      <c r="S88" s="117">
        <v>2</v>
      </c>
      <c r="T88" s="117">
        <v>6</v>
      </c>
      <c r="U88" s="2">
        <v>2</v>
      </c>
      <c r="V88" s="2">
        <v>55</v>
      </c>
      <c r="W88" s="2">
        <v>25</v>
      </c>
      <c r="X88" s="2" t="s">
        <v>42</v>
      </c>
      <c r="Y88" s="2">
        <v>11.050033282095105</v>
      </c>
      <c r="Z88" s="2">
        <v>5.4042057901954399</v>
      </c>
      <c r="AA88" s="2">
        <v>7.311662827838874</v>
      </c>
      <c r="AB88" s="2">
        <v>13.011098855865596</v>
      </c>
      <c r="AC88" s="2">
        <v>13.951801784486461</v>
      </c>
      <c r="AD88" s="2">
        <v>15.284210451835051</v>
      </c>
      <c r="AE88" s="2">
        <v>14.019859629656223</v>
      </c>
      <c r="AF88" s="2">
        <v>12.946069339333096</v>
      </c>
      <c r="AG88" s="2">
        <v>17.21394525067107</v>
      </c>
      <c r="AH88" s="2">
        <v>14.68082830087741</v>
      </c>
      <c r="AI88" s="2">
        <v>18.22580881249079</v>
      </c>
      <c r="AJ88" s="6">
        <f>('Controles Generales'!$E$4*('Volante izq. ofensivo'!J88*(90/'Volante izq. ofensivo'!H88))+'Controles Generales'!$F$4*('Volante izq. ofensivo'!K88*(90/'Volante izq. ofensivo'!H88))+'Controles Generales'!$J$4*('Volante izq. ofensivo'!O88*(90/'Volante izq. ofensivo'!H88))+'Controles Generales'!$K$4*('Volante izq. ofensivo'!P88*(90/'Volante izq. ofensivo'!H88))+'Controles Generales'!$L$4*('Volante izq. ofensivo'!Q88*(90/'Volante izq. ofensivo'!H88))+'Controles Generales'!$N$4*('Volante izq. ofensivo'!S88*(90/'Volante izq. ofensivo'!H88))+'Controles Generales'!$O$4*('Volante izq. ofensivo'!T88*(90/'Volante izq. ofensivo'!H88)))/100</f>
        <v>4.0700636942675157</v>
      </c>
      <c r="AK88" s="2">
        <f t="shared" si="1"/>
        <v>9.0758420373176865</v>
      </c>
    </row>
    <row r="89" spans="1:37" ht="21" x14ac:dyDescent="0.25">
      <c r="A89" s="117" t="s">
        <v>140</v>
      </c>
      <c r="B89" s="117" t="s">
        <v>25</v>
      </c>
      <c r="C89" s="117" t="s">
        <v>160</v>
      </c>
      <c r="D89" s="117" t="s">
        <v>118</v>
      </c>
      <c r="E89" s="118">
        <v>33655</v>
      </c>
      <c r="F89" s="117">
        <v>23</v>
      </c>
      <c r="G89" s="117">
        <v>21</v>
      </c>
      <c r="H89" s="117">
        <v>1484</v>
      </c>
      <c r="I89" s="2">
        <v>7</v>
      </c>
      <c r="J89" s="117">
        <v>273</v>
      </c>
      <c r="K89" s="117">
        <v>28</v>
      </c>
      <c r="L89" s="2">
        <v>1</v>
      </c>
      <c r="M89" s="2">
        <v>2</v>
      </c>
      <c r="N89" s="2">
        <v>3</v>
      </c>
      <c r="O89" s="117">
        <v>0</v>
      </c>
      <c r="P89" s="117">
        <v>4</v>
      </c>
      <c r="Q89" s="117">
        <v>4</v>
      </c>
      <c r="R89" s="2">
        <v>0</v>
      </c>
      <c r="S89" s="117">
        <v>40</v>
      </c>
      <c r="T89" s="117">
        <v>12</v>
      </c>
      <c r="U89" s="2">
        <v>0</v>
      </c>
      <c r="V89" s="2">
        <v>7</v>
      </c>
      <c r="W89" s="2">
        <v>1</v>
      </c>
      <c r="X89" s="2" t="s">
        <v>42</v>
      </c>
      <c r="Y89" s="2">
        <v>30.840059063134916</v>
      </c>
      <c r="Z89" s="2">
        <v>37.532199474017816</v>
      </c>
      <c r="AA89" s="2">
        <v>34.200912483902087</v>
      </c>
      <c r="AB89" s="2">
        <v>38.215059063134916</v>
      </c>
      <c r="AC89" s="2">
        <v>38.52518275080881</v>
      </c>
      <c r="AD89" s="2">
        <v>32.532909205746712</v>
      </c>
      <c r="AE89" s="2">
        <v>35.35022631331119</v>
      </c>
      <c r="AF89" s="2">
        <v>42.603312844299559</v>
      </c>
      <c r="AG89" s="2">
        <v>39.065534253152848</v>
      </c>
      <c r="AH89" s="2">
        <v>40.464406554598682</v>
      </c>
      <c r="AI89" s="2">
        <v>43.595409205746719</v>
      </c>
      <c r="AJ89" s="6">
        <f>('Controles Generales'!$E$4*('Volante izq. ofensivo'!J89*(90/'Volante izq. ofensivo'!H89))+'Controles Generales'!$F$4*('Volante izq. ofensivo'!K89*(90/'Volante izq. ofensivo'!H89))+'Controles Generales'!$J$4*('Volante izq. ofensivo'!O89*(90/'Volante izq. ofensivo'!H89))+'Controles Generales'!$K$4*('Volante izq. ofensivo'!P89*(90/'Volante izq. ofensivo'!H89))+'Controles Generales'!$L$4*('Volante izq. ofensivo'!Q89*(90/'Volante izq. ofensivo'!H89))+'Controles Generales'!$N$4*('Volante izq. ofensivo'!S89*(90/'Volante izq. ofensivo'!H89))+'Controles Generales'!$O$4*('Volante izq. ofensivo'!T89*(90/'Volante izq. ofensivo'!H89)))/100</f>
        <v>4.1421832884097043</v>
      </c>
      <c r="AK89" s="2">
        <f t="shared" si="1"/>
        <v>21.362794564891953</v>
      </c>
    </row>
    <row r="90" spans="1:37" ht="21" x14ac:dyDescent="0.25">
      <c r="A90" s="117" t="s">
        <v>633</v>
      </c>
      <c r="B90" s="117" t="s">
        <v>25</v>
      </c>
      <c r="C90" s="117" t="s">
        <v>135</v>
      </c>
      <c r="D90" s="117" t="s">
        <v>118</v>
      </c>
      <c r="E90" s="118">
        <v>34407</v>
      </c>
      <c r="F90" s="117">
        <v>21</v>
      </c>
      <c r="G90" s="117">
        <v>5</v>
      </c>
      <c r="H90" s="117">
        <v>142</v>
      </c>
      <c r="I90" s="2">
        <v>16</v>
      </c>
      <c r="J90" s="117">
        <v>21</v>
      </c>
      <c r="K90" s="117">
        <v>0</v>
      </c>
      <c r="L90" s="2">
        <v>0</v>
      </c>
      <c r="M90" s="2">
        <v>8</v>
      </c>
      <c r="N90" s="2">
        <v>2</v>
      </c>
      <c r="O90" s="117">
        <v>0</v>
      </c>
      <c r="P90" s="117">
        <v>0</v>
      </c>
      <c r="Q90" s="117">
        <v>0</v>
      </c>
      <c r="R90" s="2">
        <v>0</v>
      </c>
      <c r="S90" s="117">
        <v>1</v>
      </c>
      <c r="T90" s="117">
        <v>3</v>
      </c>
      <c r="U90" s="2">
        <v>3</v>
      </c>
      <c r="V90" s="2">
        <v>10</v>
      </c>
      <c r="W90" s="2">
        <v>8</v>
      </c>
      <c r="X90" s="2" t="s">
        <v>42</v>
      </c>
      <c r="Y90" s="2">
        <v>41.15124730857584</v>
      </c>
      <c r="Z90" s="2">
        <v>30.180786729005732</v>
      </c>
      <c r="AA90" s="2">
        <v>32.239854019942321</v>
      </c>
      <c r="AB90" s="2">
        <v>43.442230915133216</v>
      </c>
      <c r="AC90" s="2">
        <v>42.541592816342593</v>
      </c>
      <c r="AD90" s="2">
        <v>41.00589823999929</v>
      </c>
      <c r="AE90" s="2">
        <v>42.364915244734291</v>
      </c>
      <c r="AF90" s="2">
        <v>35.819491809055378</v>
      </c>
      <c r="AG90" s="2">
        <v>41.970741069778306</v>
      </c>
      <c r="AH90" s="2">
        <v>40.063763263752762</v>
      </c>
      <c r="AI90" s="2">
        <v>44.442373649835353</v>
      </c>
      <c r="AJ90" s="6">
        <f>('Controles Generales'!$E$4*('Volante izq. ofensivo'!J90*(90/'Volante izq. ofensivo'!H90))+'Controles Generales'!$F$4*('Volante izq. ofensivo'!K90*(90/'Volante izq. ofensivo'!H90))+'Controles Generales'!$J$4*('Volante izq. ofensivo'!O90*(90/'Volante izq. ofensivo'!H90))+'Controles Generales'!$K$4*('Volante izq. ofensivo'!P90*(90/'Volante izq. ofensivo'!H90))+'Controles Generales'!$L$4*('Volante izq. ofensivo'!Q90*(90/'Volante izq. ofensivo'!H90))+'Controles Generales'!$N$4*('Volante izq. ofensivo'!S90*(90/'Volante izq. ofensivo'!H90))+'Controles Generales'!$O$4*('Volante izq. ofensivo'!T90*(90/'Volante izq. ofensivo'!H90)))/100</f>
        <v>2.9471830985915495</v>
      </c>
      <c r="AK90" s="2">
        <f t="shared" si="1"/>
        <v>1.9311907925489284</v>
      </c>
    </row>
    <row r="91" spans="1:37" ht="21" x14ac:dyDescent="0.25">
      <c r="A91" s="117" t="s">
        <v>634</v>
      </c>
      <c r="B91" s="117" t="s">
        <v>25</v>
      </c>
      <c r="C91" s="117" t="s">
        <v>605</v>
      </c>
      <c r="D91" s="117" t="s">
        <v>118</v>
      </c>
      <c r="E91" s="118">
        <v>35431</v>
      </c>
      <c r="F91" s="117">
        <v>18</v>
      </c>
      <c r="G91" s="117">
        <v>3</v>
      </c>
      <c r="H91" s="117">
        <v>32</v>
      </c>
      <c r="I91" s="2">
        <v>35</v>
      </c>
      <c r="J91" s="117">
        <v>4</v>
      </c>
      <c r="K91" s="117">
        <v>0</v>
      </c>
      <c r="L91" s="2">
        <v>2</v>
      </c>
      <c r="M91" s="2">
        <v>12</v>
      </c>
      <c r="N91" s="2">
        <v>6</v>
      </c>
      <c r="O91" s="117">
        <v>0</v>
      </c>
      <c r="P91" s="117">
        <v>0</v>
      </c>
      <c r="Q91" s="117">
        <v>0</v>
      </c>
      <c r="R91" s="2">
        <v>0</v>
      </c>
      <c r="S91" s="117">
        <v>0</v>
      </c>
      <c r="T91" s="117">
        <v>0</v>
      </c>
      <c r="U91" s="2">
        <v>0</v>
      </c>
      <c r="V91" s="2">
        <v>6</v>
      </c>
      <c r="W91" s="2">
        <v>3</v>
      </c>
      <c r="X91" s="2" t="s">
        <v>42</v>
      </c>
      <c r="Y91" s="2">
        <v>16.755251648122012</v>
      </c>
      <c r="Z91" s="2">
        <v>12.683024282202943</v>
      </c>
      <c r="AA91" s="2">
        <v>14.709559773613819</v>
      </c>
      <c r="AB91" s="2">
        <v>19.130251648122012</v>
      </c>
      <c r="AC91" s="2">
        <v>14.629238594987784</v>
      </c>
      <c r="AD91" s="2">
        <v>21.412794035156004</v>
      </c>
      <c r="AE91" s="2">
        <v>20.790156234595539</v>
      </c>
      <c r="AF91" s="2">
        <v>23.81694241347941</v>
      </c>
      <c r="AG91" s="2">
        <v>22.513584428432623</v>
      </c>
      <c r="AH91" s="2">
        <v>24.771735795039866</v>
      </c>
      <c r="AI91" s="2">
        <v>24.975294035156004</v>
      </c>
      <c r="AJ91" s="6">
        <f>('Controles Generales'!$E$4*('Volante izq. ofensivo'!J91*(90/'Volante izq. ofensivo'!H91))+'Controles Generales'!$F$4*('Volante izq. ofensivo'!K91*(90/'Volante izq. ofensivo'!H91))+'Controles Generales'!$J$4*('Volante izq. ofensivo'!O91*(90/'Volante izq. ofensivo'!H91))+'Controles Generales'!$K$4*('Volante izq. ofensivo'!P91*(90/'Volante izq. ofensivo'!H91))+'Controles Generales'!$L$4*('Volante izq. ofensivo'!Q91*(90/'Volante izq. ofensivo'!H91))+'Controles Generales'!$N$4*('Volante izq. ofensivo'!S91*(90/'Volante izq. ofensivo'!H91))+'Controles Generales'!$O$4*('Volante izq. ofensivo'!T91*(90/'Volante izq. ofensivo'!H91)))/100</f>
        <v>2.25</v>
      </c>
      <c r="AK91" s="2">
        <f t="shared" si="1"/>
        <v>3.0710323937118238</v>
      </c>
    </row>
    <row r="92" spans="1:37" ht="21" x14ac:dyDescent="0.25">
      <c r="A92" s="117" t="s">
        <v>635</v>
      </c>
      <c r="B92" s="117" t="s">
        <v>25</v>
      </c>
      <c r="C92" s="117" t="s">
        <v>160</v>
      </c>
      <c r="D92" s="117" t="s">
        <v>118</v>
      </c>
      <c r="E92" s="118">
        <v>34125</v>
      </c>
      <c r="F92" s="117">
        <v>22</v>
      </c>
      <c r="G92" s="117">
        <v>5</v>
      </c>
      <c r="H92" s="117">
        <v>86</v>
      </c>
      <c r="I92" s="2">
        <v>210</v>
      </c>
      <c r="J92" s="117">
        <v>22</v>
      </c>
      <c r="K92" s="117">
        <v>5</v>
      </c>
      <c r="L92" s="2">
        <v>13</v>
      </c>
      <c r="M92" s="2">
        <v>137</v>
      </c>
      <c r="N92" s="2">
        <v>7</v>
      </c>
      <c r="O92" s="117">
        <v>0</v>
      </c>
      <c r="P92" s="117">
        <v>0</v>
      </c>
      <c r="Q92" s="117">
        <v>0</v>
      </c>
      <c r="R92" s="2">
        <v>1</v>
      </c>
      <c r="S92" s="117">
        <v>0</v>
      </c>
      <c r="T92" s="117">
        <v>1</v>
      </c>
      <c r="U92" s="2">
        <v>25</v>
      </c>
      <c r="V92" s="2">
        <v>169</v>
      </c>
      <c r="W92" s="2">
        <v>91</v>
      </c>
      <c r="X92" s="2" t="s">
        <v>42</v>
      </c>
      <c r="Y92" s="2">
        <v>0.13585434173669469</v>
      </c>
      <c r="Z92" s="2">
        <v>0.14233193277310924</v>
      </c>
      <c r="AA92" s="2">
        <v>0.15266106442577032</v>
      </c>
      <c r="AB92" s="2">
        <v>0.13585434173669469</v>
      </c>
      <c r="AC92" s="2">
        <v>0.19537815126050423</v>
      </c>
      <c r="AD92" s="2">
        <v>8.4033613445378165E-3</v>
      </c>
      <c r="AE92" s="2">
        <v>0.10609243697478991</v>
      </c>
      <c r="AF92" s="2">
        <v>0</v>
      </c>
      <c r="AG92" s="2">
        <v>0</v>
      </c>
      <c r="AH92" s="2">
        <v>0</v>
      </c>
      <c r="AI92" s="2">
        <v>8.4033613445378165E-3</v>
      </c>
      <c r="AJ92" s="6">
        <f>('Controles Generales'!$E$4*('Volante izq. ofensivo'!J92*(90/'Volante izq. ofensivo'!H92))+'Controles Generales'!$F$4*('Volante izq. ofensivo'!K92*(90/'Volante izq. ofensivo'!H92))+'Controles Generales'!$J$4*('Volante izq. ofensivo'!O92*(90/'Volante izq. ofensivo'!H92))+'Controles Generales'!$K$4*('Volante izq. ofensivo'!P92*(90/'Volante izq. ofensivo'!H92))+'Controles Generales'!$L$4*('Volante izq. ofensivo'!Q92*(90/'Volante izq. ofensivo'!H92))+'Controles Generales'!$N$4*('Volante izq. ofensivo'!S92*(90/'Volante izq. ofensivo'!H92))+'Controles Generales'!$O$4*('Volante izq. ofensivo'!T92*(90/'Volante izq. ofensivo'!H92)))/100</f>
        <v>5.7558139534883717</v>
      </c>
      <c r="AK92" s="2">
        <f t="shared" si="1"/>
        <v>26.028723568604537</v>
      </c>
    </row>
    <row r="93" spans="1:37" ht="21" x14ac:dyDescent="0.25">
      <c r="A93" s="117" t="s">
        <v>636</v>
      </c>
      <c r="B93" s="117" t="s">
        <v>25</v>
      </c>
      <c r="C93" s="117" t="s">
        <v>141</v>
      </c>
      <c r="D93" s="117" t="s">
        <v>118</v>
      </c>
      <c r="E93" s="118">
        <v>32436</v>
      </c>
      <c r="F93" s="117">
        <v>27</v>
      </c>
      <c r="G93" s="117">
        <v>14</v>
      </c>
      <c r="H93" s="117">
        <v>902</v>
      </c>
      <c r="I93" s="2">
        <v>30</v>
      </c>
      <c r="J93" s="117">
        <v>92</v>
      </c>
      <c r="K93" s="117">
        <v>38</v>
      </c>
      <c r="L93" s="2">
        <v>0</v>
      </c>
      <c r="M93" s="2">
        <v>10</v>
      </c>
      <c r="N93" s="2">
        <v>1</v>
      </c>
      <c r="O93" s="117">
        <v>3</v>
      </c>
      <c r="P93" s="117">
        <v>1</v>
      </c>
      <c r="Q93" s="117">
        <v>1</v>
      </c>
      <c r="R93" s="2">
        <v>3</v>
      </c>
      <c r="S93" s="117">
        <v>9</v>
      </c>
      <c r="T93" s="117">
        <v>7</v>
      </c>
      <c r="U93" s="2">
        <v>1</v>
      </c>
      <c r="V93" s="2">
        <v>9</v>
      </c>
      <c r="W93" s="2">
        <v>5</v>
      </c>
      <c r="X93" s="2" t="s">
        <v>42</v>
      </c>
      <c r="Y93" s="2">
        <v>27.892684473088934</v>
      </c>
      <c r="Z93" s="2">
        <v>21.741536182262138</v>
      </c>
      <c r="AA93" s="2">
        <v>24.748057214885826</v>
      </c>
      <c r="AB93" s="2">
        <v>37.073012341941393</v>
      </c>
      <c r="AC93" s="2">
        <v>33.101941019065919</v>
      </c>
      <c r="AD93" s="2">
        <v>35.950957913884224</v>
      </c>
      <c r="AE93" s="2">
        <v>34.665125210868489</v>
      </c>
      <c r="AF93" s="2">
        <v>39.206265262954069</v>
      </c>
      <c r="AG93" s="2">
        <v>44.575649532760607</v>
      </c>
      <c r="AH93" s="2">
        <v>43.149301513837862</v>
      </c>
      <c r="AI93" s="2">
        <v>49.721449717162912</v>
      </c>
      <c r="AJ93" s="6">
        <f>('Controles Generales'!$E$4*('Volante izq. ofensivo'!J93*(90/'Volante izq. ofensivo'!H93))+'Controles Generales'!$F$4*('Volante izq. ofensivo'!K93*(90/'Volante izq. ofensivo'!H93))+'Controles Generales'!$J$4*('Volante izq. ofensivo'!O93*(90/'Volante izq. ofensivo'!H93))+'Controles Generales'!$K$4*('Volante izq. ofensivo'!P93*(90/'Volante izq. ofensivo'!H93))+'Controles Generales'!$L$4*('Volante izq. ofensivo'!Q93*(90/'Volante izq. ofensivo'!H93))+'Controles Generales'!$N$4*('Volante izq. ofensivo'!S93*(90/'Volante izq. ofensivo'!H93))+'Controles Generales'!$O$4*('Volante izq. ofensivo'!T93*(90/'Volante izq. ofensivo'!H93)))/100</f>
        <v>2.858647450110865</v>
      </c>
      <c r="AK93" s="2">
        <f t="shared" si="1"/>
        <v>13.902945997664876</v>
      </c>
    </row>
    <row r="94" spans="1:37" ht="21" x14ac:dyDescent="0.25">
      <c r="A94" s="117" t="s">
        <v>637</v>
      </c>
      <c r="B94" s="117" t="s">
        <v>25</v>
      </c>
      <c r="C94" s="117" t="s">
        <v>144</v>
      </c>
      <c r="D94" s="117" t="s">
        <v>118</v>
      </c>
      <c r="E94" s="118">
        <v>35458</v>
      </c>
      <c r="F94" s="117">
        <v>18</v>
      </c>
      <c r="G94" s="117">
        <v>1</v>
      </c>
      <c r="H94" s="117">
        <v>13</v>
      </c>
      <c r="I94" s="2">
        <v>88</v>
      </c>
      <c r="J94" s="117">
        <v>4</v>
      </c>
      <c r="K94" s="117">
        <v>2</v>
      </c>
      <c r="L94" s="2">
        <v>6</v>
      </c>
      <c r="M94" s="2">
        <v>60</v>
      </c>
      <c r="N94" s="2">
        <v>15</v>
      </c>
      <c r="O94" s="117">
        <v>0</v>
      </c>
      <c r="P94" s="117">
        <v>0</v>
      </c>
      <c r="Q94" s="117">
        <v>0</v>
      </c>
      <c r="R94" s="2">
        <v>3</v>
      </c>
      <c r="S94" s="117">
        <v>0</v>
      </c>
      <c r="T94" s="117">
        <v>0</v>
      </c>
      <c r="U94" s="2">
        <v>8</v>
      </c>
      <c r="V94" s="2">
        <v>71</v>
      </c>
      <c r="W94" s="2">
        <v>49</v>
      </c>
      <c r="X94" s="2" t="s">
        <v>42</v>
      </c>
      <c r="Y94" s="2">
        <v>16.252927606820776</v>
      </c>
      <c r="Z94" s="2">
        <v>13.356796696298941</v>
      </c>
      <c r="AA94" s="2">
        <v>15.840965982511548</v>
      </c>
      <c r="AB94" s="2">
        <v>23.050058754361757</v>
      </c>
      <c r="AC94" s="2">
        <v>19.416401237914521</v>
      </c>
      <c r="AD94" s="2">
        <v>15.313613529549547</v>
      </c>
      <c r="AE94" s="2">
        <v>17.355303768908158</v>
      </c>
      <c r="AF94" s="2">
        <v>15.765803316087947</v>
      </c>
      <c r="AG94" s="2">
        <v>19.959661588853272</v>
      </c>
      <c r="AH94" s="2">
        <v>17.340997752644835</v>
      </c>
      <c r="AI94" s="2">
        <v>25.509310250861027</v>
      </c>
      <c r="AJ94" s="6">
        <f>('Controles Generales'!$E$4*('Volante izq. ofensivo'!J94*(90/'Volante izq. ofensivo'!H94))+'Controles Generales'!$F$4*('Volante izq. ofensivo'!K94*(90/'Volante izq. ofensivo'!H94))+'Controles Generales'!$J$4*('Volante izq. ofensivo'!O94*(90/'Volante izq. ofensivo'!H94))+'Controles Generales'!$K$4*('Volante izq. ofensivo'!P94*(90/'Volante izq. ofensivo'!H94))+'Controles Generales'!$L$4*('Volante izq. ofensivo'!Q94*(90/'Volante izq. ofensivo'!H94))+'Controles Generales'!$N$4*('Volante izq. ofensivo'!S94*(90/'Volante izq. ofensivo'!H94))+'Controles Generales'!$O$4*('Volante izq. ofensivo'!T94*(90/'Volante izq. ofensivo'!H94)))/100</f>
        <v>8.3076923076923066</v>
      </c>
      <c r="AK94" s="2">
        <f t="shared" si="1"/>
        <v>11.233329582688855</v>
      </c>
    </row>
    <row r="95" spans="1:37" ht="21" x14ac:dyDescent="0.25">
      <c r="A95" s="117" t="s">
        <v>534</v>
      </c>
      <c r="B95" s="117" t="s">
        <v>25</v>
      </c>
      <c r="C95" s="117" t="s">
        <v>175</v>
      </c>
      <c r="D95" s="117" t="s">
        <v>118</v>
      </c>
      <c r="E95" s="118">
        <v>35558</v>
      </c>
      <c r="F95" s="117">
        <v>18</v>
      </c>
      <c r="G95" s="117">
        <v>3</v>
      </c>
      <c r="H95" s="117">
        <v>37</v>
      </c>
      <c r="I95" s="2">
        <v>5</v>
      </c>
      <c r="J95" s="117">
        <v>10</v>
      </c>
      <c r="K95" s="117">
        <v>5</v>
      </c>
      <c r="L95" s="2">
        <v>0</v>
      </c>
      <c r="M95" s="2">
        <v>3</v>
      </c>
      <c r="N95" s="2">
        <v>1</v>
      </c>
      <c r="O95" s="117">
        <v>0</v>
      </c>
      <c r="P95" s="117">
        <v>0</v>
      </c>
      <c r="Q95" s="117">
        <v>0</v>
      </c>
      <c r="R95" s="2">
        <v>2</v>
      </c>
      <c r="S95" s="117">
        <v>0</v>
      </c>
      <c r="T95" s="117">
        <v>2</v>
      </c>
      <c r="U95" s="2">
        <v>0</v>
      </c>
      <c r="V95" s="2">
        <v>8</v>
      </c>
      <c r="W95" s="2">
        <v>6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6">
        <f>('Controles Generales'!$E$4*('Volante izq. ofensivo'!J95*(90/'Volante izq. ofensivo'!H95))+'Controles Generales'!$F$4*('Volante izq. ofensivo'!K95*(90/'Volante izq. ofensivo'!H95))+'Controles Generales'!$J$4*('Volante izq. ofensivo'!O95*(90/'Volante izq. ofensivo'!H95))+'Controles Generales'!$K$4*('Volante izq. ofensivo'!P95*(90/'Volante izq. ofensivo'!H95))+'Controles Generales'!$L$4*('Volante izq. ofensivo'!Q95*(90/'Volante izq. ofensivo'!H95))+'Controles Generales'!$N$4*('Volante izq. ofensivo'!S95*(90/'Volante izq. ofensivo'!H95))+'Controles Generales'!$O$4*('Volante izq. ofensivo'!T95*(90/'Volante izq. ofensivo'!H95)))/100</f>
        <v>7.7837837837837833</v>
      </c>
      <c r="AK95" s="2"/>
    </row>
    <row r="96" spans="1:37" ht="21" x14ac:dyDescent="0.25">
      <c r="A96" s="117" t="s">
        <v>522</v>
      </c>
      <c r="B96" s="117" t="s">
        <v>25</v>
      </c>
      <c r="C96" s="117" t="s">
        <v>146</v>
      </c>
      <c r="D96" s="117" t="s">
        <v>118</v>
      </c>
      <c r="E96" s="118">
        <v>29542</v>
      </c>
      <c r="F96" s="117">
        <v>35</v>
      </c>
      <c r="G96" s="117">
        <v>7</v>
      </c>
      <c r="H96" s="117">
        <v>272</v>
      </c>
      <c r="I96" s="2">
        <v>119</v>
      </c>
      <c r="J96" s="117">
        <v>43</v>
      </c>
      <c r="K96" s="117">
        <v>1</v>
      </c>
      <c r="L96" s="2">
        <v>5</v>
      </c>
      <c r="M96" s="2">
        <v>55</v>
      </c>
      <c r="N96" s="2">
        <v>13</v>
      </c>
      <c r="O96" s="117">
        <v>1</v>
      </c>
      <c r="P96" s="117">
        <v>0</v>
      </c>
      <c r="Q96" s="117">
        <v>0</v>
      </c>
      <c r="R96" s="2">
        <v>3</v>
      </c>
      <c r="S96" s="117">
        <v>3</v>
      </c>
      <c r="T96" s="117">
        <v>7</v>
      </c>
      <c r="U96" s="2">
        <v>9</v>
      </c>
      <c r="V96" s="2">
        <v>51</v>
      </c>
      <c r="W96" s="2">
        <v>37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">
        <f>('Controles Generales'!$E$4*('Volante izq. ofensivo'!J96*(90/'Volante izq. ofensivo'!H96))+'Controles Generales'!$F$4*('Volante izq. ofensivo'!K96*(90/'Volante izq. ofensivo'!H96))+'Controles Generales'!$J$4*('Volante izq. ofensivo'!O96*(90/'Volante izq. ofensivo'!H96))+'Controles Generales'!$K$4*('Volante izq. ofensivo'!P96*(90/'Volante izq. ofensivo'!H96))+'Controles Generales'!$L$4*('Volante izq. ofensivo'!Q96*(90/'Volante izq. ofensivo'!H96))+'Controles Generales'!$N$4*('Volante izq. ofensivo'!S96*(90/'Volante izq. ofensivo'!H96))+'Controles Generales'!$O$4*('Volante izq. ofensivo'!T96*(90/'Volante izq. ofensivo'!H96)))/100</f>
        <v>3.3336397058823524</v>
      </c>
      <c r="AK96" s="2"/>
    </row>
    <row r="97" spans="1:37" ht="21" x14ac:dyDescent="0.25">
      <c r="A97" s="117" t="s">
        <v>638</v>
      </c>
      <c r="B97" s="117" t="s">
        <v>25</v>
      </c>
      <c r="C97" s="117" t="s">
        <v>129</v>
      </c>
      <c r="D97" s="117" t="s">
        <v>118</v>
      </c>
      <c r="E97" s="118">
        <v>30201</v>
      </c>
      <c r="F97" s="117">
        <v>33</v>
      </c>
      <c r="G97" s="117">
        <v>24</v>
      </c>
      <c r="H97" s="117">
        <v>1376</v>
      </c>
      <c r="I97" s="2">
        <v>26</v>
      </c>
      <c r="J97" s="117">
        <v>148</v>
      </c>
      <c r="K97" s="117">
        <v>12</v>
      </c>
      <c r="L97" s="2">
        <v>1</v>
      </c>
      <c r="M97" s="2">
        <v>18</v>
      </c>
      <c r="N97" s="2">
        <v>3</v>
      </c>
      <c r="O97" s="117">
        <v>5</v>
      </c>
      <c r="P97" s="117">
        <v>2</v>
      </c>
      <c r="Q97" s="117">
        <v>1</v>
      </c>
      <c r="R97" s="2">
        <v>0</v>
      </c>
      <c r="S97" s="117">
        <v>24</v>
      </c>
      <c r="T97" s="117">
        <v>19</v>
      </c>
      <c r="U97" s="2">
        <v>1</v>
      </c>
      <c r="V97" s="2">
        <v>24</v>
      </c>
      <c r="W97" s="2">
        <v>6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6">
        <f>('Controles Generales'!$E$4*('Volante izq. ofensivo'!J97*(90/'Volante izq. ofensivo'!H97))+'Controles Generales'!$F$4*('Volante izq. ofensivo'!K97*(90/'Volante izq. ofensivo'!H97))+'Controles Generales'!$J$4*('Volante izq. ofensivo'!O97*(90/'Volante izq. ofensivo'!H97))+'Controles Generales'!$K$4*('Volante izq. ofensivo'!P97*(90/'Volante izq. ofensivo'!H97))+'Controles Generales'!$L$4*('Volante izq. ofensivo'!Q97*(90/'Volante izq. ofensivo'!H97))+'Controles Generales'!$N$4*('Volante izq. ofensivo'!S97*(90/'Volante izq. ofensivo'!H97))+'Controles Generales'!$O$4*('Volante izq. ofensivo'!T97*(90/'Volante izq. ofensivo'!H97)))/100</f>
        <v>2.5165334302325584</v>
      </c>
      <c r="AK97" s="2"/>
    </row>
    <row r="98" spans="1:37" ht="21" x14ac:dyDescent="0.25">
      <c r="A98" s="117" t="s">
        <v>639</v>
      </c>
      <c r="B98" s="117" t="s">
        <v>25</v>
      </c>
      <c r="C98" s="117" t="s">
        <v>157</v>
      </c>
      <c r="D98" s="117" t="s">
        <v>118</v>
      </c>
      <c r="E98" s="118">
        <v>32866</v>
      </c>
      <c r="F98" s="117">
        <v>25</v>
      </c>
      <c r="G98" s="117">
        <v>8</v>
      </c>
      <c r="H98" s="117">
        <v>210</v>
      </c>
      <c r="J98" s="117">
        <v>31</v>
      </c>
      <c r="K98" s="117">
        <v>10</v>
      </c>
      <c r="O98" s="117">
        <v>0</v>
      </c>
      <c r="P98" s="117">
        <v>1</v>
      </c>
      <c r="Q98" s="117">
        <v>1</v>
      </c>
      <c r="S98" s="117">
        <v>4</v>
      </c>
      <c r="T98" s="117">
        <v>5</v>
      </c>
      <c r="AJ98" s="6">
        <f>('Controles Generales'!$E$4*('Volante izq. ofensivo'!J98*(90/'Volante izq. ofensivo'!H98))+'Controles Generales'!$F$4*('Volante izq. ofensivo'!K98*(90/'Volante izq. ofensivo'!H98))+'Controles Generales'!$J$4*('Volante izq. ofensivo'!O98*(90/'Volante izq. ofensivo'!H98))+'Controles Generales'!$K$4*('Volante izq. ofensivo'!P98*(90/'Volante izq. ofensivo'!H98))+'Controles Generales'!$L$4*('Volante izq. ofensivo'!Q98*(90/'Volante izq. ofensivo'!H98))+'Controles Generales'!$N$4*('Volante izq. ofensivo'!S98*(90/'Volante izq. ofensivo'!H98))+'Controles Generales'!$O$4*('Volante izq. ofensivo'!T98*(90/'Volante izq. ofensivo'!H98)))/100</f>
        <v>4.0821428571428564</v>
      </c>
    </row>
    <row r="99" spans="1:37" ht="21" x14ac:dyDescent="0.25">
      <c r="A99" s="117" t="s">
        <v>640</v>
      </c>
      <c r="B99" s="117" t="s">
        <v>25</v>
      </c>
      <c r="C99" s="117" t="s">
        <v>175</v>
      </c>
      <c r="D99" s="117" t="s">
        <v>118</v>
      </c>
      <c r="E99" s="118">
        <v>34667</v>
      </c>
      <c r="F99" s="117">
        <v>20</v>
      </c>
      <c r="G99" s="117">
        <v>8</v>
      </c>
      <c r="H99" s="117">
        <v>492</v>
      </c>
      <c r="J99" s="117">
        <v>56</v>
      </c>
      <c r="K99" s="117">
        <v>26</v>
      </c>
      <c r="O99" s="117">
        <v>0</v>
      </c>
      <c r="P99" s="117">
        <v>0</v>
      </c>
      <c r="Q99" s="117">
        <v>0</v>
      </c>
      <c r="S99" s="117">
        <v>24</v>
      </c>
      <c r="T99" s="117">
        <v>11</v>
      </c>
      <c r="AJ99" s="6">
        <f>('Controles Generales'!$E$4*('Volante izq. ofensivo'!J99*(90/'Volante izq. ofensivo'!H99))+'Controles Generales'!$F$4*('Volante izq. ofensivo'!K99*(90/'Volante izq. ofensivo'!H99))+'Controles Generales'!$J$4*('Volante izq. ofensivo'!O99*(90/'Volante izq. ofensivo'!H99))+'Controles Generales'!$K$4*('Volante izq. ofensivo'!P99*(90/'Volante izq. ofensivo'!H99))+'Controles Generales'!$L$4*('Volante izq. ofensivo'!Q99*(90/'Volante izq. ofensivo'!H99))+'Controles Generales'!$N$4*('Volante izq. ofensivo'!S99*(90/'Volante izq. ofensivo'!H99))+'Controles Generales'!$O$4*('Volante izq. ofensivo'!T99*(90/'Volante izq. ofensivo'!H99)))/100</f>
        <v>3.8597560975609757</v>
      </c>
    </row>
    <row r="100" spans="1:37" ht="21" x14ac:dyDescent="0.25">
      <c r="A100" s="117" t="s">
        <v>225</v>
      </c>
      <c r="B100" s="117" t="s">
        <v>25</v>
      </c>
      <c r="C100" s="117" t="s">
        <v>132</v>
      </c>
      <c r="D100" s="117" t="s">
        <v>118</v>
      </c>
      <c r="E100" s="118">
        <v>34023</v>
      </c>
      <c r="F100" s="117">
        <v>22</v>
      </c>
      <c r="G100" s="117">
        <v>24</v>
      </c>
      <c r="H100" s="117">
        <v>1298</v>
      </c>
      <c r="J100" s="117">
        <v>162</v>
      </c>
      <c r="K100" s="117">
        <v>28</v>
      </c>
      <c r="O100" s="117">
        <v>1</v>
      </c>
      <c r="P100" s="117">
        <v>3</v>
      </c>
      <c r="Q100" s="117">
        <v>1</v>
      </c>
      <c r="S100" s="117">
        <v>9</v>
      </c>
      <c r="T100" s="117">
        <v>16</v>
      </c>
      <c r="AJ100" s="6">
        <f>('Controles Generales'!$E$4*('Volante izq. ofensivo'!J100*(90/'Volante izq. ofensivo'!H100))+'Controles Generales'!$F$4*('Volante izq. ofensivo'!K100*(90/'Volante izq. ofensivo'!H100))+'Controles Generales'!$J$4*('Volante izq. ofensivo'!O100*(90/'Volante izq. ofensivo'!H100))+'Controles Generales'!$K$4*('Volante izq. ofensivo'!P100*(90/'Volante izq. ofensivo'!H100))+'Controles Generales'!$L$4*('Volante izq. ofensivo'!Q100*(90/'Volante izq. ofensivo'!H100))+'Controles Generales'!$N$4*('Volante izq. ofensivo'!S100*(90/'Volante izq. ofensivo'!H100))+'Controles Generales'!$O$4*('Volante izq. ofensivo'!T100*(90/'Volante izq. ofensivo'!H100)))/100</f>
        <v>2.8809707241910631</v>
      </c>
    </row>
    <row r="101" spans="1:37" ht="21" x14ac:dyDescent="0.25">
      <c r="A101" s="117" t="s">
        <v>463</v>
      </c>
      <c r="B101" s="117" t="s">
        <v>25</v>
      </c>
      <c r="C101" s="117" t="s">
        <v>141</v>
      </c>
      <c r="D101" s="117" t="s">
        <v>118</v>
      </c>
      <c r="E101" s="118">
        <v>33190</v>
      </c>
      <c r="F101" s="117">
        <v>25</v>
      </c>
      <c r="G101" s="117">
        <v>14</v>
      </c>
      <c r="H101" s="117">
        <v>1005</v>
      </c>
      <c r="J101" s="117">
        <v>177</v>
      </c>
      <c r="K101" s="117">
        <v>23</v>
      </c>
      <c r="O101" s="117">
        <v>0</v>
      </c>
      <c r="P101" s="117">
        <v>0</v>
      </c>
      <c r="Q101" s="117">
        <v>0</v>
      </c>
      <c r="S101" s="117">
        <v>2</v>
      </c>
      <c r="T101" s="117">
        <v>6</v>
      </c>
      <c r="AJ101" s="6">
        <f>('Controles Generales'!$E$4*('Volante izq. ofensivo'!J101*(90/'Volante izq. ofensivo'!H101))+'Controles Generales'!$F$4*('Volante izq. ofensivo'!K101*(90/'Volante izq. ofensivo'!H101))+'Controles Generales'!$J$4*('Volante izq. ofensivo'!O101*(90/'Volante izq. ofensivo'!H101))+'Controles Generales'!$K$4*('Volante izq. ofensivo'!P101*(90/'Volante izq. ofensivo'!H101))+'Controles Generales'!$L$4*('Volante izq. ofensivo'!Q101*(90/'Volante izq. ofensivo'!H101))+'Controles Generales'!$N$4*('Volante izq. ofensivo'!S101*(90/'Volante izq. ofensivo'!H101))+'Controles Generales'!$O$4*('Volante izq. ofensivo'!T101*(90/'Volante izq. ofensivo'!H101)))/100</f>
        <v>3.6626865671641791</v>
      </c>
    </row>
    <row r="102" spans="1:37" ht="21" x14ac:dyDescent="0.25">
      <c r="A102" s="117" t="s">
        <v>530</v>
      </c>
      <c r="B102" s="117" t="s">
        <v>25</v>
      </c>
      <c r="C102" s="117" t="s">
        <v>168</v>
      </c>
      <c r="D102" s="117" t="s">
        <v>118</v>
      </c>
      <c r="E102" s="118">
        <v>30559</v>
      </c>
      <c r="F102" s="117">
        <v>32</v>
      </c>
      <c r="G102" s="117">
        <v>25</v>
      </c>
      <c r="H102" s="117">
        <v>1165</v>
      </c>
      <c r="J102" s="117">
        <v>264</v>
      </c>
      <c r="K102" s="117">
        <v>65</v>
      </c>
      <c r="O102" s="117">
        <v>2</v>
      </c>
      <c r="P102" s="117">
        <v>4</v>
      </c>
      <c r="Q102" s="117">
        <v>2</v>
      </c>
      <c r="S102" s="117">
        <v>20</v>
      </c>
      <c r="T102" s="117">
        <v>19</v>
      </c>
      <c r="AJ102" s="6">
        <f>('Controles Generales'!$E$4*('Volante izq. ofensivo'!J102*(90/'Volante izq. ofensivo'!H102))+'Controles Generales'!$F$4*('Volante izq. ofensivo'!K102*(90/'Volante izq. ofensivo'!H102))+'Controles Generales'!$J$4*('Volante izq. ofensivo'!O102*(90/'Volante izq. ofensivo'!H102))+'Controles Generales'!$K$4*('Volante izq. ofensivo'!P102*(90/'Volante izq. ofensivo'!H102))+'Controles Generales'!$L$4*('Volante izq. ofensivo'!Q102*(90/'Volante izq. ofensivo'!H102))+'Controles Generales'!$N$4*('Volante izq. ofensivo'!S102*(90/'Volante izq. ofensivo'!H102))+'Controles Generales'!$O$4*('Volante izq. ofensivo'!T102*(90/'Volante izq. ofensivo'!H102)))/100</f>
        <v>5.5351931330472111</v>
      </c>
    </row>
    <row r="103" spans="1:37" ht="21" x14ac:dyDescent="0.25">
      <c r="A103" s="117" t="s">
        <v>641</v>
      </c>
      <c r="B103" s="117" t="s">
        <v>25</v>
      </c>
      <c r="C103" s="117" t="s">
        <v>148</v>
      </c>
      <c r="D103" s="117" t="s">
        <v>118</v>
      </c>
      <c r="E103" s="118">
        <v>32910</v>
      </c>
      <c r="F103" s="117">
        <v>25</v>
      </c>
      <c r="G103" s="117">
        <v>9</v>
      </c>
      <c r="H103" s="117">
        <v>360</v>
      </c>
      <c r="J103" s="117">
        <v>41</v>
      </c>
      <c r="K103" s="117">
        <v>22</v>
      </c>
      <c r="O103" s="117">
        <v>0</v>
      </c>
      <c r="P103" s="117">
        <v>0</v>
      </c>
      <c r="Q103" s="117">
        <v>0</v>
      </c>
      <c r="S103" s="117">
        <v>6</v>
      </c>
      <c r="T103" s="117">
        <v>9</v>
      </c>
      <c r="AJ103" s="6">
        <f>('Controles Generales'!$E$4*('Volante izq. ofensivo'!J103*(90/'Volante izq. ofensivo'!H103))+'Controles Generales'!$F$4*('Volante izq. ofensivo'!K103*(90/'Volante izq. ofensivo'!H103))+'Controles Generales'!$J$4*('Volante izq. ofensivo'!O103*(90/'Volante izq. ofensivo'!H103))+'Controles Generales'!$K$4*('Volante izq. ofensivo'!P103*(90/'Volante izq. ofensivo'!H103))+'Controles Generales'!$L$4*('Volante izq. ofensivo'!Q103*(90/'Volante izq. ofensivo'!H103))+'Controles Generales'!$N$4*('Volante izq. ofensivo'!S103*(90/'Volante izq. ofensivo'!H103))+'Controles Generales'!$O$4*('Volante izq. ofensivo'!T103*(90/'Volante izq. ofensivo'!H103)))/100</f>
        <v>3.6</v>
      </c>
    </row>
  </sheetData>
  <autoFilter ref="A1:AK49" xr:uid="{00000000-0009-0000-0000-000000000000}">
    <sortState xmlns:xlrd2="http://schemas.microsoft.com/office/spreadsheetml/2017/richdata2" ref="A2:AK97">
      <sortCondition ref="A1:A49"/>
    </sortState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67"/>
  <sheetViews>
    <sheetView tabSelected="1" topLeftCell="A48" zoomScale="78" zoomScaleNormal="78" workbookViewId="0">
      <selection activeCell="O52" sqref="O52"/>
    </sheetView>
  </sheetViews>
  <sheetFormatPr baseColWidth="10" defaultRowHeight="15" x14ac:dyDescent="0.25"/>
  <cols>
    <col min="9" max="9" width="11.42578125" hidden="1" customWidth="1"/>
    <col min="11" max="11" width="11.42578125" customWidth="1"/>
    <col min="12" max="14" width="11.42578125" hidden="1" customWidth="1"/>
    <col min="15" max="15" width="11.42578125" customWidth="1"/>
    <col min="17" max="17" width="11.42578125" customWidth="1"/>
    <col min="21" max="33" width="11.42578125" hidden="1" customWidth="1"/>
    <col min="34" max="34" width="11.42578125" style="24"/>
    <col min="35" max="35" width="11.42578125" hidden="1" customWidth="1"/>
    <col min="36" max="36" width="11.42578125" style="20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59</v>
      </c>
      <c r="K1" s="1" t="s">
        <v>97</v>
      </c>
      <c r="L1" s="1" t="s">
        <v>15</v>
      </c>
      <c r="M1" s="1" t="s">
        <v>16</v>
      </c>
      <c r="N1" s="1" t="s">
        <v>98</v>
      </c>
      <c r="O1" s="1" t="s">
        <v>99</v>
      </c>
      <c r="P1" s="1" t="s">
        <v>96</v>
      </c>
      <c r="Q1" s="1" t="s">
        <v>100</v>
      </c>
      <c r="R1" s="1" t="s">
        <v>101</v>
      </c>
      <c r="S1" s="1" t="s">
        <v>102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23" t="s">
        <v>554</v>
      </c>
      <c r="AI1" s="1" t="s">
        <v>41</v>
      </c>
      <c r="AJ1" s="19"/>
    </row>
    <row r="2" spans="1:36" ht="21" x14ac:dyDescent="0.25">
      <c r="A2" s="117" t="s">
        <v>938</v>
      </c>
      <c r="B2" s="117" t="s">
        <v>27</v>
      </c>
      <c r="C2" s="117" t="s">
        <v>128</v>
      </c>
      <c r="D2" s="117" t="s">
        <v>118</v>
      </c>
      <c r="E2" s="118">
        <v>31216</v>
      </c>
      <c r="F2" s="117">
        <v>30</v>
      </c>
      <c r="G2" s="117">
        <v>7</v>
      </c>
      <c r="H2" s="117">
        <v>128</v>
      </c>
      <c r="I2" s="2">
        <v>3</v>
      </c>
      <c r="J2" s="117">
        <v>60</v>
      </c>
      <c r="K2" s="117">
        <v>2</v>
      </c>
      <c r="L2" s="2">
        <v>1</v>
      </c>
      <c r="M2" s="2">
        <v>3</v>
      </c>
      <c r="N2" s="2">
        <v>0</v>
      </c>
      <c r="O2" s="117">
        <v>0</v>
      </c>
      <c r="P2" s="117">
        <v>0</v>
      </c>
      <c r="Q2" s="117">
        <v>0</v>
      </c>
      <c r="R2" s="117">
        <v>0</v>
      </c>
      <c r="S2" s="117">
        <v>1</v>
      </c>
      <c r="T2" s="117">
        <v>2</v>
      </c>
      <c r="U2" s="2">
        <v>0</v>
      </c>
      <c r="V2" s="2">
        <v>3</v>
      </c>
      <c r="W2" s="2">
        <v>1</v>
      </c>
      <c r="X2" s="2" t="s">
        <v>42</v>
      </c>
      <c r="Y2" s="2">
        <v>5.7797548894438409</v>
      </c>
      <c r="Z2" s="2">
        <v>3.9537681613744922</v>
      </c>
      <c r="AA2" s="2">
        <v>3.6206399327725749</v>
      </c>
      <c r="AB2" s="2">
        <v>5.2100827582962994</v>
      </c>
      <c r="AC2" s="2">
        <v>3.3588945842266527</v>
      </c>
      <c r="AD2" s="2">
        <v>9.257688944535742</v>
      </c>
      <c r="AE2" s="2">
        <v>7.0273843321640337</v>
      </c>
      <c r="AF2" s="2">
        <v>11.120464546697944</v>
      </c>
      <c r="AG2" s="2">
        <v>12.966271929549993</v>
      </c>
      <c r="AH2" s="71">
        <f>('Controles Generales'!$E$20*(J2*(90/$H2))+'Controles Generales'!$F$20*(K2*(90/$H2))+'Controles Generales'!$J$20*(O2*(90/$H2))+'Controles Generales'!$K$20*(P2*(90/$H2))+'Controles Generales'!$L$20*(Q2*(90/$H2))+'Controles Generales'!$M$20*(R2*(90/$H2))+'Controles Generales'!$N$20*(S2*(90/$H2))+'Controles Generales'!$O$20*(T2*(90/$H2)))/100</f>
        <v>6.64453125</v>
      </c>
      <c r="AI2" s="2"/>
      <c r="AJ2" s="10">
        <f>IF($H2&lt;'Criterios de Restricción'!$E$47,0,AH2)</f>
        <v>0</v>
      </c>
    </row>
    <row r="3" spans="1:36" ht="21" x14ac:dyDescent="0.25">
      <c r="A3" s="117" t="s">
        <v>940</v>
      </c>
      <c r="B3" s="117" t="s">
        <v>27</v>
      </c>
      <c r="C3" s="117" t="s">
        <v>135</v>
      </c>
      <c r="D3" s="117" t="s">
        <v>118</v>
      </c>
      <c r="E3" s="118">
        <v>34485</v>
      </c>
      <c r="F3" s="117">
        <v>21</v>
      </c>
      <c r="G3" s="117">
        <v>24</v>
      </c>
      <c r="H3" s="117">
        <v>993</v>
      </c>
      <c r="I3" s="2">
        <v>173</v>
      </c>
      <c r="J3" s="117">
        <v>336</v>
      </c>
      <c r="K3" s="117">
        <v>46</v>
      </c>
      <c r="L3" s="2">
        <v>11</v>
      </c>
      <c r="M3" s="2">
        <v>42</v>
      </c>
      <c r="N3" s="2">
        <v>8</v>
      </c>
      <c r="O3" s="117">
        <v>1</v>
      </c>
      <c r="P3" s="117">
        <v>5</v>
      </c>
      <c r="Q3" s="117">
        <v>3</v>
      </c>
      <c r="R3" s="117">
        <v>10</v>
      </c>
      <c r="S3" s="117">
        <v>13</v>
      </c>
      <c r="T3" s="117">
        <v>21</v>
      </c>
      <c r="U3" s="2">
        <v>3</v>
      </c>
      <c r="V3" s="2">
        <v>42</v>
      </c>
      <c r="W3" s="2">
        <v>45</v>
      </c>
      <c r="X3" s="2" t="s">
        <v>42</v>
      </c>
      <c r="Y3" s="2">
        <v>11.60860420504191</v>
      </c>
      <c r="Z3" s="2">
        <v>10.358290470262284</v>
      </c>
      <c r="AA3" s="2">
        <v>11.246700871417397</v>
      </c>
      <c r="AB3" s="2">
        <v>11.241800926353385</v>
      </c>
      <c r="AC3" s="2">
        <v>12.477730681715499</v>
      </c>
      <c r="AD3" s="2">
        <v>12.903017555570862</v>
      </c>
      <c r="AE3" s="2">
        <v>13.187969570039041</v>
      </c>
      <c r="AF3" s="2">
        <v>15.131481518341102</v>
      </c>
      <c r="AG3" s="2">
        <v>10.713878123865836</v>
      </c>
      <c r="AH3" s="71">
        <f>('Controles Generales'!$E$20*(J3*(90/$H3))+'Controles Generales'!$F$20*(K3*(90/$H3))+'Controles Generales'!$J$20*(O3*(90/$H3))+'Controles Generales'!$K$20*(P3*(90/$H3))+'Controles Generales'!$L$20*(Q3*(90/$H3))+'Controles Generales'!$M$20*(R3*(90/$H3))+'Controles Generales'!$N$20*(S3*(90/$H3))+'Controles Generales'!$O$20*(T3*(90/$H3)))/100</f>
        <v>5.4471299093655583</v>
      </c>
      <c r="AI3" s="2"/>
      <c r="AJ3" s="10">
        <f>IF($H3&lt;'Criterios de Restricción'!$E$47,0,AH3)</f>
        <v>5.4471299093655583</v>
      </c>
    </row>
    <row r="4" spans="1:36" ht="21" x14ac:dyDescent="0.25">
      <c r="A4" s="117" t="s">
        <v>941</v>
      </c>
      <c r="B4" s="117" t="s">
        <v>27</v>
      </c>
      <c r="C4" s="117" t="s">
        <v>155</v>
      </c>
      <c r="D4" s="117" t="s">
        <v>118</v>
      </c>
      <c r="E4" s="118">
        <v>33667</v>
      </c>
      <c r="F4" s="117">
        <v>23</v>
      </c>
      <c r="G4" s="117">
        <v>14</v>
      </c>
      <c r="H4" s="117">
        <v>738</v>
      </c>
      <c r="I4" s="2">
        <v>165</v>
      </c>
      <c r="J4" s="117">
        <v>91</v>
      </c>
      <c r="K4" s="117">
        <v>34</v>
      </c>
      <c r="L4" s="2">
        <v>3</v>
      </c>
      <c r="M4" s="2">
        <v>38</v>
      </c>
      <c r="N4" s="2">
        <v>4</v>
      </c>
      <c r="O4" s="117">
        <v>4</v>
      </c>
      <c r="P4" s="117">
        <v>4</v>
      </c>
      <c r="Q4" s="117">
        <v>3</v>
      </c>
      <c r="R4" s="117">
        <v>15</v>
      </c>
      <c r="S4" s="117">
        <v>6</v>
      </c>
      <c r="T4" s="117">
        <v>21</v>
      </c>
      <c r="U4" s="2">
        <v>0</v>
      </c>
      <c r="V4" s="2">
        <v>25</v>
      </c>
      <c r="W4" s="2">
        <v>16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71">
        <f>('Controles Generales'!$E$20*(J4*(90/$H4))+'Controles Generales'!$F$20*(K4*(90/$H4))+'Controles Generales'!$J$20*(O4*(90/$H4))+'Controles Generales'!$K$20*(P4*(90/$H4))+'Controles Generales'!$L$20*(Q4*(90/$H4))+'Controles Generales'!$M$20*(R4*(90/$H4))+'Controles Generales'!$N$20*(S4*(90/$H4))+'Controles Generales'!$O$20*(T4*(90/$H4)))/100</f>
        <v>2.7012195121951219</v>
      </c>
      <c r="AI4" s="2"/>
      <c r="AJ4" s="10">
        <f>IF($H4&lt;'Criterios de Restricción'!$E$47,0,AH4)</f>
        <v>2.7012195121951219</v>
      </c>
    </row>
    <row r="5" spans="1:36" ht="21" x14ac:dyDescent="0.25">
      <c r="A5" s="117" t="s">
        <v>942</v>
      </c>
      <c r="B5" s="117" t="s">
        <v>27</v>
      </c>
      <c r="C5" s="117" t="s">
        <v>154</v>
      </c>
      <c r="D5" s="117" t="s">
        <v>118</v>
      </c>
      <c r="E5" s="118">
        <v>29162</v>
      </c>
      <c r="F5" s="117">
        <v>36</v>
      </c>
      <c r="G5" s="117">
        <v>1</v>
      </c>
      <c r="H5" s="117">
        <v>16</v>
      </c>
      <c r="I5" s="2">
        <v>85</v>
      </c>
      <c r="J5" s="117">
        <v>9</v>
      </c>
      <c r="K5" s="117">
        <v>0</v>
      </c>
      <c r="L5" s="2">
        <v>1</v>
      </c>
      <c r="M5" s="2">
        <v>19</v>
      </c>
      <c r="N5" s="2">
        <v>3</v>
      </c>
      <c r="O5" s="117">
        <v>0</v>
      </c>
      <c r="P5" s="117">
        <v>0</v>
      </c>
      <c r="Q5" s="117">
        <v>0</v>
      </c>
      <c r="R5" s="117">
        <v>0</v>
      </c>
      <c r="S5" s="117">
        <v>0</v>
      </c>
      <c r="T5" s="117">
        <v>0</v>
      </c>
      <c r="U5" s="2">
        <v>3</v>
      </c>
      <c r="V5" s="2">
        <v>24</v>
      </c>
      <c r="W5" s="2">
        <v>12</v>
      </c>
      <c r="X5" s="2" t="s">
        <v>42</v>
      </c>
      <c r="Y5" s="2">
        <v>18.970717511561137</v>
      </c>
      <c r="Z5" s="2">
        <v>16.485244327309761</v>
      </c>
      <c r="AA5" s="2">
        <v>19.565832500995658</v>
      </c>
      <c r="AB5" s="2">
        <v>18.167438823036544</v>
      </c>
      <c r="AC5" s="2">
        <v>23.306056524877512</v>
      </c>
      <c r="AD5" s="2">
        <v>35.015423808899875</v>
      </c>
      <c r="AE5" s="2">
        <v>26.38781759037926</v>
      </c>
      <c r="AF5" s="2">
        <v>44.176094435819294</v>
      </c>
      <c r="AG5" s="2">
        <v>33.658840952530873</v>
      </c>
      <c r="AH5" s="71">
        <f>('Controles Generales'!$E$20*(J5*(90/$H5))+'Controles Generales'!$F$20*(K5*(90/$H5))+'Controles Generales'!$J$20*(O5*(90/$H5))+'Controles Generales'!$K$20*(P5*(90/$H5))+'Controles Generales'!$L$20*(Q5*(90/$H5))+'Controles Generales'!$M$20*(R5*(90/$H5))+'Controles Generales'!$N$20*(S5*(90/$H5))+'Controles Generales'!$O$20*(T5*(90/$H5)))/100</f>
        <v>7.59375</v>
      </c>
      <c r="AI5" s="2"/>
      <c r="AJ5" s="10">
        <f>IF($H5&lt;'Criterios de Restricción'!$E$47,0,AH5)</f>
        <v>0</v>
      </c>
    </row>
    <row r="6" spans="1:36" ht="31.5" x14ac:dyDescent="0.25">
      <c r="A6" s="117" t="s">
        <v>945</v>
      </c>
      <c r="B6" s="117" t="s">
        <v>27</v>
      </c>
      <c r="C6" s="117" t="s">
        <v>190</v>
      </c>
      <c r="D6" s="117" t="s">
        <v>118</v>
      </c>
      <c r="E6" s="118">
        <v>33666</v>
      </c>
      <c r="F6" s="117">
        <v>23</v>
      </c>
      <c r="G6" s="117">
        <v>16</v>
      </c>
      <c r="H6" s="117">
        <v>671</v>
      </c>
      <c r="I6" s="2">
        <v>41</v>
      </c>
      <c r="J6" s="117">
        <v>200</v>
      </c>
      <c r="K6" s="117">
        <v>16</v>
      </c>
      <c r="L6" s="2">
        <v>2</v>
      </c>
      <c r="M6" s="2">
        <v>15</v>
      </c>
      <c r="N6" s="2">
        <v>5</v>
      </c>
      <c r="O6" s="117">
        <v>2</v>
      </c>
      <c r="P6" s="117">
        <v>2</v>
      </c>
      <c r="Q6" s="117">
        <v>1</v>
      </c>
      <c r="R6" s="117">
        <v>7</v>
      </c>
      <c r="S6" s="117">
        <v>5</v>
      </c>
      <c r="T6" s="117">
        <v>20</v>
      </c>
      <c r="U6" s="2">
        <v>0</v>
      </c>
      <c r="V6" s="2">
        <v>8</v>
      </c>
      <c r="W6" s="2">
        <v>2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71">
        <f>('Controles Generales'!$E$20*(J6*(90/$H6))+'Controles Generales'!$F$20*(K6*(90/$H6))+'Controles Generales'!$J$20*(O6*(90/$H6))+'Controles Generales'!$K$20*(P6*(90/$H6))+'Controles Generales'!$L$20*(Q6*(90/$H6))+'Controles Generales'!$M$20*(R6*(90/$H6))+'Controles Generales'!$N$20*(S6*(90/$H6))+'Controles Generales'!$O$20*(T6*(90/$H6)))/100</f>
        <v>4.7011922503725785</v>
      </c>
      <c r="AI6" s="2"/>
      <c r="AJ6" s="10">
        <f>IF($H6&lt;'Criterios de Restricción'!$E$47,0,AH6)</f>
        <v>4.7011922503725785</v>
      </c>
    </row>
    <row r="7" spans="1:36" ht="21" x14ac:dyDescent="0.25">
      <c r="A7" s="117" t="s">
        <v>206</v>
      </c>
      <c r="B7" s="117" t="s">
        <v>27</v>
      </c>
      <c r="C7" s="117" t="s">
        <v>146</v>
      </c>
      <c r="D7" s="117" t="s">
        <v>118</v>
      </c>
      <c r="E7" s="118">
        <v>32150</v>
      </c>
      <c r="F7" s="117">
        <v>27</v>
      </c>
      <c r="G7" s="117">
        <v>26</v>
      </c>
      <c r="H7" s="117">
        <v>1968</v>
      </c>
      <c r="I7" s="2">
        <v>2</v>
      </c>
      <c r="J7" s="117">
        <v>244</v>
      </c>
      <c r="K7" s="117">
        <v>80</v>
      </c>
      <c r="L7" s="2">
        <v>1</v>
      </c>
      <c r="M7" s="2">
        <v>2</v>
      </c>
      <c r="N7" s="2">
        <v>0</v>
      </c>
      <c r="O7" s="117">
        <v>1</v>
      </c>
      <c r="P7" s="117">
        <v>5</v>
      </c>
      <c r="Q7" s="117">
        <v>4</v>
      </c>
      <c r="R7" s="117">
        <v>43</v>
      </c>
      <c r="S7" s="117">
        <v>22</v>
      </c>
      <c r="T7" s="117">
        <v>35</v>
      </c>
      <c r="U7" s="2">
        <v>0</v>
      </c>
      <c r="V7" s="2">
        <v>7</v>
      </c>
      <c r="W7" s="2">
        <v>4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71">
        <f>('Controles Generales'!$E$20*(J7*(90/$H7))+'Controles Generales'!$F$20*(K7*(90/$H7))+'Controles Generales'!$J$20*(O7*(90/$H7))+'Controles Generales'!$K$20*(P7*(90/$H7))+'Controles Generales'!$L$20*(Q7*(90/$H7))+'Controles Generales'!$M$20*(R7*(90/$H7))+'Controles Generales'!$N$20*(S7*(90/$H7))+'Controles Generales'!$O$20*(T7*(90/$H7)))/100</f>
        <v>2.4443597560975605</v>
      </c>
      <c r="AI7" s="2"/>
      <c r="AJ7" s="10">
        <f>IF($H7&lt;'Criterios de Restricción'!$E$47,0,AH7)</f>
        <v>2.4443597560975605</v>
      </c>
    </row>
    <row r="8" spans="1:36" ht="21" x14ac:dyDescent="0.25">
      <c r="A8" s="117" t="s">
        <v>947</v>
      </c>
      <c r="B8" s="117" t="s">
        <v>27</v>
      </c>
      <c r="C8" s="117" t="s">
        <v>143</v>
      </c>
      <c r="D8" s="117" t="s">
        <v>118</v>
      </c>
      <c r="E8" s="118">
        <v>35085</v>
      </c>
      <c r="F8" s="117">
        <v>19</v>
      </c>
      <c r="G8" s="117">
        <v>4</v>
      </c>
      <c r="H8" s="117">
        <v>201</v>
      </c>
      <c r="I8" s="2">
        <v>1</v>
      </c>
      <c r="J8" s="117">
        <v>41</v>
      </c>
      <c r="K8" s="117">
        <v>7</v>
      </c>
      <c r="L8" s="2">
        <v>0</v>
      </c>
      <c r="M8" s="2">
        <v>0</v>
      </c>
      <c r="N8" s="2">
        <v>0</v>
      </c>
      <c r="O8" s="117">
        <v>0</v>
      </c>
      <c r="P8" s="117">
        <v>0</v>
      </c>
      <c r="Q8" s="117">
        <v>0</v>
      </c>
      <c r="R8" s="117">
        <v>3</v>
      </c>
      <c r="S8" s="117">
        <v>1</v>
      </c>
      <c r="T8" s="117">
        <v>5</v>
      </c>
      <c r="U8" s="2">
        <v>0</v>
      </c>
      <c r="V8" s="2">
        <v>0</v>
      </c>
      <c r="W8" s="2">
        <v>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71">
        <f>('Controles Generales'!$E$20*(J8*(90/$H8))+'Controles Generales'!$F$20*(K8*(90/$H8))+'Controles Generales'!$J$20*(O8*(90/$H8))+'Controles Generales'!$K$20*(P8*(90/$H8))+'Controles Generales'!$L$20*(Q8*(90/$H8))+'Controles Generales'!$M$20*(R8*(90/$H8))+'Controles Generales'!$N$20*(S8*(90/$H8))+'Controles Generales'!$O$20*(T8*(90/$H8)))/100</f>
        <v>3.3805970149253732</v>
      </c>
      <c r="AI8" s="2"/>
      <c r="AJ8" s="10">
        <f>IF($H8&lt;'Criterios de Restricción'!$E$47,0,AH8)</f>
        <v>0</v>
      </c>
    </row>
    <row r="9" spans="1:36" ht="21" x14ac:dyDescent="0.25">
      <c r="A9" s="117" t="s">
        <v>156</v>
      </c>
      <c r="B9" s="117" t="s">
        <v>27</v>
      </c>
      <c r="C9" s="117" t="s">
        <v>157</v>
      </c>
      <c r="D9" s="117" t="s">
        <v>118</v>
      </c>
      <c r="E9" s="118">
        <v>34371</v>
      </c>
      <c r="F9" s="117">
        <v>21</v>
      </c>
      <c r="G9" s="117">
        <v>4</v>
      </c>
      <c r="H9" s="117">
        <v>65</v>
      </c>
      <c r="I9" s="2">
        <v>128</v>
      </c>
      <c r="J9" s="117">
        <v>12</v>
      </c>
      <c r="K9" s="117">
        <v>1</v>
      </c>
      <c r="L9" s="2">
        <v>12</v>
      </c>
      <c r="M9" s="2">
        <v>45</v>
      </c>
      <c r="N9" s="2">
        <v>21</v>
      </c>
      <c r="O9" s="117">
        <v>0</v>
      </c>
      <c r="P9" s="117">
        <v>1</v>
      </c>
      <c r="Q9" s="117">
        <v>0</v>
      </c>
      <c r="R9" s="117">
        <v>0</v>
      </c>
      <c r="S9" s="117">
        <v>1</v>
      </c>
      <c r="T9" s="117">
        <v>4</v>
      </c>
      <c r="U9" s="2">
        <v>7</v>
      </c>
      <c r="V9" s="2">
        <v>53</v>
      </c>
      <c r="W9" s="2">
        <v>49</v>
      </c>
      <c r="X9" s="2" t="s">
        <v>42</v>
      </c>
      <c r="Y9" s="2">
        <v>0.69623655913978499</v>
      </c>
      <c r="Z9" s="2">
        <v>0.76571882418656612</v>
      </c>
      <c r="AA9" s="2">
        <v>1.1716415305124983</v>
      </c>
      <c r="AB9" s="2">
        <v>0.69623655913978499</v>
      </c>
      <c r="AC9" s="2">
        <v>1.0496177209886886</v>
      </c>
      <c r="AD9" s="2">
        <v>0.3686635944700461</v>
      </c>
      <c r="AE9" s="2">
        <v>0.64458525345622131</v>
      </c>
      <c r="AF9" s="2">
        <v>0.40762463343108507</v>
      </c>
      <c r="AG9" s="2">
        <v>0.15053763440860216</v>
      </c>
      <c r="AH9" s="71">
        <f>('Controles Generales'!$E$20*(J9*(90/$H9))+'Controles Generales'!$F$20*(K9*(90/$H9))+'Controles Generales'!$J$20*(O9*(90/$H9))+'Controles Generales'!$K$20*(P9*(90/$H9))+'Controles Generales'!$L$20*(Q9*(90/$H9))+'Controles Generales'!$M$20*(R9*(90/$H9))+'Controles Generales'!$N$20*(S9*(90/$H9))+'Controles Generales'!$O$20*(T9*(90/$H9)))/100</f>
        <v>3.5307692307692298</v>
      </c>
      <c r="AI9" s="2"/>
      <c r="AJ9" s="10">
        <f>IF($H9&lt;'Criterios de Restricción'!$E$47,0,AH9)</f>
        <v>0</v>
      </c>
    </row>
    <row r="10" spans="1:36" ht="21" x14ac:dyDescent="0.25">
      <c r="A10" s="117" t="s">
        <v>950</v>
      </c>
      <c r="B10" s="117" t="s">
        <v>27</v>
      </c>
      <c r="C10" s="117" t="s">
        <v>157</v>
      </c>
      <c r="D10" s="117" t="s">
        <v>118</v>
      </c>
      <c r="E10" s="118">
        <v>33623</v>
      </c>
      <c r="F10" s="117">
        <v>23</v>
      </c>
      <c r="G10" s="117">
        <v>1</v>
      </c>
      <c r="H10" s="117">
        <v>62</v>
      </c>
      <c r="I10" s="2">
        <v>22</v>
      </c>
      <c r="J10" s="117">
        <v>19</v>
      </c>
      <c r="K10" s="117">
        <v>1</v>
      </c>
      <c r="L10" s="2">
        <v>0</v>
      </c>
      <c r="M10" s="2">
        <v>1</v>
      </c>
      <c r="N10" s="2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2</v>
      </c>
      <c r="T10" s="117">
        <v>3</v>
      </c>
      <c r="U10" s="2">
        <v>0</v>
      </c>
      <c r="V10" s="2">
        <v>7</v>
      </c>
      <c r="W10" s="2">
        <v>3</v>
      </c>
      <c r="X10" s="2" t="s">
        <v>42</v>
      </c>
      <c r="Y10" s="2">
        <v>2.256555272684305</v>
      </c>
      <c r="Z10" s="2">
        <v>2.062779138750622</v>
      </c>
      <c r="AA10" s="2">
        <v>2.3731213108100619</v>
      </c>
      <c r="AB10" s="2">
        <v>2.256555272684305</v>
      </c>
      <c r="AC10" s="2">
        <v>2.9163611419537876</v>
      </c>
      <c r="AD10" s="2">
        <v>3.2053056052107287</v>
      </c>
      <c r="AE10" s="2">
        <v>2.8517339712785641</v>
      </c>
      <c r="AF10" s="2">
        <v>3.7110939345284697</v>
      </c>
      <c r="AG10" s="2">
        <v>4.5442669285174029</v>
      </c>
      <c r="AH10" s="71">
        <f>('Controles Generales'!$E$20*(J10*(90/$H10))+'Controles Generales'!$F$20*(K10*(90/$H10))+'Controles Generales'!$J$20*(O10*(90/$H10))+'Controles Generales'!$K$20*(P10*(90/$H10))+'Controles Generales'!$L$20*(Q10*(90/$H10))+'Controles Generales'!$M$20*(R10*(90/$H10))+'Controles Generales'!$N$20*(S10*(90/$H10))+'Controles Generales'!$O$20*(T10*(90/$H10)))/100</f>
        <v>4.862903225806452</v>
      </c>
      <c r="AI10" s="2"/>
      <c r="AJ10" s="10">
        <f>IF($H10&lt;'Criterios de Restricción'!$E$47,0,AH10)</f>
        <v>0</v>
      </c>
    </row>
    <row r="11" spans="1:36" ht="21" x14ac:dyDescent="0.25">
      <c r="A11" s="117" t="s">
        <v>951</v>
      </c>
      <c r="B11" s="117" t="s">
        <v>27</v>
      </c>
      <c r="C11" s="117" t="s">
        <v>190</v>
      </c>
      <c r="D11" s="117" t="s">
        <v>118</v>
      </c>
      <c r="E11" s="118">
        <v>33206</v>
      </c>
      <c r="F11" s="117">
        <v>24</v>
      </c>
      <c r="G11" s="117">
        <v>15</v>
      </c>
      <c r="H11" s="117">
        <v>460</v>
      </c>
      <c r="I11" s="2">
        <v>196</v>
      </c>
      <c r="J11" s="117">
        <v>89</v>
      </c>
      <c r="K11" s="117">
        <v>16</v>
      </c>
      <c r="L11" s="2">
        <v>9</v>
      </c>
      <c r="M11" s="2">
        <v>84</v>
      </c>
      <c r="N11" s="2">
        <v>14</v>
      </c>
      <c r="O11" s="117">
        <v>0</v>
      </c>
      <c r="P11" s="117">
        <v>1</v>
      </c>
      <c r="Q11" s="117">
        <v>1</v>
      </c>
      <c r="R11" s="117">
        <v>2</v>
      </c>
      <c r="S11" s="117">
        <v>11</v>
      </c>
      <c r="T11" s="117">
        <v>9</v>
      </c>
      <c r="U11" s="2">
        <v>8</v>
      </c>
      <c r="V11" s="2">
        <v>72</v>
      </c>
      <c r="W11" s="2">
        <v>52</v>
      </c>
      <c r="X11" s="2" t="s">
        <v>42</v>
      </c>
      <c r="Y11" s="2">
        <v>15.479006180453307</v>
      </c>
      <c r="Z11" s="2">
        <v>9.0419115565624804</v>
      </c>
      <c r="AA11" s="2">
        <v>10.994317409628421</v>
      </c>
      <c r="AB11" s="2">
        <v>14.011793065699207</v>
      </c>
      <c r="AC11" s="2">
        <v>14.762859175928435</v>
      </c>
      <c r="AD11" s="2">
        <v>20.142263153417041</v>
      </c>
      <c r="AE11" s="2">
        <v>16.677716526851068</v>
      </c>
      <c r="AF11" s="2">
        <v>19.835469655441194</v>
      </c>
      <c r="AG11" s="2">
        <v>21.398689485035021</v>
      </c>
      <c r="AH11" s="71">
        <f>('Controles Generales'!$E$20*(J11*(90/$H11))+'Controles Generales'!$F$20*(K11*(90/$H11))+'Controles Generales'!$J$20*(O11*(90/$H11))+'Controles Generales'!$K$20*(P11*(90/$H11))+'Controles Generales'!$L$20*(Q11*(90/$H11))+'Controles Generales'!$M$20*(R11*(90/$H11))+'Controles Generales'!$N$20*(S11*(90/$H11))+'Controles Generales'!$O$20*(T11*(90/$H11)))/100</f>
        <v>3.3163043478260867</v>
      </c>
      <c r="AI11" s="2"/>
      <c r="AJ11" s="10">
        <f>IF($H11&lt;'Criterios de Restricción'!$E$47,0,AH11)</f>
        <v>0</v>
      </c>
    </row>
    <row r="12" spans="1:36" ht="21" x14ac:dyDescent="0.25">
      <c r="A12" s="117" t="s">
        <v>189</v>
      </c>
      <c r="B12" s="117" t="s">
        <v>27</v>
      </c>
      <c r="C12" s="117" t="s">
        <v>155</v>
      </c>
      <c r="D12" s="117" t="s">
        <v>118</v>
      </c>
      <c r="E12" s="118">
        <v>34078</v>
      </c>
      <c r="F12" s="117">
        <v>22</v>
      </c>
      <c r="G12" s="117">
        <v>1</v>
      </c>
      <c r="H12" s="117">
        <v>17</v>
      </c>
      <c r="I12" s="2">
        <v>41</v>
      </c>
      <c r="J12" s="117">
        <v>6</v>
      </c>
      <c r="K12" s="117">
        <v>1</v>
      </c>
      <c r="L12" s="2">
        <v>2</v>
      </c>
      <c r="M12" s="2">
        <v>16</v>
      </c>
      <c r="N12" s="2">
        <v>2</v>
      </c>
      <c r="O12" s="117">
        <v>0</v>
      </c>
      <c r="P12" s="117">
        <v>1</v>
      </c>
      <c r="Q12" s="117">
        <v>0</v>
      </c>
      <c r="R12" s="117">
        <v>0</v>
      </c>
      <c r="S12" s="117">
        <v>1</v>
      </c>
      <c r="T12" s="117">
        <v>1</v>
      </c>
      <c r="U12" s="2">
        <v>1</v>
      </c>
      <c r="V12" s="2">
        <v>14</v>
      </c>
      <c r="W12" s="2">
        <v>13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71">
        <f>('Controles Generales'!$E$20*(J12*(90/$H12))+'Controles Generales'!$F$20*(K12*(90/$H12))+'Controles Generales'!$J$20*(O12*(90/$H12))+'Controles Generales'!$K$20*(P12*(90/$H12))+'Controles Generales'!$L$20*(Q12*(90/$H12))+'Controles Generales'!$M$20*(R12*(90/$H12))+'Controles Generales'!$N$20*(S12*(90/$H12))+'Controles Generales'!$O$20*(T12*(90/$H12)))/100</f>
        <v>7.1470588235294121</v>
      </c>
      <c r="AI12" s="2"/>
      <c r="AJ12" s="10">
        <f>IF($H12&lt;'Criterios de Restricción'!$E$47,0,AH12)</f>
        <v>0</v>
      </c>
    </row>
    <row r="13" spans="1:36" ht="21" x14ac:dyDescent="0.25">
      <c r="A13" s="117" t="s">
        <v>464</v>
      </c>
      <c r="B13" s="117" t="s">
        <v>27</v>
      </c>
      <c r="C13" s="117" t="s">
        <v>190</v>
      </c>
      <c r="D13" s="117" t="s">
        <v>118</v>
      </c>
      <c r="E13" s="118">
        <v>32668</v>
      </c>
      <c r="F13" s="117">
        <v>26</v>
      </c>
      <c r="G13" s="117">
        <v>12</v>
      </c>
      <c r="H13" s="117">
        <v>516</v>
      </c>
      <c r="I13" s="2">
        <v>52</v>
      </c>
      <c r="J13" s="117">
        <v>90</v>
      </c>
      <c r="K13" s="117">
        <v>8</v>
      </c>
      <c r="L13" s="2">
        <v>2</v>
      </c>
      <c r="M13" s="2">
        <v>36</v>
      </c>
      <c r="N13" s="2">
        <v>2</v>
      </c>
      <c r="O13" s="117">
        <v>1</v>
      </c>
      <c r="P13" s="117">
        <v>1</v>
      </c>
      <c r="Q13" s="117">
        <v>0</v>
      </c>
      <c r="R13" s="117">
        <v>3</v>
      </c>
      <c r="S13" s="117">
        <v>4</v>
      </c>
      <c r="T13" s="117">
        <v>11</v>
      </c>
      <c r="U13" s="2">
        <v>0</v>
      </c>
      <c r="V13" s="2">
        <v>25</v>
      </c>
      <c r="W13" s="2">
        <v>20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71">
        <f>('Controles Generales'!$E$20*(J13*(90/$H13))+'Controles Generales'!$F$20*(K13*(90/$H13))+'Controles Generales'!$J$20*(O13*(90/$H13))+'Controles Generales'!$K$20*(P13*(90/$H13))+'Controles Generales'!$L$20*(Q13*(90/$H13))+'Controles Generales'!$M$20*(R13*(90/$H13))+'Controles Generales'!$N$20*(S13*(90/$H13))+'Controles Generales'!$O$20*(T13*(90/$H13)))/100</f>
        <v>2.7994186046511631</v>
      </c>
      <c r="AI13" s="2"/>
      <c r="AJ13" s="10">
        <f>IF($H13&lt;'Criterios de Restricción'!$E$47,0,AH13)</f>
        <v>0</v>
      </c>
    </row>
    <row r="14" spans="1:36" ht="21" x14ac:dyDescent="0.25">
      <c r="A14" s="117" t="s">
        <v>959</v>
      </c>
      <c r="B14" s="117" t="s">
        <v>27</v>
      </c>
      <c r="C14" s="117" t="s">
        <v>130</v>
      </c>
      <c r="D14" s="117" t="s">
        <v>118</v>
      </c>
      <c r="E14" s="118">
        <v>34247</v>
      </c>
      <c r="F14" s="117">
        <v>22</v>
      </c>
      <c r="G14" s="117">
        <v>1</v>
      </c>
      <c r="H14" s="117">
        <v>90</v>
      </c>
      <c r="I14" s="2">
        <v>19</v>
      </c>
      <c r="J14" s="117">
        <v>10</v>
      </c>
      <c r="K14" s="117">
        <v>0</v>
      </c>
      <c r="L14" s="2">
        <v>0</v>
      </c>
      <c r="M14" s="2">
        <v>4</v>
      </c>
      <c r="N14" s="2">
        <v>3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7">
        <v>0</v>
      </c>
      <c r="U14" s="2">
        <v>2</v>
      </c>
      <c r="V14" s="2">
        <v>6</v>
      </c>
      <c r="W14" s="2">
        <v>10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71">
        <f>('Controles Generales'!$E$20*(J14*(90/$H14))+'Controles Generales'!$F$20*(K14*(90/$H14))+'Controles Generales'!$J$20*(O14*(90/$H14))+'Controles Generales'!$K$20*(P14*(90/$H14))+'Controles Generales'!$L$20*(Q14*(90/$H14))+'Controles Generales'!$M$20*(R14*(90/$H14))+'Controles Generales'!$N$20*(S14*(90/$H14))+'Controles Generales'!$O$20*(T14*(90/$H14)))/100</f>
        <v>1.5</v>
      </c>
      <c r="AI14" s="2"/>
      <c r="AJ14" s="10">
        <f>IF($H14&lt;'Criterios de Restricción'!$E$47,0,AH14)</f>
        <v>0</v>
      </c>
    </row>
    <row r="15" spans="1:36" ht="21" x14ac:dyDescent="0.25">
      <c r="A15" s="117" t="s">
        <v>963</v>
      </c>
      <c r="B15" s="117" t="s">
        <v>27</v>
      </c>
      <c r="C15" s="117" t="s">
        <v>148</v>
      </c>
      <c r="D15" s="117" t="s">
        <v>118</v>
      </c>
      <c r="E15" s="118">
        <v>32252</v>
      </c>
      <c r="F15" s="117">
        <v>27</v>
      </c>
      <c r="G15" s="117">
        <v>12</v>
      </c>
      <c r="H15" s="117">
        <v>798</v>
      </c>
      <c r="I15" s="2">
        <v>29</v>
      </c>
      <c r="J15" s="117">
        <v>122</v>
      </c>
      <c r="K15" s="117">
        <v>17</v>
      </c>
      <c r="L15" s="2">
        <v>3</v>
      </c>
      <c r="M15" s="2">
        <v>16</v>
      </c>
      <c r="N15" s="2">
        <v>3</v>
      </c>
      <c r="O15" s="117">
        <v>1</v>
      </c>
      <c r="P15" s="117">
        <v>0</v>
      </c>
      <c r="Q15" s="117">
        <v>0</v>
      </c>
      <c r="R15" s="117">
        <v>3</v>
      </c>
      <c r="S15" s="117">
        <v>7</v>
      </c>
      <c r="T15" s="117">
        <v>5</v>
      </c>
      <c r="U15" s="2">
        <v>2</v>
      </c>
      <c r="V15" s="2">
        <v>8</v>
      </c>
      <c r="W15" s="2">
        <v>13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71">
        <f>('Controles Generales'!$E$20*(J15*(90/$H15))+'Controles Generales'!$F$20*(K15*(90/$H15))+'Controles Generales'!$J$20*(O15*(90/$H15))+'Controles Generales'!$K$20*(P15*(90/$H15))+'Controles Generales'!$L$20*(Q15*(90/$H15))+'Controles Generales'!$M$20*(R15*(90/$H15))+'Controles Generales'!$N$20*(S15*(90/$H15))+'Controles Generales'!$O$20*(T15*(90/$H15)))/100</f>
        <v>2.3796992481203003</v>
      </c>
      <c r="AI15" s="2"/>
      <c r="AJ15" s="10">
        <f>IF($H15&lt;'Criterios de Restricción'!$E$47,0,AH15)</f>
        <v>2.3796992481203003</v>
      </c>
    </row>
    <row r="16" spans="1:36" ht="21" x14ac:dyDescent="0.25">
      <c r="A16" s="117" t="s">
        <v>967</v>
      </c>
      <c r="B16" s="117" t="s">
        <v>27</v>
      </c>
      <c r="C16" s="117" t="s">
        <v>585</v>
      </c>
      <c r="D16" s="117" t="s">
        <v>118</v>
      </c>
      <c r="E16" s="118">
        <v>34814</v>
      </c>
      <c r="F16" s="117">
        <v>20</v>
      </c>
      <c r="G16" s="117">
        <v>22</v>
      </c>
      <c r="H16" s="117">
        <v>1440</v>
      </c>
      <c r="I16" s="2">
        <v>3</v>
      </c>
      <c r="J16" s="117">
        <v>409</v>
      </c>
      <c r="K16" s="117">
        <v>54</v>
      </c>
      <c r="L16" s="2">
        <v>0</v>
      </c>
      <c r="M16" s="2">
        <v>2</v>
      </c>
      <c r="N16" s="2">
        <v>0</v>
      </c>
      <c r="O16" s="117">
        <v>2</v>
      </c>
      <c r="P16" s="117">
        <v>2</v>
      </c>
      <c r="Q16" s="117">
        <v>1</v>
      </c>
      <c r="R16" s="117">
        <v>2</v>
      </c>
      <c r="S16" s="117">
        <v>6</v>
      </c>
      <c r="T16" s="117">
        <v>17</v>
      </c>
      <c r="U16" s="2">
        <v>1</v>
      </c>
      <c r="V16" s="2">
        <v>5</v>
      </c>
      <c r="W16" s="2">
        <v>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71">
        <f>('Controles Generales'!$E$20*(J16*(90/$H16))+'Controles Generales'!$F$20*(K16*(90/$H16))+'Controles Generales'!$J$20*(O16*(90/$H16))+'Controles Generales'!$K$20*(P16*(90/$H16))+'Controles Generales'!$L$20*(Q16*(90/$H16))+'Controles Generales'!$M$20*(R16*(90/$H16))+'Controles Generales'!$N$20*(S16*(90/$H16))+'Controles Generales'!$O$20*(T16*(90/$H16)))/100</f>
        <v>4.3562500000000002</v>
      </c>
      <c r="AI16" s="2"/>
      <c r="AJ16" s="10">
        <f>IF($H16&lt;'Criterios de Restricción'!$E$47,0,AH16)</f>
        <v>4.3562500000000002</v>
      </c>
    </row>
    <row r="17" spans="1:36" ht="21" x14ac:dyDescent="0.25">
      <c r="A17" s="117" t="s">
        <v>968</v>
      </c>
      <c r="B17" s="117" t="s">
        <v>27</v>
      </c>
      <c r="C17" s="117" t="s">
        <v>148</v>
      </c>
      <c r="D17" s="117" t="s">
        <v>118</v>
      </c>
      <c r="E17" s="118">
        <v>30838</v>
      </c>
      <c r="F17" s="117">
        <v>31</v>
      </c>
      <c r="G17" s="117">
        <v>10</v>
      </c>
      <c r="H17" s="117">
        <v>511</v>
      </c>
      <c r="I17" s="2">
        <v>114</v>
      </c>
      <c r="J17" s="117">
        <v>99</v>
      </c>
      <c r="K17" s="117">
        <v>8</v>
      </c>
      <c r="L17" s="2">
        <v>2</v>
      </c>
      <c r="M17" s="2">
        <v>13</v>
      </c>
      <c r="N17" s="2">
        <v>2</v>
      </c>
      <c r="O17" s="117">
        <v>0</v>
      </c>
      <c r="P17" s="117">
        <v>0</v>
      </c>
      <c r="Q17" s="117">
        <v>0</v>
      </c>
      <c r="R17" s="117">
        <v>14</v>
      </c>
      <c r="S17" s="117">
        <v>0</v>
      </c>
      <c r="T17" s="117">
        <v>2</v>
      </c>
      <c r="U17" s="2">
        <v>0</v>
      </c>
      <c r="V17" s="2">
        <v>19</v>
      </c>
      <c r="W17" s="2">
        <v>15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71">
        <f>('Controles Generales'!$E$20*(J17*(90/$H17))+'Controles Generales'!$F$20*(K17*(90/$H17))+'Controles Generales'!$J$20*(O17*(90/$H17))+'Controles Generales'!$K$20*(P17*(90/$H17))+'Controles Generales'!$L$20*(Q17*(90/$H17))+'Controles Generales'!$M$20*(R17*(90/$H17))+'Controles Generales'!$N$20*(S17*(90/$H17))+'Controles Generales'!$O$20*(T17*(90/$H17)))/100</f>
        <v>2.914872798434442</v>
      </c>
      <c r="AI17" s="2"/>
      <c r="AJ17" s="10">
        <f>IF($H17&lt;'Criterios de Restricción'!$E$47,0,AH17)</f>
        <v>0</v>
      </c>
    </row>
    <row r="18" spans="1:36" ht="21" x14ac:dyDescent="0.25">
      <c r="A18" s="117" t="s">
        <v>970</v>
      </c>
      <c r="B18" s="117" t="s">
        <v>27</v>
      </c>
      <c r="C18" s="117" t="s">
        <v>117</v>
      </c>
      <c r="D18" s="117" t="s">
        <v>118</v>
      </c>
      <c r="E18" s="118">
        <v>29449</v>
      </c>
      <c r="F18" s="117">
        <v>35</v>
      </c>
      <c r="G18" s="117">
        <v>12</v>
      </c>
      <c r="H18" s="117">
        <v>328</v>
      </c>
      <c r="I18" s="2">
        <v>154</v>
      </c>
      <c r="J18" s="117">
        <v>79</v>
      </c>
      <c r="K18" s="117">
        <v>7</v>
      </c>
      <c r="L18" s="2">
        <v>3</v>
      </c>
      <c r="M18" s="2">
        <v>52</v>
      </c>
      <c r="N18" s="2">
        <v>53</v>
      </c>
      <c r="O18" s="117">
        <v>0</v>
      </c>
      <c r="P18" s="117">
        <v>0</v>
      </c>
      <c r="Q18" s="117">
        <v>0</v>
      </c>
      <c r="R18" s="117">
        <v>7</v>
      </c>
      <c r="S18" s="117">
        <v>2</v>
      </c>
      <c r="T18" s="117">
        <v>12</v>
      </c>
      <c r="U18" s="2">
        <v>11</v>
      </c>
      <c r="V18" s="2">
        <v>59</v>
      </c>
      <c r="W18" s="2">
        <v>44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71">
        <f>('Controles Generales'!$E$20*(J18*(90/$H18))+'Controles Generales'!$F$20*(K18*(90/$H18))+'Controles Generales'!$J$20*(O18*(90/$H18))+'Controles Generales'!$K$20*(P18*(90/$H18))+'Controles Generales'!$L$20*(Q18*(90/$H18))+'Controles Generales'!$M$20*(R18*(90/$H18))+'Controles Generales'!$N$20*(S18*(90/$H18))+'Controles Generales'!$O$20*(T18*(90/$H18)))/100</f>
        <v>3.8963414634146347</v>
      </c>
      <c r="AI18" s="2"/>
      <c r="AJ18" s="10">
        <f>IF($H18&lt;'Criterios de Restricción'!$E$47,0,AH18)</f>
        <v>0</v>
      </c>
    </row>
    <row r="19" spans="1:36" ht="21" x14ac:dyDescent="0.25">
      <c r="A19" s="117" t="s">
        <v>137</v>
      </c>
      <c r="B19" s="117" t="s">
        <v>27</v>
      </c>
      <c r="C19" s="117" t="s">
        <v>121</v>
      </c>
      <c r="D19" s="117" t="s">
        <v>118</v>
      </c>
      <c r="E19" s="118">
        <v>34266</v>
      </c>
      <c r="F19" s="117">
        <v>22</v>
      </c>
      <c r="G19" s="117">
        <v>23</v>
      </c>
      <c r="H19" s="117">
        <v>1777</v>
      </c>
      <c r="I19" s="2">
        <v>63</v>
      </c>
      <c r="J19" s="117">
        <v>199</v>
      </c>
      <c r="K19" s="117">
        <v>45</v>
      </c>
      <c r="L19" s="2">
        <v>0</v>
      </c>
      <c r="M19" s="2">
        <v>25</v>
      </c>
      <c r="N19" s="2">
        <v>10</v>
      </c>
      <c r="O19" s="117">
        <v>3</v>
      </c>
      <c r="P19" s="117">
        <v>1</v>
      </c>
      <c r="Q19" s="117">
        <v>0</v>
      </c>
      <c r="R19" s="117">
        <v>17</v>
      </c>
      <c r="S19" s="117">
        <v>21</v>
      </c>
      <c r="T19" s="117">
        <v>32</v>
      </c>
      <c r="U19" s="2">
        <v>1</v>
      </c>
      <c r="V19" s="2">
        <v>22</v>
      </c>
      <c r="W19" s="2">
        <v>12</v>
      </c>
      <c r="X19" s="2" t="s">
        <v>42</v>
      </c>
      <c r="Y19" s="2">
        <v>12.592883549027844</v>
      </c>
      <c r="Z19" s="2">
        <v>10.171960302870213</v>
      </c>
      <c r="AA19" s="2">
        <v>12.717710539958908</v>
      </c>
      <c r="AB19" s="2">
        <v>12.678949122798338</v>
      </c>
      <c r="AC19" s="2">
        <v>18.455876423511452</v>
      </c>
      <c r="AD19" s="2">
        <v>17.700674296198422</v>
      </c>
      <c r="AE19" s="2">
        <v>16.098546092604732</v>
      </c>
      <c r="AF19" s="2">
        <v>19.501277615841182</v>
      </c>
      <c r="AG19" s="2">
        <v>15.854281678246588</v>
      </c>
      <c r="AH19" s="71">
        <f>('Controles Generales'!$E$20*(J19*(90/$H19))+'Controles Generales'!$F$20*(K19*(90/$H19))+'Controles Generales'!$J$20*(O19*(90/$H19))+'Controles Generales'!$K$20*(P19*(90/$H19))+'Controles Generales'!$L$20*(Q19*(90/$H19))+'Controles Generales'!$M$20*(R19*(90/$H19))+'Controles Generales'!$N$20*(S19*(90/$H19))+'Controles Generales'!$O$20*(T19*(90/$H19)))/100</f>
        <v>2.023353967360721</v>
      </c>
      <c r="AI19" s="2"/>
      <c r="AJ19" s="10">
        <f>IF($H19&lt;'Criterios de Restricción'!$E$47,0,AH19)</f>
        <v>2.023353967360721</v>
      </c>
    </row>
    <row r="20" spans="1:36" ht="21" x14ac:dyDescent="0.25">
      <c r="A20" s="117" t="s">
        <v>971</v>
      </c>
      <c r="B20" s="117" t="s">
        <v>27</v>
      </c>
      <c r="C20" s="117" t="s">
        <v>154</v>
      </c>
      <c r="D20" s="117" t="s">
        <v>162</v>
      </c>
      <c r="E20" s="118">
        <v>35650</v>
      </c>
      <c r="F20" s="117">
        <v>18</v>
      </c>
      <c r="G20" s="117">
        <v>3</v>
      </c>
      <c r="H20" s="117">
        <v>87</v>
      </c>
      <c r="I20" s="2">
        <v>3</v>
      </c>
      <c r="J20" s="117">
        <v>21</v>
      </c>
      <c r="K20" s="117">
        <v>6</v>
      </c>
      <c r="L20" s="2">
        <v>0</v>
      </c>
      <c r="M20" s="2">
        <v>2</v>
      </c>
      <c r="N20" s="2">
        <v>0</v>
      </c>
      <c r="O20" s="117">
        <v>0</v>
      </c>
      <c r="P20" s="117">
        <v>2</v>
      </c>
      <c r="Q20" s="117">
        <v>1</v>
      </c>
      <c r="R20" s="117">
        <v>0</v>
      </c>
      <c r="S20" s="117">
        <v>2</v>
      </c>
      <c r="T20" s="117">
        <v>0</v>
      </c>
      <c r="U20" s="2">
        <v>0</v>
      </c>
      <c r="V20" s="2">
        <v>0</v>
      </c>
      <c r="W20" s="2">
        <v>0</v>
      </c>
      <c r="X20" s="2" t="s">
        <v>42</v>
      </c>
      <c r="Y20" s="2">
        <v>0.559529022527125</v>
      </c>
      <c r="Z20" s="2">
        <v>0.30314222463178819</v>
      </c>
      <c r="AA20" s="2">
        <v>0.37923556519381946</v>
      </c>
      <c r="AB20" s="2">
        <v>0.684529022527125</v>
      </c>
      <c r="AC20" s="2">
        <v>0.81235881449353942</v>
      </c>
      <c r="AD20" s="2">
        <v>0.65442219071251329</v>
      </c>
      <c r="AE20" s="2">
        <v>0.71410412800355882</v>
      </c>
      <c r="AF20" s="2">
        <v>0.61434462122317912</v>
      </c>
      <c r="AG20" s="2">
        <v>0.64542280932224005</v>
      </c>
      <c r="AH20" s="71">
        <f>('Controles Generales'!$E$20*(J20*(90/$H20))+'Controles Generales'!$F$20*(K20*(90/$H20))+'Controles Generales'!$J$20*(O20*(90/$H20))+'Controles Generales'!$K$20*(P20*(90/$H20))+'Controles Generales'!$L$20*(Q20*(90/$H20))+'Controles Generales'!$M$20*(R20*(90/$H20))+'Controles Generales'!$N$20*(S20*(90/$H20))+'Controles Generales'!$O$20*(T20*(90/$H20)))/100</f>
        <v>4.655172413793105</v>
      </c>
      <c r="AI20" s="2"/>
      <c r="AJ20" s="10">
        <f>IF($H20&lt;'Criterios de Restricción'!$E$47,0,AH20)</f>
        <v>0</v>
      </c>
    </row>
    <row r="21" spans="1:36" ht="21" x14ac:dyDescent="0.25">
      <c r="A21" s="117" t="s">
        <v>511</v>
      </c>
      <c r="B21" s="117" t="s">
        <v>27</v>
      </c>
      <c r="C21" s="117" t="s">
        <v>130</v>
      </c>
      <c r="D21" s="117" t="s">
        <v>118</v>
      </c>
      <c r="E21" s="118">
        <v>31999</v>
      </c>
      <c r="F21" s="117">
        <v>28</v>
      </c>
      <c r="G21" s="117">
        <v>6</v>
      </c>
      <c r="H21" s="117">
        <v>289</v>
      </c>
      <c r="I21" s="2">
        <v>34</v>
      </c>
      <c r="J21" s="117">
        <v>83</v>
      </c>
      <c r="K21" s="117">
        <v>14</v>
      </c>
      <c r="L21" s="2">
        <v>1</v>
      </c>
      <c r="M21" s="2">
        <v>6</v>
      </c>
      <c r="N21" s="2">
        <v>2</v>
      </c>
      <c r="O21" s="117">
        <v>0</v>
      </c>
      <c r="P21" s="117">
        <v>2</v>
      </c>
      <c r="Q21" s="117">
        <v>2</v>
      </c>
      <c r="R21" s="117">
        <v>0</v>
      </c>
      <c r="S21" s="117">
        <v>0</v>
      </c>
      <c r="T21" s="117">
        <v>4</v>
      </c>
      <c r="U21" s="2">
        <v>0</v>
      </c>
      <c r="V21" s="2">
        <v>11</v>
      </c>
      <c r="W21" s="2">
        <v>12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71">
        <f>('Controles Generales'!$E$20*(J21*(90/$H21))+'Controles Generales'!$F$20*(K21*(90/$H21))+'Controles Generales'!$J$20*(O21*(90/$H21))+'Controles Generales'!$K$20*(P21*(90/$H21))+'Controles Generales'!$L$20*(Q21*(90/$H21))+'Controles Generales'!$M$20*(R21*(90/$H21))+'Controles Generales'!$N$20*(S21*(90/$H21))+'Controles Generales'!$O$20*(T21*(90/$H21)))/100</f>
        <v>4.7179930795847751</v>
      </c>
      <c r="AI21" s="2"/>
      <c r="AJ21" s="10">
        <f>IF($H21&lt;'Criterios de Restricción'!$E$47,0,AH21)</f>
        <v>0</v>
      </c>
    </row>
    <row r="22" spans="1:36" ht="21" x14ac:dyDescent="0.25">
      <c r="A22" s="117" t="s">
        <v>972</v>
      </c>
      <c r="B22" s="117" t="s">
        <v>27</v>
      </c>
      <c r="C22" s="117" t="s">
        <v>160</v>
      </c>
      <c r="D22" s="117" t="s">
        <v>118</v>
      </c>
      <c r="E22" s="118">
        <v>33844</v>
      </c>
      <c r="F22" s="117">
        <v>23</v>
      </c>
      <c r="G22" s="117">
        <v>4</v>
      </c>
      <c r="H22" s="117">
        <v>98</v>
      </c>
      <c r="I22" s="2">
        <v>280</v>
      </c>
      <c r="J22" s="117">
        <v>14</v>
      </c>
      <c r="K22" s="117">
        <v>1</v>
      </c>
      <c r="L22" s="2">
        <v>12</v>
      </c>
      <c r="M22" s="2">
        <v>85</v>
      </c>
      <c r="N22" s="2">
        <v>25</v>
      </c>
      <c r="O22" s="117">
        <v>0</v>
      </c>
      <c r="P22" s="117">
        <v>0</v>
      </c>
      <c r="Q22" s="117">
        <v>0</v>
      </c>
      <c r="R22" s="117">
        <v>1</v>
      </c>
      <c r="S22" s="117">
        <v>0</v>
      </c>
      <c r="T22" s="117">
        <v>0</v>
      </c>
      <c r="U22" s="2">
        <v>21</v>
      </c>
      <c r="V22" s="2">
        <v>73</v>
      </c>
      <c r="W22" s="2">
        <v>82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71">
        <f>('Controles Generales'!$E$20*(J22*(90/$H22))+'Controles Generales'!$F$20*(K22*(90/$H22))+'Controles Generales'!$J$20*(O22*(90/$H22))+'Controles Generales'!$K$20*(P22*(90/$H22))+'Controles Generales'!$L$20*(Q22*(90/$H22))+'Controles Generales'!$M$20*(R22*(90/$H22))+'Controles Generales'!$N$20*(S22*(90/$H22))+'Controles Generales'!$O$20*(T22*(90/$H22)))/100</f>
        <v>2.0663265306122449</v>
      </c>
      <c r="AI22" s="2"/>
      <c r="AJ22" s="10">
        <f>IF($H22&lt;'Criterios de Restricción'!$E$47,0,AH22)</f>
        <v>0</v>
      </c>
    </row>
    <row r="23" spans="1:36" ht="21" x14ac:dyDescent="0.25">
      <c r="A23" s="117" t="s">
        <v>973</v>
      </c>
      <c r="B23" s="117" t="s">
        <v>27</v>
      </c>
      <c r="C23" s="117" t="s">
        <v>128</v>
      </c>
      <c r="D23" s="117" t="s">
        <v>162</v>
      </c>
      <c r="E23" s="118">
        <v>33697</v>
      </c>
      <c r="F23" s="117">
        <v>23</v>
      </c>
      <c r="G23" s="117">
        <v>25</v>
      </c>
      <c r="H23" s="117">
        <v>1817</v>
      </c>
      <c r="I23" s="2">
        <v>25</v>
      </c>
      <c r="J23" s="117">
        <v>567</v>
      </c>
      <c r="K23" s="117">
        <v>99</v>
      </c>
      <c r="L23" s="2">
        <v>2</v>
      </c>
      <c r="M23" s="2">
        <v>11</v>
      </c>
      <c r="N23" s="2">
        <v>2</v>
      </c>
      <c r="O23" s="117">
        <v>2</v>
      </c>
      <c r="P23" s="117">
        <v>11</v>
      </c>
      <c r="Q23" s="117">
        <v>3</v>
      </c>
      <c r="R23" s="117">
        <v>24</v>
      </c>
      <c r="S23" s="117">
        <v>21</v>
      </c>
      <c r="T23" s="117">
        <v>61</v>
      </c>
      <c r="U23" s="2">
        <v>0</v>
      </c>
      <c r="V23" s="2">
        <v>13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71">
        <f>('Controles Generales'!$E$20*(J23*(90/$H23))+'Controles Generales'!$F$20*(K23*(90/$H23))+'Controles Generales'!$J$20*(O23*(90/$H23))+'Controles Generales'!$K$20*(P23*(90/$H23))+'Controles Generales'!$L$20*(Q23*(90/$H23))+'Controles Generales'!$M$20*(R23*(90/$H23))+'Controles Generales'!$N$20*(S23*(90/$H23))+'Controles Generales'!$O$20*(T23*(90/$H23)))/100</f>
        <v>5.2727022564667037</v>
      </c>
      <c r="AI23" s="2"/>
      <c r="AJ23" s="10">
        <f>IF($H23&lt;'Criterios de Restricción'!$E$47,0,AH23)</f>
        <v>5.2727022564667037</v>
      </c>
    </row>
    <row r="24" spans="1:36" ht="31.5" x14ac:dyDescent="0.25">
      <c r="A24" s="117" t="s">
        <v>974</v>
      </c>
      <c r="B24" s="117" t="s">
        <v>27</v>
      </c>
      <c r="C24" s="117" t="s">
        <v>121</v>
      </c>
      <c r="D24" s="117" t="s">
        <v>118</v>
      </c>
      <c r="E24" s="118">
        <v>31579</v>
      </c>
      <c r="F24" s="117">
        <v>29</v>
      </c>
      <c r="G24" s="117">
        <v>11</v>
      </c>
      <c r="H24" s="117">
        <v>532</v>
      </c>
      <c r="I24" s="2">
        <v>219</v>
      </c>
      <c r="J24" s="117">
        <v>128</v>
      </c>
      <c r="K24" s="117">
        <v>16</v>
      </c>
      <c r="L24" s="2">
        <v>23</v>
      </c>
      <c r="M24" s="2">
        <v>112</v>
      </c>
      <c r="N24" s="2">
        <v>6</v>
      </c>
      <c r="O24" s="117">
        <v>0</v>
      </c>
      <c r="P24" s="117">
        <v>3</v>
      </c>
      <c r="Q24" s="117">
        <v>3</v>
      </c>
      <c r="R24" s="117">
        <v>17</v>
      </c>
      <c r="S24" s="117">
        <v>7</v>
      </c>
      <c r="T24" s="117">
        <v>6</v>
      </c>
      <c r="U24" s="2">
        <v>19</v>
      </c>
      <c r="V24" s="2">
        <v>105</v>
      </c>
      <c r="W24" s="2">
        <v>48</v>
      </c>
      <c r="X24" s="2" t="s">
        <v>42</v>
      </c>
      <c r="Y24" s="2">
        <v>7.4698185809232855</v>
      </c>
      <c r="Z24" s="2">
        <v>6.3278029768468445</v>
      </c>
      <c r="AA24" s="2">
        <v>5.9639273707349254</v>
      </c>
      <c r="AB24" s="2">
        <v>6.8140808760052529</v>
      </c>
      <c r="AC24" s="2">
        <v>5.3497749766958949</v>
      </c>
      <c r="AD24" s="2">
        <v>6.3453847049479961</v>
      </c>
      <c r="AE24" s="2">
        <v>6.6334055382454054</v>
      </c>
      <c r="AF24" s="2">
        <v>6.2722804727074184</v>
      </c>
      <c r="AG24" s="2">
        <v>5.5467105138225312</v>
      </c>
      <c r="AH24" s="71">
        <f>('Controles Generales'!$E$20*(J24*(90/$H24))+'Controles Generales'!$F$20*(K24*(90/$H24))+'Controles Generales'!$J$20*(O24*(90/$H24))+'Controles Generales'!$K$20*(P24*(90/$H24))+'Controles Generales'!$L$20*(Q24*(90/$H24))+'Controles Generales'!$M$20*(R24*(90/$H24))+'Controles Generales'!$N$20*(S24*(90/$H24))+'Controles Generales'!$O$20*(T24*(90/$H24)))/100</f>
        <v>4.0516917293233075</v>
      </c>
      <c r="AI24" s="2"/>
      <c r="AJ24" s="10">
        <f>IF($H24&lt;'Criterios de Restricción'!$E$47,0,AH24)</f>
        <v>0</v>
      </c>
    </row>
    <row r="25" spans="1:36" ht="21" x14ac:dyDescent="0.25">
      <c r="A25" s="117" t="s">
        <v>975</v>
      </c>
      <c r="B25" s="117" t="s">
        <v>27</v>
      </c>
      <c r="C25" s="117" t="s">
        <v>605</v>
      </c>
      <c r="D25" s="117" t="s">
        <v>118</v>
      </c>
      <c r="E25" s="118">
        <v>33588</v>
      </c>
      <c r="F25" s="117">
        <v>23</v>
      </c>
      <c r="G25" s="117">
        <v>22</v>
      </c>
      <c r="H25" s="117">
        <v>1205</v>
      </c>
      <c r="I25" s="2">
        <v>13</v>
      </c>
      <c r="J25" s="117">
        <v>191</v>
      </c>
      <c r="K25" s="117">
        <v>39</v>
      </c>
      <c r="L25" s="2">
        <v>1</v>
      </c>
      <c r="M25" s="2">
        <v>14</v>
      </c>
      <c r="N25" s="2">
        <v>5</v>
      </c>
      <c r="O25" s="117">
        <v>0</v>
      </c>
      <c r="P25" s="117">
        <v>1</v>
      </c>
      <c r="Q25" s="117">
        <v>0</v>
      </c>
      <c r="R25" s="117">
        <v>6</v>
      </c>
      <c r="S25" s="117">
        <v>6</v>
      </c>
      <c r="T25" s="117">
        <v>8</v>
      </c>
      <c r="U25" s="2">
        <v>1</v>
      </c>
      <c r="V25" s="2">
        <v>14</v>
      </c>
      <c r="W25" s="2">
        <v>5</v>
      </c>
      <c r="X25" s="2" t="s">
        <v>42</v>
      </c>
      <c r="Y25" s="2">
        <v>23.547680829726843</v>
      </c>
      <c r="Z25" s="2">
        <v>14.20632286951472</v>
      </c>
      <c r="AA25" s="2">
        <v>17.214875120176011</v>
      </c>
      <c r="AB25" s="2">
        <v>22.955467714972741</v>
      </c>
      <c r="AC25" s="2">
        <v>23.757088206601463</v>
      </c>
      <c r="AD25" s="2">
        <v>32.150131280338016</v>
      </c>
      <c r="AE25" s="2">
        <v>27.80282522355693</v>
      </c>
      <c r="AF25" s="2">
        <v>32.61663391075156</v>
      </c>
      <c r="AG25" s="2">
        <v>33.964484089966255</v>
      </c>
      <c r="AH25" s="71">
        <f>('Controles Generales'!$E$20*(J25*(90/$H25))+'Controles Generales'!$F$20*(K25*(90/$H25))+'Controles Generales'!$J$20*(O25*(90/$H25))+'Controles Generales'!$K$20*(P25*(90/$H25))+'Controles Generales'!$L$20*(Q25*(90/$H25))+'Controles Generales'!$M$20*(R25*(90/$H25))+'Controles Generales'!$N$20*(S25*(90/$H25))+'Controles Generales'!$O$20*(T25*(90/$H25)))/100</f>
        <v>2.550622406639004</v>
      </c>
      <c r="AI25" s="2"/>
      <c r="AJ25" s="10">
        <f>IF($H25&lt;'Criterios de Restricción'!$E$47,0,AH25)</f>
        <v>2.550622406639004</v>
      </c>
    </row>
    <row r="26" spans="1:36" ht="21" x14ac:dyDescent="0.25">
      <c r="A26" s="117" t="s">
        <v>529</v>
      </c>
      <c r="B26" s="117" t="s">
        <v>27</v>
      </c>
      <c r="C26" s="117" t="s">
        <v>605</v>
      </c>
      <c r="D26" s="117" t="s">
        <v>118</v>
      </c>
      <c r="E26" s="118">
        <v>31517</v>
      </c>
      <c r="F26" s="117">
        <v>29</v>
      </c>
      <c r="G26" s="117">
        <v>21</v>
      </c>
      <c r="H26" s="117">
        <v>1235</v>
      </c>
      <c r="I26" s="2">
        <v>62</v>
      </c>
      <c r="J26" s="117">
        <v>188</v>
      </c>
      <c r="K26" s="117">
        <v>44</v>
      </c>
      <c r="L26" s="2">
        <v>4</v>
      </c>
      <c r="M26" s="2">
        <v>25</v>
      </c>
      <c r="N26" s="2">
        <v>0</v>
      </c>
      <c r="O26" s="117">
        <v>3</v>
      </c>
      <c r="P26" s="117">
        <v>5</v>
      </c>
      <c r="Q26" s="117">
        <v>4</v>
      </c>
      <c r="R26" s="117">
        <v>28</v>
      </c>
      <c r="S26" s="117">
        <v>17</v>
      </c>
      <c r="T26" s="117">
        <v>26</v>
      </c>
      <c r="U26" s="2">
        <v>0</v>
      </c>
      <c r="V26" s="2">
        <v>15</v>
      </c>
      <c r="W26" s="2">
        <v>14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1">
        <f>('Controles Generales'!$E$20*(J26*(90/$H26))+'Controles Generales'!$F$20*(K26*(90/$H26))+'Controles Generales'!$J$20*(O26*(90/$H26))+'Controles Generales'!$K$20*(P26*(90/$H26))+'Controles Generales'!$L$20*(Q26*(90/$H26))+'Controles Generales'!$M$20*(R26*(90/$H26))+'Controles Generales'!$N$20*(S26*(90/$H26))+'Controles Generales'!$O$20*(T26*(90/$H26)))/100</f>
        <v>2.8967611336032384</v>
      </c>
      <c r="AI26" s="2"/>
      <c r="AJ26" s="10">
        <f>IF($H26&lt;'Criterios de Restricción'!$E$47,0,AH26)</f>
        <v>2.8967611336032384</v>
      </c>
    </row>
    <row r="27" spans="1:36" ht="31.5" x14ac:dyDescent="0.25">
      <c r="A27" s="117" t="s">
        <v>977</v>
      </c>
      <c r="B27" s="117" t="s">
        <v>27</v>
      </c>
      <c r="C27" s="117" t="s">
        <v>598</v>
      </c>
      <c r="D27" s="117" t="s">
        <v>118</v>
      </c>
      <c r="E27" s="118">
        <v>32743</v>
      </c>
      <c r="F27" s="117">
        <v>26</v>
      </c>
      <c r="G27" s="117">
        <v>11</v>
      </c>
      <c r="H27" s="117">
        <v>613</v>
      </c>
      <c r="I27" s="2">
        <v>76</v>
      </c>
      <c r="J27" s="117">
        <v>112</v>
      </c>
      <c r="K27" s="117">
        <v>13</v>
      </c>
      <c r="L27" s="2">
        <v>3</v>
      </c>
      <c r="M27" s="2">
        <v>22</v>
      </c>
      <c r="N27" s="2">
        <v>1</v>
      </c>
      <c r="O27" s="117">
        <v>0</v>
      </c>
      <c r="P27" s="117">
        <v>2</v>
      </c>
      <c r="Q27" s="117">
        <v>1</v>
      </c>
      <c r="R27" s="117">
        <v>4</v>
      </c>
      <c r="S27" s="117">
        <v>9</v>
      </c>
      <c r="T27" s="117">
        <v>8</v>
      </c>
      <c r="U27" s="2">
        <v>0</v>
      </c>
      <c r="V27" s="2">
        <v>23</v>
      </c>
      <c r="W27" s="2">
        <v>13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71">
        <f>('Controles Generales'!$E$20*(J27*(90/$H27))+'Controles Generales'!$F$20*(K27*(90/$H27))+'Controles Generales'!$J$20*(O27*(90/$H27))+'Controles Generales'!$K$20*(P27*(90/$H27))+'Controles Generales'!$L$20*(Q27*(90/$H27))+'Controles Generales'!$M$20*(R27*(90/$H27))+'Controles Generales'!$N$20*(S27*(90/$H27))+'Controles Generales'!$O$20*(T27*(90/$H27)))/100</f>
        <v>2.9657422512234906</v>
      </c>
      <c r="AI27" s="2"/>
      <c r="AJ27" s="10">
        <f>IF($H27&lt;'Criterios de Restricción'!$E$47,0,AH27)</f>
        <v>0</v>
      </c>
    </row>
    <row r="28" spans="1:36" ht="21" x14ac:dyDescent="0.25">
      <c r="A28" s="117" t="s">
        <v>978</v>
      </c>
      <c r="B28" s="117" t="s">
        <v>27</v>
      </c>
      <c r="C28" s="117" t="s">
        <v>155</v>
      </c>
      <c r="D28" s="117" t="s">
        <v>118</v>
      </c>
      <c r="E28" s="118">
        <v>29816</v>
      </c>
      <c r="F28" s="117">
        <v>34</v>
      </c>
      <c r="G28" s="117">
        <v>18</v>
      </c>
      <c r="H28" s="117">
        <v>1121</v>
      </c>
      <c r="I28" s="2">
        <v>53</v>
      </c>
      <c r="J28" s="117">
        <v>277</v>
      </c>
      <c r="K28" s="117">
        <v>51</v>
      </c>
      <c r="L28" s="2">
        <v>0</v>
      </c>
      <c r="M28" s="2">
        <v>23</v>
      </c>
      <c r="N28" s="2">
        <v>3</v>
      </c>
      <c r="O28" s="117">
        <v>1</v>
      </c>
      <c r="P28" s="117">
        <v>4</v>
      </c>
      <c r="Q28" s="117">
        <v>3</v>
      </c>
      <c r="R28" s="117">
        <v>44</v>
      </c>
      <c r="S28" s="117">
        <v>14</v>
      </c>
      <c r="T28" s="117">
        <v>25</v>
      </c>
      <c r="U28" s="2">
        <v>0</v>
      </c>
      <c r="V28" s="2">
        <v>13</v>
      </c>
      <c r="W28" s="2">
        <v>13</v>
      </c>
      <c r="X28" s="2" t="s">
        <v>42</v>
      </c>
      <c r="Y28" s="2">
        <v>3.4584231495218525</v>
      </c>
      <c r="Z28" s="2">
        <v>2.752276053377491</v>
      </c>
      <c r="AA28" s="2">
        <v>2.7239175040274803</v>
      </c>
      <c r="AB28" s="2">
        <v>3.3805542970628357</v>
      </c>
      <c r="AC28" s="2">
        <v>2.3867581097533392</v>
      </c>
      <c r="AD28" s="2">
        <v>5.9495102091184151</v>
      </c>
      <c r="AE28" s="2">
        <v>4.6975946254883638</v>
      </c>
      <c r="AF28" s="2">
        <v>7.2689468887286726</v>
      </c>
      <c r="AG28" s="2">
        <v>6.3851636905887688</v>
      </c>
      <c r="AH28" s="71">
        <f>('Controles Generales'!$E$20*(J28*(90/$H28))+'Controles Generales'!$F$20*(K28*(90/$H28))+'Controles Generales'!$J$20*(O28*(90/$H28))+'Controles Generales'!$K$20*(P28*(90/$H28))+'Controles Generales'!$L$20*(Q28*(90/$H28))+'Controles Generales'!$M$20*(R28*(90/$H28))+'Controles Generales'!$N$20*(S28*(90/$H28))+'Controles Generales'!$O$20*(T28*(90/$H28)))/100</f>
        <v>4.3113291703835861</v>
      </c>
      <c r="AI28" s="2"/>
      <c r="AJ28" s="10">
        <f>IF($H28&lt;'Criterios de Restricción'!$E$47,0,AH28)</f>
        <v>4.3113291703835861</v>
      </c>
    </row>
    <row r="29" spans="1:36" ht="21" x14ac:dyDescent="0.25">
      <c r="A29" s="117" t="s">
        <v>981</v>
      </c>
      <c r="B29" s="117" t="s">
        <v>27</v>
      </c>
      <c r="C29" s="117" t="s">
        <v>175</v>
      </c>
      <c r="D29" s="117" t="s">
        <v>118</v>
      </c>
      <c r="E29" s="118">
        <v>34844</v>
      </c>
      <c r="F29" s="117">
        <v>20</v>
      </c>
      <c r="G29" s="117">
        <v>17</v>
      </c>
      <c r="H29" s="117">
        <v>916</v>
      </c>
      <c r="I29" s="2">
        <v>110</v>
      </c>
      <c r="J29" s="117">
        <v>203</v>
      </c>
      <c r="K29" s="117">
        <v>34</v>
      </c>
      <c r="L29" s="2">
        <v>7</v>
      </c>
      <c r="M29" s="2">
        <v>76</v>
      </c>
      <c r="N29" s="2">
        <v>9</v>
      </c>
      <c r="O29" s="117">
        <v>0</v>
      </c>
      <c r="P29" s="117">
        <v>2</v>
      </c>
      <c r="Q29" s="117">
        <v>2</v>
      </c>
      <c r="R29" s="117">
        <v>8</v>
      </c>
      <c r="S29" s="117">
        <v>8</v>
      </c>
      <c r="T29" s="117">
        <v>12</v>
      </c>
      <c r="U29" s="2">
        <v>1</v>
      </c>
      <c r="V29" s="2">
        <v>61</v>
      </c>
      <c r="W29" s="2">
        <v>63</v>
      </c>
      <c r="X29" s="2" t="s">
        <v>42</v>
      </c>
      <c r="Y29" s="2">
        <v>30.975067056890495</v>
      </c>
      <c r="Z29" s="2">
        <v>22.589105042555467</v>
      </c>
      <c r="AA29" s="2">
        <v>26.044330790715804</v>
      </c>
      <c r="AB29" s="2">
        <v>31.866460499513448</v>
      </c>
      <c r="AC29" s="2">
        <v>31.078819967126083</v>
      </c>
      <c r="AD29" s="2">
        <v>36.453380222179149</v>
      </c>
      <c r="AE29" s="2">
        <v>35.728630737753939</v>
      </c>
      <c r="AF29" s="2">
        <v>36.89008842376964</v>
      </c>
      <c r="AG29" s="2">
        <v>34.715384328765829</v>
      </c>
      <c r="AH29" s="71">
        <f>('Controles Generales'!$E$20*(J29*(90/$H29))+'Controles Generales'!$F$20*(K29*(90/$H29))+'Controles Generales'!$J$20*(O29*(90/$H29))+'Controles Generales'!$K$20*(P29*(90/$H29))+'Controles Generales'!$L$20*(Q29*(90/$H29))+'Controles Generales'!$M$20*(R29*(90/$H29))+'Controles Generales'!$N$20*(S29*(90/$H29))+'Controles Generales'!$O$20*(T29*(90/$H29)))/100</f>
        <v>3.6108078602620077</v>
      </c>
      <c r="AI29" s="2"/>
      <c r="AJ29" s="10">
        <f>IF($H29&lt;'Criterios de Restricción'!$E$47,0,AH29)</f>
        <v>3.6108078602620077</v>
      </c>
    </row>
    <row r="30" spans="1:36" ht="21" x14ac:dyDescent="0.25">
      <c r="A30" s="117" t="s">
        <v>437</v>
      </c>
      <c r="B30" s="117" t="s">
        <v>27</v>
      </c>
      <c r="C30" s="117" t="s">
        <v>144</v>
      </c>
      <c r="D30" s="117" t="s">
        <v>118</v>
      </c>
      <c r="E30" s="118">
        <v>34332</v>
      </c>
      <c r="F30" s="117">
        <v>21</v>
      </c>
      <c r="G30" s="117">
        <v>3</v>
      </c>
      <c r="H30" s="117">
        <v>151</v>
      </c>
      <c r="I30" s="2">
        <v>3</v>
      </c>
      <c r="J30" s="117">
        <v>35</v>
      </c>
      <c r="K30" s="117">
        <v>4</v>
      </c>
      <c r="L30" s="2">
        <v>0</v>
      </c>
      <c r="M30" s="2">
        <v>3</v>
      </c>
      <c r="N30" s="2">
        <v>0</v>
      </c>
      <c r="O30" s="117">
        <v>0</v>
      </c>
      <c r="P30" s="117">
        <v>0</v>
      </c>
      <c r="Q30" s="117">
        <v>0</v>
      </c>
      <c r="R30" s="117">
        <v>1</v>
      </c>
      <c r="S30" s="117">
        <v>2</v>
      </c>
      <c r="T30" s="117">
        <v>1</v>
      </c>
      <c r="U30" s="2">
        <v>0</v>
      </c>
      <c r="V30" s="2">
        <v>2</v>
      </c>
      <c r="W30" s="2">
        <v>0</v>
      </c>
      <c r="X30" s="2" t="s">
        <v>42</v>
      </c>
      <c r="Y30" s="2">
        <v>21.849738118263534</v>
      </c>
      <c r="Z30" s="2">
        <v>18.289519253656337</v>
      </c>
      <c r="AA30" s="2">
        <v>21.627070845393497</v>
      </c>
      <c r="AB30" s="2">
        <v>21.788262708427467</v>
      </c>
      <c r="AC30" s="2">
        <v>22.102237664096243</v>
      </c>
      <c r="AD30" s="2">
        <v>22.418313860632001</v>
      </c>
      <c r="AE30" s="2">
        <v>22.475290562710146</v>
      </c>
      <c r="AF30" s="2">
        <v>23.77759581412333</v>
      </c>
      <c r="AG30" s="2">
        <v>20.010968393484649</v>
      </c>
      <c r="AH30" s="71">
        <f>('Controles Generales'!$E$20*(J30*(90/$H30))+'Controles Generales'!$F$20*(K30*(90/$H30))+'Controles Generales'!$J$20*(O30*(90/$H30))+'Controles Generales'!$K$20*(P30*(90/$H30))+'Controles Generales'!$L$20*(Q30*(90/$H30))+'Controles Generales'!$M$20*(R30*(90/$H30))+'Controles Generales'!$N$20*(S30*(90/$H30))+'Controles Generales'!$O$20*(T30*(90/$H30)))/100</f>
        <v>3.5165562913907285</v>
      </c>
      <c r="AI30" s="2"/>
      <c r="AJ30" s="10">
        <f>IF($H30&lt;'Criterios de Restricción'!$E$47,0,AH30)</f>
        <v>0</v>
      </c>
    </row>
    <row r="31" spans="1:36" ht="21" x14ac:dyDescent="0.25">
      <c r="A31" s="117" t="s">
        <v>990</v>
      </c>
      <c r="B31" s="117" t="s">
        <v>27</v>
      </c>
      <c r="C31" s="117" t="s">
        <v>135</v>
      </c>
      <c r="D31" s="117" t="s">
        <v>118</v>
      </c>
      <c r="E31" s="118">
        <v>30601</v>
      </c>
      <c r="F31" s="117">
        <v>32</v>
      </c>
      <c r="G31" s="117">
        <v>7</v>
      </c>
      <c r="H31" s="117">
        <v>393</v>
      </c>
      <c r="I31" s="2">
        <v>66</v>
      </c>
      <c r="J31" s="117">
        <v>101</v>
      </c>
      <c r="K31" s="117">
        <v>6</v>
      </c>
      <c r="L31" s="2">
        <v>6</v>
      </c>
      <c r="M31" s="2">
        <v>29</v>
      </c>
      <c r="N31" s="2">
        <v>9</v>
      </c>
      <c r="O31" s="117">
        <v>1</v>
      </c>
      <c r="P31" s="117">
        <v>3</v>
      </c>
      <c r="Q31" s="117">
        <v>0</v>
      </c>
      <c r="R31" s="117">
        <v>1</v>
      </c>
      <c r="S31" s="117">
        <v>1</v>
      </c>
      <c r="T31" s="117">
        <v>5</v>
      </c>
      <c r="U31" s="2">
        <v>2</v>
      </c>
      <c r="V31" s="2">
        <v>25</v>
      </c>
      <c r="W31" s="2">
        <v>27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71">
        <f>('Controles Generales'!$E$20*(J31*(90/$H31))+'Controles Generales'!$F$20*(K31*(90/$H31))+'Controles Generales'!$J$20*(O31*(90/$H31))+'Controles Generales'!$K$20*(P31*(90/$H31))+'Controles Generales'!$L$20*(Q31*(90/$H31))+'Controles Generales'!$M$20*(R31*(90/$H31))+'Controles Generales'!$N$20*(S31*(90/$H31))+'Controles Generales'!$O$20*(T31*(90/$H31)))/100</f>
        <v>3.9045801526717554</v>
      </c>
      <c r="AI31" s="2"/>
      <c r="AJ31" s="10">
        <f>IF($H31&lt;'Criterios de Restricción'!$E$47,0,AH31)</f>
        <v>0</v>
      </c>
    </row>
    <row r="32" spans="1:36" ht="21" x14ac:dyDescent="0.25">
      <c r="A32" s="117" t="s">
        <v>992</v>
      </c>
      <c r="B32" s="117" t="s">
        <v>27</v>
      </c>
      <c r="C32" s="117" t="s">
        <v>144</v>
      </c>
      <c r="D32" s="117" t="s">
        <v>118</v>
      </c>
      <c r="E32" s="118">
        <v>34056</v>
      </c>
      <c r="F32" s="117">
        <v>22</v>
      </c>
      <c r="G32" s="117">
        <v>1</v>
      </c>
      <c r="H32" s="117">
        <v>1</v>
      </c>
      <c r="I32" s="2">
        <v>50</v>
      </c>
      <c r="J32" s="117">
        <v>1</v>
      </c>
      <c r="K32" s="117">
        <v>0</v>
      </c>
      <c r="L32" s="2">
        <v>1</v>
      </c>
      <c r="M32" s="2">
        <v>23</v>
      </c>
      <c r="N32" s="2">
        <v>2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7">
        <v>0</v>
      </c>
      <c r="U32" s="2">
        <v>2</v>
      </c>
      <c r="V32" s="2">
        <v>17</v>
      </c>
      <c r="W32" s="2">
        <v>11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71">
        <f>('Controles Generales'!$E$20*(J32*(90/$H32))+'Controles Generales'!$F$20*(K32*(90/$H32))+'Controles Generales'!$J$20*(O32*(90/$H32))+'Controles Generales'!$K$20*(P32*(90/$H32))+'Controles Generales'!$L$20*(Q32*(90/$H32))+'Controles Generales'!$M$20*(R32*(90/$H32))+'Controles Generales'!$N$20*(S32*(90/$H32))+'Controles Generales'!$O$20*(T32*(90/$H32)))/100</f>
        <v>13.5</v>
      </c>
      <c r="AI32" s="2"/>
      <c r="AJ32" s="10">
        <f>IF($H32&lt;'Criterios de Restricción'!$E$47,0,AH32)</f>
        <v>0</v>
      </c>
    </row>
    <row r="33" spans="1:36" ht="21" x14ac:dyDescent="0.25">
      <c r="A33" s="117" t="s">
        <v>521</v>
      </c>
      <c r="B33" s="117" t="s">
        <v>27</v>
      </c>
      <c r="C33" s="117" t="s">
        <v>144</v>
      </c>
      <c r="D33" s="117" t="s">
        <v>118</v>
      </c>
      <c r="E33" s="118">
        <v>32237</v>
      </c>
      <c r="F33" s="117">
        <v>27</v>
      </c>
      <c r="G33" s="117">
        <v>3</v>
      </c>
      <c r="H33" s="117">
        <v>44</v>
      </c>
      <c r="I33" s="2">
        <v>1</v>
      </c>
      <c r="J33" s="117">
        <v>12</v>
      </c>
      <c r="K33" s="117">
        <v>0</v>
      </c>
      <c r="L33" s="2">
        <v>0</v>
      </c>
      <c r="M33" s="2">
        <v>0</v>
      </c>
      <c r="N33" s="2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2</v>
      </c>
      <c r="U33" s="2">
        <v>0</v>
      </c>
      <c r="V33" s="2">
        <v>0</v>
      </c>
      <c r="W33" s="2">
        <v>1</v>
      </c>
      <c r="X33" s="2" t="s">
        <v>42</v>
      </c>
      <c r="Y33" s="2">
        <v>11.773309547000451</v>
      </c>
      <c r="Z33" s="2">
        <v>11.301665856145096</v>
      </c>
      <c r="AA33" s="2">
        <v>11.103908602141603</v>
      </c>
      <c r="AB33" s="2">
        <v>11.367571842082418</v>
      </c>
      <c r="AC33" s="2">
        <v>12.470385159557194</v>
      </c>
      <c r="AD33" s="2">
        <v>15.062008867978415</v>
      </c>
      <c r="AE33" s="2">
        <v>14.192178060750743</v>
      </c>
      <c r="AF33" s="2">
        <v>20.32149961395692</v>
      </c>
      <c r="AG33" s="2">
        <v>16.085230167617325</v>
      </c>
      <c r="AH33" s="71">
        <f>('Controles Generales'!$E$20*(J33*(90/$H33))+'Controles Generales'!$F$20*(K33*(90/$H33))+'Controles Generales'!$J$20*(O33*(90/$H33))+'Controles Generales'!$K$20*(P33*(90/$H33))+'Controles Generales'!$L$20*(Q33*(90/$H33))+'Controles Generales'!$M$20*(R33*(90/$H33))+'Controles Generales'!$N$20*(S33*(90/$H33))+'Controles Generales'!$O$20*(T33*(90/$H33)))/100</f>
        <v>4.0909090909090908</v>
      </c>
      <c r="AI33" s="2"/>
      <c r="AJ33" s="10">
        <f>IF($H33&lt;'Criterios de Restricción'!$E$47,0,AH33)</f>
        <v>0</v>
      </c>
    </row>
    <row r="34" spans="1:36" ht="31.5" x14ac:dyDescent="0.25">
      <c r="A34" s="117" t="s">
        <v>994</v>
      </c>
      <c r="B34" s="117" t="s">
        <v>27</v>
      </c>
      <c r="C34" s="117" t="s">
        <v>585</v>
      </c>
      <c r="D34" s="117" t="s">
        <v>169</v>
      </c>
      <c r="E34" s="118">
        <v>33301</v>
      </c>
      <c r="F34" s="117">
        <v>24</v>
      </c>
      <c r="G34" s="117">
        <v>3</v>
      </c>
      <c r="H34" s="117">
        <v>162</v>
      </c>
      <c r="I34" s="2">
        <v>2</v>
      </c>
      <c r="J34" s="117">
        <v>19</v>
      </c>
      <c r="K34" s="117">
        <v>1</v>
      </c>
      <c r="L34" s="2">
        <v>0</v>
      </c>
      <c r="M34" s="2">
        <v>0</v>
      </c>
      <c r="N34" s="2">
        <v>0</v>
      </c>
      <c r="O34" s="117">
        <v>0</v>
      </c>
      <c r="P34" s="117">
        <v>0</v>
      </c>
      <c r="Q34" s="117">
        <v>0</v>
      </c>
      <c r="R34" s="117">
        <v>3</v>
      </c>
      <c r="S34" s="117">
        <v>0</v>
      </c>
      <c r="T34" s="117">
        <v>3</v>
      </c>
      <c r="U34" s="2">
        <v>0</v>
      </c>
      <c r="V34" s="2">
        <v>0</v>
      </c>
      <c r="W34" s="2">
        <v>1</v>
      </c>
      <c r="X34" s="2" t="s">
        <v>42</v>
      </c>
      <c r="Y34" s="2">
        <v>29.368361150586775</v>
      </c>
      <c r="Z34" s="2">
        <v>23.055223670884626</v>
      </c>
      <c r="AA34" s="2">
        <v>25.753105233526448</v>
      </c>
      <c r="AB34" s="2">
        <v>30.673689019439234</v>
      </c>
      <c r="AC34" s="2">
        <v>29.879316350058257</v>
      </c>
      <c r="AD34" s="2">
        <v>28.877106878180548</v>
      </c>
      <c r="AE34" s="2">
        <v>31.160126788331773</v>
      </c>
      <c r="AF34" s="2">
        <v>29.794858218245313</v>
      </c>
      <c r="AG34" s="2">
        <v>30.838947807681279</v>
      </c>
      <c r="AH34" s="71">
        <f>('Controles Generales'!$E$20*(J34*(90/$H34))+'Controles Generales'!$F$20*(K34*(90/$H34))+'Controles Generales'!$J$20*(O34*(90/$H34))+'Controles Generales'!$K$20*(P34*(90/$H34))+'Controles Generales'!$L$20*(Q34*(90/$H34))+'Controles Generales'!$M$20*(R34*(90/$H34))+'Controles Generales'!$N$20*(S34*(90/$H34))+'Controles Generales'!$O$20*(T34*(90/$H34)))/100</f>
        <v>1.8888888888888888</v>
      </c>
      <c r="AI34" s="2"/>
      <c r="AJ34" s="10">
        <f>IF($H34&lt;'Criterios de Restricción'!$E$47,0,AH34)</f>
        <v>0</v>
      </c>
    </row>
    <row r="35" spans="1:36" ht="21" x14ac:dyDescent="0.25">
      <c r="A35" s="117" t="s">
        <v>998</v>
      </c>
      <c r="B35" s="117" t="s">
        <v>27</v>
      </c>
      <c r="C35" s="117" t="s">
        <v>141</v>
      </c>
      <c r="D35" s="117" t="s">
        <v>118</v>
      </c>
      <c r="E35" s="118">
        <v>33157</v>
      </c>
      <c r="F35" s="117">
        <v>25</v>
      </c>
      <c r="G35" s="117">
        <v>8</v>
      </c>
      <c r="H35" s="117">
        <v>77</v>
      </c>
      <c r="I35" s="2">
        <v>127</v>
      </c>
      <c r="J35" s="117">
        <v>15</v>
      </c>
      <c r="K35" s="117">
        <v>1</v>
      </c>
      <c r="L35" s="2">
        <v>7</v>
      </c>
      <c r="M35" s="2">
        <v>76</v>
      </c>
      <c r="N35" s="2">
        <v>8</v>
      </c>
      <c r="O35" s="117">
        <v>0</v>
      </c>
      <c r="P35" s="117">
        <v>1</v>
      </c>
      <c r="Q35" s="117">
        <v>0</v>
      </c>
      <c r="R35" s="117">
        <v>1</v>
      </c>
      <c r="S35" s="117">
        <v>0</v>
      </c>
      <c r="T35" s="117">
        <v>1</v>
      </c>
      <c r="U35" s="2">
        <v>15</v>
      </c>
      <c r="V35" s="2">
        <v>50</v>
      </c>
      <c r="W35" s="2">
        <v>59</v>
      </c>
      <c r="X35" s="2" t="s">
        <v>42</v>
      </c>
      <c r="Y35" s="2">
        <v>3.9770943897300941</v>
      </c>
      <c r="Z35" s="2">
        <v>2.67864097564</v>
      </c>
      <c r="AA35" s="2">
        <v>2.9661627210602273</v>
      </c>
      <c r="AB35" s="2">
        <v>3.7742255372710773</v>
      </c>
      <c r="AC35" s="2">
        <v>3.3250842239336773</v>
      </c>
      <c r="AD35" s="2">
        <v>6.3527490480783158</v>
      </c>
      <c r="AE35" s="2">
        <v>5.1723298049199373</v>
      </c>
      <c r="AF35" s="2">
        <v>7.0839624041711327</v>
      </c>
      <c r="AG35" s="2">
        <v>6.2401030884598558</v>
      </c>
      <c r="AH35" s="71">
        <f>('Controles Generales'!$E$20*(J35*(90/$H35))+'Controles Generales'!$F$20*(K35*(90/$H35))+'Controles Generales'!$J$20*(O35*(90/$H35))+'Controles Generales'!$K$20*(P35*(90/$H35))+'Controles Generales'!$L$20*(Q35*(90/$H35))+'Controles Generales'!$M$20*(R35*(90/$H35))+'Controles Generales'!$N$20*(S35*(90/$H35))+'Controles Generales'!$O$20*(T35*(90/$H35)))/100</f>
        <v>3.1558441558441559</v>
      </c>
      <c r="AI35" s="2"/>
      <c r="AJ35" s="10">
        <f>IF($H35&lt;'Criterios de Restricción'!$E$47,0,AH35)</f>
        <v>0</v>
      </c>
    </row>
    <row r="36" spans="1:36" ht="21" x14ac:dyDescent="0.25">
      <c r="A36" s="117" t="s">
        <v>1002</v>
      </c>
      <c r="B36" s="117" t="s">
        <v>27</v>
      </c>
      <c r="C36" s="117" t="s">
        <v>132</v>
      </c>
      <c r="D36" s="117" t="s">
        <v>118</v>
      </c>
      <c r="E36" s="118">
        <v>34360</v>
      </c>
      <c r="F36" s="117">
        <v>21</v>
      </c>
      <c r="G36" s="117">
        <v>3</v>
      </c>
      <c r="H36" s="117">
        <v>102</v>
      </c>
      <c r="I36" s="2">
        <v>141</v>
      </c>
      <c r="J36" s="117">
        <v>11</v>
      </c>
      <c r="K36" s="117">
        <v>2</v>
      </c>
      <c r="L36" s="2">
        <v>6</v>
      </c>
      <c r="M36" s="2">
        <v>40</v>
      </c>
      <c r="N36" s="2">
        <v>13</v>
      </c>
      <c r="O36" s="117">
        <v>0</v>
      </c>
      <c r="P36" s="117">
        <v>0</v>
      </c>
      <c r="Q36" s="117">
        <v>0</v>
      </c>
      <c r="R36" s="117">
        <v>1</v>
      </c>
      <c r="S36" s="117">
        <v>1</v>
      </c>
      <c r="T36" s="117">
        <v>2</v>
      </c>
      <c r="U36" s="2">
        <v>4</v>
      </c>
      <c r="V36" s="2">
        <v>15</v>
      </c>
      <c r="W36" s="2">
        <v>32</v>
      </c>
      <c r="X36" s="2" t="s">
        <v>42</v>
      </c>
      <c r="Y36" s="2">
        <v>0.88958163910725574</v>
      </c>
      <c r="Z36" s="2">
        <v>1.0673380804186989</v>
      </c>
      <c r="AA36" s="2">
        <v>1.3471897164135986</v>
      </c>
      <c r="AB36" s="2">
        <v>0.88958163910725574</v>
      </c>
      <c r="AC36" s="2">
        <v>1.222100948512072</v>
      </c>
      <c r="AD36" s="2">
        <v>0.44863106532935759</v>
      </c>
      <c r="AE36" s="2">
        <v>0.79453555615794713</v>
      </c>
      <c r="AF36" s="2">
        <v>0.69295101553166061</v>
      </c>
      <c r="AG36" s="2">
        <v>0.40023894862604537</v>
      </c>
      <c r="AH36" s="71">
        <f>('Controles Generales'!$E$20*(J36*(90/$H36))+'Controles Generales'!$F$20*(K36*(90/$H36))+'Controles Generales'!$J$20*(O36*(90/$H36))+'Controles Generales'!$K$20*(P36*(90/$H36))+'Controles Generales'!$L$20*(Q36*(90/$H36))+'Controles Generales'!$M$20*(R36*(90/$H36))+'Controles Generales'!$N$20*(S36*(90/$H36))+'Controles Generales'!$O$20*(T36*(90/$H36)))/100</f>
        <v>1.8970588235294117</v>
      </c>
      <c r="AI36" s="2"/>
      <c r="AJ36" s="10">
        <f>IF($H36&lt;'Criterios de Restricción'!$E$47,0,AH36)</f>
        <v>0</v>
      </c>
    </row>
    <row r="37" spans="1:36" ht="21" x14ac:dyDescent="0.25">
      <c r="A37" s="117" t="s">
        <v>194</v>
      </c>
      <c r="B37" s="117" t="s">
        <v>27</v>
      </c>
      <c r="C37" s="117" t="s">
        <v>142</v>
      </c>
      <c r="D37" s="117" t="s">
        <v>118</v>
      </c>
      <c r="E37" s="118">
        <v>33936</v>
      </c>
      <c r="F37" s="117">
        <v>22</v>
      </c>
      <c r="G37" s="117">
        <v>20</v>
      </c>
      <c r="H37" s="117">
        <v>1132</v>
      </c>
      <c r="I37" s="2">
        <v>187</v>
      </c>
      <c r="J37" s="117">
        <v>155</v>
      </c>
      <c r="K37" s="117">
        <v>37</v>
      </c>
      <c r="L37" s="2">
        <v>7</v>
      </c>
      <c r="M37" s="2">
        <v>77</v>
      </c>
      <c r="N37" s="2">
        <v>11</v>
      </c>
      <c r="O37" s="117">
        <v>1</v>
      </c>
      <c r="P37" s="117">
        <v>1</v>
      </c>
      <c r="Q37" s="117">
        <v>1</v>
      </c>
      <c r="R37" s="117">
        <v>24</v>
      </c>
      <c r="S37" s="117">
        <v>2</v>
      </c>
      <c r="T37" s="117">
        <v>24</v>
      </c>
      <c r="U37" s="2">
        <v>2</v>
      </c>
      <c r="V37" s="2">
        <v>52</v>
      </c>
      <c r="W37" s="2">
        <v>49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71">
        <f>('Controles Generales'!$E$20*(J37*(90/$H37))+'Controles Generales'!$F$20*(K37*(90/$H37))+'Controles Generales'!$J$20*(O37*(90/$H37))+'Controles Generales'!$K$20*(P37*(90/$H37))+'Controles Generales'!$L$20*(Q37*(90/$H37))+'Controles Generales'!$M$20*(R37*(90/$H37))+'Controles Generales'!$N$20*(S37*(90/$H37))+'Controles Generales'!$O$20*(T37*(90/$H37)))/100</f>
        <v>2.4805653710247348</v>
      </c>
      <c r="AI37" s="2"/>
      <c r="AJ37" s="10">
        <f>IF($H37&lt;'Criterios de Restricción'!$E$47,0,AH37)</f>
        <v>2.4805653710247348</v>
      </c>
    </row>
    <row r="38" spans="1:36" ht="31.5" x14ac:dyDescent="0.25">
      <c r="A38" s="117" t="s">
        <v>1008</v>
      </c>
      <c r="B38" s="117" t="s">
        <v>27</v>
      </c>
      <c r="C38" s="117" t="s">
        <v>158</v>
      </c>
      <c r="D38" s="117" t="s">
        <v>169</v>
      </c>
      <c r="E38" s="118">
        <v>33420</v>
      </c>
      <c r="F38" s="117">
        <v>24</v>
      </c>
      <c r="G38" s="117">
        <v>1</v>
      </c>
      <c r="H38" s="117">
        <v>24</v>
      </c>
      <c r="I38" s="2">
        <v>4</v>
      </c>
      <c r="J38" s="117">
        <v>8</v>
      </c>
      <c r="K38" s="117">
        <v>1</v>
      </c>
      <c r="L38" s="2">
        <v>0</v>
      </c>
      <c r="M38" s="2">
        <v>1</v>
      </c>
      <c r="N38" s="2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7">
        <v>0</v>
      </c>
      <c r="U38" s="2">
        <v>0</v>
      </c>
      <c r="V38" s="2">
        <v>2</v>
      </c>
      <c r="W38" s="2">
        <v>1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1">
        <f>('Controles Generales'!$E$20*(J38*(90/$H38))+'Controles Generales'!$F$20*(K38*(90/$H38))+'Controles Generales'!$J$20*(O38*(90/$H38))+'Controles Generales'!$K$20*(P38*(90/$H38))+'Controles Generales'!$L$20*(Q38*(90/$H38))+'Controles Generales'!$M$20*(R38*(90/$H38))+'Controles Generales'!$N$20*(S38*(90/$H38))+'Controles Generales'!$O$20*(T38*(90/$H38)))/100</f>
        <v>4.875</v>
      </c>
      <c r="AI38" s="2"/>
      <c r="AJ38" s="10">
        <f>IF($H38&lt;'Criterios de Restricción'!$E$47,0,AH38)</f>
        <v>0</v>
      </c>
    </row>
    <row r="39" spans="1:36" ht="21" x14ac:dyDescent="0.25">
      <c r="A39" s="117" t="s">
        <v>1015</v>
      </c>
      <c r="B39" s="117" t="s">
        <v>27</v>
      </c>
      <c r="C39" s="117" t="s">
        <v>165</v>
      </c>
      <c r="D39" s="117" t="s">
        <v>133</v>
      </c>
      <c r="E39" s="118">
        <v>31266</v>
      </c>
      <c r="F39" s="117">
        <v>30</v>
      </c>
      <c r="G39" s="117">
        <v>23</v>
      </c>
      <c r="H39" s="117">
        <v>1304</v>
      </c>
      <c r="I39" s="2">
        <v>46</v>
      </c>
      <c r="J39" s="117">
        <v>303</v>
      </c>
      <c r="K39" s="117">
        <v>29</v>
      </c>
      <c r="L39" s="2">
        <v>0</v>
      </c>
      <c r="M39" s="2">
        <v>16</v>
      </c>
      <c r="N39" s="2">
        <v>5</v>
      </c>
      <c r="O39" s="117">
        <v>1</v>
      </c>
      <c r="P39" s="117">
        <v>1</v>
      </c>
      <c r="Q39" s="117">
        <v>0</v>
      </c>
      <c r="R39" s="117">
        <v>11</v>
      </c>
      <c r="S39" s="117">
        <v>5</v>
      </c>
      <c r="T39" s="117">
        <v>16</v>
      </c>
      <c r="U39" s="2">
        <v>10</v>
      </c>
      <c r="V39" s="2">
        <v>20</v>
      </c>
      <c r="W39" s="2">
        <v>36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71">
        <f>('Controles Generales'!$E$20*(J39*(90/$H39))+'Controles Generales'!$F$20*(K39*(90/$H39))+'Controles Generales'!$J$20*(O39*(90/$H39))+'Controles Generales'!$K$20*(P39*(90/$H39))+'Controles Generales'!$L$20*(Q39*(90/$H39))+'Controles Generales'!$M$20*(R39*(90/$H39))+'Controles Generales'!$N$20*(S39*(90/$H39))+'Controles Generales'!$O$20*(T39*(90/$H39)))/100</f>
        <v>3.5233895705521472</v>
      </c>
      <c r="AI39" s="2"/>
      <c r="AJ39" s="10">
        <f>IF($H39&lt;'Criterios de Restricción'!$E$47,0,AH39)</f>
        <v>3.5233895705521472</v>
      </c>
    </row>
    <row r="40" spans="1:36" ht="21" x14ac:dyDescent="0.25">
      <c r="A40" s="117" t="s">
        <v>1020</v>
      </c>
      <c r="B40" s="117" t="s">
        <v>27</v>
      </c>
      <c r="C40" s="117" t="s">
        <v>130</v>
      </c>
      <c r="D40" s="117" t="s">
        <v>169</v>
      </c>
      <c r="E40" s="118">
        <v>32588</v>
      </c>
      <c r="F40" s="117">
        <v>26</v>
      </c>
      <c r="G40" s="117">
        <v>21</v>
      </c>
      <c r="H40" s="117">
        <v>1544</v>
      </c>
      <c r="I40" s="2">
        <v>103</v>
      </c>
      <c r="J40" s="117">
        <v>645</v>
      </c>
      <c r="K40" s="117">
        <v>32</v>
      </c>
      <c r="L40" s="2">
        <v>6</v>
      </c>
      <c r="M40" s="2">
        <v>51</v>
      </c>
      <c r="N40" s="2">
        <v>8</v>
      </c>
      <c r="O40" s="117">
        <v>3</v>
      </c>
      <c r="P40" s="117">
        <v>14</v>
      </c>
      <c r="Q40" s="117">
        <v>6</v>
      </c>
      <c r="R40" s="117">
        <v>12</v>
      </c>
      <c r="S40" s="117">
        <v>17</v>
      </c>
      <c r="T40" s="117">
        <v>33</v>
      </c>
      <c r="U40" s="2">
        <v>3</v>
      </c>
      <c r="V40" s="2">
        <v>38</v>
      </c>
      <c r="W40" s="2">
        <v>22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71">
        <f>('Controles Generales'!$E$20*(J40*(90/$H40))+'Controles Generales'!$F$20*(K40*(90/$H40))+'Controles Generales'!$J$20*(O40*(90/$H40))+'Controles Generales'!$K$20*(P40*(90/$H40))+'Controles Generales'!$L$20*(Q40*(90/$H40))+'Controles Generales'!$M$20*(R40*(90/$H40))+'Controles Generales'!$N$20*(S40*(90/$H40))+'Controles Generales'!$O$20*(T40*(90/$H40)))/100</f>
        <v>6.3711139896373039</v>
      </c>
      <c r="AI40" s="2"/>
      <c r="AJ40" s="10">
        <f>IF($H40&lt;'Criterios de Restricción'!$E$47,0,AH40)</f>
        <v>6.3711139896373039</v>
      </c>
    </row>
    <row r="41" spans="1:36" ht="21" x14ac:dyDescent="0.25">
      <c r="A41" s="117" t="s">
        <v>506</v>
      </c>
      <c r="B41" s="117" t="s">
        <v>27</v>
      </c>
      <c r="C41" s="117" t="s">
        <v>165</v>
      </c>
      <c r="D41" s="117" t="s">
        <v>118</v>
      </c>
      <c r="E41" s="118">
        <v>33732</v>
      </c>
      <c r="F41" s="117">
        <v>23</v>
      </c>
      <c r="G41" s="117">
        <v>6</v>
      </c>
      <c r="H41" s="117">
        <v>264</v>
      </c>
      <c r="I41" s="2">
        <v>12</v>
      </c>
      <c r="J41" s="117">
        <v>62</v>
      </c>
      <c r="K41" s="117">
        <v>4</v>
      </c>
      <c r="L41" s="2">
        <v>0</v>
      </c>
      <c r="M41" s="2">
        <v>6</v>
      </c>
      <c r="N41" s="2">
        <v>6</v>
      </c>
      <c r="O41" s="117">
        <v>0</v>
      </c>
      <c r="P41" s="117">
        <v>1</v>
      </c>
      <c r="Q41" s="117">
        <v>0</v>
      </c>
      <c r="R41" s="117">
        <v>4</v>
      </c>
      <c r="S41" s="117">
        <v>0</v>
      </c>
      <c r="T41" s="117">
        <v>7</v>
      </c>
      <c r="U41" s="2">
        <v>4</v>
      </c>
      <c r="V41" s="2">
        <v>9</v>
      </c>
      <c r="W41" s="2">
        <v>23</v>
      </c>
      <c r="X41" s="2" t="s">
        <v>42</v>
      </c>
      <c r="Y41" s="2">
        <v>29.91925570833514</v>
      </c>
      <c r="Z41" s="2">
        <v>24.216972959015138</v>
      </c>
      <c r="AA41" s="2">
        <v>30.16995394179839</v>
      </c>
      <c r="AB41" s="2">
        <v>29.763518003417108</v>
      </c>
      <c r="AC41" s="2">
        <v>32.14450678251557</v>
      </c>
      <c r="AD41" s="2">
        <v>27.236631185823995</v>
      </c>
      <c r="AE41" s="2">
        <v>30.806928090267981</v>
      </c>
      <c r="AF41" s="2">
        <v>26.569577569103185</v>
      </c>
      <c r="AG41" s="2">
        <v>24.702445231701457</v>
      </c>
      <c r="AH41" s="71">
        <f>('Controles Generales'!$E$20*(J41*(90/$H41))+'Controles Generales'!$F$20*(K41*(90/$H41))+'Controles Generales'!$J$20*(O41*(90/$H41))+'Controles Generales'!$K$20*(P41*(90/$H41))+'Controles Generales'!$L$20*(Q41*(90/$H41))+'Controles Generales'!$M$20*(R41*(90/$H41))+'Controles Generales'!$N$20*(S41*(90/$H41))+'Controles Generales'!$O$20*(T41*(90/$H41)))/100</f>
        <v>3.6818181818181812</v>
      </c>
      <c r="AI41" s="2"/>
      <c r="AJ41" s="10">
        <f>IF($H41&lt;'Criterios de Restricción'!$E$47,0,AH41)</f>
        <v>0</v>
      </c>
    </row>
    <row r="42" spans="1:36" ht="21" x14ac:dyDescent="0.25">
      <c r="A42" s="117" t="s">
        <v>1025</v>
      </c>
      <c r="B42" s="117" t="s">
        <v>27</v>
      </c>
      <c r="C42" s="117" t="s">
        <v>129</v>
      </c>
      <c r="D42" s="117" t="s">
        <v>118</v>
      </c>
      <c r="E42" s="118">
        <v>32121</v>
      </c>
      <c r="F42" s="117">
        <v>27</v>
      </c>
      <c r="G42" s="117">
        <v>27</v>
      </c>
      <c r="H42" s="117">
        <v>1562</v>
      </c>
      <c r="I42" s="2">
        <v>23</v>
      </c>
      <c r="J42" s="117">
        <v>308</v>
      </c>
      <c r="K42" s="117">
        <v>40</v>
      </c>
      <c r="L42" s="2">
        <v>3</v>
      </c>
      <c r="M42" s="2">
        <v>13</v>
      </c>
      <c r="N42" s="2">
        <v>5</v>
      </c>
      <c r="O42" s="117">
        <v>4</v>
      </c>
      <c r="P42" s="117">
        <v>3</v>
      </c>
      <c r="Q42" s="117">
        <v>2</v>
      </c>
      <c r="R42" s="117">
        <v>13</v>
      </c>
      <c r="S42" s="117">
        <v>12</v>
      </c>
      <c r="T42" s="117">
        <v>49</v>
      </c>
      <c r="U42" s="2">
        <v>0</v>
      </c>
      <c r="V42" s="2">
        <v>15</v>
      </c>
      <c r="W42" s="2">
        <v>14</v>
      </c>
      <c r="X42" s="2" t="s">
        <v>42</v>
      </c>
      <c r="Y42" s="2">
        <v>5.8295069825203516</v>
      </c>
      <c r="Z42" s="2">
        <v>3.043202020613855</v>
      </c>
      <c r="AA42" s="2">
        <v>4.3215090878637419</v>
      </c>
      <c r="AB42" s="2">
        <v>6.0405725562908428</v>
      </c>
      <c r="AC42" s="2">
        <v>7.2800601912319189</v>
      </c>
      <c r="AD42" s="2">
        <v>7.8585616860592449</v>
      </c>
      <c r="AE42" s="2">
        <v>7.053642150879158</v>
      </c>
      <c r="AF42" s="2">
        <v>6.8247086124220857</v>
      </c>
      <c r="AG42" s="2">
        <v>6.3423268135877402</v>
      </c>
      <c r="AH42" s="71">
        <f>('Controles Generales'!$E$20*(J42*(90/$H42))+'Controles Generales'!$F$20*(K42*(90/$H42))+'Controles Generales'!$J$20*(O42*(90/$H42))+'Controles Generales'!$K$20*(P42*(90/$H42))+'Controles Generales'!$L$20*(Q42*(90/$H42))+'Controles Generales'!$M$20*(R42*(90/$H42))+'Controles Generales'!$N$20*(S42*(90/$H42))+'Controles Generales'!$O$20*(T42*(90/$H42)))/100</f>
        <v>3.3332266325224067</v>
      </c>
      <c r="AI42" s="2"/>
      <c r="AJ42" s="10">
        <f>IF($H42&lt;'Criterios de Restricción'!$E$47,0,AH42)</f>
        <v>3.3332266325224067</v>
      </c>
    </row>
    <row r="43" spans="1:36" ht="21" x14ac:dyDescent="0.25">
      <c r="A43" s="117" t="s">
        <v>1026</v>
      </c>
      <c r="B43" s="117" t="s">
        <v>27</v>
      </c>
      <c r="C43" s="117" t="s">
        <v>154</v>
      </c>
      <c r="D43" s="117" t="s">
        <v>118</v>
      </c>
      <c r="E43" s="118">
        <v>34133</v>
      </c>
      <c r="F43" s="117">
        <v>22</v>
      </c>
      <c r="G43" s="117">
        <v>25</v>
      </c>
      <c r="H43" s="117">
        <v>1520</v>
      </c>
      <c r="I43" s="2">
        <v>56</v>
      </c>
      <c r="J43" s="117">
        <v>371</v>
      </c>
      <c r="K43" s="117">
        <v>82</v>
      </c>
      <c r="L43" s="2">
        <v>3</v>
      </c>
      <c r="M43" s="2">
        <v>33</v>
      </c>
      <c r="N43" s="2">
        <v>0</v>
      </c>
      <c r="O43" s="117">
        <v>4</v>
      </c>
      <c r="P43" s="117">
        <v>9</v>
      </c>
      <c r="Q43" s="117">
        <v>5</v>
      </c>
      <c r="R43" s="117">
        <v>8</v>
      </c>
      <c r="S43" s="117">
        <v>52</v>
      </c>
      <c r="T43" s="117">
        <v>46</v>
      </c>
      <c r="U43" s="2">
        <v>3</v>
      </c>
      <c r="V43" s="2">
        <v>20</v>
      </c>
      <c r="W43" s="2">
        <v>23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71">
        <f>('Controles Generales'!$E$20*(J43*(90/$H43))+'Controles Generales'!$F$20*(K43*(90/$H43))+'Controles Generales'!$J$20*(O43*(90/$H43))+'Controles Generales'!$K$20*(P43*(90/$H43))+'Controles Generales'!$L$20*(Q43*(90/$H43))+'Controles Generales'!$M$20*(R43*(90/$H43))+'Controles Generales'!$N$20*(S43*(90/$H43))+'Controles Generales'!$O$20*(T43*(90/$H43)))/100</f>
        <v>4.4348684210526308</v>
      </c>
      <c r="AI43" s="2"/>
      <c r="AJ43" s="10">
        <f>IF($H43&lt;'Criterios de Restricción'!$E$47,0,AH43)</f>
        <v>4.4348684210526308</v>
      </c>
    </row>
    <row r="44" spans="1:36" ht="21" x14ac:dyDescent="0.25">
      <c r="A44" s="117" t="s">
        <v>1027</v>
      </c>
      <c r="B44" s="117" t="s">
        <v>27</v>
      </c>
      <c r="C44" s="117" t="s">
        <v>154</v>
      </c>
      <c r="D44" s="117" t="s">
        <v>118</v>
      </c>
      <c r="E44" s="118">
        <v>34765</v>
      </c>
      <c r="F44" s="117">
        <v>20</v>
      </c>
      <c r="G44" s="117">
        <v>2</v>
      </c>
      <c r="H44" s="117">
        <v>89</v>
      </c>
      <c r="I44" s="2">
        <v>336</v>
      </c>
      <c r="J44" s="117">
        <v>19</v>
      </c>
      <c r="K44" s="117">
        <v>6</v>
      </c>
      <c r="L44" s="2">
        <v>20</v>
      </c>
      <c r="M44" s="2">
        <v>131</v>
      </c>
      <c r="N44" s="2">
        <v>3</v>
      </c>
      <c r="O44" s="117">
        <v>0</v>
      </c>
      <c r="P44" s="117">
        <v>2</v>
      </c>
      <c r="Q44" s="117">
        <v>1</v>
      </c>
      <c r="R44" s="117">
        <v>1</v>
      </c>
      <c r="S44" s="117">
        <v>3</v>
      </c>
      <c r="T44" s="117">
        <v>0</v>
      </c>
      <c r="U44" s="2">
        <v>1</v>
      </c>
      <c r="V44" s="2">
        <v>74</v>
      </c>
      <c r="W44" s="2">
        <v>39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71">
        <f>('Controles Generales'!$E$20*(J44*(90/$H44))+'Controles Generales'!$F$20*(K44*(90/$H44))+'Controles Generales'!$J$20*(O44*(90/$H44))+'Controles Generales'!$K$20*(P44*(90/$H44))+'Controles Generales'!$L$20*(Q44*(90/$H44))+'Controles Generales'!$M$20*(R44*(90/$H44))+'Controles Generales'!$N$20*(S44*(90/$H44))+'Controles Generales'!$O$20*(T44*(90/$H44)))/100</f>
        <v>4.3483146067415728</v>
      </c>
      <c r="AI44" s="2"/>
      <c r="AJ44" s="10">
        <f>IF($H44&lt;'Criterios de Restricción'!$E$47,0,AH44)</f>
        <v>0</v>
      </c>
    </row>
    <row r="45" spans="1:36" ht="31.5" x14ac:dyDescent="0.25">
      <c r="A45" s="117" t="s">
        <v>1032</v>
      </c>
      <c r="B45" s="117" t="s">
        <v>27</v>
      </c>
      <c r="C45" s="117" t="s">
        <v>158</v>
      </c>
      <c r="D45" s="117" t="s">
        <v>118</v>
      </c>
      <c r="E45" s="118">
        <v>30699</v>
      </c>
      <c r="F45" s="117">
        <v>31</v>
      </c>
      <c r="G45" s="117">
        <v>3</v>
      </c>
      <c r="H45" s="117">
        <v>56</v>
      </c>
      <c r="I45" s="2">
        <v>24</v>
      </c>
      <c r="J45" s="117">
        <v>9</v>
      </c>
      <c r="K45" s="117">
        <v>1</v>
      </c>
      <c r="L45" s="2">
        <v>4</v>
      </c>
      <c r="M45" s="2">
        <v>10</v>
      </c>
      <c r="N45" s="2">
        <v>1</v>
      </c>
      <c r="O45" s="117">
        <v>0</v>
      </c>
      <c r="P45" s="117">
        <v>0</v>
      </c>
      <c r="Q45" s="117">
        <v>0</v>
      </c>
      <c r="R45" s="117">
        <v>0</v>
      </c>
      <c r="S45" s="117">
        <v>2</v>
      </c>
      <c r="T45" s="117">
        <v>0</v>
      </c>
      <c r="U45" s="2">
        <v>0</v>
      </c>
      <c r="V45" s="2">
        <v>13</v>
      </c>
      <c r="W45" s="2">
        <v>5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71">
        <f>('Controles Generales'!$E$20*(J45*(90/$H45))+'Controles Generales'!$F$20*(K45*(90/$H45))+'Controles Generales'!$J$20*(O45*(90/$H45))+'Controles Generales'!$K$20*(P45*(90/$H45))+'Controles Generales'!$L$20*(Q45*(90/$H45))+'Controles Generales'!$M$20*(R45*(90/$H45))+'Controles Generales'!$N$20*(S45*(90/$H45))+'Controles Generales'!$O$20*(T45*(90/$H45)))/100</f>
        <v>2.4910714285714288</v>
      </c>
      <c r="AI45" s="2"/>
      <c r="AJ45" s="10">
        <f>IF($H45&lt;'Criterios de Restricción'!$E$47,0,AH45)</f>
        <v>0</v>
      </c>
    </row>
    <row r="46" spans="1:36" ht="21" x14ac:dyDescent="0.25">
      <c r="A46" s="117" t="s">
        <v>314</v>
      </c>
      <c r="B46" s="117" t="s">
        <v>27</v>
      </c>
      <c r="C46" s="117" t="s">
        <v>117</v>
      </c>
      <c r="D46" s="117" t="s">
        <v>118</v>
      </c>
      <c r="E46" s="118">
        <v>33340</v>
      </c>
      <c r="F46" s="117">
        <v>24</v>
      </c>
      <c r="G46" s="117">
        <v>11</v>
      </c>
      <c r="H46" s="117">
        <v>501</v>
      </c>
      <c r="I46" s="2">
        <v>47</v>
      </c>
      <c r="J46" s="117">
        <v>79</v>
      </c>
      <c r="K46" s="117">
        <v>10</v>
      </c>
      <c r="L46" s="2">
        <v>1</v>
      </c>
      <c r="M46" s="2">
        <v>16</v>
      </c>
      <c r="N46" s="2">
        <v>6</v>
      </c>
      <c r="O46" s="117">
        <v>1</v>
      </c>
      <c r="P46" s="117">
        <v>1</v>
      </c>
      <c r="Q46" s="117">
        <v>1</v>
      </c>
      <c r="R46" s="117">
        <v>5</v>
      </c>
      <c r="S46" s="117">
        <v>5</v>
      </c>
      <c r="T46" s="117">
        <v>8</v>
      </c>
      <c r="U46" s="2">
        <v>3</v>
      </c>
      <c r="V46" s="2">
        <v>23</v>
      </c>
      <c r="W46" s="2">
        <v>24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71">
        <f>('Controles Generales'!$E$20*(J46*(90/$H46))+'Controles Generales'!$F$20*(K46*(90/$H46))+'Controles Generales'!$J$20*(O46*(90/$H46))+'Controles Generales'!$K$20*(P46*(90/$H46))+'Controles Generales'!$L$20*(Q46*(90/$H46))+'Controles Generales'!$M$20*(R46*(90/$H46))+'Controles Generales'!$N$20*(S46*(90/$H46))+'Controles Generales'!$O$20*(T46*(90/$H46)))/100</f>
        <v>2.6407185628742513</v>
      </c>
      <c r="AI46" s="2"/>
      <c r="AJ46" s="10">
        <f>IF($H46&lt;'Criterios de Restricción'!$E$47,0,AH46)</f>
        <v>0</v>
      </c>
    </row>
    <row r="47" spans="1:36" ht="21" x14ac:dyDescent="0.25">
      <c r="A47" s="117" t="s">
        <v>1033</v>
      </c>
      <c r="B47" s="117" t="s">
        <v>27</v>
      </c>
      <c r="C47" s="117" t="s">
        <v>141</v>
      </c>
      <c r="D47" s="117" t="s">
        <v>118</v>
      </c>
      <c r="E47" s="118">
        <v>30518</v>
      </c>
      <c r="F47" s="117">
        <v>32</v>
      </c>
      <c r="G47" s="117">
        <v>8</v>
      </c>
      <c r="H47" s="117">
        <v>262</v>
      </c>
      <c r="I47" s="2">
        <v>119</v>
      </c>
      <c r="J47" s="117">
        <v>33</v>
      </c>
      <c r="K47" s="117">
        <v>5</v>
      </c>
      <c r="L47" s="2">
        <v>16</v>
      </c>
      <c r="M47" s="2">
        <v>86</v>
      </c>
      <c r="N47" s="2">
        <v>19</v>
      </c>
      <c r="O47" s="117">
        <v>0</v>
      </c>
      <c r="P47" s="117">
        <v>3</v>
      </c>
      <c r="Q47" s="117">
        <v>3</v>
      </c>
      <c r="R47" s="117">
        <v>3</v>
      </c>
      <c r="S47" s="117">
        <v>4</v>
      </c>
      <c r="T47" s="117">
        <v>2</v>
      </c>
      <c r="U47" s="2">
        <v>0</v>
      </c>
      <c r="V47" s="2">
        <v>67</v>
      </c>
      <c r="W47" s="2">
        <v>36</v>
      </c>
      <c r="X47" s="2" t="s">
        <v>42</v>
      </c>
      <c r="Y47" s="2">
        <v>18.825395466726032</v>
      </c>
      <c r="Z47" s="2">
        <v>14.998292906483853</v>
      </c>
      <c r="AA47" s="2">
        <v>18.576946385852377</v>
      </c>
      <c r="AB47" s="2">
        <v>19.58359218803751</v>
      </c>
      <c r="AC47" s="2">
        <v>23.388429464140373</v>
      </c>
      <c r="AD47" s="2">
        <v>17.727507254817585</v>
      </c>
      <c r="AE47" s="2">
        <v>19.880335347070663</v>
      </c>
      <c r="AF47" s="2">
        <v>16.216285243325093</v>
      </c>
      <c r="AG47" s="2">
        <v>13.724773397332269</v>
      </c>
      <c r="AH47" s="71">
        <f>('Controles Generales'!$E$20*(J47*(90/$H47))+'Controles Generales'!$F$20*(K47*(90/$H47))+'Controles Generales'!$J$20*(O47*(90/$H47))+'Controles Generales'!$K$20*(P47*(90/$H47))+'Controles Generales'!$L$20*(Q47*(90/$H47))+'Controles Generales'!$M$20*(R47*(90/$H47))+'Controles Generales'!$N$20*(S47*(90/$H47))+'Controles Generales'!$O$20*(T47*(90/$H47)))/100</f>
        <v>2.5248091603053435</v>
      </c>
      <c r="AI47" s="2"/>
      <c r="AJ47" s="10">
        <f>IF($H47&lt;'Criterios de Restricción'!$E$47,0,AH47)</f>
        <v>0</v>
      </c>
    </row>
    <row r="48" spans="1:36" ht="21" x14ac:dyDescent="0.25">
      <c r="A48" s="117" t="s">
        <v>518</v>
      </c>
      <c r="B48" s="117" t="s">
        <v>27</v>
      </c>
      <c r="C48" s="117" t="s">
        <v>141</v>
      </c>
      <c r="D48" s="117" t="s">
        <v>118</v>
      </c>
      <c r="E48" s="118">
        <v>28942</v>
      </c>
      <c r="F48" s="117">
        <v>36</v>
      </c>
      <c r="G48" s="117">
        <v>18</v>
      </c>
      <c r="H48" s="117">
        <v>1066</v>
      </c>
      <c r="I48" s="2">
        <v>52</v>
      </c>
      <c r="J48" s="117">
        <v>242</v>
      </c>
      <c r="K48" s="117">
        <v>23</v>
      </c>
      <c r="L48" s="2">
        <v>2</v>
      </c>
      <c r="M48" s="2">
        <v>14</v>
      </c>
      <c r="N48" s="2">
        <v>0</v>
      </c>
      <c r="O48" s="117">
        <v>3</v>
      </c>
      <c r="P48" s="117">
        <v>2</v>
      </c>
      <c r="Q48" s="117">
        <v>1</v>
      </c>
      <c r="R48" s="117">
        <v>9</v>
      </c>
      <c r="S48" s="117">
        <v>3</v>
      </c>
      <c r="T48" s="117">
        <v>17</v>
      </c>
      <c r="U48" s="2">
        <v>1</v>
      </c>
      <c r="V48" s="2">
        <v>15</v>
      </c>
      <c r="W48" s="2">
        <v>15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71">
        <f>('Controles Generales'!$E$20*(J48*(90/$H48))+'Controles Generales'!$F$20*(K48*(90/$H48))+'Controles Generales'!$J$20*(O48*(90/$H48))+'Controles Generales'!$K$20*(P48*(90/$H48))+'Controles Generales'!$L$20*(Q48*(90/$H48))+'Controles Generales'!$M$20*(R48*(90/$H48))+'Controles Generales'!$N$20*(S48*(90/$H48))+'Controles Generales'!$O$20*(T48*(90/$H48)))/100</f>
        <v>3.5333020637898676</v>
      </c>
      <c r="AI48" s="2"/>
      <c r="AJ48" s="10">
        <f>IF($H48&lt;'Criterios de Restricción'!$E$47,0,AH48)</f>
        <v>3.5333020637898676</v>
      </c>
    </row>
    <row r="49" spans="1:36" ht="31.5" x14ac:dyDescent="0.25">
      <c r="A49" s="117" t="s">
        <v>125</v>
      </c>
      <c r="B49" s="117" t="s">
        <v>27</v>
      </c>
      <c r="C49" s="117" t="s">
        <v>124</v>
      </c>
      <c r="D49" s="117" t="s">
        <v>118</v>
      </c>
      <c r="E49" s="118">
        <v>34453</v>
      </c>
      <c r="F49" s="117">
        <v>21</v>
      </c>
      <c r="G49" s="117">
        <v>16</v>
      </c>
      <c r="H49" s="117">
        <v>515</v>
      </c>
      <c r="I49" s="2">
        <v>11</v>
      </c>
      <c r="J49" s="117">
        <v>124</v>
      </c>
      <c r="K49" s="117">
        <v>32</v>
      </c>
      <c r="L49" s="2">
        <v>1</v>
      </c>
      <c r="M49" s="2">
        <v>4</v>
      </c>
      <c r="N49" s="2">
        <v>0</v>
      </c>
      <c r="O49" s="117">
        <v>2</v>
      </c>
      <c r="P49" s="117">
        <v>4</v>
      </c>
      <c r="Q49" s="117">
        <v>2</v>
      </c>
      <c r="R49" s="117">
        <v>10</v>
      </c>
      <c r="S49" s="117">
        <v>7</v>
      </c>
      <c r="T49" s="117">
        <v>17</v>
      </c>
      <c r="U49" s="2">
        <v>0</v>
      </c>
      <c r="V49" s="2">
        <v>3</v>
      </c>
      <c r="W49" s="2">
        <v>4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71">
        <f>('Controles Generales'!$E$20*(J49*(90/$H49))+'Controles Generales'!$F$20*(K49*(90/$H49))+'Controles Generales'!$J$20*(O49*(90/$H49))+'Controles Generales'!$K$20*(P49*(90/$H49))+'Controles Generales'!$L$20*(Q49*(90/$H49))+'Controles Generales'!$M$20*(R49*(90/$H49))+'Controles Generales'!$N$20*(S49*(90/$H49))+'Controles Generales'!$O$20*(T49*(90/$H49)))/100</f>
        <v>4.5174757281553388</v>
      </c>
      <c r="AI49" s="2"/>
      <c r="AJ49" s="10">
        <f>IF($H49&lt;'Criterios de Restricción'!$E$47,0,AH49)</f>
        <v>0</v>
      </c>
    </row>
    <row r="50" spans="1:36" ht="21" x14ac:dyDescent="0.25">
      <c r="A50" s="117" t="s">
        <v>1037</v>
      </c>
      <c r="B50" s="117" t="s">
        <v>27</v>
      </c>
      <c r="C50" s="117" t="s">
        <v>144</v>
      </c>
      <c r="D50" s="117" t="s">
        <v>118</v>
      </c>
      <c r="E50" s="118">
        <v>33615</v>
      </c>
      <c r="F50" s="117">
        <v>23</v>
      </c>
      <c r="G50" s="117">
        <v>12</v>
      </c>
      <c r="H50" s="117">
        <v>840</v>
      </c>
      <c r="I50" s="2">
        <v>55</v>
      </c>
      <c r="J50" s="117">
        <v>159</v>
      </c>
      <c r="K50" s="117">
        <v>26</v>
      </c>
      <c r="L50" s="2">
        <v>2</v>
      </c>
      <c r="M50" s="2">
        <v>14</v>
      </c>
      <c r="N50" s="2">
        <v>5</v>
      </c>
      <c r="O50" s="117">
        <v>0</v>
      </c>
      <c r="P50" s="117">
        <v>3</v>
      </c>
      <c r="Q50" s="117">
        <v>1</v>
      </c>
      <c r="R50" s="117">
        <v>3</v>
      </c>
      <c r="S50" s="117">
        <v>19</v>
      </c>
      <c r="T50" s="117">
        <v>5</v>
      </c>
      <c r="U50" s="2">
        <v>3</v>
      </c>
      <c r="V50" s="2">
        <v>22</v>
      </c>
      <c r="W50" s="2">
        <v>18</v>
      </c>
      <c r="X50" s="2" t="s">
        <v>42</v>
      </c>
      <c r="Y50" s="2">
        <v>27.665361981729738</v>
      </c>
      <c r="Z50" s="2">
        <v>15.753522775607632</v>
      </c>
      <c r="AA50" s="2">
        <v>21.599839703423029</v>
      </c>
      <c r="AB50" s="2">
        <v>27.237083293205146</v>
      </c>
      <c r="AC50" s="2">
        <v>27.71511691186738</v>
      </c>
      <c r="AD50" s="2">
        <v>37.287992151167849</v>
      </c>
      <c r="AE50" s="2">
        <v>32.863318871313965</v>
      </c>
      <c r="AF50" s="2">
        <v>33.988500351640766</v>
      </c>
      <c r="AG50" s="2">
        <v>34.388766650910078</v>
      </c>
      <c r="AH50" s="71">
        <f>('Controles Generales'!$E$20*(J50*(90/$H50))+'Controles Generales'!$F$20*(K50*(90/$H50))+'Controles Generales'!$J$20*(O50*(90/$H50))+'Controles Generales'!$K$20*(P50*(90/$H50))+'Controles Generales'!$L$20*(Q50*(90/$H50))+'Controles Generales'!$M$20*(R50*(90/$H50))+'Controles Generales'!$N$20*(S50*(90/$H50))+'Controles Generales'!$O$20*(T50*(90/$H50)))/100</f>
        <v>3.0964285714285711</v>
      </c>
      <c r="AI50" s="2"/>
      <c r="AJ50" s="10">
        <f>IF($H50&lt;'Criterios de Restricción'!$E$47,0,AH50)</f>
        <v>3.0964285714285711</v>
      </c>
    </row>
    <row r="51" spans="1:36" ht="21" x14ac:dyDescent="0.25">
      <c r="A51" s="117" t="s">
        <v>1039</v>
      </c>
      <c r="B51" s="117" t="s">
        <v>27</v>
      </c>
      <c r="C51" s="117" t="s">
        <v>144</v>
      </c>
      <c r="D51" s="117" t="s">
        <v>118</v>
      </c>
      <c r="E51" s="118">
        <v>32560</v>
      </c>
      <c r="F51" s="117">
        <v>26</v>
      </c>
      <c r="G51" s="117">
        <v>4</v>
      </c>
      <c r="H51" s="117">
        <v>135</v>
      </c>
      <c r="I51" s="2">
        <v>115</v>
      </c>
      <c r="J51" s="117">
        <v>32</v>
      </c>
      <c r="K51" s="117">
        <v>4</v>
      </c>
      <c r="L51" s="2">
        <v>5</v>
      </c>
      <c r="M51" s="2">
        <v>52</v>
      </c>
      <c r="N51" s="2">
        <v>9</v>
      </c>
      <c r="O51" s="117">
        <v>0</v>
      </c>
      <c r="P51" s="117">
        <v>1</v>
      </c>
      <c r="Q51" s="117">
        <v>1</v>
      </c>
      <c r="R51" s="117">
        <v>0</v>
      </c>
      <c r="S51" s="117">
        <v>0</v>
      </c>
      <c r="T51" s="117">
        <v>0</v>
      </c>
      <c r="U51" s="2">
        <v>2</v>
      </c>
      <c r="V51" s="2">
        <v>62</v>
      </c>
      <c r="W51" s="2">
        <v>66</v>
      </c>
      <c r="X51" s="2" t="s">
        <v>42</v>
      </c>
      <c r="Y51" s="2">
        <v>30.091975531431626</v>
      </c>
      <c r="Z51" s="2">
        <v>25.441674413134052</v>
      </c>
      <c r="AA51" s="2">
        <v>29.808577700170282</v>
      </c>
      <c r="AB51" s="2">
        <v>30.085827990448021</v>
      </c>
      <c r="AC51" s="2">
        <v>32.000692528467333</v>
      </c>
      <c r="AD51" s="2">
        <v>34.211859770358949</v>
      </c>
      <c r="AE51" s="2">
        <v>32.558491771646075</v>
      </c>
      <c r="AF51" s="2">
        <v>36.704361770775428</v>
      </c>
      <c r="AG51" s="2">
        <v>31.285469859679736</v>
      </c>
      <c r="AH51" s="71">
        <f>('Controles Generales'!$E$20*(J51*(90/$H51))+'Controles Generales'!$F$20*(K51*(90/$H51))+'Controles Generales'!$J$20*(O51*(90/$H51))+'Controles Generales'!$K$20*(P51*(90/$H51))+'Controles Generales'!$L$20*(Q51*(90/$H51))+'Controles Generales'!$M$20*(R51*(90/$H51))+'Controles Generales'!$N$20*(S51*(90/$H51))+'Controles Generales'!$O$20*(T51*(90/$H51)))/100</f>
        <v>3.7666666666666671</v>
      </c>
      <c r="AI51" s="2"/>
      <c r="AJ51" s="10">
        <f>IF($H51&lt;'Criterios de Restricción'!$E$47,0,AH51)</f>
        <v>0</v>
      </c>
    </row>
    <row r="52" spans="1:36" ht="21" x14ac:dyDescent="0.25">
      <c r="A52" s="117" t="s">
        <v>325</v>
      </c>
      <c r="B52" s="117" t="s">
        <v>27</v>
      </c>
      <c r="C52" s="117" t="s">
        <v>155</v>
      </c>
      <c r="D52" s="117" t="s">
        <v>118</v>
      </c>
      <c r="E52" s="118">
        <v>30458</v>
      </c>
      <c r="F52" s="117">
        <v>32</v>
      </c>
      <c r="G52" s="117">
        <v>28</v>
      </c>
      <c r="H52" s="117">
        <v>1041</v>
      </c>
      <c r="I52" s="2">
        <v>101</v>
      </c>
      <c r="J52" s="117">
        <v>122</v>
      </c>
      <c r="K52" s="117">
        <v>11</v>
      </c>
      <c r="L52" s="2">
        <v>13</v>
      </c>
      <c r="M52" s="2">
        <v>58</v>
      </c>
      <c r="N52" s="2">
        <v>6</v>
      </c>
      <c r="O52" s="117">
        <v>5</v>
      </c>
      <c r="P52" s="117">
        <v>2</v>
      </c>
      <c r="Q52" s="117">
        <v>1</v>
      </c>
      <c r="R52" s="117">
        <v>7</v>
      </c>
      <c r="S52" s="117">
        <v>6</v>
      </c>
      <c r="T52" s="117">
        <v>12</v>
      </c>
      <c r="U52" s="2">
        <v>4</v>
      </c>
      <c r="V52" s="2">
        <v>49</v>
      </c>
      <c r="W52" s="2">
        <v>26</v>
      </c>
      <c r="X52" s="2" t="s">
        <v>42</v>
      </c>
      <c r="Y52" s="2">
        <v>4.9573249319312946</v>
      </c>
      <c r="Z52" s="2">
        <v>3.8489457664667084</v>
      </c>
      <c r="AA52" s="2">
        <v>4.6960593478504338</v>
      </c>
      <c r="AB52" s="2">
        <v>5.0044560794722779</v>
      </c>
      <c r="AC52" s="2">
        <v>5.8084970058404597</v>
      </c>
      <c r="AD52" s="2">
        <v>5.3176263483388269</v>
      </c>
      <c r="AE52" s="2">
        <v>5.2336075839280829</v>
      </c>
      <c r="AF52" s="2">
        <v>5.9828438744472896</v>
      </c>
      <c r="AG52" s="2">
        <v>4.5584576553912735</v>
      </c>
      <c r="AH52" s="71">
        <f>('Controles Generales'!$E$20*(J52*(90/$H52))+'Controles Generales'!$F$20*(K52*(90/$H52))+'Controles Generales'!$J$20*(O52*(90/$H52))+'Controles Generales'!$K$20*(P52*(90/$H52))+'Controles Generales'!$L$20*(Q52*(90/$H52))+'Controles Generales'!$M$20*(R52*(90/$H52))+'Controles Generales'!$N$20*(S52*(90/$H52))+'Controles Generales'!$O$20*(T52*(90/$H52)))/100</f>
        <v>1.9365994236311241</v>
      </c>
      <c r="AI52" s="2"/>
      <c r="AJ52" s="10">
        <f>IF($H52&lt;'Criterios de Restricción'!$E$47,0,AH52)</f>
        <v>1.9365994236311241</v>
      </c>
    </row>
    <row r="53" spans="1:36" ht="21" x14ac:dyDescent="0.25">
      <c r="A53" s="117" t="s">
        <v>1042</v>
      </c>
      <c r="B53" s="117" t="s">
        <v>27</v>
      </c>
      <c r="C53" s="117" t="s">
        <v>160</v>
      </c>
      <c r="D53" s="117" t="s">
        <v>118</v>
      </c>
      <c r="E53" s="118">
        <v>32171</v>
      </c>
      <c r="F53" s="117">
        <v>27</v>
      </c>
      <c r="G53" s="117">
        <v>29</v>
      </c>
      <c r="H53" s="117">
        <v>2576</v>
      </c>
      <c r="I53" s="2">
        <v>0</v>
      </c>
      <c r="J53" s="117">
        <v>494</v>
      </c>
      <c r="K53" s="117">
        <v>106</v>
      </c>
      <c r="L53" s="2">
        <v>0</v>
      </c>
      <c r="M53" s="2">
        <v>0</v>
      </c>
      <c r="N53" s="2">
        <v>0</v>
      </c>
      <c r="O53" s="117">
        <v>8</v>
      </c>
      <c r="P53" s="117">
        <v>3</v>
      </c>
      <c r="Q53" s="117">
        <v>0</v>
      </c>
      <c r="R53" s="117">
        <v>17</v>
      </c>
      <c r="S53" s="117">
        <v>72</v>
      </c>
      <c r="T53" s="117">
        <v>52</v>
      </c>
      <c r="U53" s="2">
        <v>0</v>
      </c>
      <c r="V53" s="2">
        <v>2</v>
      </c>
      <c r="W53" s="2">
        <v>1</v>
      </c>
      <c r="X53" s="2" t="s">
        <v>42</v>
      </c>
      <c r="Y53" s="2">
        <v>12.496707912200538</v>
      </c>
      <c r="Z53" s="2">
        <v>13.159395950188232</v>
      </c>
      <c r="AA53" s="2">
        <v>12.861860189148166</v>
      </c>
      <c r="AB53" s="2">
        <v>12.427035781052998</v>
      </c>
      <c r="AC53" s="2">
        <v>15.286165746708413</v>
      </c>
      <c r="AD53" s="2">
        <v>19.059339870706502</v>
      </c>
      <c r="AE53" s="2">
        <v>16.695420074903573</v>
      </c>
      <c r="AF53" s="2">
        <v>24.33583382848089</v>
      </c>
      <c r="AG53" s="2">
        <v>17.541696294348174</v>
      </c>
      <c r="AH53" s="71">
        <f>('Controles Generales'!$E$20*(J53*(90/$H53))+'Controles Generales'!$F$20*(K53*(90/$H53))+'Controles Generales'!$J$20*(O53*(90/$H53))+'Controles Generales'!$K$20*(P53*(90/$H53))+'Controles Generales'!$L$20*(Q53*(90/$H53))+'Controles Generales'!$M$20*(R53*(90/$H53))+'Controles Generales'!$N$20*(S53*(90/$H53))+'Controles Generales'!$O$20*(T53*(90/$H53)))/100</f>
        <v>3.3453027950310554</v>
      </c>
      <c r="AI53" s="2"/>
      <c r="AJ53" s="10">
        <f>IF($H53&lt;'Criterios de Restricción'!$E$47,0,AH53)</f>
        <v>3.3453027950310554</v>
      </c>
    </row>
    <row r="54" spans="1:36" ht="31.5" x14ac:dyDescent="0.25">
      <c r="A54" s="117" t="s">
        <v>1048</v>
      </c>
      <c r="B54" s="117" t="s">
        <v>27</v>
      </c>
      <c r="C54" s="117" t="s">
        <v>598</v>
      </c>
      <c r="D54" s="117" t="s">
        <v>118</v>
      </c>
      <c r="E54" s="118">
        <v>32555</v>
      </c>
      <c r="F54" s="117">
        <v>26</v>
      </c>
      <c r="G54" s="117">
        <v>1</v>
      </c>
      <c r="H54" s="117">
        <v>23</v>
      </c>
      <c r="I54" s="2">
        <v>67</v>
      </c>
      <c r="J54" s="117">
        <v>8</v>
      </c>
      <c r="K54" s="117">
        <v>0</v>
      </c>
      <c r="L54" s="2">
        <v>3</v>
      </c>
      <c r="M54" s="2">
        <v>34</v>
      </c>
      <c r="N54" s="2">
        <v>9</v>
      </c>
      <c r="O54" s="117">
        <v>0</v>
      </c>
      <c r="P54" s="117">
        <v>0</v>
      </c>
      <c r="Q54" s="117">
        <v>0</v>
      </c>
      <c r="R54" s="117">
        <v>0</v>
      </c>
      <c r="S54" s="117">
        <v>1</v>
      </c>
      <c r="T54" s="117">
        <v>0</v>
      </c>
      <c r="U54" s="2">
        <v>0</v>
      </c>
      <c r="V54" s="2">
        <v>26</v>
      </c>
      <c r="W54" s="2">
        <v>38</v>
      </c>
      <c r="X54" s="2" t="s">
        <v>42</v>
      </c>
      <c r="Y54" s="2">
        <v>31.66077179035241</v>
      </c>
      <c r="Z54" s="2">
        <v>27.606056963962583</v>
      </c>
      <c r="AA54" s="2">
        <v>31.16166543608249</v>
      </c>
      <c r="AB54" s="2">
        <v>30.89642752805733</v>
      </c>
      <c r="AC54" s="2">
        <v>33.490554179831449</v>
      </c>
      <c r="AD54" s="2">
        <v>31.634090856166921</v>
      </c>
      <c r="AE54" s="2">
        <v>32.73425509442194</v>
      </c>
      <c r="AF54" s="2">
        <v>32.655307392024667</v>
      </c>
      <c r="AG54" s="2">
        <v>27.699906889982945</v>
      </c>
      <c r="AH54" s="71">
        <f>('Controles Generales'!$E$20*(J54*(90/$H54))+'Controles Generales'!$F$20*(K54*(90/$H54))+'Controles Generales'!$J$20*(O54*(90/$H54))+'Controles Generales'!$K$20*(P54*(90/$H54))+'Controles Generales'!$L$20*(Q54*(90/$H54))+'Controles Generales'!$M$20*(R54*(90/$H54))+'Controles Generales'!$N$20*(S54*(90/$H54))+'Controles Generales'!$O$20*(T54*(90/$H54)))/100</f>
        <v>4.8913043478260878</v>
      </c>
      <c r="AI54" s="2"/>
      <c r="AJ54" s="10">
        <f>IF($H54&lt;'Criterios de Restricción'!$E$47,0,AH54)</f>
        <v>0</v>
      </c>
    </row>
    <row r="55" spans="1:36" ht="21" x14ac:dyDescent="0.25">
      <c r="A55" s="117" t="s">
        <v>1050</v>
      </c>
      <c r="B55" s="117" t="s">
        <v>27</v>
      </c>
      <c r="C55" s="117" t="s">
        <v>142</v>
      </c>
      <c r="D55" s="117" t="s">
        <v>118</v>
      </c>
      <c r="E55" s="118">
        <v>33585</v>
      </c>
      <c r="F55" s="117">
        <v>23</v>
      </c>
      <c r="G55" s="117">
        <v>25</v>
      </c>
      <c r="H55" s="117">
        <v>1850</v>
      </c>
      <c r="I55" s="2">
        <v>77</v>
      </c>
      <c r="J55" s="117">
        <v>519</v>
      </c>
      <c r="K55" s="117">
        <v>88</v>
      </c>
      <c r="L55" s="2">
        <v>3</v>
      </c>
      <c r="M55" s="2">
        <v>10</v>
      </c>
      <c r="N55" s="2">
        <v>13</v>
      </c>
      <c r="O55" s="117">
        <v>2</v>
      </c>
      <c r="P55" s="117">
        <v>15</v>
      </c>
      <c r="Q55" s="117">
        <v>8</v>
      </c>
      <c r="R55" s="117">
        <v>38</v>
      </c>
      <c r="S55" s="117">
        <v>21</v>
      </c>
      <c r="T55" s="117">
        <v>49</v>
      </c>
      <c r="U55" s="2">
        <v>0</v>
      </c>
      <c r="V55" s="2">
        <v>15</v>
      </c>
      <c r="W55" s="2">
        <v>19</v>
      </c>
      <c r="X55" s="2" t="s">
        <v>42</v>
      </c>
      <c r="Y55" s="2">
        <v>9.9988158779156606</v>
      </c>
      <c r="Z55" s="2">
        <v>4.7196758129908458</v>
      </c>
      <c r="AA55" s="2">
        <v>7.7336687805376387</v>
      </c>
      <c r="AB55" s="2">
        <v>9.3902093205386112</v>
      </c>
      <c r="AC55" s="2">
        <v>8.9281255137633941</v>
      </c>
      <c r="AD55" s="2">
        <v>13.199362764471921</v>
      </c>
      <c r="AE55" s="2">
        <v>10.715112874968476</v>
      </c>
      <c r="AF55" s="2">
        <v>11.112102081978742</v>
      </c>
      <c r="AG55" s="2">
        <v>14.603024536614765</v>
      </c>
      <c r="AH55" s="71">
        <f>('Controles Generales'!$E$20*(J55*(90/$H55))+'Controles Generales'!$F$20*(K55*(90/$H55))+'Controles Generales'!$J$20*(O55*(90/$H55))+'Controles Generales'!$K$20*(P55*(90/$H55))+'Controles Generales'!$L$20*(Q55*(90/$H55))+'Controles Generales'!$M$20*(R55*(90/$H55))+'Controles Generales'!$N$20*(S55*(90/$H55))+'Controles Generales'!$O$20*(T55*(90/$H55)))/100</f>
        <v>4.8502702702702711</v>
      </c>
      <c r="AI55" s="2"/>
      <c r="AJ55" s="10">
        <f>IF($H55&lt;'Criterios de Restricción'!$E$47,0,AH55)</f>
        <v>4.8502702702702711</v>
      </c>
    </row>
    <row r="56" spans="1:36" ht="21" x14ac:dyDescent="0.25">
      <c r="A56" s="117" t="s">
        <v>1052</v>
      </c>
      <c r="B56" s="117" t="s">
        <v>27</v>
      </c>
      <c r="C56" s="117" t="s">
        <v>146</v>
      </c>
      <c r="D56" s="117" t="s">
        <v>118</v>
      </c>
      <c r="E56" s="118">
        <v>31514</v>
      </c>
      <c r="F56" s="117">
        <v>29</v>
      </c>
      <c r="G56" s="117">
        <v>10</v>
      </c>
      <c r="H56" s="117">
        <v>315</v>
      </c>
      <c r="I56" s="2">
        <v>38</v>
      </c>
      <c r="J56" s="117">
        <v>33</v>
      </c>
      <c r="K56" s="117">
        <v>16</v>
      </c>
      <c r="L56" s="2">
        <v>3</v>
      </c>
      <c r="M56" s="2">
        <v>19</v>
      </c>
      <c r="N56" s="2">
        <v>9</v>
      </c>
      <c r="O56" s="117">
        <v>0</v>
      </c>
      <c r="P56" s="117">
        <v>0</v>
      </c>
      <c r="Q56" s="117">
        <v>0</v>
      </c>
      <c r="R56" s="117">
        <v>0</v>
      </c>
      <c r="S56" s="117">
        <v>5</v>
      </c>
      <c r="T56" s="117">
        <v>5</v>
      </c>
      <c r="U56" s="2">
        <v>2</v>
      </c>
      <c r="V56" s="2">
        <v>20</v>
      </c>
      <c r="W56" s="2">
        <v>17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71">
        <f>('Controles Generales'!$E$20*(J56*(90/$H56))+'Controles Generales'!$F$20*(K56*(90/$H56))+'Controles Generales'!$J$20*(O56*(90/$H56))+'Controles Generales'!$K$20*(P56*(90/$H56))+'Controles Generales'!$L$20*(Q56*(90/$H56))+'Controles Generales'!$M$20*(R56*(90/$H56))+'Controles Generales'!$N$20*(S56*(90/$H56))+'Controles Generales'!$O$20*(T56*(90/$H56)))/100</f>
        <v>2.0857142857142859</v>
      </c>
      <c r="AI56" s="2"/>
      <c r="AJ56" s="10">
        <f>IF($H56&lt;'Criterios de Restricción'!$E$47,0,AH56)</f>
        <v>0</v>
      </c>
    </row>
    <row r="57" spans="1:36" ht="21" x14ac:dyDescent="0.25">
      <c r="A57" s="117" t="s">
        <v>1054</v>
      </c>
      <c r="B57" s="117" t="s">
        <v>27</v>
      </c>
      <c r="C57" s="117" t="s">
        <v>132</v>
      </c>
      <c r="D57" s="117" t="s">
        <v>118</v>
      </c>
      <c r="E57" s="118">
        <v>29635</v>
      </c>
      <c r="F57" s="117">
        <v>34</v>
      </c>
      <c r="G57" s="117">
        <v>11</v>
      </c>
      <c r="H57" s="117">
        <v>567</v>
      </c>
      <c r="I57" s="2">
        <v>54</v>
      </c>
      <c r="J57" s="117">
        <v>129</v>
      </c>
      <c r="K57" s="117">
        <v>10</v>
      </c>
      <c r="L57" s="2">
        <v>0</v>
      </c>
      <c r="M57" s="2">
        <v>14</v>
      </c>
      <c r="N57" s="2">
        <v>9</v>
      </c>
      <c r="O57" s="117">
        <v>1</v>
      </c>
      <c r="P57" s="117">
        <v>4</v>
      </c>
      <c r="Q57" s="117">
        <v>2</v>
      </c>
      <c r="R57" s="117">
        <v>1</v>
      </c>
      <c r="S57" s="117">
        <v>3</v>
      </c>
      <c r="T57" s="117">
        <v>13</v>
      </c>
      <c r="U57" s="2">
        <v>1</v>
      </c>
      <c r="V57" s="2">
        <v>14</v>
      </c>
      <c r="W57" s="2">
        <v>32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71">
        <f>('Controles Generales'!$E$20*(J57*(90/$H57))+'Controles Generales'!$F$20*(K57*(90/$H57))+'Controles Generales'!$J$20*(O57*(90/$H57))+'Controles Generales'!$K$20*(P57*(90/$H57))+'Controles Generales'!$L$20*(Q57*(90/$H57))+'Controles Generales'!$M$20*(R57*(90/$H57))+'Controles Generales'!$N$20*(S57*(90/$H57))+'Controles Generales'!$O$20*(T57*(90/$H57)))/100</f>
        <v>3.6904761904761902</v>
      </c>
      <c r="AI57" s="2"/>
      <c r="AJ57" s="10">
        <f>IF($H57&lt;'Criterios de Restricción'!$E$47,0,AH57)</f>
        <v>0</v>
      </c>
    </row>
    <row r="58" spans="1:36" ht="21" x14ac:dyDescent="0.25">
      <c r="A58" s="117" t="s">
        <v>1055</v>
      </c>
      <c r="B58" s="117" t="s">
        <v>27</v>
      </c>
      <c r="C58" s="117" t="s">
        <v>128</v>
      </c>
      <c r="D58" s="117" t="s">
        <v>118</v>
      </c>
      <c r="E58" s="118">
        <v>35227</v>
      </c>
      <c r="F58" s="117">
        <v>19</v>
      </c>
      <c r="G58" s="117">
        <v>6</v>
      </c>
      <c r="H58" s="117">
        <v>244</v>
      </c>
      <c r="I58" s="2">
        <v>82</v>
      </c>
      <c r="J58" s="117">
        <v>53</v>
      </c>
      <c r="K58" s="117">
        <v>11</v>
      </c>
      <c r="L58" s="2">
        <v>4</v>
      </c>
      <c r="M58" s="2">
        <v>56</v>
      </c>
      <c r="N58" s="2">
        <v>10</v>
      </c>
      <c r="O58" s="117">
        <v>0</v>
      </c>
      <c r="P58" s="117">
        <v>0</v>
      </c>
      <c r="Q58" s="117">
        <v>0</v>
      </c>
      <c r="R58" s="117">
        <v>1</v>
      </c>
      <c r="S58" s="117">
        <v>2</v>
      </c>
      <c r="T58" s="117">
        <v>6</v>
      </c>
      <c r="U58" s="2">
        <v>3</v>
      </c>
      <c r="V58" s="2">
        <v>28</v>
      </c>
      <c r="W58" s="2">
        <v>17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71">
        <f>('Controles Generales'!$E$20*(J58*(90/$H58))+'Controles Generales'!$F$20*(K58*(90/$H58))+'Controles Generales'!$J$20*(O58*(90/$H58))+'Controles Generales'!$K$20*(P58*(90/$H58))+'Controles Generales'!$L$20*(Q58*(90/$H58))+'Controles Generales'!$M$20*(R58*(90/$H58))+'Controles Generales'!$N$20*(S58*(90/$H58))+'Controles Generales'!$O$20*(T58*(90/$H58)))/100</f>
        <v>3.6147540983606556</v>
      </c>
      <c r="AI58" s="2"/>
      <c r="AJ58" s="10">
        <f>IF($H58&lt;'Criterios de Restricción'!$E$47,0,AH58)</f>
        <v>0</v>
      </c>
    </row>
    <row r="59" spans="1:36" ht="31.5" x14ac:dyDescent="0.25">
      <c r="A59" s="117" t="s">
        <v>1066</v>
      </c>
      <c r="B59" s="117" t="s">
        <v>27</v>
      </c>
      <c r="C59" s="117" t="s">
        <v>121</v>
      </c>
      <c r="D59" s="117" t="s">
        <v>118</v>
      </c>
      <c r="E59" s="118">
        <v>34958</v>
      </c>
      <c r="F59" s="117">
        <v>20</v>
      </c>
      <c r="G59" s="117">
        <v>10</v>
      </c>
      <c r="H59" s="117">
        <v>332</v>
      </c>
      <c r="I59" s="2">
        <v>16</v>
      </c>
      <c r="J59" s="117">
        <v>62</v>
      </c>
      <c r="K59" s="117">
        <v>11</v>
      </c>
      <c r="L59" s="2">
        <v>2</v>
      </c>
      <c r="M59" s="2">
        <v>11</v>
      </c>
      <c r="N59" s="2">
        <v>0</v>
      </c>
      <c r="O59" s="117">
        <v>1</v>
      </c>
      <c r="P59" s="117">
        <v>0</v>
      </c>
      <c r="Q59" s="117">
        <v>0</v>
      </c>
      <c r="R59" s="117">
        <v>7</v>
      </c>
      <c r="S59" s="117">
        <v>3</v>
      </c>
      <c r="T59" s="117">
        <v>9</v>
      </c>
      <c r="U59" s="2">
        <v>0</v>
      </c>
      <c r="V59" s="2">
        <v>15</v>
      </c>
      <c r="W59" s="2">
        <v>10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71">
        <f>('Controles Generales'!$E$20*(J59*(90/$H59))+'Controles Generales'!$F$20*(K59*(90/$H59))+'Controles Generales'!$J$20*(O59*(90/$H59))+'Controles Generales'!$K$20*(P59*(90/$H59))+'Controles Generales'!$L$20*(Q59*(90/$H59))+'Controles Generales'!$M$20*(R59*(90/$H59))+'Controles Generales'!$N$20*(S59*(90/$H59))+'Controles Generales'!$O$20*(T59*(90/$H59)))/100</f>
        <v>3.2259036144578306</v>
      </c>
      <c r="AI59" s="2"/>
      <c r="AJ59" s="10">
        <f>IF($H59&lt;'Criterios de Restricción'!$E$47,0,AH59)</f>
        <v>0</v>
      </c>
    </row>
    <row r="60" spans="1:36" ht="21" x14ac:dyDescent="0.25">
      <c r="A60" s="117" t="s">
        <v>1067</v>
      </c>
      <c r="B60" s="117" t="s">
        <v>27</v>
      </c>
      <c r="C60" s="117" t="s">
        <v>160</v>
      </c>
      <c r="D60" s="117" t="s">
        <v>136</v>
      </c>
      <c r="E60" s="118">
        <v>31170</v>
      </c>
      <c r="F60" s="117">
        <v>30</v>
      </c>
      <c r="G60" s="117">
        <v>12</v>
      </c>
      <c r="H60" s="117">
        <v>517</v>
      </c>
      <c r="I60" s="2">
        <v>172</v>
      </c>
      <c r="J60" s="117">
        <v>75</v>
      </c>
      <c r="K60" s="117">
        <v>14</v>
      </c>
      <c r="L60" s="2">
        <v>7</v>
      </c>
      <c r="M60" s="2">
        <v>62</v>
      </c>
      <c r="N60" s="2">
        <v>7</v>
      </c>
      <c r="O60" s="117">
        <v>0</v>
      </c>
      <c r="P60" s="117">
        <v>1</v>
      </c>
      <c r="Q60" s="117">
        <v>0</v>
      </c>
      <c r="R60" s="117">
        <v>2</v>
      </c>
      <c r="S60" s="117">
        <v>0</v>
      </c>
      <c r="T60" s="117">
        <v>1</v>
      </c>
      <c r="U60" s="2">
        <v>2</v>
      </c>
      <c r="V60" s="2">
        <v>23</v>
      </c>
      <c r="W60" s="2">
        <v>21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71">
        <f>('Controles Generales'!$E$20*(J60*(90/$H60))+'Controles Generales'!$F$20*(K60*(90/$H60))+'Controles Generales'!$J$20*(O60*(90/$H60))+'Controles Generales'!$K$20*(P60*(90/$H60))+'Controles Generales'!$L$20*(Q60*(90/$H60))+'Controles Generales'!$M$20*(R60*(90/$H60))+'Controles Generales'!$N$20*(S60*(90/$H60))+'Controles Generales'!$O$20*(T60*(90/$H60)))/100</f>
        <v>2.2717601547388777</v>
      </c>
      <c r="AI60" s="2"/>
      <c r="AJ60" s="10">
        <f>IF($H60&lt;'Criterios de Restricción'!$E$47,0,AH60)</f>
        <v>0</v>
      </c>
    </row>
    <row r="61" spans="1:36" ht="21" x14ac:dyDescent="0.25">
      <c r="A61" s="117" t="s">
        <v>1070</v>
      </c>
      <c r="B61" s="117" t="s">
        <v>27</v>
      </c>
      <c r="C61" s="117" t="s">
        <v>124</v>
      </c>
      <c r="D61" s="117" t="s">
        <v>118</v>
      </c>
      <c r="E61" s="118">
        <v>34408</v>
      </c>
      <c r="F61" s="117">
        <v>21</v>
      </c>
      <c r="G61" s="117">
        <v>8</v>
      </c>
      <c r="H61" s="117">
        <v>290</v>
      </c>
      <c r="I61" s="2">
        <v>12</v>
      </c>
      <c r="J61" s="117">
        <v>20</v>
      </c>
      <c r="K61" s="117">
        <v>4</v>
      </c>
      <c r="L61" s="2">
        <v>1</v>
      </c>
      <c r="M61" s="2">
        <v>7</v>
      </c>
      <c r="N61" s="2">
        <v>2</v>
      </c>
      <c r="O61" s="117">
        <v>0</v>
      </c>
      <c r="P61" s="117">
        <v>0</v>
      </c>
      <c r="Q61" s="117">
        <v>0</v>
      </c>
      <c r="R61" s="117">
        <v>0</v>
      </c>
      <c r="S61" s="117">
        <v>3</v>
      </c>
      <c r="T61" s="117">
        <v>7</v>
      </c>
      <c r="U61" s="2">
        <v>1</v>
      </c>
      <c r="V61" s="2">
        <v>4</v>
      </c>
      <c r="W61" s="2">
        <v>3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71">
        <f>('Controles Generales'!$E$20*(J61*(90/$H61))+'Controles Generales'!$F$20*(K61*(90/$H61))+'Controles Generales'!$J$20*(O61*(90/$H61))+'Controles Generales'!$K$20*(P61*(90/$H61))+'Controles Generales'!$L$20*(Q61*(90/$H61))+'Controles Generales'!$M$20*(R61*(90/$H61))+'Controles Generales'!$N$20*(S61*(90/$H61))+'Controles Generales'!$O$20*(T61*(90/$H61)))/100</f>
        <v>1.3189655172413794</v>
      </c>
      <c r="AI61" s="2"/>
      <c r="AJ61" s="10">
        <f>IF($H61&lt;'Criterios de Restricción'!$E$47,0,AH61)</f>
        <v>0</v>
      </c>
    </row>
    <row r="62" spans="1:36" ht="31.5" x14ac:dyDescent="0.25">
      <c r="A62" s="117" t="s">
        <v>1071</v>
      </c>
      <c r="B62" s="117" t="s">
        <v>27</v>
      </c>
      <c r="C62" s="117" t="s">
        <v>132</v>
      </c>
      <c r="D62" s="117" t="s">
        <v>118</v>
      </c>
      <c r="E62" s="118">
        <v>31459</v>
      </c>
      <c r="F62" s="117">
        <v>29</v>
      </c>
      <c r="G62" s="117">
        <v>8</v>
      </c>
      <c r="H62" s="117">
        <v>613</v>
      </c>
      <c r="J62" s="117">
        <v>71</v>
      </c>
      <c r="K62" s="117">
        <v>4</v>
      </c>
      <c r="O62" s="117">
        <v>3</v>
      </c>
      <c r="P62" s="117">
        <v>2</v>
      </c>
      <c r="Q62" s="117">
        <v>2</v>
      </c>
      <c r="R62" s="117">
        <v>24</v>
      </c>
      <c r="S62" s="117">
        <v>6</v>
      </c>
      <c r="T62" s="117">
        <v>6</v>
      </c>
      <c r="AH62" s="71">
        <f>('Controles Generales'!$E$20*(J62*(90/$H62))+'Controles Generales'!$F$20*(K62*(90/$H62))+'Controles Generales'!$J$20*(O62*(90/$H62))+'Controles Generales'!$K$20*(P62*(90/$H62))+'Controles Generales'!$L$20*(Q62*(90/$H62))+'Controles Generales'!$M$20*(R62*(90/$H62))+'Controles Generales'!$N$20*(S62*(90/$H62))+'Controles Generales'!$O$20*(T62*(90/$H62)))/100</f>
        <v>2.1068515497553015</v>
      </c>
      <c r="AJ62" s="10">
        <f>IF($H62&lt;'Criterios de Restricción'!$E$47,0,AH62)</f>
        <v>0</v>
      </c>
    </row>
    <row r="63" spans="1:36" ht="21" x14ac:dyDescent="0.25">
      <c r="A63" s="117" t="s">
        <v>210</v>
      </c>
      <c r="B63" s="117" t="s">
        <v>27</v>
      </c>
      <c r="C63" s="117" t="s">
        <v>190</v>
      </c>
      <c r="D63" s="117" t="s">
        <v>169</v>
      </c>
      <c r="E63" s="118">
        <v>31963</v>
      </c>
      <c r="F63" s="117">
        <v>28</v>
      </c>
      <c r="G63" s="117">
        <v>16</v>
      </c>
      <c r="H63" s="117">
        <v>954</v>
      </c>
      <c r="J63" s="117">
        <v>179</v>
      </c>
      <c r="K63" s="117">
        <v>7</v>
      </c>
      <c r="O63" s="117">
        <v>2</v>
      </c>
      <c r="P63" s="117">
        <v>2</v>
      </c>
      <c r="Q63" s="117">
        <v>2</v>
      </c>
      <c r="R63" s="117">
        <v>12</v>
      </c>
      <c r="S63" s="117">
        <v>5</v>
      </c>
      <c r="T63" s="117">
        <v>12</v>
      </c>
      <c r="AH63" s="71">
        <f>('Controles Generales'!$E$20*(J63*(90/$H63))+'Controles Generales'!$F$20*(K63*(90/$H63))+'Controles Generales'!$J$20*(O63*(90/$H63))+'Controles Generales'!$K$20*(P63*(90/$H63))+'Controles Generales'!$L$20*(Q63*(90/$H63))+'Controles Generales'!$M$20*(R63*(90/$H63))+'Controles Generales'!$N$20*(S63*(90/$H63))+'Controles Generales'!$O$20*(T63*(90/$H63)))/100</f>
        <v>2.8962264150943402</v>
      </c>
      <c r="AJ63" s="10">
        <f>IF($H63&lt;'Criterios de Restricción'!$E$47,0,AH63)</f>
        <v>2.8962264150943402</v>
      </c>
    </row>
    <row r="64" spans="1:36" ht="21" x14ac:dyDescent="0.25">
      <c r="A64" s="117" t="s">
        <v>512</v>
      </c>
      <c r="B64" s="117" t="s">
        <v>27</v>
      </c>
      <c r="C64" s="117" t="s">
        <v>130</v>
      </c>
      <c r="D64" s="117" t="s">
        <v>118</v>
      </c>
      <c r="E64" s="118">
        <v>30717</v>
      </c>
      <c r="F64" s="117">
        <v>31</v>
      </c>
      <c r="G64" s="117">
        <v>12</v>
      </c>
      <c r="H64" s="117">
        <v>1071</v>
      </c>
      <c r="J64" s="117">
        <v>321</v>
      </c>
      <c r="K64" s="117">
        <v>63</v>
      </c>
      <c r="O64" s="117">
        <v>5</v>
      </c>
      <c r="P64" s="117">
        <v>5</v>
      </c>
      <c r="Q64" s="117">
        <v>2</v>
      </c>
      <c r="R64" s="117">
        <v>9</v>
      </c>
      <c r="S64" s="117">
        <v>13</v>
      </c>
      <c r="T64" s="117">
        <v>34</v>
      </c>
      <c r="AH64" s="71">
        <f>('Controles Generales'!$E$20*(J64*(90/$H64))+'Controles Generales'!$F$20*(K64*(90/$H64))+'Controles Generales'!$J$20*(O64*(90/$H64))+'Controles Generales'!$K$20*(P64*(90/$H64))+'Controles Generales'!$L$20*(Q64*(90/$H64))+'Controles Generales'!$M$20*(R64*(90/$H64))+'Controles Generales'!$N$20*(S64*(90/$H64))+'Controles Generales'!$O$20*(T64*(90/$H64)))/100</f>
        <v>5.1218487394957997</v>
      </c>
      <c r="AJ64" s="10">
        <f>IF($H64&lt;'Criterios de Restricción'!$E$47,0,AH64)</f>
        <v>5.1218487394957997</v>
      </c>
    </row>
    <row r="65" spans="1:36" ht="21" x14ac:dyDescent="0.25">
      <c r="A65" s="117" t="s">
        <v>448</v>
      </c>
      <c r="B65" s="117" t="s">
        <v>27</v>
      </c>
      <c r="C65" s="117" t="s">
        <v>141</v>
      </c>
      <c r="D65" s="117" t="s">
        <v>118</v>
      </c>
      <c r="E65" s="118">
        <v>30029</v>
      </c>
      <c r="F65" s="117">
        <v>33</v>
      </c>
      <c r="G65" s="117">
        <v>25</v>
      </c>
      <c r="H65" s="117">
        <v>1935</v>
      </c>
      <c r="J65" s="117">
        <v>459</v>
      </c>
      <c r="K65" s="117">
        <v>50</v>
      </c>
      <c r="O65" s="117">
        <v>3</v>
      </c>
      <c r="P65" s="117">
        <v>7</v>
      </c>
      <c r="Q65" s="117">
        <v>3</v>
      </c>
      <c r="R65" s="117">
        <v>18</v>
      </c>
      <c r="S65" s="117">
        <v>15</v>
      </c>
      <c r="T65" s="117">
        <v>29</v>
      </c>
      <c r="AH65" s="71">
        <f>('Controles Generales'!$E$20*(J65*(90/$H65))+'Controles Generales'!$F$20*(K65*(90/$H65))+'Controles Generales'!$J$20*(O65*(90/$H65))+'Controles Generales'!$K$20*(P65*(90/$H65))+'Controles Generales'!$L$20*(Q65*(90/$H65))+'Controles Generales'!$M$20*(R65*(90/$H65))+'Controles Generales'!$N$20*(S65*(90/$H65))+'Controles Generales'!$O$20*(T65*(90/$H65)))/100</f>
        <v>3.7604651162790703</v>
      </c>
      <c r="AJ65" s="10">
        <f>IF($H65&lt;'Criterios de Restricción'!$E$47,0,AH65)</f>
        <v>3.7604651162790703</v>
      </c>
    </row>
    <row r="66" spans="1:36" ht="31.5" x14ac:dyDescent="0.25">
      <c r="A66" s="117" t="s">
        <v>199</v>
      </c>
      <c r="B66" s="117" t="s">
        <v>27</v>
      </c>
      <c r="C66" s="117" t="s">
        <v>143</v>
      </c>
      <c r="D66" s="117" t="s">
        <v>118</v>
      </c>
      <c r="E66" s="118">
        <v>34480</v>
      </c>
      <c r="F66" s="117">
        <v>21</v>
      </c>
      <c r="G66" s="117">
        <v>13</v>
      </c>
      <c r="H66" s="117">
        <v>673</v>
      </c>
      <c r="J66" s="117">
        <v>160</v>
      </c>
      <c r="K66" s="117">
        <v>13</v>
      </c>
      <c r="O66" s="117">
        <v>0</v>
      </c>
      <c r="P66" s="117">
        <v>2</v>
      </c>
      <c r="Q66" s="117">
        <v>0</v>
      </c>
      <c r="R66" s="117">
        <v>5</v>
      </c>
      <c r="S66" s="117">
        <v>3</v>
      </c>
      <c r="T66" s="117">
        <v>12</v>
      </c>
      <c r="AH66" s="71">
        <f>('Controles Generales'!$E$20*(J66*(90/$H66))+'Controles Generales'!$F$20*(K66*(90/$H66))+'Controles Generales'!$J$20*(O66*(90/$H66))+'Controles Generales'!$K$20*(P66*(90/$H66))+'Controles Generales'!$L$20*(Q66*(90/$H66))+'Controles Generales'!$M$20*(R66*(90/$H66))+'Controles Generales'!$N$20*(S66*(90/$H66))+'Controles Generales'!$O$20*(T66*(90/$H66)))/100</f>
        <v>3.6508172362555724</v>
      </c>
      <c r="AJ66" s="10">
        <f>IF($H66&lt;'Criterios de Restricción'!$E$47,0,AH66)</f>
        <v>3.6508172362555724</v>
      </c>
    </row>
    <row r="67" spans="1:36" ht="21" x14ac:dyDescent="0.25">
      <c r="A67" s="117" t="s">
        <v>1083</v>
      </c>
      <c r="B67" s="117" t="s">
        <v>27</v>
      </c>
      <c r="C67" s="117" t="s">
        <v>129</v>
      </c>
      <c r="D67" s="117" t="s">
        <v>118</v>
      </c>
      <c r="E67" s="118">
        <v>33775</v>
      </c>
      <c r="F67" s="117">
        <v>23</v>
      </c>
      <c r="G67" s="117">
        <v>27</v>
      </c>
      <c r="H67" s="117">
        <v>2217</v>
      </c>
      <c r="J67" s="117">
        <v>528</v>
      </c>
      <c r="K67" s="117">
        <v>126</v>
      </c>
      <c r="O67" s="117">
        <v>5</v>
      </c>
      <c r="P67" s="117">
        <v>11</v>
      </c>
      <c r="Q67" s="117">
        <v>2</v>
      </c>
      <c r="R67" s="117">
        <v>18</v>
      </c>
      <c r="S67" s="117">
        <v>18</v>
      </c>
      <c r="T67" s="117">
        <v>55</v>
      </c>
      <c r="AH67" s="71">
        <f>('Controles Generales'!$E$20*(J67*(90/$H67))+'Controles Generales'!$F$20*(K67*(90/$H67))+'Controles Generales'!$J$20*(O67*(90/$H67))+'Controles Generales'!$K$20*(P67*(90/$H67))+'Controles Generales'!$L$20*(Q67*(90/$H67))+'Controles Generales'!$M$20*(R67*(90/$H67))+'Controles Generales'!$N$20*(S67*(90/$H67))+'Controles Generales'!$O$20*(T67*(90/$H67)))/100</f>
        <v>4.1529093369418124</v>
      </c>
      <c r="AJ67" s="10">
        <f>IF($H67&lt;'Criterios de Restricción'!$E$47,0,AH67)</f>
        <v>4.1529093369418124</v>
      </c>
    </row>
  </sheetData>
  <autoFilter ref="A1:AJ27" xr:uid="{00000000-0009-0000-0000-00001C000000}">
    <sortState xmlns:xlrd2="http://schemas.microsoft.com/office/spreadsheetml/2017/richdata2" ref="A2:AJ61">
      <sortCondition ref="A1:A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3"/>
  <sheetViews>
    <sheetView topLeftCell="A99" workbookViewId="0">
      <selection activeCell="AK95" sqref="AK95:AK103"/>
    </sheetView>
  </sheetViews>
  <sheetFormatPr baseColWidth="10" defaultColWidth="11.28515625" defaultRowHeight="15" x14ac:dyDescent="0.25"/>
  <cols>
    <col min="10" max="11" width="11.28515625" hidden="1" customWidth="1"/>
    <col min="14" max="21" width="11.28515625" hidden="1" customWidth="1"/>
    <col min="23" max="36" width="11.28515625" hidden="1" customWidth="1"/>
    <col min="37" max="37" width="11.5703125" style="12" bestFit="1" customWidth="1"/>
    <col min="38" max="38" width="12.5703125" bestFit="1" customWidth="1"/>
  </cols>
  <sheetData>
    <row r="1" spans="1:38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56</v>
      </c>
      <c r="J1" s="1" t="s">
        <v>13</v>
      </c>
      <c r="K1" s="1" t="s">
        <v>14</v>
      </c>
      <c r="L1" s="1" t="s">
        <v>54</v>
      </c>
      <c r="M1" s="1" t="s">
        <v>57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6" t="s">
        <v>55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1" t="s">
        <v>44</v>
      </c>
      <c r="AK1" s="8" t="s">
        <v>643</v>
      </c>
    </row>
    <row r="2" spans="1:38" ht="21" x14ac:dyDescent="0.25">
      <c r="A2" s="117" t="s">
        <v>582</v>
      </c>
      <c r="B2" s="117" t="s">
        <v>25</v>
      </c>
      <c r="C2" s="117" t="s">
        <v>143</v>
      </c>
      <c r="D2" s="117" t="s">
        <v>118</v>
      </c>
      <c r="E2" s="118">
        <v>32216</v>
      </c>
      <c r="F2" s="117">
        <v>27</v>
      </c>
      <c r="G2" s="117">
        <v>24</v>
      </c>
      <c r="H2" s="117">
        <v>1842</v>
      </c>
      <c r="I2" s="117">
        <v>92</v>
      </c>
      <c r="J2" s="2">
        <v>61</v>
      </c>
      <c r="K2" s="2">
        <v>6</v>
      </c>
      <c r="L2" s="117">
        <v>7</v>
      </c>
      <c r="M2" s="117">
        <v>48</v>
      </c>
      <c r="N2" s="2">
        <v>11</v>
      </c>
      <c r="O2" s="2">
        <v>0</v>
      </c>
      <c r="P2" s="2">
        <v>3</v>
      </c>
      <c r="Q2" s="2">
        <v>2</v>
      </c>
      <c r="R2" s="2">
        <v>0</v>
      </c>
      <c r="S2" s="2">
        <v>5</v>
      </c>
      <c r="T2" s="2">
        <v>5</v>
      </c>
      <c r="U2" s="2">
        <v>1</v>
      </c>
      <c r="V2" s="117">
        <v>44</v>
      </c>
      <c r="W2" s="2">
        <v>14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8">
        <f>('Controles Generales'!$D$5*(I2*(90/H2))+'Controles Generales'!$G$5*(L2*(90/H2))+'Controles Generales'!$H$5*(M2*(90/H2))+'Controles Generales'!$Q$5*(V2*(90/H2)))/100</f>
        <v>2.1889250814332253</v>
      </c>
      <c r="AL2" s="5"/>
    </row>
    <row r="3" spans="1:38" ht="21" x14ac:dyDescent="0.25">
      <c r="A3" s="117" t="s">
        <v>583</v>
      </c>
      <c r="B3" s="117" t="s">
        <v>25</v>
      </c>
      <c r="C3" s="117" t="s">
        <v>155</v>
      </c>
      <c r="D3" s="117" t="s">
        <v>118</v>
      </c>
      <c r="E3" s="118">
        <v>33668</v>
      </c>
      <c r="F3" s="117">
        <v>23</v>
      </c>
      <c r="G3" s="117">
        <v>22</v>
      </c>
      <c r="H3" s="117">
        <v>1295</v>
      </c>
      <c r="I3" s="117">
        <v>112</v>
      </c>
      <c r="J3" s="2">
        <v>158</v>
      </c>
      <c r="K3" s="2">
        <v>18</v>
      </c>
      <c r="L3" s="117">
        <v>18</v>
      </c>
      <c r="M3" s="117">
        <v>41</v>
      </c>
      <c r="N3" s="2">
        <v>18</v>
      </c>
      <c r="O3" s="2">
        <v>1</v>
      </c>
      <c r="P3" s="2">
        <v>4</v>
      </c>
      <c r="Q3" s="2">
        <v>2</v>
      </c>
      <c r="R3" s="2">
        <v>11</v>
      </c>
      <c r="S3" s="2">
        <v>25</v>
      </c>
      <c r="T3" s="2">
        <v>17</v>
      </c>
      <c r="U3" s="2">
        <v>3</v>
      </c>
      <c r="V3" s="117">
        <v>41</v>
      </c>
      <c r="W3" s="2">
        <v>38</v>
      </c>
      <c r="X3" s="2" t="s">
        <v>42</v>
      </c>
      <c r="Y3" s="2">
        <v>41.15124730857584</v>
      </c>
      <c r="Z3" s="2">
        <v>30.180786729005732</v>
      </c>
      <c r="AA3" s="2">
        <v>32.239854019942321</v>
      </c>
      <c r="AB3" s="2">
        <v>43.442230915133216</v>
      </c>
      <c r="AC3" s="2">
        <v>42.541592816342593</v>
      </c>
      <c r="AD3" s="2">
        <v>41.00589823999929</v>
      </c>
      <c r="AE3" s="2">
        <v>42.364915244734291</v>
      </c>
      <c r="AF3" s="2">
        <v>35.819491809055378</v>
      </c>
      <c r="AG3" s="2">
        <v>41.970741069778306</v>
      </c>
      <c r="AH3" s="2">
        <v>40.063763263752762</v>
      </c>
      <c r="AI3" s="2">
        <v>44.442373649835353</v>
      </c>
      <c r="AJ3" s="2">
        <f>(((J3/MAX($J$2:$J$1000)*100)*20)+((K3/MAX($K$2:$K$1000)*100)*20)+((O3/MAX($O$2:$O$1000)*100)*12.5)+((P3/MAX($P$2:$P$1000)*100)*12.5)+((Q3/MAX($Q$2:$Q$1000)*100)*10)+((S3/MAX($S$2:$S$1000)*100)*15)+ ((T3/MAX($T$2:$T$1000)*100)*10))/100</f>
        <v>22.886784437631899</v>
      </c>
      <c r="AK3" s="8">
        <f>('Controles Generales'!$D$5*(I3*(90/H3))+'Controles Generales'!$G$5*(L3*(90/H3))+'Controles Generales'!$H$5*(M3*(90/H3))+'Controles Generales'!$Q$5*(V3*(90/H3)))/100</f>
        <v>3.4801158301158299</v>
      </c>
    </row>
    <row r="4" spans="1:38" ht="21" x14ac:dyDescent="0.25">
      <c r="A4" s="117" t="s">
        <v>242</v>
      </c>
      <c r="B4" s="117" t="s">
        <v>25</v>
      </c>
      <c r="C4" s="117" t="s">
        <v>129</v>
      </c>
      <c r="D4" s="117" t="s">
        <v>118</v>
      </c>
      <c r="E4" s="118">
        <v>34409</v>
      </c>
      <c r="F4" s="117">
        <v>21</v>
      </c>
      <c r="G4" s="117">
        <v>5</v>
      </c>
      <c r="H4" s="117">
        <v>118</v>
      </c>
      <c r="I4" s="117">
        <v>9</v>
      </c>
      <c r="J4" s="2">
        <v>400</v>
      </c>
      <c r="K4" s="2">
        <v>74</v>
      </c>
      <c r="L4" s="117">
        <v>2</v>
      </c>
      <c r="M4" s="117">
        <v>8</v>
      </c>
      <c r="N4" s="2">
        <v>19</v>
      </c>
      <c r="O4" s="2">
        <v>5</v>
      </c>
      <c r="P4" s="2">
        <v>10</v>
      </c>
      <c r="Q4" s="2">
        <v>6</v>
      </c>
      <c r="R4" s="2">
        <v>11</v>
      </c>
      <c r="S4" s="2">
        <v>35</v>
      </c>
      <c r="T4" s="2">
        <v>18</v>
      </c>
      <c r="U4" s="2">
        <v>3</v>
      </c>
      <c r="V4" s="117">
        <v>7</v>
      </c>
      <c r="W4" s="2">
        <v>35</v>
      </c>
      <c r="X4" s="2" t="s">
        <v>42</v>
      </c>
      <c r="Y4" s="2">
        <v>0.24444293846570886</v>
      </c>
      <c r="Z4" s="2">
        <v>0.60171181687972197</v>
      </c>
      <c r="AA4" s="2">
        <v>0.50170005427308273</v>
      </c>
      <c r="AB4" s="2">
        <v>0.36944293846570886</v>
      </c>
      <c r="AC4" s="2">
        <v>0.46117010990096757</v>
      </c>
      <c r="AD4" s="2">
        <v>8.1322851721333703E-2</v>
      </c>
      <c r="AE4" s="2">
        <v>0.16590991235203759</v>
      </c>
      <c r="AF4" s="2">
        <v>0.34061040512653412</v>
      </c>
      <c r="AG4" s="2">
        <v>0.26060334528076462</v>
      </c>
      <c r="AH4" s="2">
        <v>0.32110418703160643</v>
      </c>
      <c r="AI4" s="2">
        <v>0.26882285172133374</v>
      </c>
      <c r="AJ4" s="2">
        <f>(((J4/MAX($J$2:$J$1000)*100)*20)+((K4/MAX($K$2:$K$1000)*100)*20)+((O4/MAX($O$2:$O$1000)*100)*12.5)+((P4/MAX($P$2:$P$1000)*100)*12.5)+((Q4/MAX($Q$2:$Q$1000)*100)*10)+((S4/MAX($S$2:$S$1000)*100)*15)+ ((T4/MAX($T$2:$T$1000)*100)*10))/100</f>
        <v>58.171299640579299</v>
      </c>
      <c r="AK4" s="8">
        <f>('Controles Generales'!$D$5*(I4*(90/H4))+'Controles Generales'!$G$5*(L4*(90/H4))+'Controles Generales'!$H$5*(M4*(90/H4))+'Controles Generales'!$Q$5*(V4*(90/H4)))/100</f>
        <v>4.7478813559322033</v>
      </c>
    </row>
    <row r="5" spans="1:38" ht="21" x14ac:dyDescent="0.25">
      <c r="A5" s="117" t="s">
        <v>584</v>
      </c>
      <c r="B5" s="117" t="s">
        <v>25</v>
      </c>
      <c r="C5" s="117" t="s">
        <v>585</v>
      </c>
      <c r="D5" s="117" t="s">
        <v>169</v>
      </c>
      <c r="E5" s="118">
        <v>34019</v>
      </c>
      <c r="F5" s="117">
        <v>22</v>
      </c>
      <c r="G5" s="117">
        <v>6</v>
      </c>
      <c r="H5" s="117">
        <v>299</v>
      </c>
      <c r="I5" s="117">
        <v>15</v>
      </c>
      <c r="J5" s="2">
        <v>403</v>
      </c>
      <c r="K5" s="2">
        <v>40</v>
      </c>
      <c r="L5" s="117">
        <v>3</v>
      </c>
      <c r="M5" s="117">
        <v>13</v>
      </c>
      <c r="N5" s="2">
        <v>11</v>
      </c>
      <c r="O5" s="2">
        <v>9</v>
      </c>
      <c r="P5" s="2">
        <v>16</v>
      </c>
      <c r="Q5" s="2">
        <v>13</v>
      </c>
      <c r="R5" s="2">
        <v>7</v>
      </c>
      <c r="S5" s="2">
        <v>71</v>
      </c>
      <c r="T5" s="2">
        <v>40</v>
      </c>
      <c r="U5" s="2">
        <v>13</v>
      </c>
      <c r="V5" s="117">
        <v>5</v>
      </c>
      <c r="W5" s="2">
        <v>69</v>
      </c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8">
        <f>('Controles Generales'!$D$5*(I5*(90/H5))+'Controles Generales'!$G$5*(L5*(90/H5))+'Controles Generales'!$H$5*(M5*(90/H5))+'Controles Generales'!$Q$5*(V5*(90/H5)))/100</f>
        <v>2.6638795986622075</v>
      </c>
    </row>
    <row r="6" spans="1:38" ht="21" x14ac:dyDescent="0.25">
      <c r="A6" s="117" t="s">
        <v>586</v>
      </c>
      <c r="B6" s="117" t="s">
        <v>25</v>
      </c>
      <c r="C6" s="117" t="s">
        <v>138</v>
      </c>
      <c r="D6" s="117" t="s">
        <v>118</v>
      </c>
      <c r="E6" s="118">
        <v>35603</v>
      </c>
      <c r="F6" s="117">
        <v>18</v>
      </c>
      <c r="G6" s="117">
        <v>1</v>
      </c>
      <c r="H6" s="117">
        <v>6</v>
      </c>
      <c r="I6" s="117">
        <v>0</v>
      </c>
      <c r="J6" s="2">
        <v>163</v>
      </c>
      <c r="K6" s="2">
        <v>20</v>
      </c>
      <c r="L6" s="117">
        <v>1</v>
      </c>
      <c r="M6" s="117">
        <v>0</v>
      </c>
      <c r="N6" s="2">
        <v>4</v>
      </c>
      <c r="O6" s="2">
        <v>0</v>
      </c>
      <c r="P6" s="2">
        <v>3</v>
      </c>
      <c r="Q6" s="2">
        <v>2</v>
      </c>
      <c r="R6" s="2">
        <v>8</v>
      </c>
      <c r="S6" s="2">
        <v>9</v>
      </c>
      <c r="T6" s="2">
        <v>6</v>
      </c>
      <c r="U6" s="2">
        <v>0</v>
      </c>
      <c r="V6" s="117">
        <v>2</v>
      </c>
      <c r="W6" s="2">
        <v>0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8">
        <f>('Controles Generales'!$D$5*(I6*(90/H6))+'Controles Generales'!$G$5*(L6*(90/H6))+'Controles Generales'!$H$5*(M6*(90/H6))+'Controles Generales'!$Q$5*(V6*(90/H6)))/100</f>
        <v>10.5</v>
      </c>
    </row>
    <row r="7" spans="1:38" ht="21" x14ac:dyDescent="0.25">
      <c r="A7" s="117" t="s">
        <v>249</v>
      </c>
      <c r="B7" s="117" t="s">
        <v>25</v>
      </c>
      <c r="C7" s="117" t="s">
        <v>139</v>
      </c>
      <c r="D7" s="117" t="s">
        <v>118</v>
      </c>
      <c r="E7" s="118">
        <v>34469</v>
      </c>
      <c r="F7" s="117">
        <v>21</v>
      </c>
      <c r="G7" s="117">
        <v>15</v>
      </c>
      <c r="H7" s="117">
        <v>1081</v>
      </c>
      <c r="I7" s="117">
        <v>93</v>
      </c>
      <c r="J7" s="2">
        <v>242</v>
      </c>
      <c r="K7" s="2">
        <v>27</v>
      </c>
      <c r="L7" s="117">
        <v>10</v>
      </c>
      <c r="M7" s="117">
        <v>33</v>
      </c>
      <c r="N7" s="2">
        <v>4</v>
      </c>
      <c r="O7" s="2">
        <v>5</v>
      </c>
      <c r="P7" s="2">
        <v>6</v>
      </c>
      <c r="Q7" s="2">
        <v>3</v>
      </c>
      <c r="R7" s="2">
        <v>4</v>
      </c>
      <c r="S7" s="2">
        <v>41</v>
      </c>
      <c r="T7" s="2">
        <v>24</v>
      </c>
      <c r="U7" s="2">
        <v>2</v>
      </c>
      <c r="V7" s="117">
        <v>53</v>
      </c>
      <c r="W7" s="2">
        <v>23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8">
        <f>('Controles Generales'!$D$5*(I7*(90/H7))+'Controles Generales'!$G$5*(L7*(90/H7))+'Controles Generales'!$H$5*(M7*(90/H7))+'Controles Generales'!$Q$5*(V7*(90/H7)))/100</f>
        <v>3.6299722479185936</v>
      </c>
    </row>
    <row r="8" spans="1:38" ht="21" x14ac:dyDescent="0.25">
      <c r="A8" s="117" t="s">
        <v>587</v>
      </c>
      <c r="B8" s="117" t="s">
        <v>25</v>
      </c>
      <c r="C8" s="117" t="s">
        <v>158</v>
      </c>
      <c r="D8" s="117" t="s">
        <v>118</v>
      </c>
      <c r="E8" s="118">
        <v>32898</v>
      </c>
      <c r="F8" s="117">
        <v>25</v>
      </c>
      <c r="G8" s="117">
        <v>18</v>
      </c>
      <c r="H8" s="117">
        <v>790</v>
      </c>
      <c r="I8" s="117">
        <v>35</v>
      </c>
      <c r="J8" s="2">
        <v>16</v>
      </c>
      <c r="K8" s="2">
        <v>1</v>
      </c>
      <c r="L8" s="117">
        <v>5</v>
      </c>
      <c r="M8" s="117">
        <v>21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2</v>
      </c>
      <c r="V8" s="117">
        <v>15</v>
      </c>
      <c r="W8" s="2">
        <v>7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8">
        <f>('Controles Generales'!$D$5*(I8*(90/H8))+'Controles Generales'!$G$5*(L8*(90/H8))+'Controles Generales'!$H$5*(M8*(90/H8))+'Controles Generales'!$Q$5*(V8*(90/H8)))/100</f>
        <v>2.0677215189873417</v>
      </c>
    </row>
    <row r="9" spans="1:38" ht="31.5" x14ac:dyDescent="0.25">
      <c r="A9" s="117" t="s">
        <v>181</v>
      </c>
      <c r="B9" s="117" t="s">
        <v>25</v>
      </c>
      <c r="C9" s="117" t="s">
        <v>135</v>
      </c>
      <c r="D9" s="117" t="s">
        <v>118</v>
      </c>
      <c r="E9" s="118">
        <v>34752</v>
      </c>
      <c r="F9" s="117">
        <v>20</v>
      </c>
      <c r="G9" s="117">
        <v>19</v>
      </c>
      <c r="H9" s="117">
        <v>984</v>
      </c>
      <c r="I9" s="117">
        <v>105</v>
      </c>
      <c r="J9" s="2">
        <v>50</v>
      </c>
      <c r="K9" s="2">
        <v>5</v>
      </c>
      <c r="L9" s="117">
        <v>8</v>
      </c>
      <c r="M9" s="117">
        <v>32</v>
      </c>
      <c r="N9" s="2">
        <v>8</v>
      </c>
      <c r="O9" s="2">
        <v>1</v>
      </c>
      <c r="P9" s="2">
        <v>2</v>
      </c>
      <c r="Q9" s="2">
        <v>1</v>
      </c>
      <c r="R9" s="2">
        <v>3</v>
      </c>
      <c r="S9" s="2">
        <v>12</v>
      </c>
      <c r="T9" s="2">
        <v>12</v>
      </c>
      <c r="U9" s="2">
        <v>8</v>
      </c>
      <c r="V9" s="117">
        <v>36</v>
      </c>
      <c r="W9" s="2">
        <v>16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8">
        <f>('Controles Generales'!$D$5*(I9*(90/H9))+'Controles Generales'!$G$5*(L9*(90/H9))+'Controles Generales'!$H$5*(M9*(90/H9))+'Controles Generales'!$Q$5*(V9*(90/H9)))/100</f>
        <v>3.84375</v>
      </c>
    </row>
    <row r="10" spans="1:38" ht="21" x14ac:dyDescent="0.25">
      <c r="A10" s="117" t="s">
        <v>588</v>
      </c>
      <c r="B10" s="117" t="s">
        <v>25</v>
      </c>
      <c r="C10" s="117" t="s">
        <v>157</v>
      </c>
      <c r="D10" s="117" t="s">
        <v>118</v>
      </c>
      <c r="E10" s="118">
        <v>31064</v>
      </c>
      <c r="F10" s="117">
        <v>30</v>
      </c>
      <c r="G10" s="117">
        <v>22</v>
      </c>
      <c r="H10" s="117">
        <v>872</v>
      </c>
      <c r="I10" s="117">
        <v>139</v>
      </c>
      <c r="J10" s="2">
        <v>539</v>
      </c>
      <c r="K10" s="2">
        <v>56</v>
      </c>
      <c r="L10" s="117">
        <v>19</v>
      </c>
      <c r="M10" s="117">
        <v>56</v>
      </c>
      <c r="N10" s="2">
        <v>8</v>
      </c>
      <c r="O10" s="2">
        <v>4</v>
      </c>
      <c r="P10" s="2">
        <v>9</v>
      </c>
      <c r="Q10" s="2">
        <v>3</v>
      </c>
      <c r="R10" s="2">
        <v>13</v>
      </c>
      <c r="S10" s="2">
        <v>35</v>
      </c>
      <c r="T10" s="2">
        <v>30</v>
      </c>
      <c r="U10" s="2">
        <v>2</v>
      </c>
      <c r="V10" s="117">
        <v>38</v>
      </c>
      <c r="W10" s="2">
        <v>22</v>
      </c>
      <c r="X10" s="2" t="s">
        <v>42</v>
      </c>
      <c r="Y10" s="2">
        <v>1.3689205997717127</v>
      </c>
      <c r="Z10" s="2">
        <v>1.033008484092045</v>
      </c>
      <c r="AA10" s="2">
        <v>0.93471522075678137</v>
      </c>
      <c r="AB10" s="2">
        <v>1.6189205997717127</v>
      </c>
      <c r="AC10" s="2">
        <v>1.5706122625003081</v>
      </c>
      <c r="AD10" s="2">
        <v>1.7417269001651376</v>
      </c>
      <c r="AE10" s="2">
        <v>1.6895290343941243</v>
      </c>
      <c r="AF10" s="2">
        <v>1.6690775929390731</v>
      </c>
      <c r="AG10" s="2">
        <v>1.9884985700924978</v>
      </c>
      <c r="AH10" s="2">
        <v>1.6228692375514007</v>
      </c>
      <c r="AI10" s="2">
        <v>2.1167269001651379</v>
      </c>
      <c r="AJ10" s="2">
        <f>(((J10/MAX($J$2:$J$1000)*100)*20)+((K10/MAX($K$2:$K$1000)*100)*20)+((O10/MAX($O$2:$O$1000)*100)*12.5)+((P10/MAX($P$2:$P$1000)*100)*12.5)+((Q10/MAX($Q$2:$Q$1000)*100)*10)+((S10/MAX($S$2:$S$1000)*100)*15)+ ((T10/MAX($T$2:$T$1000)*100)*10))/100</f>
        <v>55.901540923257024</v>
      </c>
      <c r="AK10" s="8">
        <f>('Controles Generales'!$D$5*(I10*(90/H10))+'Controles Generales'!$G$5*(L10*(90/H10))+'Controles Generales'!$H$5*(M10*(90/H10))+'Controles Generales'!$Q$5*(V10*(90/H10)))/100</f>
        <v>6.1900802752293576</v>
      </c>
    </row>
    <row r="11" spans="1:38" ht="21" x14ac:dyDescent="0.25">
      <c r="A11" s="117" t="s">
        <v>176</v>
      </c>
      <c r="B11" s="117" t="s">
        <v>25</v>
      </c>
      <c r="C11" s="117" t="s">
        <v>139</v>
      </c>
      <c r="D11" s="117" t="s">
        <v>118</v>
      </c>
      <c r="E11" s="118">
        <v>32764</v>
      </c>
      <c r="F11" s="117">
        <v>26</v>
      </c>
      <c r="G11" s="117">
        <v>20</v>
      </c>
      <c r="H11" s="117">
        <v>1113</v>
      </c>
      <c r="I11" s="117">
        <v>113</v>
      </c>
      <c r="J11" s="2">
        <v>103</v>
      </c>
      <c r="K11" s="2">
        <v>8</v>
      </c>
      <c r="L11" s="117">
        <v>8</v>
      </c>
      <c r="M11" s="117">
        <v>40</v>
      </c>
      <c r="N11" s="2">
        <v>3</v>
      </c>
      <c r="O11" s="2">
        <v>0</v>
      </c>
      <c r="P11" s="2">
        <v>2</v>
      </c>
      <c r="Q11" s="2">
        <v>0</v>
      </c>
      <c r="R11" s="2">
        <v>2</v>
      </c>
      <c r="S11" s="2">
        <v>24</v>
      </c>
      <c r="T11" s="2">
        <v>6</v>
      </c>
      <c r="U11" s="2">
        <v>0</v>
      </c>
      <c r="V11" s="117">
        <v>47</v>
      </c>
      <c r="W11" s="2">
        <v>10</v>
      </c>
      <c r="X11" s="2" t="s">
        <v>42</v>
      </c>
      <c r="Y11" s="2">
        <v>19.241141153935615</v>
      </c>
      <c r="Z11" s="2">
        <v>15.639513228659684</v>
      </c>
      <c r="AA11" s="2">
        <v>16.937921578043991</v>
      </c>
      <c r="AB11" s="2">
        <v>25.241141153935619</v>
      </c>
      <c r="AC11" s="2">
        <v>24.007988019254622</v>
      </c>
      <c r="AD11" s="2">
        <v>19.789780584343688</v>
      </c>
      <c r="AE11" s="2">
        <v>21.857386916626979</v>
      </c>
      <c r="AF11" s="2">
        <v>20.992175378560578</v>
      </c>
      <c r="AG11" s="2">
        <v>24.963045897106621</v>
      </c>
      <c r="AH11" s="2">
        <v>23.51538299356136</v>
      </c>
      <c r="AI11" s="2">
        <v>28.789780584343688</v>
      </c>
      <c r="AJ11" s="4">
        <f>(((J11/MAX($J$2:$J$1000)*100)*20)+((K11/MAX($K$2:$K$1000)*100)*20)+((O11/MAX($O$2:$O$1000)*100)*12.5)+((P11/MAX($P$2:$P$1000)*100)*12.5)+((Q11/MAX($Q$2:$Q$1000)*100)*10)+((S11/MAX($S$2:$S$1000)*100)*15)+ ((T11/MAX($T$2:$T$1000)*100)*10))/100</f>
        <v>12.450320023413244</v>
      </c>
      <c r="AK11" s="8">
        <f>('Controles Generales'!$D$5*(I11*(90/H11))+'Controles Generales'!$G$5*(L11*(90/H11))+'Controles Generales'!$H$5*(M11*(90/H11))+'Controles Generales'!$Q$5*(V11*(90/H11)))/100</f>
        <v>3.8995956873315354</v>
      </c>
    </row>
    <row r="12" spans="1:38" ht="21" x14ac:dyDescent="0.25">
      <c r="A12" s="117" t="s">
        <v>589</v>
      </c>
      <c r="B12" s="117" t="s">
        <v>25</v>
      </c>
      <c r="C12" s="117" t="s">
        <v>143</v>
      </c>
      <c r="D12" s="117" t="s">
        <v>118</v>
      </c>
      <c r="E12" s="118">
        <v>33983</v>
      </c>
      <c r="F12" s="117">
        <v>22</v>
      </c>
      <c r="G12" s="117">
        <v>23</v>
      </c>
      <c r="H12" s="117">
        <v>1542</v>
      </c>
      <c r="I12" s="117">
        <v>129</v>
      </c>
      <c r="J12" s="2">
        <v>1</v>
      </c>
      <c r="K12" s="2">
        <v>1</v>
      </c>
      <c r="L12" s="117">
        <v>14</v>
      </c>
      <c r="M12" s="117">
        <v>61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117">
        <v>61</v>
      </c>
      <c r="W12" s="2">
        <v>1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8">
        <f>('Controles Generales'!$D$5*(I12*(90/H12))+'Controles Generales'!$G$5*(L12*(90/H12))+'Controles Generales'!$H$5*(M12*(90/H12))+'Controles Generales'!$Q$5*(V12*(90/H12)))/100</f>
        <v>3.6303501945525287</v>
      </c>
    </row>
    <row r="13" spans="1:38" ht="21" x14ac:dyDescent="0.25">
      <c r="A13" s="117" t="s">
        <v>590</v>
      </c>
      <c r="B13" s="117" t="s">
        <v>25</v>
      </c>
      <c r="C13" s="117" t="s">
        <v>168</v>
      </c>
      <c r="D13" s="117" t="s">
        <v>118</v>
      </c>
      <c r="E13" s="118">
        <v>33054</v>
      </c>
      <c r="F13" s="117">
        <v>25</v>
      </c>
      <c r="G13" s="117">
        <v>8</v>
      </c>
      <c r="H13" s="117">
        <v>430</v>
      </c>
      <c r="I13" s="117">
        <v>29</v>
      </c>
      <c r="J13" s="2">
        <v>19</v>
      </c>
      <c r="K13" s="2">
        <v>0</v>
      </c>
      <c r="L13" s="117">
        <v>8</v>
      </c>
      <c r="M13" s="117">
        <v>18</v>
      </c>
      <c r="N13" s="2">
        <v>7</v>
      </c>
      <c r="O13" s="2">
        <v>0</v>
      </c>
      <c r="P13" s="2">
        <v>0</v>
      </c>
      <c r="Q13" s="2">
        <v>0</v>
      </c>
      <c r="R13" s="2">
        <v>1</v>
      </c>
      <c r="S13" s="2">
        <v>4</v>
      </c>
      <c r="T13" s="2">
        <v>4</v>
      </c>
      <c r="U13" s="2">
        <v>1</v>
      </c>
      <c r="V13" s="117">
        <v>8</v>
      </c>
      <c r="W13" s="2">
        <v>9</v>
      </c>
      <c r="X13" s="2" t="s">
        <v>42</v>
      </c>
      <c r="Y13" s="2">
        <v>30.840059063134916</v>
      </c>
      <c r="Z13" s="2">
        <v>37.532199474017816</v>
      </c>
      <c r="AA13" s="2">
        <v>34.200912483902087</v>
      </c>
      <c r="AB13" s="2">
        <v>38.215059063134916</v>
      </c>
      <c r="AC13" s="2">
        <v>38.52518275080881</v>
      </c>
      <c r="AD13" s="2">
        <v>32.532909205746712</v>
      </c>
      <c r="AE13" s="2">
        <v>35.35022631331119</v>
      </c>
      <c r="AF13" s="2">
        <v>42.603312844299559</v>
      </c>
      <c r="AG13" s="2">
        <v>39.065534253152848</v>
      </c>
      <c r="AH13" s="2">
        <v>40.464406554598682</v>
      </c>
      <c r="AI13" s="2">
        <v>43.595409205746719</v>
      </c>
      <c r="AJ13" s="2">
        <f>(((J13/MAX($J$2:$J$1000)*100)*20)+((K13/MAX($K$2:$K$1000)*100)*20)+((O13/MAX($O$2:$O$1000)*100)*12.5)+((P13/MAX($P$2:$P$1000)*100)*12.5)+((Q13/MAX($Q$2:$Q$1000)*100)*10)+((S13/MAX($S$2:$S$1000)*100)*15)+ ((T13/MAX($T$2:$T$1000)*100)*10))/100</f>
        <v>2.0818700055988191</v>
      </c>
      <c r="AK13" s="8">
        <f>('Controles Generales'!$D$5*(I13*(90/H13))+'Controles Generales'!$G$5*(L13*(90/H13))+'Controles Generales'!$H$5*(M13*(90/H13))+'Controles Generales'!$Q$5*(V13*(90/H13)))/100</f>
        <v>3.2389534883720934</v>
      </c>
    </row>
    <row r="14" spans="1:38" ht="21" x14ac:dyDescent="0.25">
      <c r="A14" s="117" t="s">
        <v>591</v>
      </c>
      <c r="B14" s="117" t="s">
        <v>25</v>
      </c>
      <c r="C14" s="117" t="s">
        <v>128</v>
      </c>
      <c r="D14" s="117" t="s">
        <v>118</v>
      </c>
      <c r="E14" s="118">
        <v>31414</v>
      </c>
      <c r="F14" s="117">
        <v>29</v>
      </c>
      <c r="G14" s="117">
        <v>22</v>
      </c>
      <c r="H14" s="117">
        <v>1626</v>
      </c>
      <c r="I14" s="117">
        <v>124</v>
      </c>
      <c r="J14" s="2">
        <v>293</v>
      </c>
      <c r="K14" s="2">
        <v>56</v>
      </c>
      <c r="L14" s="117">
        <v>17</v>
      </c>
      <c r="M14" s="117">
        <v>67</v>
      </c>
      <c r="N14" s="2">
        <v>29</v>
      </c>
      <c r="O14" s="2">
        <v>7</v>
      </c>
      <c r="P14" s="2">
        <v>8</v>
      </c>
      <c r="Q14" s="2">
        <v>4</v>
      </c>
      <c r="R14" s="2">
        <v>2</v>
      </c>
      <c r="S14" s="2">
        <v>16</v>
      </c>
      <c r="T14" s="2">
        <v>29</v>
      </c>
      <c r="U14" s="2">
        <v>30</v>
      </c>
      <c r="V14" s="117">
        <v>47</v>
      </c>
      <c r="W14" s="2">
        <v>50</v>
      </c>
      <c r="X14" s="2" t="s">
        <v>42</v>
      </c>
      <c r="Y14" s="2">
        <v>13.698106513131739</v>
      </c>
      <c r="Z14" s="2">
        <v>9.2296991562044557</v>
      </c>
      <c r="AA14" s="2">
        <v>8.6830198676996009</v>
      </c>
      <c r="AB14" s="2">
        <v>16.948106513131737</v>
      </c>
      <c r="AC14" s="2">
        <v>14.53367659380468</v>
      </c>
      <c r="AD14" s="2">
        <v>14.645722364366783</v>
      </c>
      <c r="AE14" s="2">
        <v>15.427836325751352</v>
      </c>
      <c r="AF14" s="2">
        <v>12.120150932769526</v>
      </c>
      <c r="AG14" s="2">
        <v>17.389053651387616</v>
      </c>
      <c r="AH14" s="2">
        <v>14.846310038791064</v>
      </c>
      <c r="AI14" s="2">
        <v>19.520722364366783</v>
      </c>
      <c r="AJ14" s="2">
        <f>(((J14/MAX($J$2:$J$1000)*100)*20)+((K14/MAX($K$2:$K$1000)*100)*20)+((O14/MAX($O$2:$O$1000)*100)*12.5)+((P14/MAX($P$2:$P$1000)*100)*12.5)+((Q14/MAX($Q$2:$Q$1000)*100)*10)+((S14/MAX($S$2:$S$1000)*100)*15)+ ((T14/MAX($T$2:$T$1000)*100)*10))/100</f>
        <v>48.540976113010011</v>
      </c>
      <c r="AK14" s="8">
        <f>('Controles Generales'!$D$5*(I14*(90/H14))+'Controles Generales'!$G$5*(L14*(90/H14))+'Controles Generales'!$H$5*(M14*(90/H14))+'Controles Generales'!$Q$5*(V14*(90/H14)))/100</f>
        <v>3.3666974169741697</v>
      </c>
    </row>
    <row r="15" spans="1:38" ht="21" x14ac:dyDescent="0.25">
      <c r="A15" s="117" t="s">
        <v>223</v>
      </c>
      <c r="B15" s="117" t="s">
        <v>25</v>
      </c>
      <c r="C15" s="117" t="s">
        <v>157</v>
      </c>
      <c r="D15" s="117" t="s">
        <v>118</v>
      </c>
      <c r="E15" s="118">
        <v>32217</v>
      </c>
      <c r="F15" s="117">
        <v>27</v>
      </c>
      <c r="G15" s="117">
        <v>29</v>
      </c>
      <c r="H15" s="117">
        <v>2309</v>
      </c>
      <c r="I15" s="117">
        <v>200</v>
      </c>
      <c r="J15" s="2">
        <v>73</v>
      </c>
      <c r="K15" s="2">
        <v>9</v>
      </c>
      <c r="L15" s="117">
        <v>29</v>
      </c>
      <c r="M15" s="117">
        <v>86</v>
      </c>
      <c r="N15" s="2">
        <v>7</v>
      </c>
      <c r="O15" s="2">
        <v>3</v>
      </c>
      <c r="P15" s="2">
        <v>0</v>
      </c>
      <c r="Q15" s="2">
        <v>0</v>
      </c>
      <c r="R15" s="2">
        <v>0</v>
      </c>
      <c r="S15" s="2">
        <v>22</v>
      </c>
      <c r="T15" s="2">
        <v>24</v>
      </c>
      <c r="U15" s="2">
        <v>1</v>
      </c>
      <c r="V15" s="117">
        <v>51</v>
      </c>
      <c r="W15" s="2">
        <v>18</v>
      </c>
      <c r="X15" s="2" t="s">
        <v>42</v>
      </c>
      <c r="Y15" s="2">
        <v>16.755251648122012</v>
      </c>
      <c r="Z15" s="2">
        <v>12.683024282202943</v>
      </c>
      <c r="AA15" s="2">
        <v>14.709559773613819</v>
      </c>
      <c r="AB15" s="2">
        <v>19.130251648122012</v>
      </c>
      <c r="AC15" s="2">
        <v>14.629238594987784</v>
      </c>
      <c r="AD15" s="2">
        <v>21.412794035156004</v>
      </c>
      <c r="AE15" s="2">
        <v>20.790156234595539</v>
      </c>
      <c r="AF15" s="2">
        <v>23.81694241347941</v>
      </c>
      <c r="AG15" s="2">
        <v>22.513584428432623</v>
      </c>
      <c r="AH15" s="2">
        <v>24.771735795039866</v>
      </c>
      <c r="AI15" s="2">
        <v>24.975294035156004</v>
      </c>
      <c r="AJ15" s="2">
        <f>(((J15/MAX($J$2:$J$1000)*100)*20)+((K15/MAX($K$2:$K$1000)*100)*20)+((O15/MAX($O$2:$O$1000)*100)*12.5)+((P15/MAX($P$2:$P$1000)*100)*12.5)+((Q15/MAX($Q$2:$Q$1000)*100)*10)+((S15/MAX($S$2:$S$1000)*100)*15)+ ((T15/MAX($T$2:$T$1000)*100)*10))/100</f>
        <v>17.009988802361683</v>
      </c>
      <c r="AK15" s="8">
        <f>('Controles Generales'!$D$5*(I15*(90/H15))+'Controles Generales'!$G$5*(L15*(90/H15))+'Controles Generales'!$H$5*(M15*(90/H15))+'Controles Generales'!$Q$5*(V15*(90/H15)))/100</f>
        <v>3.4125162407968821</v>
      </c>
    </row>
    <row r="16" spans="1:38" ht="21" x14ac:dyDescent="0.25">
      <c r="A16" s="117" t="s">
        <v>592</v>
      </c>
      <c r="B16" s="117" t="s">
        <v>25</v>
      </c>
      <c r="C16" s="117" t="s">
        <v>146</v>
      </c>
      <c r="D16" s="117" t="s">
        <v>118</v>
      </c>
      <c r="E16" s="118">
        <v>33073</v>
      </c>
      <c r="F16" s="117">
        <v>25</v>
      </c>
      <c r="G16" s="117">
        <v>13</v>
      </c>
      <c r="H16" s="117">
        <v>490</v>
      </c>
      <c r="I16" s="117">
        <v>53</v>
      </c>
      <c r="J16" s="2">
        <v>152</v>
      </c>
      <c r="K16" s="2">
        <v>21</v>
      </c>
      <c r="L16" s="117">
        <v>3</v>
      </c>
      <c r="M16" s="117">
        <v>30</v>
      </c>
      <c r="N16" s="2">
        <v>2</v>
      </c>
      <c r="O16" s="2">
        <v>0</v>
      </c>
      <c r="P16" s="2">
        <v>2</v>
      </c>
      <c r="Q16" s="2">
        <v>2</v>
      </c>
      <c r="R16" s="2">
        <v>8</v>
      </c>
      <c r="S16" s="2">
        <v>12</v>
      </c>
      <c r="T16" s="2">
        <v>9</v>
      </c>
      <c r="U16" s="2">
        <v>1</v>
      </c>
      <c r="V16" s="117">
        <v>9</v>
      </c>
      <c r="W16" s="2">
        <v>20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8">
        <f>('Controles Generales'!$D$5*(I16*(90/H16))+'Controles Generales'!$G$5*(L16*(90/H16))+'Controles Generales'!$H$5*(M16*(90/H16))+'Controles Generales'!$Q$5*(V16*(90/H16)))/100</f>
        <v>4.2015306122448974</v>
      </c>
    </row>
    <row r="17" spans="1:37" ht="21" x14ac:dyDescent="0.25">
      <c r="A17" s="117" t="s">
        <v>489</v>
      </c>
      <c r="B17" s="117" t="s">
        <v>25</v>
      </c>
      <c r="C17" s="117" t="s">
        <v>190</v>
      </c>
      <c r="D17" s="117" t="s">
        <v>118</v>
      </c>
      <c r="E17" s="118">
        <v>31839</v>
      </c>
      <c r="F17" s="117">
        <v>28</v>
      </c>
      <c r="G17" s="117">
        <v>19</v>
      </c>
      <c r="H17" s="117">
        <v>1180</v>
      </c>
      <c r="I17" s="117">
        <v>100</v>
      </c>
      <c r="J17" s="2">
        <v>11</v>
      </c>
      <c r="K17" s="2">
        <v>0</v>
      </c>
      <c r="L17" s="117">
        <v>18</v>
      </c>
      <c r="M17" s="117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117">
        <v>45</v>
      </c>
      <c r="W17" s="2">
        <v>1</v>
      </c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8">
        <f>('Controles Generales'!$D$5*(I17*(90/H17))+'Controles Generales'!$G$5*(L17*(90/H17))+'Controles Generales'!$H$5*(M17*(90/H17))+'Controles Generales'!$Q$5*(V17*(90/H17)))/100</f>
        <v>3.6743644067796613</v>
      </c>
    </row>
    <row r="18" spans="1:37" ht="21" x14ac:dyDescent="0.25">
      <c r="A18" s="117" t="s">
        <v>593</v>
      </c>
      <c r="B18" s="117" t="s">
        <v>25</v>
      </c>
      <c r="C18" s="117" t="s">
        <v>190</v>
      </c>
      <c r="D18" s="117" t="s">
        <v>118</v>
      </c>
      <c r="E18" s="118">
        <v>32523</v>
      </c>
      <c r="F18" s="117">
        <v>26</v>
      </c>
      <c r="G18" s="117">
        <v>4</v>
      </c>
      <c r="H18" s="117">
        <v>222</v>
      </c>
      <c r="I18" s="117">
        <v>29</v>
      </c>
      <c r="J18" s="2">
        <v>371</v>
      </c>
      <c r="K18" s="2">
        <v>36</v>
      </c>
      <c r="L18" s="117">
        <v>2</v>
      </c>
      <c r="M18" s="117">
        <v>16</v>
      </c>
      <c r="N18" s="2">
        <v>7</v>
      </c>
      <c r="O18" s="2">
        <v>4</v>
      </c>
      <c r="P18" s="2">
        <v>10</v>
      </c>
      <c r="Q18" s="2">
        <v>4</v>
      </c>
      <c r="R18" s="2">
        <v>11</v>
      </c>
      <c r="S18" s="2">
        <v>24</v>
      </c>
      <c r="T18" s="2">
        <v>19</v>
      </c>
      <c r="U18" s="2">
        <v>2</v>
      </c>
      <c r="V18" s="117">
        <v>5</v>
      </c>
      <c r="W18" s="2">
        <v>27</v>
      </c>
      <c r="X18" s="2" t="s">
        <v>42</v>
      </c>
      <c r="Y18" s="2">
        <v>31.941514075731355</v>
      </c>
      <c r="Z18" s="2">
        <v>14.725958873425917</v>
      </c>
      <c r="AA18" s="2">
        <v>18.702859786458635</v>
      </c>
      <c r="AB18" s="2">
        <v>25.978399321632995</v>
      </c>
      <c r="AC18" s="2">
        <v>25.432633695335145</v>
      </c>
      <c r="AD18" s="2">
        <v>49.203810113696917</v>
      </c>
      <c r="AE18" s="2">
        <v>33.8937415020918</v>
      </c>
      <c r="AF18" s="2">
        <v>40.59081036856179</v>
      </c>
      <c r="AG18" s="2">
        <v>46.956926884058497</v>
      </c>
      <c r="AH18" s="2">
        <v>47.030641164438649</v>
      </c>
      <c r="AI18" s="2">
        <v>40.259137982549376</v>
      </c>
      <c r="AJ18" s="2">
        <f>(((J18/MAX($J$2:$J$1000)*100)*20)+((K18/MAX($K$2:$K$1000)*100)*20)+((O18/MAX($O$2:$O$1000)*100)*12.5)+((P18/MAX($P$2:$P$1000)*100)*12.5)+((Q18/MAX($Q$2:$Q$1000)*100)*10)+((S18/MAX($S$2:$S$1000)*100)*15)+ ((T18/MAX($T$2:$T$1000)*100)*10))/100</f>
        <v>43.806458756670615</v>
      </c>
      <c r="AK18" s="8">
        <f>('Controles Generales'!$D$5*(I18*(90/H18))+'Controles Generales'!$G$5*(L18*(90/H18))+'Controles Generales'!$H$5*(M18*(90/H18))+'Controles Generales'!$Q$5*(V18*(90/H18)))/100</f>
        <v>5.0777027027027035</v>
      </c>
    </row>
    <row r="19" spans="1:37" ht="21" x14ac:dyDescent="0.25">
      <c r="A19" s="117" t="s">
        <v>221</v>
      </c>
      <c r="B19" s="117" t="s">
        <v>25</v>
      </c>
      <c r="C19" s="117" t="s">
        <v>152</v>
      </c>
      <c r="D19" s="117" t="s">
        <v>169</v>
      </c>
      <c r="E19" s="118">
        <v>31510</v>
      </c>
      <c r="F19" s="117">
        <v>29</v>
      </c>
      <c r="G19" s="117">
        <v>25</v>
      </c>
      <c r="H19" s="117">
        <v>1318</v>
      </c>
      <c r="I19" s="117">
        <v>125</v>
      </c>
      <c r="J19" s="2">
        <v>3</v>
      </c>
      <c r="K19" s="2">
        <v>1</v>
      </c>
      <c r="L19" s="117">
        <v>21</v>
      </c>
      <c r="M19" s="117">
        <v>85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117">
        <v>63</v>
      </c>
      <c r="W19" s="2">
        <v>1</v>
      </c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8">
        <f>('Controles Generales'!$D$5*(I19*(90/H19))+'Controles Generales'!$G$5*(L19*(90/H19))+'Controles Generales'!$H$5*(M19*(90/H19))+'Controles Generales'!$Q$5*(V19*(90/H19)))/100</f>
        <v>4.8072837632776926</v>
      </c>
    </row>
    <row r="20" spans="1:37" ht="21" x14ac:dyDescent="0.25">
      <c r="A20" s="117" t="s">
        <v>594</v>
      </c>
      <c r="B20" s="117" t="s">
        <v>25</v>
      </c>
      <c r="C20" s="117" t="s">
        <v>121</v>
      </c>
      <c r="D20" s="117" t="s">
        <v>136</v>
      </c>
      <c r="E20" s="118">
        <v>32681</v>
      </c>
      <c r="F20" s="117">
        <v>26</v>
      </c>
      <c r="G20" s="117">
        <v>17</v>
      </c>
      <c r="H20" s="117">
        <v>970</v>
      </c>
      <c r="I20" s="117">
        <v>87</v>
      </c>
      <c r="J20" s="2">
        <v>157</v>
      </c>
      <c r="K20" s="2">
        <v>18</v>
      </c>
      <c r="L20" s="117">
        <v>8</v>
      </c>
      <c r="M20" s="117">
        <v>47</v>
      </c>
      <c r="N20" s="2">
        <v>15</v>
      </c>
      <c r="O20" s="2">
        <v>6</v>
      </c>
      <c r="P20" s="2">
        <v>9</v>
      </c>
      <c r="Q20" s="2">
        <v>7</v>
      </c>
      <c r="R20" s="2">
        <v>5</v>
      </c>
      <c r="S20" s="2">
        <v>49</v>
      </c>
      <c r="T20" s="2">
        <v>32</v>
      </c>
      <c r="U20" s="2">
        <v>4</v>
      </c>
      <c r="V20" s="117">
        <v>50</v>
      </c>
      <c r="W20" s="2">
        <v>73</v>
      </c>
      <c r="X20" s="2" t="s">
        <v>42</v>
      </c>
      <c r="Y20" s="2">
        <f>(((I20/MAX($I$2:$I$1000)*100)*10)+((J20/MAX($J$2:$J$1000)*100)*7.5)+((K20/MAX($K$2:$K$1000)*100)*10)+((L20/MAX($L$2:$L$1000)*100)*20)+((M20/MAX($M$2:$M$1000)*100)*20)+ ((P20/MAX($P$2:$P$1000)*100)*7.5)+((R20/MAX($R$2:$R$1000)*100)*10)+((T20/MAX($T$2:$T$1000)*100)*5)+ ((V20/MAX($V$2:$V$1000)*100)*10))/100</f>
        <v>34.170324014572991</v>
      </c>
      <c r="Z20" s="2">
        <f>(((I20/MAX($I$2:$I$1000)*100)*5)+((J20/MAX($J$2:$J$1000)*100)*2.5)+((L20/MAX($L$2:$L$1000)*100)*20)+((M20/MAX($M$2:$M$1000)*100)*22.5)+((N20/MAX($N$2:$N$1000)*100)*5)+((O20/MAX($O$2:$O$1000)*100)*7.5)+((U20/MAX($U$2:$U$1000)*100)*15)+((V20/MAX($V$2:$V$1000)*100)*7.5)+((W20/MAX($W$2:$W$1000)*100)*15))/100</f>
        <v>42.428419644654511</v>
      </c>
      <c r="AA20" s="2">
        <f>(((I20/MAX($I$2:$I$1000)*100)*20)+((J20/MAX($J$2:$J$1000)*100)*10)+((L20/MAX($L$2:$L$1000)*100)*15)+((M20/MAX($M$2:$M$1000)*100)*20)+ ((O20/MAX($O$2:$O$1000)*100)*5)+((U20/MAX($U$2:$U$1000)*100)*15)+ ((V20/MAX($V$2:$V$1000)*100)*5)+((W20/MAX($W$2:$W$1000)*100)*10))/100</f>
        <v>38.892866824509213</v>
      </c>
      <c r="AB20" s="2">
        <f>(((I20/MAX($I$2:$I$1000)*100)*10)+((J20/MAX($J$2:$J$1000)*100)*7.5)+((K20/MAX($K$2:$K$1000)*100)*10)+((L20/MAX($L$2:$L$1000)*100)*20)+((M20/MAX($M$2:$M$1000)*100)*20)+ ((P20/MAX($P$2:$P$1000)*100)*7.5)+((S20/MAX($S$2:$S$1000)*100)*10)+ ((T20/MAX(T$2:$T$1000)*100)*5)+((V20/MAX($V$2:$V$1000)*100)*10))/100</f>
        <v>39.660090096444335</v>
      </c>
      <c r="AC20" s="2">
        <f>(((I20/MAX($I$2:$I$1000)*100)*10)+((J20/MAX($J$2:$J$1000)*100)*10)+((K20/MAX($K$2:$K$1000)*100)*22.5)+((M20/MAX($M$2:$M$1000)*100)*30)+((U20/MAX($U$2:$U$1000)*100)*5)+((V20/MAX($V$2:$V$1000)*100)*12.5)+ ((W20/MAX($W$2:$W$1000)*100)*10))/100</f>
        <v>37.735368913806269</v>
      </c>
      <c r="AD20" s="2">
        <f>(((I20/MAX($I$2:$I$1000)*100)*5)+((J20/MAX($J$2:$J$1000)*100)*15)+((K20/MAX($K$2:$K$1000)*100)*22.5)+((L20/MAX($L$2:$L$1000)*100)*7.5)+((O20/MAX($O$2:$O$1000)*100)*12.5)+((P20/MAX($P$2:$P$1000)*100)*12.5)+((R20/MAX($R$2:$R$1000)*100)*15)+ ((T20/MAX($T$2:$T$1000)*100)*10))/100</f>
        <v>34.9096828788919</v>
      </c>
      <c r="AE20" s="2">
        <f>(((I20/MAX($I$2:$I$1000)*100)*10)+((J20/MAX($J$2:$J$1000)*100)*10)+((K20/MAX($K$2:$K$1000)*100)*17.5)+((L20/MAX($L$2:$L$1000)*100)*15)+((M20/MAX($M$2:$M$1000)*100)*15)+ ((O20/MAX($O$2:$O$1000)*100)*7.5)+((P20/MAX($P$2:$P$1000)*100)*10)+ ((T20/MAX($T$2:$T$1000)*100)*10)+((V20/MAX($V$2:$V1038)*100)*5))/100</f>
        <v>38.646002179807923</v>
      </c>
      <c r="AF20" s="2">
        <f>(((J20/MAX($J$2:$J$1000)*100)*15)+((K20/MAX($K$2:$K$1000)*100)*12.5)+((N20/MAX($N$2:$N$1000)*100)*10)+((O20/MAX($O$2:$O$1000)*100)*22.5)+((P20/MAX($P$2:$P$1000)*100)*12.5)+((T20/MAX($T$2:$T$1000)*100)*17.5)+ ((W20/MAX($W$2:$W$1000)*100)*10))/100</f>
        <v>50.753203274846321</v>
      </c>
      <c r="AG20" s="2">
        <f>(((J20/MAX($J$2:$J$1000)*100)*10)+((K20/MAX($K$2:$K$1000)*100)*25)+((N20/MAX($N$2:$N$1000)*100)*5)+((O20/MAX($O$2:$O$1000)*100)*12.5)+((P20/MAX($P$2:$P$1000)*100)*15)+((R20/MAX($R$2:$R$1000)*100)*10)+((S20/MAX($S$2:$S$1000)*100)*10)+((T20/MAX($T$2:$T$1000)*100)*12.5))/100</f>
        <v>41.615403633431335</v>
      </c>
      <c r="AH20" s="2">
        <f>(((J20/MAX($J$2:$J$1000)*100)*10)+((K20/MAX($K$2:$K$1000)*100)*15)+((N20/MAX($N$2:$N$1000)*100)*7.5)+((O20/MAX($O$2:$O$1000)*100)*15)+((P20/MAX($P$2:$P$1000)*100)*20)+((R20/MAX($R$2:$R$1000)*100)*7.5)+((S20/MAX($S$2:$S$1000)*100)*7.5)+((T20/MAX($T$2:$T$1000)*100)*12.5)+((W20/MAX($W$2:$W$1000)*100)*5))/100</f>
        <v>47.36832650205293</v>
      </c>
      <c r="AI20" s="2">
        <f>(((I20/MAX($I$2:$I$1000)*100)*5)+((J20/MAX($J$2:$J$1000)*100)*15)+((K20/MAX($K$2:$K$1000)*100)*22.5)+((L20/MAX($L$2:$L$1000)*100)*7.5)+((O20/MAX($O$2:$O$1000)*100)*12.5)+((P20/MAX($P$2:$P$1000)*100)*12.5)+((S20/MAX($S$2:$S$1000)*100)*15)+ ((T20/MAX($T$2:$T$1000)*100)*10))/100</f>
        <v>43.14433200169892</v>
      </c>
      <c r="AJ20" s="2">
        <f>(((J20/MAX($J$2:$J$1000)*100)*20)+((K20/MAX($K$2:$K$1000)*100)*20)+((O20/MAX($O$2:$O$1000)*100)*12.5)+((P20/MAX($P$2:$P$1000)*100)*12.5)+((Q20/MAX($Q$2:$Q$1000)*100)*10)+((S20/MAX($S$2:$S$1000)*100)*15)+ ((T20/MAX($T$2:$T$1000)*100)*10))/100</f>
        <v>45.095975579556089</v>
      </c>
      <c r="AK20" s="8">
        <f>('Controles Generales'!$D$5*(I20*(90/H20))+'Controles Generales'!$G$5*(L20*(90/H20))+'Controles Generales'!$H$5*(M20*(90/H20))+'Controles Generales'!$Q$5*(V20*(90/H20)))/100</f>
        <v>4.1659793814432984</v>
      </c>
    </row>
    <row r="21" spans="1:37" ht="21" x14ac:dyDescent="0.25">
      <c r="A21" s="117" t="s">
        <v>595</v>
      </c>
      <c r="B21" s="117" t="s">
        <v>25</v>
      </c>
      <c r="C21" s="117" t="s">
        <v>121</v>
      </c>
      <c r="D21" s="117" t="s">
        <v>118</v>
      </c>
      <c r="E21" s="118">
        <v>30392</v>
      </c>
      <c r="F21" s="117">
        <v>32</v>
      </c>
      <c r="G21" s="117">
        <v>9</v>
      </c>
      <c r="H21" s="117">
        <v>429</v>
      </c>
      <c r="I21" s="117">
        <v>30</v>
      </c>
      <c r="J21" s="2">
        <v>16</v>
      </c>
      <c r="K21" s="2">
        <v>1</v>
      </c>
      <c r="L21" s="117">
        <v>0</v>
      </c>
      <c r="M21" s="117">
        <v>14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1</v>
      </c>
      <c r="U21" s="2">
        <v>0</v>
      </c>
      <c r="V21" s="117">
        <v>16</v>
      </c>
      <c r="W21" s="2">
        <v>5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8">
        <f>('Controles Generales'!$D$5*(I21*(90/H21))+'Controles Generales'!$G$5*(L21*(90/H21))+'Controles Generales'!$H$5*(M21*(90/H21))+'Controles Generales'!$Q$5*(V21*(90/H21)))/100</f>
        <v>2.895104895104895</v>
      </c>
    </row>
    <row r="22" spans="1:37" ht="21" x14ac:dyDescent="0.25">
      <c r="A22" s="117" t="s">
        <v>596</v>
      </c>
      <c r="B22" s="117" t="s">
        <v>25</v>
      </c>
      <c r="C22" s="117" t="s">
        <v>158</v>
      </c>
      <c r="D22" s="117" t="s">
        <v>118</v>
      </c>
      <c r="E22" s="118">
        <v>32014</v>
      </c>
      <c r="F22" s="117">
        <v>28</v>
      </c>
      <c r="G22" s="117">
        <v>13</v>
      </c>
      <c r="H22" s="117">
        <v>689</v>
      </c>
      <c r="I22" s="117">
        <v>100</v>
      </c>
      <c r="J22" s="2">
        <v>112</v>
      </c>
      <c r="K22" s="2">
        <v>13</v>
      </c>
      <c r="L22" s="117">
        <v>6</v>
      </c>
      <c r="M22" s="117">
        <v>39</v>
      </c>
      <c r="N22" s="2">
        <v>11</v>
      </c>
      <c r="O22" s="2">
        <v>0</v>
      </c>
      <c r="P22" s="2">
        <v>0</v>
      </c>
      <c r="Q22" s="2">
        <v>0</v>
      </c>
      <c r="R22" s="2">
        <v>7</v>
      </c>
      <c r="S22" s="2">
        <v>11</v>
      </c>
      <c r="T22" s="2">
        <v>18</v>
      </c>
      <c r="U22" s="2">
        <v>14</v>
      </c>
      <c r="V22" s="117">
        <v>33</v>
      </c>
      <c r="W22" s="2">
        <v>60</v>
      </c>
      <c r="X22" s="2" t="s">
        <v>42</v>
      </c>
      <c r="Y22" s="2">
        <v>2.7235571132877481</v>
      </c>
      <c r="Z22" s="2">
        <v>2.5983141681121502</v>
      </c>
      <c r="AA22" s="2">
        <v>2.9072174181166632</v>
      </c>
      <c r="AB22" s="2">
        <v>2.6846226870582397</v>
      </c>
      <c r="AC22" s="2">
        <v>3.1649631993559888</v>
      </c>
      <c r="AD22" s="2">
        <v>1.7744948989564049</v>
      </c>
      <c r="AE22" s="2">
        <v>2.4455491843896064</v>
      </c>
      <c r="AF22" s="2">
        <v>1.6206441759098305</v>
      </c>
      <c r="AG22" s="2">
        <v>1.4146000495232147</v>
      </c>
      <c r="AH22" s="2">
        <v>1.3779675520963588</v>
      </c>
      <c r="AI22" s="2">
        <v>1.7160932596121423</v>
      </c>
      <c r="AJ22" s="2">
        <f t="shared" ref="AJ22:AJ29" si="0">(((J22/MAX($J$2:$J$1000)*100)*20)+((K22/MAX($K$2:$K$1000)*100)*20)+((O22/MAX($O$2:$O$1000)*100)*12.5)+((P22/MAX($P$2:$P$1000)*100)*12.5)+((Q22/MAX($Q$2:$Q$1000)*100)*10)+((S22/MAX($S$2:$S$1000)*100)*15)+ ((T22/MAX($T$2:$T$1000)*100)*10))/100</f>
        <v>11.594766376546039</v>
      </c>
      <c r="AK22" s="8">
        <f>('Controles Generales'!$D$5*(I22*(90/H22))+'Controles Generales'!$G$5*(L22*(90/H22))+'Controles Generales'!$H$5*(M22*(90/H22))+'Controles Generales'!$Q$5*(V22*(90/H22)))/100</f>
        <v>5.4372278664731502</v>
      </c>
    </row>
    <row r="23" spans="1:37" ht="21" x14ac:dyDescent="0.25">
      <c r="A23" s="117" t="s">
        <v>597</v>
      </c>
      <c r="B23" s="117" t="s">
        <v>25</v>
      </c>
      <c r="C23" s="117" t="s">
        <v>148</v>
      </c>
      <c r="D23" s="117" t="s">
        <v>118</v>
      </c>
      <c r="E23" s="118">
        <v>33753</v>
      </c>
      <c r="F23" s="117">
        <v>23</v>
      </c>
      <c r="G23" s="117">
        <v>3</v>
      </c>
      <c r="H23" s="117">
        <v>124</v>
      </c>
      <c r="I23" s="117">
        <v>13</v>
      </c>
      <c r="J23" s="2">
        <v>421</v>
      </c>
      <c r="K23" s="2">
        <v>44</v>
      </c>
      <c r="L23" s="117">
        <v>8</v>
      </c>
      <c r="M23" s="117">
        <v>9</v>
      </c>
      <c r="N23" s="2">
        <v>11</v>
      </c>
      <c r="O23" s="2">
        <v>4</v>
      </c>
      <c r="P23" s="2">
        <v>7</v>
      </c>
      <c r="Q23" s="2">
        <v>1</v>
      </c>
      <c r="R23" s="2">
        <v>20</v>
      </c>
      <c r="S23" s="2">
        <v>29</v>
      </c>
      <c r="T23" s="2">
        <v>32</v>
      </c>
      <c r="U23" s="2">
        <v>4</v>
      </c>
      <c r="V23" s="117">
        <v>9</v>
      </c>
      <c r="W23" s="2">
        <v>29</v>
      </c>
      <c r="X23" s="2" t="s">
        <v>42</v>
      </c>
      <c r="Y23" s="2">
        <v>7.518035535067054</v>
      </c>
      <c r="Z23" s="2">
        <v>6.1567982762965867</v>
      </c>
      <c r="AA23" s="2">
        <v>7.2712879444031389</v>
      </c>
      <c r="AB23" s="2">
        <v>8.2680355350670531</v>
      </c>
      <c r="AC23" s="2">
        <v>8.09354489596425</v>
      </c>
      <c r="AD23" s="2">
        <v>5.7175142682559263</v>
      </c>
      <c r="AE23" s="2">
        <v>7.2542339199961727</v>
      </c>
      <c r="AF23" s="2">
        <v>5.2947428476365861</v>
      </c>
      <c r="AG23" s="2">
        <v>5.1788971798459462</v>
      </c>
      <c r="AH23" s="2">
        <v>5.3692442782812808</v>
      </c>
      <c r="AI23" s="2">
        <v>6.8425142682559263</v>
      </c>
      <c r="AJ23" s="2">
        <f t="shared" si="0"/>
        <v>45.67935222543273</v>
      </c>
      <c r="AK23" s="8">
        <f>('Controles Generales'!$D$5*(I23*(90/H23))+'Controles Generales'!$G$5*(L23*(90/H23))+'Controles Generales'!$H$5*(M23*(90/H23))+'Controles Generales'!$Q$5*(V23*(90/H23)))/100</f>
        <v>6.967741935483871</v>
      </c>
    </row>
    <row r="24" spans="1:37" ht="21" x14ac:dyDescent="0.25">
      <c r="A24" s="117" t="s">
        <v>147</v>
      </c>
      <c r="B24" s="117" t="s">
        <v>25</v>
      </c>
      <c r="C24" s="117" t="s">
        <v>598</v>
      </c>
      <c r="D24" s="117" t="s">
        <v>118</v>
      </c>
      <c r="E24" s="118">
        <v>32044</v>
      </c>
      <c r="F24" s="117">
        <v>28</v>
      </c>
      <c r="G24" s="117">
        <v>14</v>
      </c>
      <c r="H24" s="117">
        <v>961</v>
      </c>
      <c r="I24" s="117">
        <v>74</v>
      </c>
      <c r="J24" s="2">
        <v>111</v>
      </c>
      <c r="K24" s="2">
        <v>12</v>
      </c>
      <c r="L24" s="117">
        <v>5</v>
      </c>
      <c r="M24" s="117">
        <v>19</v>
      </c>
      <c r="N24" s="2">
        <v>1</v>
      </c>
      <c r="O24" s="2">
        <v>0</v>
      </c>
      <c r="P24" s="2">
        <v>3</v>
      </c>
      <c r="Q24" s="2">
        <v>0</v>
      </c>
      <c r="R24" s="2">
        <v>9</v>
      </c>
      <c r="S24" s="2">
        <v>5</v>
      </c>
      <c r="T24" s="2">
        <v>11</v>
      </c>
      <c r="U24" s="2">
        <v>0</v>
      </c>
      <c r="V24" s="117">
        <v>31</v>
      </c>
      <c r="W24" s="2">
        <v>6</v>
      </c>
      <c r="X24" s="2" t="s">
        <v>42</v>
      </c>
      <c r="Y24" s="2">
        <v>5.744885562258613</v>
      </c>
      <c r="Z24" s="2">
        <v>5.1987025463506651</v>
      </c>
      <c r="AA24" s="2">
        <v>5.838580134488657</v>
      </c>
      <c r="AB24" s="2">
        <v>6.1280822835700883</v>
      </c>
      <c r="AC24" s="2">
        <v>6.0913195303729681</v>
      </c>
      <c r="AD24" s="2">
        <v>6.4980227725041564</v>
      </c>
      <c r="AE24" s="2">
        <v>6.2068204392451163</v>
      </c>
      <c r="AF24" s="2">
        <v>6.8521698889345952</v>
      </c>
      <c r="AG24" s="2">
        <v>6.1535051389197974</v>
      </c>
      <c r="AH24" s="2">
        <v>5.8756783537099349</v>
      </c>
      <c r="AI24" s="2">
        <v>7.0728178544713698</v>
      </c>
      <c r="AJ24" s="2">
        <f t="shared" si="0"/>
        <v>11.249823446327682</v>
      </c>
      <c r="AK24" s="8">
        <f>('Controles Generales'!$D$5*(I24*(90/H24))+'Controles Generales'!$G$5*(L24*(90/H24))+'Controles Generales'!$H$5*(M24*(90/H24))+'Controles Generales'!$Q$5*(V24*(90/H24)))/100</f>
        <v>2.7697710718002084</v>
      </c>
    </row>
    <row r="25" spans="1:37" ht="21" x14ac:dyDescent="0.25">
      <c r="A25" s="117" t="s">
        <v>599</v>
      </c>
      <c r="B25" s="117" t="s">
        <v>25</v>
      </c>
      <c r="C25" s="117" t="s">
        <v>130</v>
      </c>
      <c r="D25" s="117" t="s">
        <v>118</v>
      </c>
      <c r="E25" s="118">
        <v>33375</v>
      </c>
      <c r="F25" s="117">
        <v>24</v>
      </c>
      <c r="G25" s="117">
        <v>11</v>
      </c>
      <c r="H25" s="117">
        <v>778</v>
      </c>
      <c r="I25" s="117">
        <v>66</v>
      </c>
      <c r="J25" s="2">
        <v>26</v>
      </c>
      <c r="K25" s="2">
        <v>4</v>
      </c>
      <c r="L25" s="117">
        <v>4</v>
      </c>
      <c r="M25" s="117">
        <v>17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1</v>
      </c>
      <c r="U25" s="2">
        <v>2</v>
      </c>
      <c r="V25" s="117">
        <v>12</v>
      </c>
      <c r="W25" s="2">
        <v>6</v>
      </c>
      <c r="X25" s="2" t="s">
        <v>42</v>
      </c>
      <c r="Y25" s="2">
        <v>9.271033208598789</v>
      </c>
      <c r="Z25" s="2">
        <v>7.5393501377297127</v>
      </c>
      <c r="AA25" s="2">
        <v>6.8822198824455043</v>
      </c>
      <c r="AB25" s="2">
        <v>10.154229929910265</v>
      </c>
      <c r="AC25" s="2">
        <v>13.583768184693231</v>
      </c>
      <c r="AD25" s="2">
        <v>17.629150300221909</v>
      </c>
      <c r="AE25" s="2">
        <v>14.416122254583172</v>
      </c>
      <c r="AF25" s="2">
        <v>19.115171812515268</v>
      </c>
      <c r="AG25" s="2">
        <v>19.590592526196939</v>
      </c>
      <c r="AH25" s="2">
        <v>17.567543914882897</v>
      </c>
      <c r="AI25" s="2">
        <v>18.953945382189122</v>
      </c>
      <c r="AJ25" s="2">
        <f t="shared" si="0"/>
        <v>2.0474945284267316</v>
      </c>
      <c r="AK25" s="8">
        <f>('Controles Generales'!$D$5*(I25*(90/H25))+'Controles Generales'!$G$5*(L25*(90/H25))+'Controles Generales'!$H$5*(M25*(90/H25))+'Controles Generales'!$Q$5*(V25*(90/H25)))/100</f>
        <v>2.6751285347043705</v>
      </c>
    </row>
    <row r="26" spans="1:37" ht="21" x14ac:dyDescent="0.25">
      <c r="A26" s="117" t="s">
        <v>508</v>
      </c>
      <c r="B26" s="117" t="s">
        <v>25</v>
      </c>
      <c r="C26" s="117" t="s">
        <v>175</v>
      </c>
      <c r="D26" s="117" t="s">
        <v>118</v>
      </c>
      <c r="E26" s="118">
        <v>34343</v>
      </c>
      <c r="F26" s="117">
        <v>21</v>
      </c>
      <c r="G26" s="117">
        <v>5</v>
      </c>
      <c r="H26" s="117">
        <v>127</v>
      </c>
      <c r="I26" s="117">
        <v>6</v>
      </c>
      <c r="J26" s="2">
        <v>277</v>
      </c>
      <c r="K26" s="2">
        <v>33</v>
      </c>
      <c r="L26" s="117">
        <v>0</v>
      </c>
      <c r="M26" s="117">
        <v>1</v>
      </c>
      <c r="N26" s="2">
        <v>26</v>
      </c>
      <c r="O26" s="2">
        <v>8</v>
      </c>
      <c r="P26" s="2">
        <v>9</v>
      </c>
      <c r="Q26" s="2">
        <v>1</v>
      </c>
      <c r="R26" s="2">
        <v>13</v>
      </c>
      <c r="S26" s="2">
        <v>15</v>
      </c>
      <c r="T26" s="2">
        <v>27</v>
      </c>
      <c r="U26" s="2">
        <v>3</v>
      </c>
      <c r="V26" s="117">
        <v>4</v>
      </c>
      <c r="W26" s="2">
        <v>32</v>
      </c>
      <c r="X26" s="2" t="s">
        <v>42</v>
      </c>
      <c r="Y26" s="2">
        <v>15.609317004623586</v>
      </c>
      <c r="Z26" s="2">
        <v>9.246235088943779</v>
      </c>
      <c r="AA26" s="2">
        <v>11.121638366786083</v>
      </c>
      <c r="AB26" s="2">
        <v>16.578579299705552</v>
      </c>
      <c r="AC26" s="2">
        <v>17.649862409752632</v>
      </c>
      <c r="AD26" s="2">
        <v>22.196980880328123</v>
      </c>
      <c r="AE26" s="2">
        <v>19.238547141524183</v>
      </c>
      <c r="AF26" s="2">
        <v>22.121495878848819</v>
      </c>
      <c r="AG26" s="2">
        <v>24.372602811489024</v>
      </c>
      <c r="AH26" s="2">
        <v>24.811826188784959</v>
      </c>
      <c r="AI26" s="2">
        <v>23.650874322951076</v>
      </c>
      <c r="AJ26" s="2">
        <f t="shared" si="0"/>
        <v>42.264514718434214</v>
      </c>
      <c r="AK26" s="8">
        <f>('Controles Generales'!$D$5*(I26*(90/H26))+'Controles Generales'!$G$5*(L26*(90/H26))+'Controles Generales'!$H$5*(M26*(90/H26))+'Controles Generales'!$Q$5*(V26*(90/H26)))/100</f>
        <v>1.7185039370078738</v>
      </c>
    </row>
    <row r="27" spans="1:37" ht="21" x14ac:dyDescent="0.25">
      <c r="A27" s="117" t="s">
        <v>600</v>
      </c>
      <c r="B27" s="117" t="s">
        <v>25</v>
      </c>
      <c r="C27" s="117" t="s">
        <v>152</v>
      </c>
      <c r="D27" s="117" t="s">
        <v>118</v>
      </c>
      <c r="E27" s="118">
        <v>31645</v>
      </c>
      <c r="F27" s="117">
        <v>29</v>
      </c>
      <c r="G27" s="117">
        <v>16</v>
      </c>
      <c r="H27" s="117">
        <v>984</v>
      </c>
      <c r="I27" s="117">
        <v>53</v>
      </c>
      <c r="J27" s="2">
        <v>9</v>
      </c>
      <c r="K27" s="2">
        <v>2</v>
      </c>
      <c r="L27" s="117">
        <v>4</v>
      </c>
      <c r="M27" s="117">
        <v>32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</v>
      </c>
      <c r="T27" s="2">
        <v>2</v>
      </c>
      <c r="U27" s="2">
        <v>0</v>
      </c>
      <c r="V27" s="117">
        <v>24</v>
      </c>
      <c r="W27" s="2">
        <v>2</v>
      </c>
      <c r="X27" s="2" t="s">
        <v>42</v>
      </c>
      <c r="Y27" s="2">
        <v>13.170953901595801</v>
      </c>
      <c r="Z27" s="2">
        <v>10.851763584301073</v>
      </c>
      <c r="AA27" s="2">
        <v>11.293680470781641</v>
      </c>
      <c r="AB27" s="2">
        <v>13.929150622907278</v>
      </c>
      <c r="AC27" s="2">
        <v>13.896161910512008</v>
      </c>
      <c r="AD27" s="2">
        <v>11.748439494903339</v>
      </c>
      <c r="AE27" s="2">
        <v>13.411177352984406</v>
      </c>
      <c r="AF27" s="2">
        <v>10.403683357193795</v>
      </c>
      <c r="AG27" s="2">
        <v>10.944763646734282</v>
      </c>
      <c r="AH27" s="2">
        <v>9.4331591332614</v>
      </c>
      <c r="AI27" s="2">
        <v>12.885734576870552</v>
      </c>
      <c r="AJ27" s="2">
        <f t="shared" si="0"/>
        <v>1.4703644322288385</v>
      </c>
      <c r="AK27" s="8">
        <f>('Controles Generales'!$D$5*(I27*(90/H27))+'Controles Generales'!$G$5*(L27*(90/H27))+'Controles Generales'!$H$5*(M27*(90/H27))+'Controles Generales'!$Q$5*(V27*(90/H27)))/100</f>
        <v>2.444359756097561</v>
      </c>
    </row>
    <row r="28" spans="1:37" ht="21" x14ac:dyDescent="0.25">
      <c r="A28" s="117" t="s">
        <v>500</v>
      </c>
      <c r="B28" s="117" t="s">
        <v>25</v>
      </c>
      <c r="C28" s="117" t="s">
        <v>168</v>
      </c>
      <c r="D28" s="117" t="s">
        <v>118</v>
      </c>
      <c r="E28" s="118">
        <v>34625</v>
      </c>
      <c r="F28" s="117">
        <v>21</v>
      </c>
      <c r="G28" s="117">
        <v>6</v>
      </c>
      <c r="H28" s="117">
        <v>314</v>
      </c>
      <c r="I28" s="117">
        <v>28</v>
      </c>
      <c r="J28" s="2">
        <v>11</v>
      </c>
      <c r="K28" s="2">
        <v>6</v>
      </c>
      <c r="L28" s="117">
        <v>5</v>
      </c>
      <c r="M28" s="117">
        <v>17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2</v>
      </c>
      <c r="T28" s="2">
        <v>2</v>
      </c>
      <c r="U28" s="2">
        <v>0</v>
      </c>
      <c r="V28" s="117">
        <v>10</v>
      </c>
      <c r="W28" s="2">
        <v>5</v>
      </c>
      <c r="X28" s="2" t="s">
        <v>42</v>
      </c>
      <c r="Y28" s="2">
        <v>22.92653487196316</v>
      </c>
      <c r="Z28" s="2">
        <v>13.400933865051762</v>
      </c>
      <c r="AA28" s="2">
        <v>15.585900686102955</v>
      </c>
      <c r="AB28" s="2">
        <v>24.278993888356599</v>
      </c>
      <c r="AC28" s="2">
        <v>27.892005127192341</v>
      </c>
      <c r="AD28" s="2">
        <v>37.4775515020252</v>
      </c>
      <c r="AE28" s="2">
        <v>32.18531749409474</v>
      </c>
      <c r="AF28" s="2">
        <v>38.56185486451141</v>
      </c>
      <c r="AG28" s="2">
        <v>39.889304701651113</v>
      </c>
      <c r="AH28" s="2">
        <v>35.254305967930101</v>
      </c>
      <c r="AI28" s="2">
        <v>39.506240026615366</v>
      </c>
      <c r="AJ28" s="2">
        <f t="shared" si="0"/>
        <v>2.4193133811777883</v>
      </c>
      <c r="AK28" s="8">
        <f>('Controles Generales'!$D$5*(I28*(90/H28))+'Controles Generales'!$G$5*(L28*(90/H28))+'Controles Generales'!$H$5*(M28*(90/H28))+'Controles Generales'!$Q$5*(V28*(90/H28)))/100</f>
        <v>4.1488853503184711</v>
      </c>
    </row>
    <row r="29" spans="1:37" ht="21" x14ac:dyDescent="0.25">
      <c r="A29" s="117" t="s">
        <v>134</v>
      </c>
      <c r="B29" s="117" t="s">
        <v>25</v>
      </c>
      <c r="C29" s="117" t="s">
        <v>157</v>
      </c>
      <c r="D29" s="117" t="s">
        <v>118</v>
      </c>
      <c r="E29" s="118">
        <v>34513</v>
      </c>
      <c r="F29" s="117">
        <v>21</v>
      </c>
      <c r="G29" s="117">
        <v>1</v>
      </c>
      <c r="H29" s="117">
        <v>8</v>
      </c>
      <c r="I29" s="117">
        <v>3</v>
      </c>
      <c r="J29" s="2">
        <v>2</v>
      </c>
      <c r="K29" s="2">
        <v>0</v>
      </c>
      <c r="L29" s="117">
        <v>0</v>
      </c>
      <c r="M29" s="117">
        <v>2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117">
        <v>0</v>
      </c>
      <c r="W29" s="2">
        <v>2</v>
      </c>
      <c r="X29" s="2" t="s">
        <v>42</v>
      </c>
      <c r="Y29" s="2">
        <v>1.4815753390867936</v>
      </c>
      <c r="Z29" s="2">
        <v>1.1925803366193053</v>
      </c>
      <c r="AA29" s="2">
        <v>1.488526921390114</v>
      </c>
      <c r="AB29" s="2">
        <v>1.4815753390867936</v>
      </c>
      <c r="AC29" s="2">
        <v>1.1830724225173939</v>
      </c>
      <c r="AD29" s="2">
        <v>0.72088791941154606</v>
      </c>
      <c r="AE29" s="2">
        <v>1.3009865206144187</v>
      </c>
      <c r="AF29" s="2">
        <v>0.52729528535980152</v>
      </c>
      <c r="AG29" s="2">
        <v>0.36435070306038048</v>
      </c>
      <c r="AH29" s="2">
        <v>0.36435070306038048</v>
      </c>
      <c r="AI29" s="2">
        <v>0.72088791941154606</v>
      </c>
      <c r="AJ29" s="2">
        <f t="shared" si="0"/>
        <v>6.006006006006006E-2</v>
      </c>
      <c r="AK29" s="8">
        <f>('Controles Generales'!$D$5*(I29*(90/H29))+'Controles Generales'!$G$5*(L29*(90/H29))+'Controles Generales'!$H$5*(M29*(90/H29))+'Controles Generales'!$Q$5*(V29*(90/H29)))/100</f>
        <v>13.78125</v>
      </c>
    </row>
    <row r="30" spans="1:37" ht="21" x14ac:dyDescent="0.25">
      <c r="A30" s="117" t="s">
        <v>424</v>
      </c>
      <c r="B30" s="117" t="s">
        <v>25</v>
      </c>
      <c r="C30" s="117" t="s">
        <v>128</v>
      </c>
      <c r="D30" s="117" t="s">
        <v>118</v>
      </c>
      <c r="E30" s="118">
        <v>35423</v>
      </c>
      <c r="F30" s="117">
        <v>18</v>
      </c>
      <c r="G30" s="117">
        <v>1</v>
      </c>
      <c r="H30" s="117">
        <v>7</v>
      </c>
      <c r="I30" s="117">
        <v>3</v>
      </c>
      <c r="J30" s="2">
        <v>242</v>
      </c>
      <c r="K30" s="2">
        <v>34</v>
      </c>
      <c r="L30" s="117">
        <v>0</v>
      </c>
      <c r="M30" s="117">
        <v>0</v>
      </c>
      <c r="N30" s="2">
        <v>11</v>
      </c>
      <c r="O30" s="2">
        <v>3</v>
      </c>
      <c r="P30" s="2">
        <v>1</v>
      </c>
      <c r="Q30" s="2">
        <v>0</v>
      </c>
      <c r="R30" s="2">
        <v>10</v>
      </c>
      <c r="S30" s="2">
        <v>11</v>
      </c>
      <c r="T30" s="2">
        <v>31</v>
      </c>
      <c r="U30" s="2">
        <v>10</v>
      </c>
      <c r="V30" s="117">
        <v>1</v>
      </c>
      <c r="W30" s="2">
        <v>72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8">
        <f>('Controles Generales'!$D$5*(I30*(90/H30))+'Controles Generales'!$G$5*(L30*(90/H30))+'Controles Generales'!$H$5*(M30*(90/H30))+'Controles Generales'!$Q$5*(V30*(90/H30)))/100</f>
        <v>11.25</v>
      </c>
    </row>
    <row r="31" spans="1:37" ht="21" x14ac:dyDescent="0.25">
      <c r="A31" s="117" t="s">
        <v>601</v>
      </c>
      <c r="B31" s="117" t="s">
        <v>25</v>
      </c>
      <c r="C31" s="117" t="s">
        <v>130</v>
      </c>
      <c r="D31" s="117" t="s">
        <v>118</v>
      </c>
      <c r="E31" s="118">
        <v>33318</v>
      </c>
      <c r="F31" s="117">
        <v>24</v>
      </c>
      <c r="G31" s="117">
        <v>14</v>
      </c>
      <c r="H31" s="117">
        <v>634</v>
      </c>
      <c r="I31" s="117">
        <v>22</v>
      </c>
      <c r="J31" s="2">
        <v>157</v>
      </c>
      <c r="K31" s="2">
        <v>21</v>
      </c>
      <c r="L31" s="117">
        <v>4</v>
      </c>
      <c r="M31" s="117">
        <v>17</v>
      </c>
      <c r="N31" s="2">
        <v>16</v>
      </c>
      <c r="O31" s="2">
        <v>0</v>
      </c>
      <c r="P31" s="2">
        <v>1</v>
      </c>
      <c r="Q31" s="2">
        <v>1</v>
      </c>
      <c r="R31" s="2">
        <v>21</v>
      </c>
      <c r="S31" s="2">
        <v>16</v>
      </c>
      <c r="T31" s="2">
        <v>17</v>
      </c>
      <c r="U31" s="2">
        <v>10</v>
      </c>
      <c r="V31" s="117">
        <v>10</v>
      </c>
      <c r="W31" s="2">
        <v>55</v>
      </c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8">
        <f>('Controles Generales'!$D$5*(I31*(90/H31))+'Controles Generales'!$G$5*(L31*(90/H31))+'Controles Generales'!$H$5*(M31*(90/H31))+'Controles Generales'!$Q$5*(V31*(90/H31)))/100</f>
        <v>1.8205835962145107</v>
      </c>
    </row>
    <row r="32" spans="1:37" ht="31.5" x14ac:dyDescent="0.25">
      <c r="A32" s="117" t="s">
        <v>353</v>
      </c>
      <c r="B32" s="117" t="s">
        <v>25</v>
      </c>
      <c r="C32" s="117" t="s">
        <v>175</v>
      </c>
      <c r="D32" s="117" t="s">
        <v>118</v>
      </c>
      <c r="E32" s="118">
        <v>35705</v>
      </c>
      <c r="F32" s="117">
        <v>18</v>
      </c>
      <c r="G32" s="117">
        <v>15</v>
      </c>
      <c r="H32" s="117">
        <v>847</v>
      </c>
      <c r="I32" s="117">
        <v>25</v>
      </c>
      <c r="J32" s="2">
        <v>260</v>
      </c>
      <c r="K32" s="2">
        <v>61</v>
      </c>
      <c r="L32" s="117">
        <v>7</v>
      </c>
      <c r="M32" s="117">
        <v>19</v>
      </c>
      <c r="N32" s="2">
        <v>2</v>
      </c>
      <c r="O32" s="2">
        <v>0</v>
      </c>
      <c r="P32" s="2">
        <v>4</v>
      </c>
      <c r="Q32" s="2">
        <v>1</v>
      </c>
      <c r="R32" s="2">
        <v>6</v>
      </c>
      <c r="S32" s="2">
        <v>59</v>
      </c>
      <c r="T32" s="2">
        <v>12</v>
      </c>
      <c r="U32" s="2">
        <v>2</v>
      </c>
      <c r="V32" s="117">
        <v>14</v>
      </c>
      <c r="W32" s="2">
        <v>19</v>
      </c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8">
        <f>('Controles Generales'!$D$5*(I32*(90/H32))+'Controles Generales'!$G$5*(L32*(90/H32))+'Controles Generales'!$H$5*(M32*(90/H32))+'Controles Generales'!$Q$5*(V32*(90/H32)))/100</f>
        <v>1.6735537190082641</v>
      </c>
    </row>
    <row r="33" spans="1:37" ht="21" x14ac:dyDescent="0.25">
      <c r="A33" s="117" t="s">
        <v>602</v>
      </c>
      <c r="B33" s="117" t="s">
        <v>25</v>
      </c>
      <c r="C33" s="117" t="s">
        <v>148</v>
      </c>
      <c r="D33" s="117" t="s">
        <v>118</v>
      </c>
      <c r="E33" s="118">
        <v>34676</v>
      </c>
      <c r="F33" s="117">
        <v>20</v>
      </c>
      <c r="G33" s="117">
        <v>2</v>
      </c>
      <c r="H33" s="117">
        <v>30</v>
      </c>
      <c r="I33" s="117">
        <v>1</v>
      </c>
      <c r="J33" s="2">
        <v>55</v>
      </c>
      <c r="K33" s="2">
        <v>10</v>
      </c>
      <c r="L33" s="117">
        <v>0</v>
      </c>
      <c r="M33" s="117">
        <v>0</v>
      </c>
      <c r="N33" s="2">
        <v>2</v>
      </c>
      <c r="O33" s="2">
        <v>1</v>
      </c>
      <c r="P33" s="2">
        <v>1</v>
      </c>
      <c r="Q33" s="2">
        <v>1</v>
      </c>
      <c r="R33" s="2">
        <v>8</v>
      </c>
      <c r="S33" s="2">
        <v>8</v>
      </c>
      <c r="T33" s="2">
        <v>8</v>
      </c>
      <c r="U33" s="2">
        <v>2</v>
      </c>
      <c r="V33" s="117">
        <v>1</v>
      </c>
      <c r="W33" s="2">
        <v>14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8">
        <f>('Controles Generales'!$D$5*(I33*(90/H33))+'Controles Generales'!$G$5*(L33*(90/H33))+'Controles Generales'!$H$5*(M33*(90/H33))+'Controles Generales'!$Q$5*(V33*(90/H33)))/100</f>
        <v>1.2749999999999999</v>
      </c>
    </row>
    <row r="34" spans="1:37" ht="21" x14ac:dyDescent="0.25">
      <c r="A34" s="117" t="s">
        <v>159</v>
      </c>
      <c r="B34" s="117" t="s">
        <v>25</v>
      </c>
      <c r="C34" s="117" t="s">
        <v>143</v>
      </c>
      <c r="D34" s="117" t="s">
        <v>118</v>
      </c>
      <c r="E34" s="118">
        <v>35063</v>
      </c>
      <c r="F34" s="117">
        <v>19</v>
      </c>
      <c r="G34" s="117">
        <v>15</v>
      </c>
      <c r="H34" s="117">
        <v>690</v>
      </c>
      <c r="I34" s="117">
        <v>24</v>
      </c>
      <c r="J34" s="2">
        <v>13</v>
      </c>
      <c r="K34" s="2">
        <v>1</v>
      </c>
      <c r="L34" s="117">
        <v>7</v>
      </c>
      <c r="M34" s="117">
        <v>18</v>
      </c>
      <c r="N34" s="2">
        <v>2</v>
      </c>
      <c r="O34" s="2">
        <v>0</v>
      </c>
      <c r="P34" s="2">
        <v>0</v>
      </c>
      <c r="Q34" s="2">
        <v>0</v>
      </c>
      <c r="R34" s="2">
        <v>1</v>
      </c>
      <c r="S34" s="2">
        <v>3</v>
      </c>
      <c r="T34" s="2">
        <v>2</v>
      </c>
      <c r="U34" s="2">
        <v>0</v>
      </c>
      <c r="V34" s="117">
        <v>25</v>
      </c>
      <c r="W34" s="2">
        <v>0</v>
      </c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8">
        <f>('Controles Generales'!$D$5*(I34*(90/H34))+'Controles Generales'!$G$5*(L34*(90/H34))+'Controles Generales'!$H$5*(M34*(90/H34))+'Controles Generales'!$Q$5*(V34*(90/H34)))/100</f>
        <v>2.276086956521739</v>
      </c>
    </row>
    <row r="35" spans="1:37" ht="21" x14ac:dyDescent="0.25">
      <c r="A35" s="117" t="s">
        <v>177</v>
      </c>
      <c r="B35" s="117" t="s">
        <v>25</v>
      </c>
      <c r="C35" s="117" t="s">
        <v>139</v>
      </c>
      <c r="D35" s="117" t="s">
        <v>118</v>
      </c>
      <c r="E35" s="118">
        <v>32933</v>
      </c>
      <c r="F35" s="117">
        <v>25</v>
      </c>
      <c r="G35" s="117">
        <v>11</v>
      </c>
      <c r="H35" s="117">
        <v>748</v>
      </c>
      <c r="I35" s="117">
        <v>75</v>
      </c>
      <c r="J35" s="2">
        <v>209</v>
      </c>
      <c r="K35" s="2">
        <v>10</v>
      </c>
      <c r="L35" s="117">
        <v>11</v>
      </c>
      <c r="M35" s="117">
        <v>34</v>
      </c>
      <c r="N35" s="2">
        <v>7</v>
      </c>
      <c r="O35" s="2">
        <v>1</v>
      </c>
      <c r="P35" s="2">
        <v>4</v>
      </c>
      <c r="Q35" s="2">
        <v>2</v>
      </c>
      <c r="R35" s="2">
        <v>3</v>
      </c>
      <c r="S35" s="2">
        <v>23</v>
      </c>
      <c r="T35" s="2">
        <v>14</v>
      </c>
      <c r="U35" s="2">
        <v>4</v>
      </c>
      <c r="V35" s="117">
        <v>25</v>
      </c>
      <c r="W35" s="2">
        <v>23</v>
      </c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8">
        <f>('Controles Generales'!$D$5*(I35*(90/H35))+'Controles Generales'!$G$5*(L35*(90/H35))+'Controles Generales'!$H$5*(M35*(90/H35))+'Controles Generales'!$Q$5*(V35*(90/H35)))/100</f>
        <v>4.1540775401069512</v>
      </c>
    </row>
    <row r="36" spans="1:37" ht="21" x14ac:dyDescent="0.25">
      <c r="A36" s="117" t="s">
        <v>603</v>
      </c>
      <c r="B36" s="117" t="s">
        <v>25</v>
      </c>
      <c r="C36" s="117" t="s">
        <v>160</v>
      </c>
      <c r="D36" s="117" t="s">
        <v>118</v>
      </c>
      <c r="E36" s="118">
        <v>30720</v>
      </c>
      <c r="F36" s="117">
        <v>31</v>
      </c>
      <c r="G36" s="117">
        <v>1</v>
      </c>
      <c r="H36" s="117">
        <v>65</v>
      </c>
      <c r="I36" s="117">
        <v>3</v>
      </c>
      <c r="J36" s="2">
        <v>138</v>
      </c>
      <c r="K36" s="2">
        <v>14</v>
      </c>
      <c r="L36" s="117">
        <v>0</v>
      </c>
      <c r="M36" s="117">
        <v>0</v>
      </c>
      <c r="N36" s="2">
        <v>0</v>
      </c>
      <c r="O36" s="2">
        <v>3</v>
      </c>
      <c r="P36" s="2">
        <v>2</v>
      </c>
      <c r="Q36" s="2">
        <v>0</v>
      </c>
      <c r="R36" s="2">
        <v>10</v>
      </c>
      <c r="S36" s="2">
        <v>5</v>
      </c>
      <c r="T36" s="2">
        <v>10</v>
      </c>
      <c r="U36" s="2">
        <v>2</v>
      </c>
      <c r="V36" s="117">
        <v>1</v>
      </c>
      <c r="W36" s="2">
        <v>15</v>
      </c>
      <c r="X36" s="2" t="s">
        <v>42</v>
      </c>
      <c r="Y36" s="2">
        <v>0.13585434173669469</v>
      </c>
      <c r="Z36" s="2">
        <v>0.14233193277310924</v>
      </c>
      <c r="AA36" s="2">
        <v>0.15266106442577032</v>
      </c>
      <c r="AB36" s="2">
        <v>0.13585434173669469</v>
      </c>
      <c r="AC36" s="2">
        <v>0.19537815126050423</v>
      </c>
      <c r="AD36" s="2">
        <v>8.4033613445378165E-3</v>
      </c>
      <c r="AE36" s="2">
        <v>0.10609243697478991</v>
      </c>
      <c r="AF36" s="2">
        <v>0</v>
      </c>
      <c r="AG36" s="2">
        <v>0</v>
      </c>
      <c r="AH36" s="2">
        <v>0</v>
      </c>
      <c r="AI36" s="2">
        <v>8.4033613445378165E-3</v>
      </c>
      <c r="AJ36" s="2">
        <f>(((J36/MAX($J$2:$J$1000)*100)*20)+((K36/MAX($K$2:$K$1000)*100)*20)+((O36/MAX($O$2:$O$1000)*100)*12.5)+((P36/MAX($P$2:$P$1000)*100)*12.5)+((Q36/MAX($Q$2:$Q$1000)*100)*10)+((S36/MAX($S$2:$S$1000)*100)*15)+ ((T36/MAX($T$2:$T$1000)*100)*10))/100</f>
        <v>15.721003842825876</v>
      </c>
      <c r="AK36" s="8">
        <f>('Controles Generales'!$D$5*(I36*(90/H36))+'Controles Generales'!$G$5*(L36*(90/H36))+'Controles Generales'!$H$5*(M36*(90/H36))+'Controles Generales'!$Q$5*(V36*(90/H36)))/100</f>
        <v>1.2115384615384615</v>
      </c>
    </row>
    <row r="37" spans="1:37" ht="21" x14ac:dyDescent="0.25">
      <c r="A37" s="117" t="s">
        <v>523</v>
      </c>
      <c r="B37" s="117" t="s">
        <v>25</v>
      </c>
      <c r="C37" s="117" t="s">
        <v>154</v>
      </c>
      <c r="D37" s="117" t="s">
        <v>118</v>
      </c>
      <c r="E37" s="118">
        <v>35104</v>
      </c>
      <c r="F37" s="117">
        <v>19</v>
      </c>
      <c r="G37" s="117">
        <v>18</v>
      </c>
      <c r="H37" s="117">
        <v>1267</v>
      </c>
      <c r="I37" s="117">
        <v>110</v>
      </c>
      <c r="J37" s="2">
        <v>34</v>
      </c>
      <c r="K37" s="2">
        <v>15</v>
      </c>
      <c r="L37" s="117">
        <v>5</v>
      </c>
      <c r="M37" s="117">
        <v>31</v>
      </c>
      <c r="N37" s="2">
        <v>2</v>
      </c>
      <c r="O37" s="2">
        <v>0</v>
      </c>
      <c r="P37" s="2">
        <v>1</v>
      </c>
      <c r="Q37" s="2">
        <v>0</v>
      </c>
      <c r="R37" s="2">
        <v>3</v>
      </c>
      <c r="S37" s="2">
        <v>6</v>
      </c>
      <c r="T37" s="2">
        <v>5</v>
      </c>
      <c r="U37" s="2">
        <v>3</v>
      </c>
      <c r="V37" s="117">
        <v>29</v>
      </c>
      <c r="W37" s="2">
        <v>4</v>
      </c>
      <c r="X37" s="2" t="s">
        <v>42</v>
      </c>
      <c r="Y37" s="2">
        <v>15.132186241984448</v>
      </c>
      <c r="Z37" s="2">
        <v>11.525077435255946</v>
      </c>
      <c r="AA37" s="2">
        <v>13.329851481901839</v>
      </c>
      <c r="AB37" s="2">
        <v>17.59325181575494</v>
      </c>
      <c r="AC37" s="2">
        <v>15.804018218331901</v>
      </c>
      <c r="AD37" s="2">
        <v>14.643549041000783</v>
      </c>
      <c r="AE37" s="2">
        <v>16.160898127882209</v>
      </c>
      <c r="AF37" s="2">
        <v>14.333055104639545</v>
      </c>
      <c r="AG37" s="2">
        <v>16.149858781935649</v>
      </c>
      <c r="AH37" s="2">
        <v>16.675392059909861</v>
      </c>
      <c r="AI37" s="2">
        <v>18.335147401656517</v>
      </c>
      <c r="AJ37" s="2">
        <f>(((J37/MAX($J$2:$J$1000)*100)*20)+((K37/MAX($K$2:$K$1000)*100)*20)+((O37/MAX($O$2:$O$1000)*100)*12.5)+((P37/MAX($P$2:$P$1000)*100)*12.5)+((Q37/MAX($Q$2:$Q$1000)*100)*10)+((S37/MAX($S$2:$S$1000)*100)*15)+ ((T37/MAX($T$2:$T$1000)*100)*10))/100</f>
        <v>7.2330619814729973</v>
      </c>
      <c r="AK37" s="8">
        <f>('Controles Generales'!$D$5*(I37*(90/H37))+'Controles Generales'!$G$5*(L37*(90/H37))+'Controles Generales'!$H$5*(M37*(90/H37))+'Controles Generales'!$Q$5*(V37*(90/H37)))/100</f>
        <v>2.882202052091555</v>
      </c>
    </row>
    <row r="38" spans="1:37" ht="21" x14ac:dyDescent="0.25">
      <c r="A38" s="117" t="s">
        <v>604</v>
      </c>
      <c r="B38" s="117" t="s">
        <v>25</v>
      </c>
      <c r="C38" s="117" t="s">
        <v>605</v>
      </c>
      <c r="D38" s="117" t="s">
        <v>118</v>
      </c>
      <c r="E38" s="118">
        <v>33541</v>
      </c>
      <c r="F38" s="117">
        <v>24</v>
      </c>
      <c r="G38" s="117">
        <v>18</v>
      </c>
      <c r="H38" s="117">
        <v>1319</v>
      </c>
      <c r="I38" s="117">
        <v>115</v>
      </c>
      <c r="J38" s="2">
        <v>147</v>
      </c>
      <c r="K38" s="2">
        <v>9</v>
      </c>
      <c r="L38" s="117">
        <v>14</v>
      </c>
      <c r="M38" s="117">
        <v>70</v>
      </c>
      <c r="N38" s="2">
        <v>7</v>
      </c>
      <c r="O38" s="2">
        <v>0</v>
      </c>
      <c r="P38" s="2">
        <v>3</v>
      </c>
      <c r="Q38" s="2">
        <v>1</v>
      </c>
      <c r="R38" s="2">
        <v>1</v>
      </c>
      <c r="S38" s="2">
        <v>8</v>
      </c>
      <c r="T38" s="2">
        <v>11</v>
      </c>
      <c r="U38" s="2">
        <v>2</v>
      </c>
      <c r="V38" s="117">
        <v>50</v>
      </c>
      <c r="W38" s="2">
        <v>34</v>
      </c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8">
        <f>('Controles Generales'!$D$5*(I38*(90/H38))+'Controles Generales'!$G$5*(L38*(90/H38))+'Controles Generales'!$H$5*(M38*(90/H38))+'Controles Generales'!$Q$5*(V38*(90/H38)))/100</f>
        <v>4.0479529946929498</v>
      </c>
    </row>
    <row r="39" spans="1:37" ht="21" x14ac:dyDescent="0.25">
      <c r="A39" s="117" t="s">
        <v>606</v>
      </c>
      <c r="B39" s="117" t="s">
        <v>25</v>
      </c>
      <c r="C39" s="117" t="s">
        <v>165</v>
      </c>
      <c r="D39" s="117" t="s">
        <v>118</v>
      </c>
      <c r="E39" s="118">
        <v>33999</v>
      </c>
      <c r="F39" s="117">
        <v>22</v>
      </c>
      <c r="G39" s="117">
        <v>18</v>
      </c>
      <c r="H39" s="117">
        <v>1413</v>
      </c>
      <c r="I39" s="117">
        <v>101</v>
      </c>
      <c r="J39" s="2">
        <v>40</v>
      </c>
      <c r="K39" s="2">
        <v>6</v>
      </c>
      <c r="L39" s="117">
        <v>12</v>
      </c>
      <c r="M39" s="117">
        <v>52</v>
      </c>
      <c r="N39" s="2">
        <v>5</v>
      </c>
      <c r="O39" s="2">
        <v>0</v>
      </c>
      <c r="P39" s="2">
        <v>0</v>
      </c>
      <c r="Q39" s="2">
        <v>0</v>
      </c>
      <c r="R39" s="2">
        <v>0</v>
      </c>
      <c r="S39" s="2">
        <v>13</v>
      </c>
      <c r="T39" s="2">
        <v>3</v>
      </c>
      <c r="U39" s="2">
        <v>0</v>
      </c>
      <c r="V39" s="117">
        <v>29</v>
      </c>
      <c r="W39" s="2">
        <v>10</v>
      </c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8">
        <f>('Controles Generales'!$D$5*(I39*(90/H39))+'Controles Generales'!$G$5*(L39*(90/H39))+'Controles Generales'!$H$5*(M39*(90/H39))+'Controles Generales'!$Q$5*(V39*(90/H39)))/100</f>
        <v>2.9570063694267517</v>
      </c>
    </row>
    <row r="40" spans="1:37" ht="21" x14ac:dyDescent="0.25">
      <c r="A40" s="117" t="s">
        <v>607</v>
      </c>
      <c r="B40" s="117" t="s">
        <v>25</v>
      </c>
      <c r="C40" s="117" t="s">
        <v>155</v>
      </c>
      <c r="D40" s="117" t="s">
        <v>118</v>
      </c>
      <c r="E40" s="118">
        <v>32015</v>
      </c>
      <c r="F40" s="117">
        <v>28</v>
      </c>
      <c r="G40" s="117">
        <v>20</v>
      </c>
      <c r="H40" s="117">
        <v>1448</v>
      </c>
      <c r="I40" s="117">
        <v>151</v>
      </c>
      <c r="J40" s="2">
        <v>161</v>
      </c>
      <c r="K40" s="2">
        <v>19</v>
      </c>
      <c r="L40" s="117">
        <v>27</v>
      </c>
      <c r="M40" s="117">
        <v>83</v>
      </c>
      <c r="N40" s="2">
        <v>8</v>
      </c>
      <c r="O40" s="2">
        <v>4</v>
      </c>
      <c r="P40" s="2">
        <v>1</v>
      </c>
      <c r="Q40" s="2">
        <v>1</v>
      </c>
      <c r="R40" s="2">
        <v>3</v>
      </c>
      <c r="S40" s="2">
        <v>26</v>
      </c>
      <c r="T40" s="2">
        <v>15</v>
      </c>
      <c r="U40" s="2">
        <v>3</v>
      </c>
      <c r="V40" s="117">
        <v>72</v>
      </c>
      <c r="W40" s="2">
        <v>61</v>
      </c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8">
        <f>('Controles Generales'!$D$5*(I40*(90/H40))+'Controles Generales'!$G$5*(L40*(90/H40))+'Controles Generales'!$H$5*(M40*(90/H40))+'Controles Generales'!$Q$5*(V40*(90/H40)))/100</f>
        <v>4.9288674033149178</v>
      </c>
    </row>
    <row r="41" spans="1:37" ht="21" x14ac:dyDescent="0.25">
      <c r="A41" s="117" t="s">
        <v>608</v>
      </c>
      <c r="B41" s="117" t="s">
        <v>25</v>
      </c>
      <c r="C41" s="117" t="s">
        <v>132</v>
      </c>
      <c r="D41" s="117" t="s">
        <v>118</v>
      </c>
      <c r="E41" s="118">
        <v>34079</v>
      </c>
      <c r="F41" s="117">
        <v>22</v>
      </c>
      <c r="G41" s="117">
        <v>2</v>
      </c>
      <c r="H41" s="117">
        <v>88</v>
      </c>
      <c r="I41" s="117">
        <v>7</v>
      </c>
      <c r="J41" s="2">
        <v>87</v>
      </c>
      <c r="K41" s="2">
        <v>20</v>
      </c>
      <c r="L41" s="117">
        <v>1</v>
      </c>
      <c r="M41" s="117">
        <v>5</v>
      </c>
      <c r="N41" s="2">
        <v>1</v>
      </c>
      <c r="O41" s="2">
        <v>0</v>
      </c>
      <c r="P41" s="2">
        <v>3</v>
      </c>
      <c r="Q41" s="2">
        <v>2</v>
      </c>
      <c r="R41" s="2">
        <v>3</v>
      </c>
      <c r="S41" s="2">
        <v>6</v>
      </c>
      <c r="T41" s="2">
        <v>14</v>
      </c>
      <c r="U41" s="2">
        <v>1</v>
      </c>
      <c r="V41" s="117">
        <v>10</v>
      </c>
      <c r="W41" s="2">
        <v>15</v>
      </c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8">
        <f>('Controles Generales'!$D$5*(I41*(90/H41))+'Controles Generales'!$G$5*(L41*(90/H41))+'Controles Generales'!$H$5*(M41*(90/H41))+'Controles Generales'!$Q$5*(V41*(90/H41)))/100</f>
        <v>5.3693181818181817</v>
      </c>
    </row>
    <row r="42" spans="1:37" ht="21" x14ac:dyDescent="0.25">
      <c r="A42" s="117" t="s">
        <v>609</v>
      </c>
      <c r="B42" s="117" t="s">
        <v>25</v>
      </c>
      <c r="C42" s="117" t="s">
        <v>124</v>
      </c>
      <c r="D42" s="117" t="s">
        <v>118</v>
      </c>
      <c r="E42" s="118">
        <v>30325</v>
      </c>
      <c r="F42" s="117">
        <v>32</v>
      </c>
      <c r="G42" s="117">
        <v>23</v>
      </c>
      <c r="H42" s="117">
        <v>1769</v>
      </c>
      <c r="I42" s="117">
        <v>154</v>
      </c>
      <c r="J42" s="2">
        <v>111</v>
      </c>
      <c r="K42" s="2">
        <v>20</v>
      </c>
      <c r="L42" s="117">
        <v>16</v>
      </c>
      <c r="M42" s="117">
        <v>63</v>
      </c>
      <c r="N42" s="2">
        <v>8</v>
      </c>
      <c r="O42" s="2">
        <v>0</v>
      </c>
      <c r="P42" s="2">
        <v>1</v>
      </c>
      <c r="Q42" s="2">
        <v>0</v>
      </c>
      <c r="R42" s="2">
        <v>0</v>
      </c>
      <c r="S42" s="2">
        <v>25</v>
      </c>
      <c r="T42" s="2">
        <v>6</v>
      </c>
      <c r="U42" s="2">
        <v>2</v>
      </c>
      <c r="V42" s="117">
        <v>44</v>
      </c>
      <c r="W42" s="2">
        <v>39</v>
      </c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8">
        <f>('Controles Generales'!$D$5*(I42*(90/H42))+'Controles Generales'!$G$5*(L42*(90/H42))+'Controles Generales'!$H$5*(M42*(90/H42))+'Controles Generales'!$Q$5*(V42*(90/H42)))/100</f>
        <v>3.3362068965517238</v>
      </c>
    </row>
    <row r="43" spans="1:37" ht="21" x14ac:dyDescent="0.25">
      <c r="A43" s="117" t="s">
        <v>456</v>
      </c>
      <c r="B43" s="117" t="s">
        <v>25</v>
      </c>
      <c r="C43" s="117" t="s">
        <v>144</v>
      </c>
      <c r="D43" s="117" t="s">
        <v>118</v>
      </c>
      <c r="E43" s="118">
        <v>30588</v>
      </c>
      <c r="F43" s="117">
        <v>32</v>
      </c>
      <c r="G43" s="117">
        <v>19</v>
      </c>
      <c r="H43" s="117">
        <v>1196</v>
      </c>
      <c r="I43" s="117">
        <v>129</v>
      </c>
      <c r="J43" s="2">
        <v>236</v>
      </c>
      <c r="K43" s="2">
        <v>18</v>
      </c>
      <c r="L43" s="117">
        <v>12</v>
      </c>
      <c r="M43" s="117">
        <v>28</v>
      </c>
      <c r="N43" s="2">
        <v>9</v>
      </c>
      <c r="O43" s="2">
        <v>3</v>
      </c>
      <c r="P43" s="2">
        <v>6</v>
      </c>
      <c r="Q43" s="2">
        <v>2</v>
      </c>
      <c r="R43" s="2">
        <v>10</v>
      </c>
      <c r="S43" s="2">
        <v>41</v>
      </c>
      <c r="T43" s="2">
        <v>28</v>
      </c>
      <c r="U43" s="2">
        <v>3</v>
      </c>
      <c r="V43" s="117">
        <v>20</v>
      </c>
      <c r="W43" s="2">
        <v>34</v>
      </c>
      <c r="X43" s="2" t="s">
        <v>42</v>
      </c>
      <c r="Y43" s="2">
        <v>19.083481167546022</v>
      </c>
      <c r="Z43" s="2">
        <v>13.644010403396829</v>
      </c>
      <c r="AA43" s="2">
        <v>14.161406000780971</v>
      </c>
      <c r="AB43" s="2">
        <v>20.927743462627991</v>
      </c>
      <c r="AC43" s="2">
        <v>23.801807893245279</v>
      </c>
      <c r="AD43" s="2">
        <v>36.129082427213078</v>
      </c>
      <c r="AE43" s="2">
        <v>29.711390330177068</v>
      </c>
      <c r="AF43" s="2">
        <v>40.065605822247186</v>
      </c>
      <c r="AG43" s="2">
        <v>39.204850444732863</v>
      </c>
      <c r="AH43" s="2">
        <v>35.736078426901052</v>
      </c>
      <c r="AI43" s="2">
        <v>38.895475869836027</v>
      </c>
      <c r="AJ43" s="4">
        <f>(((J43/MAX($J$2:$J$1000)*100)*20)+((K43/MAX($K$2:$K$1000)*100)*20)+((O43/MAX($O$2:$O$1000)*100)*12.5)+((P43/MAX($P$2:$P$1000)*100)*12.5)+((Q43/MAX($Q$2:$Q$1000)*100)*10)+((S43/MAX($S$2:$S$1000)*100)*15)+ ((T43/MAX($T$2:$T$1000)*100)*10))/100</f>
        <v>34.767144670746369</v>
      </c>
      <c r="AK43" s="8">
        <f>('Controles Generales'!$D$5*(I43*(90/H43))+'Controles Generales'!$G$5*(L43*(90/H43))+'Controles Generales'!$H$5*(M43*(90/H43))+'Controles Generales'!$Q$5*(V43*(90/H43)))/100</f>
        <v>3.3354933110367893</v>
      </c>
    </row>
    <row r="44" spans="1:37" ht="21" x14ac:dyDescent="0.25">
      <c r="A44" s="117" t="s">
        <v>610</v>
      </c>
      <c r="B44" s="117" t="s">
        <v>25</v>
      </c>
      <c r="C44" s="117" t="s">
        <v>605</v>
      </c>
      <c r="D44" s="117" t="s">
        <v>118</v>
      </c>
      <c r="E44" s="118">
        <v>30801</v>
      </c>
      <c r="F44" s="117">
        <v>31</v>
      </c>
      <c r="G44" s="117">
        <v>3</v>
      </c>
      <c r="H44" s="117">
        <v>82</v>
      </c>
      <c r="I44" s="117">
        <v>13</v>
      </c>
      <c r="J44" s="2">
        <v>0</v>
      </c>
      <c r="K44" s="2">
        <v>1</v>
      </c>
      <c r="L44" s="117">
        <v>0</v>
      </c>
      <c r="M44" s="117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117">
        <v>3</v>
      </c>
      <c r="W44" s="2">
        <v>0</v>
      </c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8">
        <f>('Controles Generales'!$D$5*(I44*(90/H44))+'Controles Generales'!$G$5*(L44*(90/H44))+'Controles Generales'!$H$5*(M44*(90/H44))+'Controles Generales'!$Q$5*(V44*(90/H44)))/100</f>
        <v>4.1707317073170733</v>
      </c>
    </row>
    <row r="45" spans="1:37" ht="31.5" x14ac:dyDescent="0.25">
      <c r="A45" s="117" t="s">
        <v>611</v>
      </c>
      <c r="B45" s="117" t="s">
        <v>25</v>
      </c>
      <c r="C45" s="117" t="s">
        <v>121</v>
      </c>
      <c r="D45" s="117" t="s">
        <v>118</v>
      </c>
      <c r="E45" s="118">
        <v>33989</v>
      </c>
      <c r="F45" s="117">
        <v>22</v>
      </c>
      <c r="G45" s="117">
        <v>7</v>
      </c>
      <c r="H45" s="117">
        <v>491</v>
      </c>
      <c r="I45" s="117">
        <v>29</v>
      </c>
      <c r="J45" s="2">
        <v>24</v>
      </c>
      <c r="K45" s="2">
        <v>4</v>
      </c>
      <c r="L45" s="117">
        <v>3</v>
      </c>
      <c r="M45" s="117">
        <v>16</v>
      </c>
      <c r="N45" s="2">
        <v>2</v>
      </c>
      <c r="O45" s="2">
        <v>0</v>
      </c>
      <c r="P45" s="2">
        <v>1</v>
      </c>
      <c r="Q45" s="2">
        <v>1</v>
      </c>
      <c r="R45" s="2">
        <v>1</v>
      </c>
      <c r="S45" s="2">
        <v>11</v>
      </c>
      <c r="T45" s="2">
        <v>6</v>
      </c>
      <c r="U45" s="2">
        <v>1</v>
      </c>
      <c r="V45" s="117">
        <v>27</v>
      </c>
      <c r="W45" s="2">
        <v>12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8">
        <f>('Controles Generales'!$D$5*(I45*(90/H45))+'Controles Generales'!$G$5*(L45*(90/H45))+'Controles Generales'!$H$5*(M45*(90/H45))+'Controles Generales'!$Q$5*(V45*(90/H45)))/100</f>
        <v>3.1573319755600813</v>
      </c>
    </row>
    <row r="46" spans="1:37" ht="21" x14ac:dyDescent="0.25">
      <c r="A46" s="117" t="s">
        <v>612</v>
      </c>
      <c r="B46" s="117" t="s">
        <v>25</v>
      </c>
      <c r="C46" s="117" t="s">
        <v>585</v>
      </c>
      <c r="D46" s="117" t="s">
        <v>118</v>
      </c>
      <c r="E46" s="118">
        <v>31341</v>
      </c>
      <c r="F46" s="117">
        <v>30</v>
      </c>
      <c r="G46" s="117">
        <v>23</v>
      </c>
      <c r="H46" s="117">
        <v>1503</v>
      </c>
      <c r="I46" s="117">
        <v>94</v>
      </c>
      <c r="J46" s="2">
        <v>120</v>
      </c>
      <c r="K46" s="2">
        <v>4</v>
      </c>
      <c r="L46" s="117">
        <v>10</v>
      </c>
      <c r="M46" s="117">
        <v>34</v>
      </c>
      <c r="N46" s="2">
        <v>3</v>
      </c>
      <c r="O46" s="2">
        <v>0</v>
      </c>
      <c r="P46" s="2">
        <v>2</v>
      </c>
      <c r="Q46" s="2">
        <v>0</v>
      </c>
      <c r="R46" s="2">
        <v>2</v>
      </c>
      <c r="S46" s="2">
        <v>2</v>
      </c>
      <c r="T46" s="2">
        <v>1</v>
      </c>
      <c r="U46" s="2">
        <v>4</v>
      </c>
      <c r="V46" s="117">
        <v>38</v>
      </c>
      <c r="W46" s="2">
        <v>39</v>
      </c>
      <c r="X46" s="2" t="s">
        <v>42</v>
      </c>
      <c r="Y46" s="2">
        <v>19.784833393509281</v>
      </c>
      <c r="Z46" s="2">
        <v>13.588508039595592</v>
      </c>
      <c r="AA46" s="2">
        <v>15.067821856412882</v>
      </c>
      <c r="AB46" s="2">
        <v>24.370898967279771</v>
      </c>
      <c r="AC46" s="2">
        <v>27.600623861332565</v>
      </c>
      <c r="AD46" s="2">
        <v>26.917661987546271</v>
      </c>
      <c r="AE46" s="2">
        <v>25.388132736272226</v>
      </c>
      <c r="AF46" s="2">
        <v>24.683079333696032</v>
      </c>
      <c r="AG46" s="2">
        <v>31.50682693325864</v>
      </c>
      <c r="AH46" s="2">
        <v>26.467440177562818</v>
      </c>
      <c r="AI46" s="2">
        <v>33.796760348202014</v>
      </c>
      <c r="AJ46" s="2">
        <f>(((J46/MAX($J$2:$J$1000)*100)*20)+((K46/MAX($K$2:$K$1000)*100)*20)+((O46/MAX($O$2:$O$1000)*100)*12.5)+((P46/MAX($P$2:$P$1000)*100)*12.5)+((Q46/MAX($Q$2:$Q$1000)*100)*10)+((S46/MAX($S$2:$S$1000)*100)*15)+ ((T46/MAX($T$2:$T$1000)*100)*10))/100</f>
        <v>6.6411506845828878</v>
      </c>
      <c r="AK46" s="8">
        <f>('Controles Generales'!$D$5*(I46*(90/H46))+'Controles Generales'!$G$5*(L46*(90/H46))+'Controles Generales'!$H$5*(M46*(90/H46))+'Controles Generales'!$Q$5*(V46*(90/H46)))/100</f>
        <v>2.4610778443113772</v>
      </c>
    </row>
    <row r="47" spans="1:37" ht="21" x14ac:dyDescent="0.25">
      <c r="A47" s="117" t="s">
        <v>211</v>
      </c>
      <c r="B47" s="117" t="s">
        <v>25</v>
      </c>
      <c r="C47" s="117" t="s">
        <v>598</v>
      </c>
      <c r="D47" s="117" t="s">
        <v>118</v>
      </c>
      <c r="E47" s="118">
        <v>32726</v>
      </c>
      <c r="F47" s="117">
        <v>26</v>
      </c>
      <c r="G47" s="117">
        <v>22</v>
      </c>
      <c r="H47" s="117">
        <v>1612</v>
      </c>
      <c r="I47" s="117">
        <v>113</v>
      </c>
      <c r="J47" s="2">
        <v>61</v>
      </c>
      <c r="K47" s="2">
        <v>7</v>
      </c>
      <c r="L47" s="117">
        <v>11</v>
      </c>
      <c r="M47" s="117">
        <v>57</v>
      </c>
      <c r="N47" s="2">
        <v>2</v>
      </c>
      <c r="O47" s="2">
        <v>0</v>
      </c>
      <c r="P47" s="2">
        <v>0</v>
      </c>
      <c r="Q47" s="2">
        <v>0</v>
      </c>
      <c r="R47" s="2">
        <v>3</v>
      </c>
      <c r="S47" s="2">
        <v>2</v>
      </c>
      <c r="T47" s="2">
        <v>6</v>
      </c>
      <c r="U47" s="2">
        <v>0</v>
      </c>
      <c r="V47" s="117">
        <v>68</v>
      </c>
      <c r="W47" s="2">
        <v>17</v>
      </c>
      <c r="X47" s="2" t="s">
        <v>42</v>
      </c>
      <c r="Y47" s="2">
        <v>2.782709231436951</v>
      </c>
      <c r="Z47" s="2">
        <v>2.390574339731808</v>
      </c>
      <c r="AA47" s="2">
        <v>2.9307191692504517</v>
      </c>
      <c r="AB47" s="2">
        <v>2.7437748052074427</v>
      </c>
      <c r="AC47" s="2">
        <v>4.2088166758587287</v>
      </c>
      <c r="AD47" s="2">
        <v>3.5786893449972434</v>
      </c>
      <c r="AE47" s="2">
        <v>3.333849420661565</v>
      </c>
      <c r="AF47" s="2">
        <v>3.9538485620079546</v>
      </c>
      <c r="AG47" s="2">
        <v>3.5311429170148485</v>
      </c>
      <c r="AH47" s="2">
        <v>3.2359938816596898</v>
      </c>
      <c r="AI47" s="2">
        <v>3.5202877056529811</v>
      </c>
      <c r="AJ47" s="2">
        <f>(((J47/MAX($J$2:$J$1000)*100)*20)+((K47/MAX($K$2:$K$1000)*100)*20)+((O47/MAX($O$2:$O$1000)*100)*12.5)+((P47/MAX($P$2:$P$1000)*100)*12.5)+((Q47/MAX($Q$2:$Q$1000)*100)*10)+((S47/MAX($S$2:$S$1000)*100)*15)+ ((T47/MAX($T$2:$T$1000)*100)*10))/100</f>
        <v>4.8210032065964272</v>
      </c>
      <c r="AK47" s="8">
        <f>('Controles Generales'!$D$5*(I47*(90/H47))+'Controles Generales'!$G$5*(L47*(90/H47))+'Controles Generales'!$H$5*(M47*(90/H47))+'Controles Generales'!$Q$5*(V47*(90/H47)))/100</f>
        <v>3.2382133995037226</v>
      </c>
    </row>
    <row r="48" spans="1:37" ht="21" x14ac:dyDescent="0.25">
      <c r="A48" s="117" t="s">
        <v>613</v>
      </c>
      <c r="B48" s="117" t="s">
        <v>25</v>
      </c>
      <c r="C48" s="117" t="s">
        <v>139</v>
      </c>
      <c r="D48" s="117" t="s">
        <v>118</v>
      </c>
      <c r="E48" s="118">
        <v>33932</v>
      </c>
      <c r="F48" s="117">
        <v>22</v>
      </c>
      <c r="G48" s="117">
        <v>22</v>
      </c>
      <c r="H48" s="117">
        <v>1295</v>
      </c>
      <c r="I48" s="117">
        <v>37</v>
      </c>
      <c r="J48" s="2">
        <v>129</v>
      </c>
      <c r="K48" s="2">
        <v>12</v>
      </c>
      <c r="L48" s="117">
        <v>3</v>
      </c>
      <c r="M48" s="117">
        <v>17</v>
      </c>
      <c r="N48" s="2">
        <v>3</v>
      </c>
      <c r="O48" s="2">
        <v>0</v>
      </c>
      <c r="P48" s="2">
        <v>3</v>
      </c>
      <c r="Q48" s="2">
        <v>3</v>
      </c>
      <c r="R48" s="2">
        <v>3</v>
      </c>
      <c r="S48" s="2">
        <v>24</v>
      </c>
      <c r="T48" s="2">
        <v>7</v>
      </c>
      <c r="U48" s="2">
        <v>0</v>
      </c>
      <c r="V48" s="117">
        <v>33</v>
      </c>
      <c r="W48" s="2">
        <v>23</v>
      </c>
      <c r="X48" s="2" t="s">
        <v>42</v>
      </c>
      <c r="Y48" s="2">
        <f>(((I48/MAX($I$2:$I$1000)*100)*10)+((J48/MAX($J$2:$J$1000)*100)*7.5)+((K48/MAX($K$2:$K$1000)*100)*10)+((L48/MAX($L$2:$L$1000)*100)*20)+((M48/MAX($M$2:$M$1000)*100)*20)+ ((P48/MAX($P$2:$P$1000)*100)*7.5)+((R48/MAX($R$2:$R$1000)*100)*10)+((T48/MAX($T$2:$T$1000)*100)*5)+ ((V48/MAX($V$2:$V$1000)*100)*10))/100</f>
        <v>15.041330301059483</v>
      </c>
      <c r="Z48" s="2">
        <f>(((I48/MAX($I$2:$I$1000)*100)*5)+((J48/MAX($J$2:$J$1000)*100)*2.5)+((L48/MAX($L$2:$L$1000)*100)*20)+((M48/MAX($M$2:$M$1000)*100)*22.5)+((N48/MAX($N$2:$N$1000)*100)*5)+((O48/MAX($O$2:$O$1000)*100)*7.5)+((U48/MAX($U$2:$U$1000)*100)*15)+((V48/MAX($V$2:$V$1000)*100)*7.5)+((W48/MAX($W$2:$W$1000)*100)*15))/100</f>
        <v>13.146248148591425</v>
      </c>
      <c r="AA48" s="2">
        <f>(((I48/MAX($I$2:$I$1000)*100)*20)+((J48/MAX($J$2:$J$1000)*100)*10)+((L48/MAX($L$2:$L$1000)*100)*15)+((M48/MAX($M$2:$M$1000)*100)*20)+ ((O48/MAX($O$2:$O$1000)*100)*5)+((U48/MAX($U$2:$U$1000)*100)*15)+ ((V48/MAX($V$2:$V$1000)*100)*5)+((W48/MAX($W$2:$W$1000)*100)*10))/100</f>
        <v>13.995532927511613</v>
      </c>
      <c r="AB48" s="2">
        <f>(((I48/MAX($I$2:$I$1000)*100)*10)+((J48/MAX($J$2:$J$1000)*100)*7.5)+((K48/MAX($K$2:$K$1000)*100)*10)+((L48/MAX($L$2:$L$1000)*100)*20)+((M48/MAX($M$2:$M$1000)*100)*20)+ ((P48/MAX($P$2:$P$1000)*100)*7.5)+((S48/MAX($S$2:$S$1000)*100)*10)+ ((T48/MAX(T$2:$T$1000)*100)*5)+((V48/MAX($V$2:$V$1000)*100)*10))/100</f>
        <v>17.58518995018229</v>
      </c>
      <c r="AC48" s="2">
        <f>(((I48/MAX($I$2:$I$1000)*100)*10)+((J48/MAX($J$2:$J$1000)*100)*10)+((K48/MAX($K$2:$K$1000)*100)*22.5)+((M48/MAX($M$2:$M$1000)*100)*30)+((U48/MAX($U$2:$U$1000)*100)*5)+((V48/MAX($V$2:$V$1000)*100)*12.5)+ ((W48/MAX($W$2:$W$1000)*100)*10))/100</f>
        <v>17.150204932936038</v>
      </c>
      <c r="AD48" s="2">
        <f>(((I48/MAX($I$2:$I$1000)*100)*5)+((J48/MAX($J$2:$J$1000)*100)*15)+((K48/MAX($K$2:$K$1000)*100)*22.5)+((L48/MAX($L$2:$L$1000)*100)*7.5)+((O48/MAX($O$2:$O$1000)*100)*12.5)+((P48/MAX($P$2:$P$1000)*100)*12.5)+((R48/MAX($R$2:$R$1000)*100)*15)+ ((T48/MAX($T$2:$T$1000)*100)*10))/100</f>
        <v>12.267864862114482</v>
      </c>
      <c r="AE48" s="2">
        <f>(((I48/MAX($I$2:$I$1000)*100)*10)+((J48/MAX($J$2:$J$1000)*100)*10)+((K48/MAX($K$2:$K$1000)*100)*17.5)+((L48/MAX($L$2:$L$1000)*100)*15)+((M48/MAX($M$2:$M$1000)*100)*15)+ ((O48/MAX($O$2:$O$1000)*100)*7.5)+((P48/MAX($P$2:$P$1000)*100)*10)+ ((T48/MAX($T$2:$T$1000)*100)*10)+((V48/MAX($V$2:$V1066)*100)*5))/100</f>
        <v>14.264831114031319</v>
      </c>
      <c r="AF48" s="2">
        <f>(((J48/MAX($J$2:$J$1000)*100)*15)+((K48/MAX($K$2:$K$1000)*100)*12.5)+((N48/MAX($N$2:$N$1000)*100)*10)+((O48/MAX($O$2:$O$1000)*100)*22.5)+((P48/MAX($P$2:$P$1000)*100)*12.5)+((T48/MAX($T$2:$T$1000)*100)*17.5)+ ((W48/MAX($W$2:$W$1000)*100)*10))/100</f>
        <v>12.554048544605967</v>
      </c>
      <c r="AG48" s="2">
        <f>(((J48/MAX($J$2:$J$1000)*100)*10)+((K48/MAX($K$2:$K$1000)*100)*25)+((N48/MAX($N$2:$N$1000)*100)*5)+((O48/MAX($O$2:$O$1000)*100)*12.5)+((P48/MAX($P$2:$P$1000)*100)*15)+((R48/MAX($R$2:$R$1000)*100)*10)+((S48/MAX($S$2:$S$1000)*100)*10)+((T48/MAX($T$2:$T$1000)*100)*12.5))/100</f>
        <v>14.205869514582103</v>
      </c>
      <c r="AH48" s="2">
        <f>(((J48/MAX($J$2:$J$1000)*100)*10)+((K48/MAX($K$2:$K$1000)*100)*15)+((N48/MAX($N$2:$N$1000)*100)*7.5)+((O48/MAX($O$2:$O$1000)*100)*15)+((P48/MAX($P$2:$P$1000)*100)*20)+((R48/MAX($R$2:$R$1000)*100)*7.5)+((S48/MAX($S$2:$S$1000)*100)*7.5)+((T48/MAX($T$2:$T$1000)*100)*12.5)+((W48/MAX($W$2:$W$1000)*100)*5))/100</f>
        <v>14.30169138025424</v>
      </c>
      <c r="AI48" s="2">
        <f>(((I48/MAX($I$2:$I$1000)*100)*5)+((J48/MAX($J$2:$J$1000)*100)*15)+((K48/MAX($K$2:$K$1000)*100)*22.5)+((L48/MAX($L$2:$L$1000)*100)*7.5)+((O48/MAX($O$2:$O$1000)*100)*12.5)+((P48/MAX($P$2:$P$1000)*100)*12.5)+((S48/MAX($S$2:$S$1000)*100)*15)+ ((T48/MAX($T$2:$T$1000)*100)*10))/100</f>
        <v>16.083654335798691</v>
      </c>
      <c r="AJ48" s="2">
        <f>(((J48/MAX($J$2:$J$1000)*100)*20)+((K48/MAX($K$2:$K$1000)*100)*20)+((O48/MAX($O$2:$O$1000)*100)*12.5)+((P48/MAX($P$2:$P$1000)*100)*12.5)+((Q48/MAX($Q$2:$Q$1000)*100)*10)+((S48/MAX($S$2:$S$1000)*100)*15)+ ((T48/MAX($T$2:$T$1000)*100)*10))/100</f>
        <v>17.378423526198951</v>
      </c>
      <c r="AK48" s="8">
        <f>('Controles Generales'!$D$5*(I48*(90/H48))+'Controles Generales'!$G$5*(L48*(90/H48))+'Controles Generales'!$H$5*(M48*(90/H48))+'Controles Generales'!$Q$5*(V48*(90/H48)))/100</f>
        <v>1.424710424710425</v>
      </c>
    </row>
    <row r="49" spans="1:37" ht="21" x14ac:dyDescent="0.25">
      <c r="A49" s="117" t="s">
        <v>614</v>
      </c>
      <c r="B49" s="117" t="s">
        <v>25</v>
      </c>
      <c r="C49" s="117" t="s">
        <v>585</v>
      </c>
      <c r="D49" s="117" t="s">
        <v>118</v>
      </c>
      <c r="E49" s="118">
        <v>31039</v>
      </c>
      <c r="F49" s="117">
        <v>30</v>
      </c>
      <c r="G49" s="117">
        <v>9</v>
      </c>
      <c r="H49" s="117">
        <v>446</v>
      </c>
      <c r="I49" s="117">
        <v>51</v>
      </c>
      <c r="J49" s="2">
        <v>179</v>
      </c>
      <c r="K49" s="2">
        <v>15</v>
      </c>
      <c r="L49" s="117">
        <v>13</v>
      </c>
      <c r="M49" s="117">
        <v>46</v>
      </c>
      <c r="N49" s="2">
        <v>5</v>
      </c>
      <c r="O49" s="2">
        <v>2</v>
      </c>
      <c r="P49" s="2">
        <v>3</v>
      </c>
      <c r="Q49" s="2">
        <v>0</v>
      </c>
      <c r="R49" s="2">
        <v>20</v>
      </c>
      <c r="S49" s="2">
        <v>12</v>
      </c>
      <c r="T49" s="2">
        <v>13</v>
      </c>
      <c r="U49" s="2">
        <v>5</v>
      </c>
      <c r="V49" s="117">
        <v>30</v>
      </c>
      <c r="W49" s="2">
        <v>54</v>
      </c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8">
        <f>('Controles Generales'!$D$5*(I49*(90/H49))+'Controles Generales'!$G$5*(L49*(90/H49))+'Controles Generales'!$H$5*(M49*(90/H49))+'Controles Generales'!$Q$5*(V49*(90/H49)))/100</f>
        <v>6.8660313901345296</v>
      </c>
    </row>
    <row r="50" spans="1:37" ht="21" x14ac:dyDescent="0.25">
      <c r="A50" s="117" t="s">
        <v>615</v>
      </c>
      <c r="B50" s="117" t="s">
        <v>25</v>
      </c>
      <c r="C50" s="117" t="s">
        <v>148</v>
      </c>
      <c r="D50" s="117" t="s">
        <v>118</v>
      </c>
      <c r="E50" s="118">
        <v>33971</v>
      </c>
      <c r="F50" s="117">
        <v>22</v>
      </c>
      <c r="G50" s="117">
        <v>28</v>
      </c>
      <c r="H50" s="117">
        <v>2372</v>
      </c>
      <c r="I50" s="117">
        <v>136</v>
      </c>
      <c r="J50" s="2">
        <v>99</v>
      </c>
      <c r="K50" s="2">
        <v>19</v>
      </c>
      <c r="L50" s="117">
        <v>21</v>
      </c>
      <c r="M50" s="117">
        <v>77</v>
      </c>
      <c r="N50" s="2">
        <v>22</v>
      </c>
      <c r="O50" s="2">
        <v>0</v>
      </c>
      <c r="P50" s="2">
        <v>0</v>
      </c>
      <c r="Q50" s="2">
        <v>0</v>
      </c>
      <c r="R50" s="2">
        <v>2</v>
      </c>
      <c r="S50" s="2">
        <v>16</v>
      </c>
      <c r="T50" s="2">
        <v>15</v>
      </c>
      <c r="U50" s="2">
        <v>7</v>
      </c>
      <c r="V50" s="117">
        <v>47</v>
      </c>
      <c r="W50" s="2">
        <v>27</v>
      </c>
      <c r="AK50" s="8">
        <f>('Controles Generales'!$D$5*(I50*(90/H50))+'Controles Generales'!$G$5*(L50*(90/H50))+'Controles Generales'!$H$5*(M50*(90/H50))+'Controles Generales'!$Q$5*(V50*(90/H50)))/100</f>
        <v>2.5601812816188874</v>
      </c>
    </row>
    <row r="51" spans="1:37" ht="21" x14ac:dyDescent="0.25">
      <c r="A51" s="117" t="s">
        <v>200</v>
      </c>
      <c r="B51" s="117" t="s">
        <v>25</v>
      </c>
      <c r="C51" s="117" t="s">
        <v>139</v>
      </c>
      <c r="D51" s="117" t="s">
        <v>118</v>
      </c>
      <c r="E51" s="118">
        <v>34470</v>
      </c>
      <c r="F51" s="117">
        <v>21</v>
      </c>
      <c r="G51" s="117">
        <v>12</v>
      </c>
      <c r="H51" s="117">
        <v>869</v>
      </c>
      <c r="I51" s="117">
        <v>56</v>
      </c>
      <c r="J51" s="2">
        <v>42</v>
      </c>
      <c r="K51" s="2">
        <v>1</v>
      </c>
      <c r="L51" s="117">
        <v>15</v>
      </c>
      <c r="M51" s="117">
        <v>42</v>
      </c>
      <c r="N51" s="2">
        <v>4</v>
      </c>
      <c r="O51" s="2">
        <v>1</v>
      </c>
      <c r="P51" s="2">
        <v>3</v>
      </c>
      <c r="Q51" s="2">
        <v>1</v>
      </c>
      <c r="R51" s="2">
        <v>2</v>
      </c>
      <c r="S51" s="2">
        <v>2</v>
      </c>
      <c r="T51" s="2">
        <v>0</v>
      </c>
      <c r="U51" s="2">
        <v>1</v>
      </c>
      <c r="V51" s="117">
        <v>37</v>
      </c>
      <c r="W51" s="2">
        <v>6</v>
      </c>
      <c r="X51" s="26" t="s">
        <v>42</v>
      </c>
      <c r="Y51" s="26">
        <v>11.050033282095105</v>
      </c>
      <c r="Z51" s="26">
        <v>5.4042057901954399</v>
      </c>
      <c r="AA51" s="26">
        <v>7.311662827838874</v>
      </c>
      <c r="AB51" s="26">
        <v>13.011098855865596</v>
      </c>
      <c r="AC51" s="26">
        <v>13.951801784486461</v>
      </c>
      <c r="AD51" s="26">
        <v>15.284210451835051</v>
      </c>
      <c r="AE51" s="26">
        <v>14.019859629656223</v>
      </c>
      <c r="AF51" s="26">
        <v>12.946069339333096</v>
      </c>
      <c r="AG51" s="26">
        <v>17.21394525067107</v>
      </c>
      <c r="AH51" s="26">
        <v>14.68082830087741</v>
      </c>
      <c r="AI51" s="26">
        <v>18.22580881249079</v>
      </c>
      <c r="AJ51" s="27">
        <f>(((J51/MAX($J$2:$J$1000)*100)*20)+((K51/MAX($K$2:$K$1000)*100)*20)+((O51/MAX($O$2:$O$1000)*100)*12.5)+((P51/MAX($P$2:$P$1000)*100)*12.5)+((Q51/MAX($Q$2:$Q$1000)*100)*10)+((S51/MAX($S$2:$S$1000)*100)*15)+ ((T51/MAX($T$2:$T$1000)*100)*10))/100</f>
        <v>6.4020198082698077</v>
      </c>
      <c r="AK51" s="8">
        <f>('Controles Generales'!$D$5*(I51*(90/H51))+'Controles Generales'!$G$5*(L51*(90/H51))+'Controles Generales'!$H$5*(M51*(90/H51))+'Controles Generales'!$Q$5*(V51*(90/H51)))/100</f>
        <v>3.7336018411967782</v>
      </c>
    </row>
    <row r="52" spans="1:37" ht="31.5" x14ac:dyDescent="0.25">
      <c r="A52" s="117" t="s">
        <v>164</v>
      </c>
      <c r="B52" s="117" t="s">
        <v>25</v>
      </c>
      <c r="C52" s="117" t="s">
        <v>139</v>
      </c>
      <c r="D52" s="117" t="s">
        <v>118</v>
      </c>
      <c r="E52" s="118">
        <v>33264</v>
      </c>
      <c r="F52" s="117">
        <v>24</v>
      </c>
      <c r="G52" s="117">
        <v>7</v>
      </c>
      <c r="H52" s="117">
        <v>386</v>
      </c>
      <c r="I52" s="117">
        <v>37</v>
      </c>
      <c r="J52" s="2">
        <v>3</v>
      </c>
      <c r="K52" s="2">
        <v>0</v>
      </c>
      <c r="L52" s="117">
        <v>2</v>
      </c>
      <c r="M52" s="117">
        <v>19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17">
        <v>18</v>
      </c>
      <c r="W52" s="2">
        <v>1</v>
      </c>
      <c r="X52" s="26" t="s">
        <v>42</v>
      </c>
      <c r="Y52" s="26">
        <v>27.892684473088934</v>
      </c>
      <c r="Z52" s="26">
        <v>21.741536182262138</v>
      </c>
      <c r="AA52" s="26">
        <v>24.748057214885826</v>
      </c>
      <c r="AB52" s="26">
        <v>37.073012341941393</v>
      </c>
      <c r="AC52" s="26">
        <v>33.101941019065919</v>
      </c>
      <c r="AD52" s="26">
        <v>35.950957913884224</v>
      </c>
      <c r="AE52" s="26">
        <v>34.665125210868489</v>
      </c>
      <c r="AF52" s="26">
        <v>39.206265262954069</v>
      </c>
      <c r="AG52" s="26">
        <v>44.575649532760607</v>
      </c>
      <c r="AH52" s="26">
        <v>43.149301513837862</v>
      </c>
      <c r="AI52" s="26">
        <v>49.721449717162912</v>
      </c>
      <c r="AJ52" s="26">
        <f>(((J52/MAX($J$2:$J$1000)*100)*20)+((K52/MAX($K$2:$K$1000)*100)*20)+((O52/MAX($O$2:$O$1000)*100)*12.5)+((P52/MAX($P$2:$P$1000)*100)*12.5)+((Q52/MAX($Q$2:$Q$1000)*100)*10)+((S52/MAX($S$2:$S$1000)*100)*15)+ ((T52/MAX($T$2:$T$1000)*100)*10))/100</f>
        <v>9.00900900900901E-2</v>
      </c>
      <c r="AK52" s="8">
        <f>('Controles Generales'!$D$5*(I52*(90/H52))+'Controles Generales'!$G$5*(L52*(90/H52))+'Controles Generales'!$H$5*(M52*(90/H52))+'Controles Generales'!$Q$5*(V52*(90/H52)))/100</f>
        <v>4.1386010362694297</v>
      </c>
    </row>
    <row r="53" spans="1:37" ht="21" x14ac:dyDescent="0.25">
      <c r="A53" s="117" t="s">
        <v>616</v>
      </c>
      <c r="B53" s="117" t="s">
        <v>25</v>
      </c>
      <c r="C53" s="117" t="s">
        <v>132</v>
      </c>
      <c r="D53" s="117" t="s">
        <v>118</v>
      </c>
      <c r="E53" s="118">
        <v>34055</v>
      </c>
      <c r="F53" s="117">
        <v>22</v>
      </c>
      <c r="G53" s="117">
        <v>19</v>
      </c>
      <c r="H53" s="117">
        <v>1044</v>
      </c>
      <c r="I53" s="117">
        <v>107</v>
      </c>
      <c r="J53" s="2">
        <v>113</v>
      </c>
      <c r="K53" s="2">
        <v>17</v>
      </c>
      <c r="L53" s="117">
        <v>8</v>
      </c>
      <c r="M53" s="117">
        <v>29</v>
      </c>
      <c r="N53" s="2">
        <v>9</v>
      </c>
      <c r="O53" s="2">
        <v>0</v>
      </c>
      <c r="P53" s="2">
        <v>1</v>
      </c>
      <c r="Q53" s="2">
        <v>1</v>
      </c>
      <c r="R53" s="2">
        <v>7</v>
      </c>
      <c r="S53" s="2">
        <v>23</v>
      </c>
      <c r="T53" s="2">
        <v>19</v>
      </c>
      <c r="U53" s="2">
        <v>0</v>
      </c>
      <c r="V53" s="117">
        <v>40</v>
      </c>
      <c r="W53" s="2">
        <v>34</v>
      </c>
      <c r="X53" s="26" t="s">
        <v>42</v>
      </c>
      <c r="Y53" s="26">
        <v>28.053759603350017</v>
      </c>
      <c r="Z53" s="26">
        <v>14.590171948823079</v>
      </c>
      <c r="AA53" s="26">
        <v>19.390556751990548</v>
      </c>
      <c r="AB53" s="26">
        <v>31.303759603350017</v>
      </c>
      <c r="AC53" s="26">
        <v>32.475461445575299</v>
      </c>
      <c r="AD53" s="26">
        <v>33.201620705392635</v>
      </c>
      <c r="AE53" s="26">
        <v>33.171437635812609</v>
      </c>
      <c r="AF53" s="26">
        <v>30.082840765952721</v>
      </c>
      <c r="AG53" s="26">
        <v>35.69061448425775</v>
      </c>
      <c r="AH53" s="26">
        <v>33.541909295111388</v>
      </c>
      <c r="AI53" s="26">
        <v>38.076620705392635</v>
      </c>
      <c r="AJ53" s="26">
        <f>(((J53/MAX($J$2:$J$1000)*100)*20)+((K53/MAX($K$2:$K$1000)*100)*20)+((O53/MAX($O$2:$O$1000)*100)*12.5)+((P53/MAX($P$2:$P$1000)*100)*12.5)+((Q53/MAX($Q$2:$Q$1000)*100)*10)+((S53/MAX($S$2:$S$1000)*100)*15)+ ((T53/MAX($T$2:$T$1000)*100)*10))/100</f>
        <v>16.733657590119453</v>
      </c>
      <c r="AK53" s="8">
        <f>('Controles Generales'!$D$5*(I53*(90/H53))+'Controles Generales'!$G$5*(L53*(90/H53))+'Controles Generales'!$H$5*(M53*(90/H53))+'Controles Generales'!$Q$5*(V53*(90/H53)))/100</f>
        <v>3.6594827586206899</v>
      </c>
    </row>
    <row r="54" spans="1:37" ht="21" x14ac:dyDescent="0.25">
      <c r="A54" s="117" t="s">
        <v>171</v>
      </c>
      <c r="B54" s="117" t="s">
        <v>25</v>
      </c>
      <c r="C54" s="117" t="s">
        <v>168</v>
      </c>
      <c r="D54" s="117" t="s">
        <v>118</v>
      </c>
      <c r="E54" s="118">
        <v>34562</v>
      </c>
      <c r="F54" s="117">
        <v>21</v>
      </c>
      <c r="G54" s="117">
        <v>9</v>
      </c>
      <c r="H54" s="117">
        <v>262</v>
      </c>
      <c r="I54" s="117">
        <v>8</v>
      </c>
      <c r="J54" s="2">
        <v>10</v>
      </c>
      <c r="K54" s="2">
        <v>2</v>
      </c>
      <c r="L54" s="117">
        <v>0</v>
      </c>
      <c r="M54" s="117">
        <v>8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  <c r="V54" s="117">
        <v>12</v>
      </c>
      <c r="W54" s="2">
        <v>6</v>
      </c>
      <c r="AK54" s="8">
        <f>('Controles Generales'!$D$5*(I54*(90/H54))+'Controles Generales'!$G$5*(L54*(90/H54))+'Controles Generales'!$H$5*(M54*(90/H54))+'Controles Generales'!$Q$5*(V54*(90/H54)))/100</f>
        <v>2.1984732824427482</v>
      </c>
    </row>
    <row r="55" spans="1:37" ht="21" x14ac:dyDescent="0.25">
      <c r="A55" s="117" t="s">
        <v>617</v>
      </c>
      <c r="B55" s="117" t="s">
        <v>25</v>
      </c>
      <c r="C55" s="117" t="s">
        <v>132</v>
      </c>
      <c r="D55" s="117" t="s">
        <v>118</v>
      </c>
      <c r="E55" s="118">
        <v>33251</v>
      </c>
      <c r="F55" s="117">
        <v>24</v>
      </c>
      <c r="G55" s="117">
        <v>1</v>
      </c>
      <c r="H55" s="117">
        <v>28</v>
      </c>
      <c r="I55" s="117">
        <v>1</v>
      </c>
      <c r="J55" s="2">
        <v>40</v>
      </c>
      <c r="K55" s="2">
        <v>0</v>
      </c>
      <c r="L55" s="117">
        <v>0</v>
      </c>
      <c r="M55" s="117">
        <v>0</v>
      </c>
      <c r="N55" s="2">
        <v>11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4</v>
      </c>
      <c r="U55" s="2">
        <v>2</v>
      </c>
      <c r="V55" s="117">
        <v>3</v>
      </c>
      <c r="W55" s="2">
        <v>25</v>
      </c>
      <c r="X55" s="26" t="s">
        <v>42</v>
      </c>
      <c r="Y55" s="26">
        <v>13.524293526909746</v>
      </c>
      <c r="Z55" s="26">
        <v>17.034507104185472</v>
      </c>
      <c r="AA55" s="26">
        <v>15.431057863026229</v>
      </c>
      <c r="AB55" s="26">
        <v>13.462818117073679</v>
      </c>
      <c r="AC55" s="26">
        <v>16.45118414037789</v>
      </c>
      <c r="AD55" s="26">
        <v>18.473605413337584</v>
      </c>
      <c r="AE55" s="26">
        <v>15.697603546928997</v>
      </c>
      <c r="AF55" s="26">
        <v>22.44937656868397</v>
      </c>
      <c r="AG55" s="26">
        <v>19.317423323753619</v>
      </c>
      <c r="AH55" s="26">
        <v>20.313764710946018</v>
      </c>
      <c r="AI55" s="26">
        <v>18.381392298583489</v>
      </c>
      <c r="AJ55" s="26">
        <f>(((J55/MAX($J$2:$J$1000)*100)*20)+((K55/MAX($K$2:$K$1000)*100)*20)+((O55/MAX($O$2:$O$1000)*100)*12.5)+((P55/MAX($P$2:$P$1000)*100)*12.5)+((Q55/MAX($Q$2:$Q$1000)*100)*10)+((S55/MAX($S$2:$S$1000)*100)*15)+ ((T55/MAX($T$2:$T$1000)*100)*10))/100</f>
        <v>2.0875006362294495</v>
      </c>
      <c r="AK55" s="8">
        <f>('Controles Generales'!$D$5*(I55*(90/H55))+'Controles Generales'!$G$5*(L55*(90/H55))+'Controles Generales'!$H$5*(M55*(90/H55))+'Controles Generales'!$Q$5*(V55*(90/H55)))/100</f>
        <v>2.651785714285714</v>
      </c>
    </row>
    <row r="56" spans="1:37" ht="31.5" x14ac:dyDescent="0.25">
      <c r="A56" s="117" t="s">
        <v>131</v>
      </c>
      <c r="B56" s="117" t="s">
        <v>25</v>
      </c>
      <c r="C56" s="117" t="s">
        <v>117</v>
      </c>
      <c r="D56" s="117" t="s">
        <v>118</v>
      </c>
      <c r="E56" s="118">
        <v>31535</v>
      </c>
      <c r="F56" s="117">
        <v>29</v>
      </c>
      <c r="G56" s="117">
        <v>19</v>
      </c>
      <c r="H56" s="117">
        <v>1196</v>
      </c>
      <c r="I56" s="117">
        <v>125</v>
      </c>
      <c r="J56" s="2">
        <v>29</v>
      </c>
      <c r="K56" s="2">
        <v>1</v>
      </c>
      <c r="L56" s="117">
        <v>16</v>
      </c>
      <c r="M56" s="117">
        <v>61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0</v>
      </c>
      <c r="V56" s="117">
        <v>56</v>
      </c>
      <c r="W56" s="2">
        <v>4</v>
      </c>
      <c r="AK56" s="8">
        <f>('Controles Generales'!$D$5*(I56*(90/H56))+'Controles Generales'!$G$5*(L56*(90/H56))+'Controles Generales'!$H$5*(M56*(90/H56))+'Controles Generales'!$Q$5*(V56*(90/H56)))/100</f>
        <v>4.582775919732442</v>
      </c>
    </row>
    <row r="57" spans="1:37" ht="31.5" x14ac:dyDescent="0.25">
      <c r="A57" s="117" t="s">
        <v>618</v>
      </c>
      <c r="B57" s="117" t="s">
        <v>25</v>
      </c>
      <c r="C57" s="117" t="s">
        <v>143</v>
      </c>
      <c r="D57" s="117" t="s">
        <v>118</v>
      </c>
      <c r="E57" s="118">
        <v>31654</v>
      </c>
      <c r="F57" s="117">
        <v>29</v>
      </c>
      <c r="G57" s="117">
        <v>4</v>
      </c>
      <c r="H57" s="117">
        <v>221</v>
      </c>
      <c r="I57" s="117">
        <v>13</v>
      </c>
      <c r="J57" s="2">
        <v>5</v>
      </c>
      <c r="K57" s="2">
        <v>0</v>
      </c>
      <c r="L57" s="117">
        <v>1</v>
      </c>
      <c r="M57" s="117">
        <v>4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</v>
      </c>
      <c r="V57" s="117">
        <v>1</v>
      </c>
      <c r="W57" s="2">
        <v>4</v>
      </c>
      <c r="AK57" s="8">
        <f>('Controles Generales'!$D$5*(I57*(90/H57))+'Controles Generales'!$G$5*(L57*(90/H57))+'Controles Generales'!$H$5*(M57*(90/H57))+'Controles Generales'!$Q$5*(V57*(90/H57)))/100</f>
        <v>1.8427601809954752</v>
      </c>
    </row>
    <row r="58" spans="1:37" ht="21" x14ac:dyDescent="0.25">
      <c r="A58" s="117" t="s">
        <v>119</v>
      </c>
      <c r="B58" s="117" t="s">
        <v>25</v>
      </c>
      <c r="C58" s="117" t="s">
        <v>132</v>
      </c>
      <c r="D58" s="117" t="s">
        <v>118</v>
      </c>
      <c r="E58" s="118">
        <v>31589</v>
      </c>
      <c r="F58" s="117">
        <v>29</v>
      </c>
      <c r="G58" s="117">
        <v>14</v>
      </c>
      <c r="H58" s="117">
        <v>739</v>
      </c>
      <c r="I58" s="117">
        <v>52</v>
      </c>
      <c r="J58" s="2">
        <v>63</v>
      </c>
      <c r="K58" s="2">
        <v>16</v>
      </c>
      <c r="L58" s="117">
        <v>12</v>
      </c>
      <c r="M58" s="117">
        <v>31</v>
      </c>
      <c r="N58" s="2">
        <v>0</v>
      </c>
      <c r="O58" s="2">
        <v>0</v>
      </c>
      <c r="P58" s="2">
        <v>1</v>
      </c>
      <c r="Q58" s="2">
        <v>0</v>
      </c>
      <c r="R58" s="2">
        <v>6</v>
      </c>
      <c r="S58" s="2">
        <v>13</v>
      </c>
      <c r="T58" s="2">
        <v>8</v>
      </c>
      <c r="U58" s="2">
        <v>1</v>
      </c>
      <c r="V58" s="117">
        <v>29</v>
      </c>
      <c r="W58" s="2">
        <v>7</v>
      </c>
      <c r="AK58" s="8">
        <f>('Controles Generales'!$D$5*(I58*(90/H58))+'Controles Generales'!$G$5*(L58*(90/H58))+'Controles Generales'!$H$5*(M58*(90/H58))+'Controles Generales'!$Q$5*(V58*(90/H58)))/100</f>
        <v>3.6079161028416782</v>
      </c>
    </row>
    <row r="59" spans="1:37" ht="31.5" x14ac:dyDescent="0.25">
      <c r="A59" s="117" t="s">
        <v>619</v>
      </c>
      <c r="B59" s="117" t="s">
        <v>25</v>
      </c>
      <c r="C59" s="117" t="s">
        <v>148</v>
      </c>
      <c r="D59" s="117" t="s">
        <v>118</v>
      </c>
      <c r="E59" s="118">
        <v>34411</v>
      </c>
      <c r="F59" s="117">
        <v>21</v>
      </c>
      <c r="G59" s="117">
        <v>3</v>
      </c>
      <c r="H59" s="117">
        <v>98</v>
      </c>
      <c r="I59" s="117">
        <v>10</v>
      </c>
      <c r="J59" s="2">
        <v>2</v>
      </c>
      <c r="K59" s="2">
        <v>1</v>
      </c>
      <c r="L59" s="117">
        <v>3</v>
      </c>
      <c r="M59" s="117">
        <v>3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117">
        <v>5</v>
      </c>
      <c r="W59" s="2">
        <v>0</v>
      </c>
      <c r="AK59" s="8">
        <f>('Controles Generales'!$D$5*(I59*(90/H59))+'Controles Generales'!$G$5*(L59*(90/H59))+'Controles Generales'!$H$5*(M59*(90/H59))+'Controles Generales'!$Q$5*(V59*(90/H59)))/100</f>
        <v>4.5688775510204085</v>
      </c>
    </row>
    <row r="60" spans="1:37" ht="21" x14ac:dyDescent="0.25">
      <c r="A60" s="117" t="s">
        <v>620</v>
      </c>
      <c r="B60" s="117" t="s">
        <v>25</v>
      </c>
      <c r="C60" s="117" t="s">
        <v>172</v>
      </c>
      <c r="D60" s="117" t="s">
        <v>118</v>
      </c>
      <c r="E60" s="118">
        <v>31982</v>
      </c>
      <c r="F60" s="117">
        <v>28</v>
      </c>
      <c r="G60" s="117">
        <v>28</v>
      </c>
      <c r="H60" s="117">
        <v>2492</v>
      </c>
      <c r="I60" s="117">
        <v>188</v>
      </c>
      <c r="J60" s="2">
        <v>11</v>
      </c>
      <c r="K60" s="2">
        <v>1</v>
      </c>
      <c r="L60" s="117">
        <v>14</v>
      </c>
      <c r="M60" s="117">
        <v>78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1</v>
      </c>
      <c r="T60" s="2">
        <v>2</v>
      </c>
      <c r="U60" s="2">
        <v>0</v>
      </c>
      <c r="V60" s="117">
        <v>88</v>
      </c>
      <c r="W60" s="2">
        <v>5</v>
      </c>
      <c r="AK60" s="8">
        <f>('Controles Generales'!$D$5*(I60*(90/H60))+'Controles Generales'!$G$5*(L60*(90/H60))+'Controles Generales'!$H$5*(M60*(90/H60))+'Controles Generales'!$Q$5*(V60*(90/H60)))/100</f>
        <v>3.0896869983948636</v>
      </c>
    </row>
    <row r="61" spans="1:37" ht="21" x14ac:dyDescent="0.25">
      <c r="A61" s="117" t="s">
        <v>462</v>
      </c>
      <c r="B61" s="117" t="s">
        <v>25</v>
      </c>
      <c r="C61" s="117" t="s">
        <v>146</v>
      </c>
      <c r="D61" s="117" t="s">
        <v>118</v>
      </c>
      <c r="E61" s="118">
        <v>31943</v>
      </c>
      <c r="F61" s="117">
        <v>28</v>
      </c>
      <c r="G61" s="117">
        <v>24</v>
      </c>
      <c r="H61" s="117">
        <v>1725</v>
      </c>
      <c r="I61" s="117">
        <v>150</v>
      </c>
      <c r="J61" s="2">
        <v>6</v>
      </c>
      <c r="K61" s="2">
        <v>1</v>
      </c>
      <c r="L61" s="117">
        <v>25</v>
      </c>
      <c r="M61" s="117">
        <v>100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1</v>
      </c>
      <c r="V61" s="117">
        <v>101</v>
      </c>
      <c r="W61" s="2">
        <v>0</v>
      </c>
      <c r="X61" s="26" t="s">
        <v>42</v>
      </c>
      <c r="Y61" s="26">
        <v>6.2513751426247151</v>
      </c>
      <c r="Z61" s="26">
        <v>5.8782392145151725</v>
      </c>
      <c r="AA61" s="26">
        <v>5.6638080934189645</v>
      </c>
      <c r="AB61" s="26">
        <v>6.1345718639361895</v>
      </c>
      <c r="AC61" s="26">
        <v>7.3187097254332727</v>
      </c>
      <c r="AD61" s="26">
        <v>11.440406917698732</v>
      </c>
      <c r="AE61" s="26">
        <v>9.2495738764714091</v>
      </c>
      <c r="AF61" s="26">
        <v>14.519681316645265</v>
      </c>
      <c r="AG61" s="26">
        <v>12.267195563331283</v>
      </c>
      <c r="AH61" s="26">
        <v>12.342879374279081</v>
      </c>
      <c r="AI61" s="26">
        <v>11.265201999665946</v>
      </c>
      <c r="AJ61" s="26">
        <f>(((J61/MAX($J$2:$J$1000)*100)*20)+((K61/MAX($K$2:$K$1000)*100)*20)+((O61/MAX($O$2:$O$1000)*100)*12.5)+((P61/MAX($P$2:$P$1000)*100)*12.5)+((Q61/MAX($Q$2:$Q$1000)*100)*10)+((S61/MAX($S$2:$S$1000)*100)*15)+ ((T61/MAX($T$2:$T$1000)*100)*10))/100</f>
        <v>0.6107357357357357</v>
      </c>
      <c r="AK61" s="8">
        <f>('Controles Generales'!$D$5*(I61*(90/H61))+'Controles Generales'!$G$5*(L61*(90/H61))+'Controles Generales'!$H$5*(M61*(90/H61))+'Controles Generales'!$Q$5*(V61*(90/H61)))/100</f>
        <v>4.6408695652173906</v>
      </c>
    </row>
    <row r="62" spans="1:37" ht="21" x14ac:dyDescent="0.25">
      <c r="A62" s="117" t="s">
        <v>621</v>
      </c>
      <c r="B62" s="117" t="s">
        <v>25</v>
      </c>
      <c r="C62" s="117" t="s">
        <v>124</v>
      </c>
      <c r="D62" s="117" t="s">
        <v>118</v>
      </c>
      <c r="E62" s="118">
        <v>29619</v>
      </c>
      <c r="F62" s="117">
        <v>34</v>
      </c>
      <c r="G62" s="117">
        <v>21</v>
      </c>
      <c r="H62" s="117">
        <v>978</v>
      </c>
      <c r="I62" s="117">
        <v>127</v>
      </c>
      <c r="J62" s="2">
        <v>666</v>
      </c>
      <c r="K62" s="2">
        <v>90</v>
      </c>
      <c r="L62" s="117">
        <v>13</v>
      </c>
      <c r="M62" s="117">
        <v>42</v>
      </c>
      <c r="N62" s="2">
        <v>11</v>
      </c>
      <c r="O62" s="2">
        <v>7</v>
      </c>
      <c r="P62" s="2">
        <v>10</v>
      </c>
      <c r="Q62" s="2">
        <v>6</v>
      </c>
      <c r="R62" s="2">
        <v>24</v>
      </c>
      <c r="S62" s="2">
        <v>72</v>
      </c>
      <c r="T62" s="2">
        <v>59</v>
      </c>
      <c r="U62" s="2">
        <v>2</v>
      </c>
      <c r="V62" s="117">
        <v>20</v>
      </c>
      <c r="W62" s="2">
        <v>55</v>
      </c>
      <c r="AK62" s="8">
        <f>('Controles Generales'!$D$5*(I62*(90/H62))+'Controles Generales'!$G$5*(L62*(90/H62))+'Controles Generales'!$H$5*(M62*(90/H62))+'Controles Generales'!$Q$5*(V62*(90/H62)))/100</f>
        <v>4.419478527607362</v>
      </c>
    </row>
    <row r="63" spans="1:37" ht="21" x14ac:dyDescent="0.25">
      <c r="A63" s="117" t="s">
        <v>150</v>
      </c>
      <c r="B63" s="117" t="s">
        <v>25</v>
      </c>
      <c r="C63" s="117" t="s">
        <v>142</v>
      </c>
      <c r="D63" s="117" t="s">
        <v>118</v>
      </c>
      <c r="E63" s="118">
        <v>33615</v>
      </c>
      <c r="F63" s="117">
        <v>23</v>
      </c>
      <c r="G63" s="117">
        <v>9</v>
      </c>
      <c r="H63" s="117">
        <v>457</v>
      </c>
      <c r="I63" s="117">
        <v>76</v>
      </c>
      <c r="J63" s="2">
        <v>46</v>
      </c>
      <c r="K63" s="2">
        <v>5</v>
      </c>
      <c r="L63" s="117">
        <v>6</v>
      </c>
      <c r="M63" s="117">
        <v>27</v>
      </c>
      <c r="N63" s="2">
        <v>4</v>
      </c>
      <c r="O63" s="2">
        <v>1</v>
      </c>
      <c r="P63" s="2">
        <v>1</v>
      </c>
      <c r="Q63" s="2">
        <v>1</v>
      </c>
      <c r="R63" s="2">
        <v>1</v>
      </c>
      <c r="S63" s="2">
        <v>15</v>
      </c>
      <c r="T63" s="2">
        <v>6</v>
      </c>
      <c r="U63" s="2">
        <v>1</v>
      </c>
      <c r="V63" s="117">
        <v>18</v>
      </c>
      <c r="W63" s="2">
        <v>21</v>
      </c>
      <c r="X63" s="26" t="s">
        <v>42</v>
      </c>
      <c r="Y63" s="26">
        <v>14.471652447122411</v>
      </c>
      <c r="Z63" s="26">
        <v>12.154789522524094</v>
      </c>
      <c r="AA63" s="26">
        <v>13.487542144112508</v>
      </c>
      <c r="AB63" s="26">
        <v>16.979849168433887</v>
      </c>
      <c r="AC63" s="26">
        <v>17.446160525050132</v>
      </c>
      <c r="AD63" s="26">
        <v>15.167597614980139</v>
      </c>
      <c r="AE63" s="26">
        <v>15.847938870188603</v>
      </c>
      <c r="AF63" s="26">
        <v>14.568178132219876</v>
      </c>
      <c r="AG63" s="26">
        <v>16.619236566463368</v>
      </c>
      <c r="AH63" s="26">
        <v>15.69503797495523</v>
      </c>
      <c r="AI63" s="26">
        <v>18.929892696947352</v>
      </c>
      <c r="AJ63" s="26">
        <f>(((J63/MAX($J$2:$J$1000)*100)*20)+((K63/MAX($K$2:$K$1000)*100)*20)+((O63/MAX($O$2:$O$1000)*100)*12.5)+((P63/MAX($P$2:$P$1000)*100)*12.5)+((Q63/MAX($Q$2:$Q$1000)*100)*10)+((S63/MAX($S$2:$S$1000)*100)*15)+ ((T63/MAX($T$2:$T$1000)*100)*10))/100</f>
        <v>9.5738113031545247</v>
      </c>
      <c r="AK63" s="8">
        <f>('Controles Generales'!$D$5*(I63*(90/H63))+'Controles Generales'!$G$5*(L63*(90/H63))+'Controles Generales'!$H$5*(M63*(90/H63))+'Controles Generales'!$Q$5*(V63*(90/H63)))/100</f>
        <v>5.8933260393873077</v>
      </c>
    </row>
    <row r="64" spans="1:37" ht="31.5" x14ac:dyDescent="0.25">
      <c r="A64" s="117" t="s">
        <v>526</v>
      </c>
      <c r="B64" s="117" t="s">
        <v>25</v>
      </c>
      <c r="C64" s="117" t="s">
        <v>158</v>
      </c>
      <c r="D64" s="117" t="s">
        <v>118</v>
      </c>
      <c r="E64" s="118">
        <v>34489</v>
      </c>
      <c r="F64" s="117">
        <v>21</v>
      </c>
      <c r="G64" s="117">
        <v>14</v>
      </c>
      <c r="H64" s="117">
        <v>835</v>
      </c>
      <c r="I64" s="117">
        <v>70</v>
      </c>
      <c r="J64" s="2">
        <v>202</v>
      </c>
      <c r="K64" s="2">
        <v>31</v>
      </c>
      <c r="L64" s="117">
        <v>12</v>
      </c>
      <c r="M64" s="117">
        <v>51</v>
      </c>
      <c r="N64" s="2">
        <v>21</v>
      </c>
      <c r="O64" s="2">
        <v>2</v>
      </c>
      <c r="P64" s="2">
        <v>3</v>
      </c>
      <c r="Q64" s="2">
        <v>1</v>
      </c>
      <c r="R64" s="2">
        <v>19</v>
      </c>
      <c r="S64" s="2">
        <v>42</v>
      </c>
      <c r="T64" s="2">
        <v>26</v>
      </c>
      <c r="U64" s="2">
        <v>1</v>
      </c>
      <c r="V64" s="117">
        <v>23</v>
      </c>
      <c r="W64" s="2">
        <v>35</v>
      </c>
      <c r="X64" s="26" t="s">
        <v>42</v>
      </c>
      <c r="Y64" s="26">
        <v>16.252927606820776</v>
      </c>
      <c r="Z64" s="26">
        <v>13.356796696298941</v>
      </c>
      <c r="AA64" s="26">
        <v>15.840965982511548</v>
      </c>
      <c r="AB64" s="26">
        <v>23.050058754361757</v>
      </c>
      <c r="AC64" s="26">
        <v>19.416401237914521</v>
      </c>
      <c r="AD64" s="26">
        <v>15.313613529549547</v>
      </c>
      <c r="AE64" s="26">
        <v>17.355303768908158</v>
      </c>
      <c r="AF64" s="26">
        <v>15.765803316087947</v>
      </c>
      <c r="AG64" s="26">
        <v>19.959661588853272</v>
      </c>
      <c r="AH64" s="26">
        <v>17.340997752644835</v>
      </c>
      <c r="AI64" s="26">
        <v>25.509310250861027</v>
      </c>
      <c r="AJ64" s="26">
        <f>(((J64/MAX($J$2:$J$1000)*100)*20)+((K64/MAX($K$2:$K$1000)*100)*20)+((O64/MAX($O$2:$O$1000)*100)*12.5)+((P64/MAX($P$2:$P$1000)*100)*12.5)+((Q64/MAX($Q$2:$Q$1000)*100)*10)+((S64/MAX($S$2:$S$1000)*100)*15)+ ((T64/MAX($T$2:$T$1000)*100)*10))/100</f>
        <v>32.00249316298045</v>
      </c>
      <c r="AK64" s="8">
        <f>('Controles Generales'!$D$5*(I64*(90/H64))+'Controles Generales'!$G$5*(L64*(90/H64))+'Controles Generales'!$H$5*(M64*(90/H64))+'Controles Generales'!$Q$5*(V64*(90/H64)))/100</f>
        <v>4.0931137724550899</v>
      </c>
    </row>
    <row r="65" spans="1:37" ht="31.5" x14ac:dyDescent="0.25">
      <c r="A65" s="117" t="s">
        <v>622</v>
      </c>
      <c r="B65" s="117" t="s">
        <v>25</v>
      </c>
      <c r="C65" s="117" t="s">
        <v>143</v>
      </c>
      <c r="D65" s="117" t="s">
        <v>118</v>
      </c>
      <c r="E65" s="118">
        <v>33654</v>
      </c>
      <c r="F65" s="117">
        <v>23</v>
      </c>
      <c r="G65" s="117">
        <v>1</v>
      </c>
      <c r="H65" s="117">
        <v>15</v>
      </c>
      <c r="I65" s="117">
        <v>1</v>
      </c>
      <c r="J65" s="2">
        <v>15</v>
      </c>
      <c r="K65" s="2">
        <v>1</v>
      </c>
      <c r="L65" s="117">
        <v>0</v>
      </c>
      <c r="M65" s="117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3</v>
      </c>
      <c r="T65" s="2">
        <v>1</v>
      </c>
      <c r="U65" s="2">
        <v>1</v>
      </c>
      <c r="V65" s="117">
        <v>1</v>
      </c>
      <c r="W65" s="2">
        <v>5</v>
      </c>
      <c r="AK65" s="8">
        <f>('Controles Generales'!$D$5*(I65*(90/H65))+'Controles Generales'!$G$5*(L65*(90/H65))+'Controles Generales'!$H$5*(M65*(90/H65))+'Controles Generales'!$Q$5*(V65*(90/H65)))/100</f>
        <v>2.5499999999999998</v>
      </c>
    </row>
    <row r="66" spans="1:37" ht="21" x14ac:dyDescent="0.25">
      <c r="A66" s="117" t="s">
        <v>623</v>
      </c>
      <c r="B66" s="117" t="s">
        <v>25</v>
      </c>
      <c r="C66" s="117" t="s">
        <v>605</v>
      </c>
      <c r="D66" s="117" t="s">
        <v>133</v>
      </c>
      <c r="E66" s="118">
        <v>33970</v>
      </c>
      <c r="F66" s="117">
        <v>22</v>
      </c>
      <c r="G66" s="117">
        <v>9</v>
      </c>
      <c r="H66" s="117">
        <v>363</v>
      </c>
      <c r="I66" s="117">
        <v>21</v>
      </c>
      <c r="J66" s="2">
        <v>237</v>
      </c>
      <c r="K66" s="2">
        <v>43</v>
      </c>
      <c r="L66" s="117">
        <v>4</v>
      </c>
      <c r="M66" s="117">
        <v>15</v>
      </c>
      <c r="N66" s="2">
        <v>9</v>
      </c>
      <c r="O66" s="2">
        <v>9</v>
      </c>
      <c r="P66" s="2">
        <v>4</v>
      </c>
      <c r="Q66" s="2">
        <v>3</v>
      </c>
      <c r="R66" s="2">
        <v>5</v>
      </c>
      <c r="S66" s="2">
        <v>26</v>
      </c>
      <c r="T66" s="2">
        <v>31</v>
      </c>
      <c r="U66" s="2">
        <v>0</v>
      </c>
      <c r="V66" s="117">
        <v>17</v>
      </c>
      <c r="W66" s="2">
        <v>8</v>
      </c>
      <c r="AK66" s="8">
        <f>('Controles Generales'!$D$5*(I66*(90/H66))+'Controles Generales'!$G$5*(L66*(90/H66))+'Controles Generales'!$H$5*(M66*(90/H66))+'Controles Generales'!$Q$5*(V66*(90/H66)))/100</f>
        <v>3.334710743801653</v>
      </c>
    </row>
    <row r="67" spans="1:37" ht="21" x14ac:dyDescent="0.25">
      <c r="A67" s="117" t="s">
        <v>515</v>
      </c>
      <c r="B67" s="117" t="s">
        <v>25</v>
      </c>
      <c r="C67" s="117" t="s">
        <v>138</v>
      </c>
      <c r="D67" s="117" t="s">
        <v>118</v>
      </c>
      <c r="E67" s="118">
        <v>33618</v>
      </c>
      <c r="F67" s="117">
        <v>23</v>
      </c>
      <c r="G67" s="117">
        <v>29</v>
      </c>
      <c r="H67" s="117">
        <v>2430</v>
      </c>
      <c r="I67" s="117">
        <v>108</v>
      </c>
      <c r="J67" s="2">
        <v>74</v>
      </c>
      <c r="K67" s="2">
        <v>6</v>
      </c>
      <c r="L67" s="117">
        <v>28</v>
      </c>
      <c r="M67" s="117">
        <v>82</v>
      </c>
      <c r="N67" s="2">
        <v>4</v>
      </c>
      <c r="O67" s="2">
        <v>0</v>
      </c>
      <c r="P67" s="2">
        <v>1</v>
      </c>
      <c r="Q67" s="2">
        <v>1</v>
      </c>
      <c r="R67" s="2">
        <v>1</v>
      </c>
      <c r="S67" s="2">
        <v>19</v>
      </c>
      <c r="T67" s="2">
        <v>11</v>
      </c>
      <c r="U67" s="2">
        <v>4</v>
      </c>
      <c r="V67" s="117">
        <v>99</v>
      </c>
      <c r="W67" s="2">
        <v>30</v>
      </c>
      <c r="AK67" s="8">
        <f>('Controles Generales'!$D$5*(I67*(90/H67))+'Controles Generales'!$G$5*(L67*(90/H67))+'Controles Generales'!$H$5*(M67*(90/H67))+'Controles Generales'!$Q$5*(V67*(90/H67)))/100</f>
        <v>2.7796296296296292</v>
      </c>
    </row>
    <row r="68" spans="1:37" ht="21" x14ac:dyDescent="0.25">
      <c r="A68" s="117" t="s">
        <v>123</v>
      </c>
      <c r="B68" s="117" t="s">
        <v>25</v>
      </c>
      <c r="C68" s="117" t="s">
        <v>121</v>
      </c>
      <c r="D68" s="117" t="s">
        <v>118</v>
      </c>
      <c r="E68" s="118">
        <v>33613</v>
      </c>
      <c r="F68" s="117">
        <v>23</v>
      </c>
      <c r="G68" s="117">
        <v>17</v>
      </c>
      <c r="H68" s="117">
        <v>1152</v>
      </c>
      <c r="I68" s="117">
        <v>98</v>
      </c>
      <c r="J68" s="2">
        <v>317</v>
      </c>
      <c r="K68" s="2">
        <v>43</v>
      </c>
      <c r="L68" s="117">
        <v>30</v>
      </c>
      <c r="M68" s="117">
        <v>106</v>
      </c>
      <c r="N68" s="2">
        <v>15</v>
      </c>
      <c r="O68" s="2">
        <v>2</v>
      </c>
      <c r="P68" s="2">
        <v>5</v>
      </c>
      <c r="Q68" s="2">
        <v>1</v>
      </c>
      <c r="R68" s="2">
        <v>10</v>
      </c>
      <c r="S68" s="2">
        <v>17</v>
      </c>
      <c r="T68" s="2">
        <v>21</v>
      </c>
      <c r="U68" s="2">
        <v>4</v>
      </c>
      <c r="V68" s="117">
        <v>134</v>
      </c>
      <c r="W68" s="2">
        <v>31</v>
      </c>
      <c r="AK68" s="8">
        <f>('Controles Generales'!$D$5*(I68*(90/H68))+'Controles Generales'!$G$5*(L68*(90/H68))+'Controles Generales'!$H$5*(M68*(90/H68))+'Controles Generales'!$Q$5*(V68*(90/H68)))/100</f>
        <v>6.796875</v>
      </c>
    </row>
    <row r="69" spans="1:37" ht="21" x14ac:dyDescent="0.25">
      <c r="A69" s="117" t="s">
        <v>624</v>
      </c>
      <c r="B69" s="117" t="s">
        <v>25</v>
      </c>
      <c r="C69" s="117" t="s">
        <v>605</v>
      </c>
      <c r="D69" s="117" t="s">
        <v>118</v>
      </c>
      <c r="E69" s="118">
        <v>33781</v>
      </c>
      <c r="F69" s="117">
        <v>23</v>
      </c>
      <c r="G69" s="117">
        <v>13</v>
      </c>
      <c r="H69" s="117">
        <v>811</v>
      </c>
      <c r="I69" s="117">
        <v>78</v>
      </c>
      <c r="J69" s="2">
        <v>145</v>
      </c>
      <c r="K69" s="2">
        <v>21</v>
      </c>
      <c r="L69" s="117">
        <v>9</v>
      </c>
      <c r="M69" s="117">
        <v>42</v>
      </c>
      <c r="N69" s="2">
        <v>5</v>
      </c>
      <c r="O69" s="2">
        <v>3</v>
      </c>
      <c r="P69" s="2">
        <v>2</v>
      </c>
      <c r="Q69" s="2">
        <v>1</v>
      </c>
      <c r="R69" s="2">
        <v>0</v>
      </c>
      <c r="S69" s="2">
        <v>45</v>
      </c>
      <c r="T69" s="2">
        <v>26</v>
      </c>
      <c r="U69" s="2">
        <v>26</v>
      </c>
      <c r="V69" s="117">
        <v>23</v>
      </c>
      <c r="W69" s="2">
        <v>66</v>
      </c>
      <c r="X69" s="26" t="s">
        <v>42</v>
      </c>
      <c r="Y69" s="26">
        <v>32.14626211747818</v>
      </c>
      <c r="Z69" s="26">
        <v>22.48153630954128</v>
      </c>
      <c r="AA69" s="26">
        <v>22.170371043022996</v>
      </c>
      <c r="AB69" s="26">
        <v>29.720032609281461</v>
      </c>
      <c r="AC69" s="26">
        <v>33.294897453839248</v>
      </c>
      <c r="AD69" s="26">
        <v>56.172895581876389</v>
      </c>
      <c r="AE69" s="26">
        <v>42.437495028767536</v>
      </c>
      <c r="AF69" s="26">
        <v>59.112230783483156</v>
      </c>
      <c r="AG69" s="26">
        <v>57.966917859131755</v>
      </c>
      <c r="AH69" s="26">
        <v>57.470233724308763</v>
      </c>
      <c r="AI69" s="26">
        <v>52.533551319581314</v>
      </c>
      <c r="AJ69" s="26">
        <f>(((J69/MAX($J$2:$J$1000)*100)*20)+((K69/MAX($K$2:$K$1000)*100)*20)+((O69/MAX($O$2:$O$1000)*100)*12.5)+((P69/MAX($P$2:$P$1000)*100)*12.5)+((Q69/MAX($Q$2:$Q$1000)*100)*10)+((S69/MAX($S$2:$S$1000)*100)*15)+ ((T69/MAX($T$2:$T$1000)*100)*10))/100</f>
        <v>29.301198117935407</v>
      </c>
      <c r="AK69" s="8">
        <f>('Controles Generales'!$D$5*(I69*(90/H69))+'Controles Generales'!$G$5*(L69*(90/H69))+'Controles Generales'!$H$5*(M69*(90/H69))+'Controles Generales'!$Q$5*(V69*(90/H69)))/100</f>
        <v>4.0394574599260178</v>
      </c>
    </row>
    <row r="70" spans="1:37" ht="21" x14ac:dyDescent="0.25">
      <c r="A70" s="117" t="s">
        <v>625</v>
      </c>
      <c r="B70" s="117" t="s">
        <v>25</v>
      </c>
      <c r="C70" s="117" t="s">
        <v>124</v>
      </c>
      <c r="D70" s="117" t="s">
        <v>118</v>
      </c>
      <c r="E70" s="118">
        <v>34507</v>
      </c>
      <c r="F70" s="117">
        <v>21</v>
      </c>
      <c r="G70" s="117">
        <v>9</v>
      </c>
      <c r="H70" s="117">
        <v>645</v>
      </c>
      <c r="I70" s="117">
        <v>57</v>
      </c>
      <c r="J70" s="2">
        <v>173</v>
      </c>
      <c r="K70" s="2">
        <v>51</v>
      </c>
      <c r="L70" s="117">
        <v>7</v>
      </c>
      <c r="M70" s="117">
        <v>35</v>
      </c>
      <c r="N70" s="2">
        <v>9</v>
      </c>
      <c r="O70" s="2">
        <v>2</v>
      </c>
      <c r="P70" s="2">
        <v>3</v>
      </c>
      <c r="Q70" s="2">
        <v>1</v>
      </c>
      <c r="R70" s="2">
        <v>6</v>
      </c>
      <c r="S70" s="2">
        <v>44</v>
      </c>
      <c r="T70" s="2">
        <v>23</v>
      </c>
      <c r="U70" s="2">
        <v>4</v>
      </c>
      <c r="V70" s="117">
        <v>51</v>
      </c>
      <c r="W70" s="2">
        <v>22</v>
      </c>
      <c r="AK70" s="8">
        <f>('Controles Generales'!$D$5*(I70*(90/H70))+'Controles Generales'!$G$5*(L70*(90/H70))+'Controles Generales'!$H$5*(M70*(90/H70))+'Controles Generales'!$Q$5*(V70*(90/H70)))/100</f>
        <v>4.8488372093023262</v>
      </c>
    </row>
    <row r="71" spans="1:37" ht="21" x14ac:dyDescent="0.25">
      <c r="A71" s="117" t="s">
        <v>191</v>
      </c>
      <c r="B71" s="117" t="s">
        <v>25</v>
      </c>
      <c r="C71" s="117" t="s">
        <v>152</v>
      </c>
      <c r="D71" s="117" t="s">
        <v>118</v>
      </c>
      <c r="E71" s="118">
        <v>33997</v>
      </c>
      <c r="F71" s="117">
        <v>22</v>
      </c>
      <c r="G71" s="117">
        <v>10</v>
      </c>
      <c r="H71" s="117">
        <v>523</v>
      </c>
      <c r="I71" s="117">
        <v>45</v>
      </c>
      <c r="J71" s="2">
        <v>6</v>
      </c>
      <c r="K71" s="2">
        <v>0</v>
      </c>
      <c r="L71" s="117">
        <v>12</v>
      </c>
      <c r="M71" s="117">
        <v>32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  <c r="V71" s="117">
        <v>30</v>
      </c>
      <c r="W71" s="2">
        <v>0</v>
      </c>
      <c r="X71" s="26" t="s">
        <v>42</v>
      </c>
      <c r="Y71" s="26">
        <v>23.239284267980949</v>
      </c>
      <c r="Z71" s="26">
        <v>17.165052637821184</v>
      </c>
      <c r="AA71" s="26">
        <v>19.424287911892506</v>
      </c>
      <c r="AB71" s="26">
        <v>24.919612136833404</v>
      </c>
      <c r="AC71" s="26">
        <v>28.705746149601882</v>
      </c>
      <c r="AD71" s="26">
        <v>42.059635816205379</v>
      </c>
      <c r="AE71" s="26">
        <v>35.1797523452774</v>
      </c>
      <c r="AF71" s="26">
        <v>47.405472461686884</v>
      </c>
      <c r="AG71" s="26">
        <v>44.364682272457486</v>
      </c>
      <c r="AH71" s="26">
        <v>41.632456852069097</v>
      </c>
      <c r="AI71" s="26">
        <v>44.580127619484074</v>
      </c>
      <c r="AJ71" s="26">
        <f>(((J71/MAX($J$2:$J$1000)*100)*20)+((K71/MAX($K$2:$K$1000)*100)*20)+((O71/MAX($O$2:$O$1000)*100)*12.5)+((P71/MAX($P$2:$P$1000)*100)*12.5)+((Q71/MAX($Q$2:$Q$1000)*100)*10)+((S71/MAX($S$2:$S$1000)*100)*15)+ ((T71/MAX($T$2:$T$1000)*100)*10))/100</f>
        <v>0.38851351351351354</v>
      </c>
      <c r="AK71" s="8">
        <f>('Controles Generales'!$D$5*(I71*(90/H71))+'Controles Generales'!$G$5*(L71*(90/H71))+'Controles Generales'!$H$5*(M71*(90/H71))+'Controles Generales'!$Q$5*(V71*(90/H71)))/100</f>
        <v>4.9086998087954115</v>
      </c>
    </row>
    <row r="72" spans="1:37" ht="21" x14ac:dyDescent="0.25">
      <c r="A72" s="117" t="s">
        <v>166</v>
      </c>
      <c r="B72" s="117" t="s">
        <v>25</v>
      </c>
      <c r="C72" s="117" t="s">
        <v>135</v>
      </c>
      <c r="D72" s="117" t="s">
        <v>118</v>
      </c>
      <c r="E72" s="118">
        <v>35104</v>
      </c>
      <c r="F72" s="117">
        <v>19</v>
      </c>
      <c r="G72" s="117">
        <v>3</v>
      </c>
      <c r="H72" s="117">
        <v>49</v>
      </c>
      <c r="I72" s="117">
        <v>5</v>
      </c>
      <c r="J72" s="2">
        <v>302</v>
      </c>
      <c r="K72" s="2">
        <v>80</v>
      </c>
      <c r="L72" s="117">
        <v>1</v>
      </c>
      <c r="M72" s="117">
        <v>1</v>
      </c>
      <c r="N72" s="2">
        <v>10</v>
      </c>
      <c r="O72" s="2">
        <v>0</v>
      </c>
      <c r="P72" s="2">
        <v>4</v>
      </c>
      <c r="Q72" s="2">
        <v>2</v>
      </c>
      <c r="R72" s="2">
        <v>30</v>
      </c>
      <c r="S72" s="2">
        <v>11</v>
      </c>
      <c r="T72" s="2">
        <v>25</v>
      </c>
      <c r="U72" s="2">
        <v>0</v>
      </c>
      <c r="V72" s="117">
        <v>1</v>
      </c>
      <c r="W72" s="2">
        <v>35</v>
      </c>
      <c r="X72" s="26" t="s">
        <v>42</v>
      </c>
      <c r="Y72" s="26">
        <v>0.37415288696123611</v>
      </c>
      <c r="Z72" s="26">
        <v>0.52489588210650828</v>
      </c>
      <c r="AA72" s="26">
        <v>0.6250164288589336</v>
      </c>
      <c r="AB72" s="26">
        <v>0.74915288696123605</v>
      </c>
      <c r="AC72" s="26">
        <v>0.6787629274583733</v>
      </c>
      <c r="AD72" s="26">
        <v>0.31553266467877472</v>
      </c>
      <c r="AE72" s="26">
        <v>0.36301617421162014</v>
      </c>
      <c r="AF72" s="26">
        <v>0.47214076246334308</v>
      </c>
      <c r="AG72" s="26">
        <v>0.56854838709677424</v>
      </c>
      <c r="AH72" s="26">
        <v>0.56570747800586518</v>
      </c>
      <c r="AI72" s="26">
        <v>0.87803266467877483</v>
      </c>
      <c r="AJ72" s="26">
        <f>(((J72/MAX($J$2:$J$1000)*100)*20)+((K72/MAX($K$2:$K$1000)*100)*20)+((O72/MAX($O$2:$O$1000)*100)*12.5)+((P72/MAX($P$2:$P$1000)*100)*12.5)+((Q72/MAX($Q$2:$Q$1000)*100)*10)+((S72/MAX($S$2:$S$1000)*100)*15)+ ((T72/MAX($T$2:$T$1000)*100)*10))/100</f>
        <v>38.039263187568274</v>
      </c>
      <c r="AK72" s="8">
        <f>('Controles Generales'!$D$5*(I72*(90/H72))+'Controles Generales'!$G$5*(L72*(90/H72))+'Controles Generales'!$H$5*(M72*(90/H72))+'Controles Generales'!$Q$5*(V72*(90/H72)))/100</f>
        <v>3.489795918367347</v>
      </c>
    </row>
    <row r="73" spans="1:37" ht="21" x14ac:dyDescent="0.25">
      <c r="A73" s="117" t="s">
        <v>272</v>
      </c>
      <c r="B73" s="117" t="s">
        <v>25</v>
      </c>
      <c r="C73" s="117" t="s">
        <v>142</v>
      </c>
      <c r="D73" s="117" t="s">
        <v>118</v>
      </c>
      <c r="E73" s="118">
        <v>30060</v>
      </c>
      <c r="F73" s="117">
        <v>33</v>
      </c>
      <c r="G73" s="117">
        <v>18</v>
      </c>
      <c r="H73" s="117">
        <v>994</v>
      </c>
      <c r="I73" s="117">
        <v>144</v>
      </c>
      <c r="J73" s="2">
        <v>120</v>
      </c>
      <c r="K73" s="2">
        <v>9</v>
      </c>
      <c r="L73" s="117">
        <v>12</v>
      </c>
      <c r="M73" s="117">
        <v>58</v>
      </c>
      <c r="N73" s="2">
        <v>6</v>
      </c>
      <c r="O73" s="2">
        <v>0</v>
      </c>
      <c r="P73" s="2">
        <v>0</v>
      </c>
      <c r="Q73" s="2">
        <v>0</v>
      </c>
      <c r="R73" s="2">
        <v>4</v>
      </c>
      <c r="S73" s="2">
        <v>11</v>
      </c>
      <c r="T73" s="2">
        <v>13</v>
      </c>
      <c r="U73" s="2">
        <v>2</v>
      </c>
      <c r="V73" s="117">
        <v>50</v>
      </c>
      <c r="W73" s="2">
        <v>18</v>
      </c>
      <c r="AK73" s="8">
        <f>('Controles Generales'!$D$5*(I73*(90/H73))+'Controles Generales'!$G$5*(L73*(90/H73))+'Controles Generales'!$H$5*(M73*(90/H73))+'Controles Generales'!$Q$5*(V73*(90/H73)))/100</f>
        <v>5.6091549295774641</v>
      </c>
    </row>
    <row r="74" spans="1:37" ht="31.5" x14ac:dyDescent="0.25">
      <c r="A74" s="117" t="s">
        <v>275</v>
      </c>
      <c r="B74" s="117" t="s">
        <v>25</v>
      </c>
      <c r="C74" s="117" t="s">
        <v>172</v>
      </c>
      <c r="D74" s="117" t="s">
        <v>118</v>
      </c>
      <c r="E74" s="118">
        <v>34001</v>
      </c>
      <c r="F74" s="117">
        <v>22</v>
      </c>
      <c r="G74" s="117">
        <v>3</v>
      </c>
      <c r="H74" s="117">
        <v>155</v>
      </c>
      <c r="I74" s="117">
        <v>9</v>
      </c>
      <c r="J74" s="2">
        <v>28</v>
      </c>
      <c r="K74" s="2">
        <v>4</v>
      </c>
      <c r="L74" s="117">
        <v>3</v>
      </c>
      <c r="M74" s="117">
        <v>10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6</v>
      </c>
      <c r="T74" s="2">
        <v>1</v>
      </c>
      <c r="U74" s="2">
        <v>0</v>
      </c>
      <c r="V74" s="117">
        <v>16</v>
      </c>
      <c r="W74" s="2">
        <v>1</v>
      </c>
      <c r="X74" s="26" t="s">
        <v>42</v>
      </c>
      <c r="Y74" s="26">
        <v>3.2093412532464618</v>
      </c>
      <c r="Z74" s="26">
        <v>2.5942084935842744</v>
      </c>
      <c r="AA74" s="26">
        <v>2.6824613866718279</v>
      </c>
      <c r="AB74" s="26">
        <v>3.1704068270169534</v>
      </c>
      <c r="AC74" s="26">
        <v>3.6158024060063898</v>
      </c>
      <c r="AD74" s="26">
        <v>2.6525757839158475</v>
      </c>
      <c r="AE74" s="26">
        <v>3.1504688693851928</v>
      </c>
      <c r="AF74" s="26">
        <v>2.7734503355945477</v>
      </c>
      <c r="AG74" s="26">
        <v>2.4666970669902515</v>
      </c>
      <c r="AH74" s="26">
        <v>2.2830057460339837</v>
      </c>
      <c r="AI74" s="26">
        <v>2.5941741445715847</v>
      </c>
      <c r="AJ74" s="26">
        <f>(((J74/MAX($J$2:$J$1000)*100)*20)+((K74/MAX($K$2:$K$1000)*100)*20)+((O74/MAX($O$2:$O$1000)*100)*12.5)+((P74/MAX($P$2:$P$1000)*100)*12.5)+((Q74/MAX($Q$2:$Q$1000)*100)*10)+((S74/MAX($S$2:$S$1000)*100)*15)+ ((T74/MAX($T$2:$T$1000)*100)*10))/100</f>
        <v>3.1492212551534582</v>
      </c>
      <c r="AK74" s="8">
        <f>('Controles Generales'!$D$5*(I74*(90/H74))+'Controles Generales'!$G$5*(L74*(90/H74))+'Controles Generales'!$H$5*(M74*(90/H74))+'Controles Generales'!$Q$5*(V74*(90/H74)))/100</f>
        <v>5.153225806451613</v>
      </c>
    </row>
    <row r="75" spans="1:37" ht="21" x14ac:dyDescent="0.25">
      <c r="A75" s="117" t="s">
        <v>209</v>
      </c>
      <c r="B75" s="117" t="s">
        <v>25</v>
      </c>
      <c r="C75" s="117" t="s">
        <v>142</v>
      </c>
      <c r="D75" s="117" t="s">
        <v>118</v>
      </c>
      <c r="E75" s="118">
        <v>34231</v>
      </c>
      <c r="F75" s="117">
        <v>22</v>
      </c>
      <c r="G75" s="117">
        <v>7</v>
      </c>
      <c r="H75" s="117">
        <v>262</v>
      </c>
      <c r="I75" s="117">
        <v>31</v>
      </c>
      <c r="J75" s="2">
        <v>4</v>
      </c>
      <c r="K75" s="2">
        <v>0</v>
      </c>
      <c r="L75" s="117">
        <v>2</v>
      </c>
      <c r="M75" s="117">
        <v>11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117">
        <v>9</v>
      </c>
      <c r="W75" s="2">
        <v>1</v>
      </c>
      <c r="X75" s="26" t="s">
        <v>42</v>
      </c>
      <c r="Y75" s="26">
        <v>6.0254657050625555</v>
      </c>
      <c r="Z75" s="26">
        <v>3.027592839025476</v>
      </c>
      <c r="AA75" s="26">
        <v>3.826941822672373</v>
      </c>
      <c r="AB75" s="26">
        <v>5.955793573915015</v>
      </c>
      <c r="AC75" s="26">
        <v>5.249677583643428</v>
      </c>
      <c r="AD75" s="26">
        <v>9.5099625884185883</v>
      </c>
      <c r="AE75" s="26">
        <v>7.4465077142970895</v>
      </c>
      <c r="AF75" s="26">
        <v>9.6208830262435576</v>
      </c>
      <c r="AG75" s="26">
        <v>10.081095050065716</v>
      </c>
      <c r="AH75" s="26">
        <v>10.277456973705846</v>
      </c>
      <c r="AI75" s="26">
        <v>9.4054543916972762</v>
      </c>
      <c r="AJ75" s="27">
        <f>(((J75/MAX($J$2:$J$1000)*100)*20)+((K75/MAX($K$2:$K$1000)*100)*20)+((O75/MAX($O$2:$O$1000)*100)*12.5)+((P75/MAX($P$2:$P$1000)*100)*12.5)+((Q75/MAX($Q$2:$Q$1000)*100)*10)+((S75/MAX($S$2:$S$1000)*100)*15)+ ((T75/MAX($T$2:$T$1000)*100)*10))/100</f>
        <v>0.12012012012012012</v>
      </c>
      <c r="AK75" s="8">
        <f>('Controles Generales'!$D$5*(I75*(90/H75))+'Controles Generales'!$G$5*(L75*(90/H75))+'Controles Generales'!$H$5*(M75*(90/H75))+'Controles Generales'!$Q$5*(V75*(90/H75)))/100</f>
        <v>4.2595419847328237</v>
      </c>
    </row>
    <row r="76" spans="1:37" ht="21" x14ac:dyDescent="0.25">
      <c r="A76" s="117" t="s">
        <v>626</v>
      </c>
      <c r="B76" s="117" t="s">
        <v>25</v>
      </c>
      <c r="C76" s="117" t="s">
        <v>141</v>
      </c>
      <c r="D76" s="117" t="s">
        <v>136</v>
      </c>
      <c r="E76" s="118">
        <v>31511</v>
      </c>
      <c r="F76" s="117">
        <v>29</v>
      </c>
      <c r="G76" s="117">
        <v>6</v>
      </c>
      <c r="H76" s="117">
        <v>355</v>
      </c>
      <c r="I76" s="117">
        <v>22</v>
      </c>
      <c r="J76" s="2">
        <v>63</v>
      </c>
      <c r="K76" s="2">
        <v>4</v>
      </c>
      <c r="L76" s="117">
        <v>3</v>
      </c>
      <c r="M76" s="117">
        <v>12</v>
      </c>
      <c r="N76" s="2">
        <v>3</v>
      </c>
      <c r="O76" s="2">
        <v>0</v>
      </c>
      <c r="P76" s="2">
        <v>0</v>
      </c>
      <c r="Q76" s="2">
        <v>0</v>
      </c>
      <c r="R76" s="2">
        <v>2</v>
      </c>
      <c r="S76" s="2">
        <v>6</v>
      </c>
      <c r="T76" s="2">
        <v>8</v>
      </c>
      <c r="U76" s="2">
        <v>0</v>
      </c>
      <c r="V76" s="117">
        <v>7</v>
      </c>
      <c r="W76" s="2">
        <v>13</v>
      </c>
      <c r="AK76" s="8">
        <f>('Controles Generales'!$D$5*(I76*(90/H76))+'Controles Generales'!$G$5*(L76*(90/H76))+'Controles Generales'!$H$5*(M76*(90/H76))+'Controles Generales'!$Q$5*(V76*(90/H76)))/100</f>
        <v>2.6746478873239439</v>
      </c>
    </row>
    <row r="77" spans="1:37" ht="21" x14ac:dyDescent="0.25">
      <c r="A77" s="117" t="s">
        <v>627</v>
      </c>
      <c r="B77" s="117" t="s">
        <v>25</v>
      </c>
      <c r="C77" s="117" t="s">
        <v>158</v>
      </c>
      <c r="D77" s="117" t="s">
        <v>118</v>
      </c>
      <c r="E77" s="118">
        <v>32587</v>
      </c>
      <c r="F77" s="117">
        <v>26</v>
      </c>
      <c r="G77" s="117">
        <v>1</v>
      </c>
      <c r="H77" s="117">
        <v>11</v>
      </c>
      <c r="I77" s="117">
        <v>0</v>
      </c>
      <c r="J77" s="2">
        <v>135</v>
      </c>
      <c r="K77" s="2">
        <v>23</v>
      </c>
      <c r="L77" s="117">
        <v>0</v>
      </c>
      <c r="M77" s="117">
        <v>0</v>
      </c>
      <c r="N77" s="2">
        <v>7</v>
      </c>
      <c r="O77" s="2">
        <v>0</v>
      </c>
      <c r="P77" s="2">
        <v>6</v>
      </c>
      <c r="Q77" s="2">
        <v>5</v>
      </c>
      <c r="R77" s="2">
        <v>0</v>
      </c>
      <c r="S77" s="2">
        <v>37</v>
      </c>
      <c r="T77" s="2">
        <v>20</v>
      </c>
      <c r="U77" s="2">
        <v>4</v>
      </c>
      <c r="V77" s="117">
        <v>0</v>
      </c>
      <c r="W77" s="2">
        <v>12</v>
      </c>
      <c r="AK77" s="8">
        <f>('Controles Generales'!$D$5*(I77*(90/H77))+'Controles Generales'!$G$5*(L77*(90/H77))+'Controles Generales'!$H$5*(M77*(90/H77))+'Controles Generales'!$Q$5*(V77*(90/H77)))/100</f>
        <v>0</v>
      </c>
    </row>
    <row r="78" spans="1:37" ht="21" x14ac:dyDescent="0.25">
      <c r="A78" s="117" t="s">
        <v>628</v>
      </c>
      <c r="B78" s="117" t="s">
        <v>25</v>
      </c>
      <c r="C78" s="117" t="s">
        <v>598</v>
      </c>
      <c r="D78" s="117" t="s">
        <v>215</v>
      </c>
      <c r="E78" s="118">
        <v>33134</v>
      </c>
      <c r="F78" s="117">
        <v>25</v>
      </c>
      <c r="G78" s="117">
        <v>8</v>
      </c>
      <c r="H78" s="117">
        <v>473</v>
      </c>
      <c r="I78" s="117">
        <v>48</v>
      </c>
      <c r="J78" s="2">
        <v>8</v>
      </c>
      <c r="K78" s="2">
        <v>0</v>
      </c>
      <c r="L78" s="117">
        <v>6</v>
      </c>
      <c r="M78" s="117">
        <v>31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117">
        <v>44</v>
      </c>
      <c r="W78" s="2">
        <v>2</v>
      </c>
      <c r="AK78" s="8">
        <f>('Controles Generales'!$D$5*(I78*(90/H78))+'Controles Generales'!$G$5*(L78*(90/H78))+'Controles Generales'!$H$5*(M78*(90/H78))+'Controles Generales'!$Q$5*(V78*(90/H78)))/100</f>
        <v>5.6939746300211418</v>
      </c>
    </row>
    <row r="79" spans="1:37" ht="21" x14ac:dyDescent="0.25">
      <c r="A79" s="117" t="s">
        <v>629</v>
      </c>
      <c r="B79" s="117" t="s">
        <v>25</v>
      </c>
      <c r="C79" s="117" t="s">
        <v>142</v>
      </c>
      <c r="D79" s="117" t="s">
        <v>169</v>
      </c>
      <c r="E79" s="118">
        <v>31320</v>
      </c>
      <c r="F79" s="117">
        <v>30</v>
      </c>
      <c r="G79" s="117">
        <v>5</v>
      </c>
      <c r="H79" s="117">
        <v>278</v>
      </c>
      <c r="I79" s="117">
        <v>19</v>
      </c>
      <c r="J79" s="2">
        <v>54</v>
      </c>
      <c r="K79" s="2">
        <v>5</v>
      </c>
      <c r="L79" s="117">
        <v>3</v>
      </c>
      <c r="M79" s="117">
        <v>13</v>
      </c>
      <c r="N79" s="2">
        <v>8</v>
      </c>
      <c r="O79" s="2">
        <v>0</v>
      </c>
      <c r="P79" s="2">
        <v>0</v>
      </c>
      <c r="Q79" s="2">
        <v>0</v>
      </c>
      <c r="R79" s="2">
        <v>2</v>
      </c>
      <c r="S79" s="2">
        <v>4</v>
      </c>
      <c r="T79" s="2">
        <v>8</v>
      </c>
      <c r="U79" s="2">
        <v>2</v>
      </c>
      <c r="V79" s="117">
        <v>10</v>
      </c>
      <c r="W79" s="2">
        <v>13</v>
      </c>
      <c r="X79" s="26" t="s">
        <v>42</v>
      </c>
      <c r="Y79" s="26">
        <v>15.298918168115652</v>
      </c>
      <c r="Z79" s="26">
        <v>7.6725925733365452</v>
      </c>
      <c r="AA79" s="26">
        <v>11.058298999689521</v>
      </c>
      <c r="AB79" s="26">
        <v>16.673918168115652</v>
      </c>
      <c r="AC79" s="26">
        <v>17.15531483854539</v>
      </c>
      <c r="AD79" s="26">
        <v>24.263977145844134</v>
      </c>
      <c r="AE79" s="26">
        <v>21.564728028177377</v>
      </c>
      <c r="AF79" s="26">
        <v>25.434690406227411</v>
      </c>
      <c r="AG79" s="26">
        <v>25.712949877798078</v>
      </c>
      <c r="AH79" s="26">
        <v>24.75813828144236</v>
      </c>
      <c r="AI79" s="26">
        <v>26.326477145844134</v>
      </c>
      <c r="AJ79" s="26">
        <f>(((J79/MAX($J$2:$J$1000)*100)*20)+((K79/MAX($K$2:$K$1000)*100)*20)+((O79/MAX($O$2:$O$1000)*100)*12.5)+((P79/MAX($P$2:$P$1000)*100)*12.5)+((Q79/MAX($Q$2:$Q$1000)*100)*10)+((S79/MAX($S$2:$S$1000)*100)*15)+ ((T79/MAX($T$2:$T$1000)*100)*10))/100</f>
        <v>4.9219982694558961</v>
      </c>
      <c r="AK79" s="8">
        <f>('Controles Generales'!$D$5*(I79*(90/H79))+'Controles Generales'!$G$5*(L79*(90/H79))+'Controles Generales'!$H$5*(M79*(90/H79))+'Controles Generales'!$Q$5*(V79*(90/H79)))/100</f>
        <v>3.4802158273381294</v>
      </c>
    </row>
    <row r="80" spans="1:37" ht="31.5" x14ac:dyDescent="0.25">
      <c r="A80" s="117" t="s">
        <v>502</v>
      </c>
      <c r="B80" s="117" t="s">
        <v>25</v>
      </c>
      <c r="C80" s="117" t="s">
        <v>168</v>
      </c>
      <c r="D80" s="117" t="s">
        <v>169</v>
      </c>
      <c r="E80" s="118">
        <v>31060</v>
      </c>
      <c r="F80" s="117">
        <v>30</v>
      </c>
      <c r="G80" s="117">
        <v>10</v>
      </c>
      <c r="H80" s="117">
        <v>680</v>
      </c>
      <c r="I80" s="117">
        <v>61</v>
      </c>
      <c r="J80" s="2">
        <v>26</v>
      </c>
      <c r="K80" s="2">
        <v>1</v>
      </c>
      <c r="L80" s="117">
        <v>3</v>
      </c>
      <c r="M80" s="117">
        <v>32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4</v>
      </c>
      <c r="U80" s="2">
        <v>0</v>
      </c>
      <c r="V80" s="117">
        <v>15</v>
      </c>
      <c r="W80" s="2">
        <v>1</v>
      </c>
      <c r="AK80" s="8">
        <f>('Controles Generales'!$D$5*(I80*(90/H80))+'Controles Generales'!$G$5*(L80*(90/H80))+'Controles Generales'!$H$5*(M80*(90/H80))+'Controles Generales'!$Q$5*(V80*(90/H80)))/100</f>
        <v>3.497426470588235</v>
      </c>
    </row>
    <row r="81" spans="1:37" ht="21" x14ac:dyDescent="0.25">
      <c r="A81" s="117" t="s">
        <v>514</v>
      </c>
      <c r="B81" s="117" t="s">
        <v>25</v>
      </c>
      <c r="C81" s="117" t="s">
        <v>135</v>
      </c>
      <c r="D81" s="117" t="s">
        <v>118</v>
      </c>
      <c r="E81" s="118">
        <v>35547</v>
      </c>
      <c r="F81" s="117">
        <v>18</v>
      </c>
      <c r="G81" s="117">
        <v>11</v>
      </c>
      <c r="H81" s="117">
        <v>520</v>
      </c>
      <c r="I81" s="117">
        <v>34</v>
      </c>
      <c r="J81" s="2">
        <v>3</v>
      </c>
      <c r="K81" s="2">
        <v>1</v>
      </c>
      <c r="L81" s="117">
        <v>5</v>
      </c>
      <c r="M81" s="117">
        <v>22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117">
        <v>13</v>
      </c>
      <c r="W81" s="2">
        <v>3</v>
      </c>
      <c r="X81" s="26" t="s">
        <v>42</v>
      </c>
      <c r="Y81" s="26">
        <v>3.9639606008838202</v>
      </c>
      <c r="Z81" s="26">
        <v>4.1695428743730609</v>
      </c>
      <c r="AA81" s="26">
        <v>4.1691153539462356</v>
      </c>
      <c r="AB81" s="26">
        <v>4.3389606008838202</v>
      </c>
      <c r="AC81" s="26">
        <v>6.4953110503628979</v>
      </c>
      <c r="AD81" s="26">
        <v>4.1825071825013973</v>
      </c>
      <c r="AE81" s="26">
        <v>4.4418774923877438</v>
      </c>
      <c r="AF81" s="26">
        <v>4.2684759456581096</v>
      </c>
      <c r="AG81" s="26">
        <v>4.2644470663920373</v>
      </c>
      <c r="AH81" s="26">
        <v>3.6875815979824518</v>
      </c>
      <c r="AI81" s="26">
        <v>4.7450071825013973</v>
      </c>
      <c r="AJ81" s="26">
        <f>(((J81/MAX($J$2:$J$1000)*100)*20)+((K81/MAX($K$2:$K$1000)*100)*20)+((O81/MAX($O$2:$O$1000)*100)*12.5)+((P81/MAX($P$2:$P$1000)*100)*12.5)+((Q81/MAX($Q$2:$Q$1000)*100)*10)+((S81/MAX($S$2:$S$1000)*100)*15)+ ((T81/MAX($T$2:$T$1000)*100)*10))/100</f>
        <v>0.31231231231231232</v>
      </c>
      <c r="AK81" s="8">
        <f>('Controles Generales'!$D$5*(I81*(90/H81))+'Controles Generales'!$G$5*(L81*(90/H81))+'Controles Generales'!$H$5*(M81*(90/H81))+'Controles Generales'!$Q$5*(V81*(90/H81)))/100</f>
        <v>3.0807692307692305</v>
      </c>
    </row>
    <row r="82" spans="1:37" ht="21" x14ac:dyDescent="0.25">
      <c r="A82" s="117" t="s">
        <v>630</v>
      </c>
      <c r="B82" s="117" t="s">
        <v>25</v>
      </c>
      <c r="C82" s="117" t="s">
        <v>144</v>
      </c>
      <c r="D82" s="117" t="s">
        <v>118</v>
      </c>
      <c r="E82" s="118">
        <v>29588</v>
      </c>
      <c r="F82" s="117">
        <v>34</v>
      </c>
      <c r="G82" s="117">
        <v>28</v>
      </c>
      <c r="H82" s="117">
        <v>2331</v>
      </c>
      <c r="I82" s="117">
        <v>206</v>
      </c>
      <c r="J82" s="2">
        <v>128</v>
      </c>
      <c r="K82" s="2">
        <v>29</v>
      </c>
      <c r="L82" s="117">
        <v>14</v>
      </c>
      <c r="M82" s="117">
        <v>56</v>
      </c>
      <c r="N82" s="2">
        <v>23</v>
      </c>
      <c r="O82" s="2">
        <v>3</v>
      </c>
      <c r="P82" s="2">
        <v>0</v>
      </c>
      <c r="Q82" s="2">
        <v>0</v>
      </c>
      <c r="R82" s="2">
        <v>10</v>
      </c>
      <c r="S82" s="2">
        <v>12</v>
      </c>
      <c r="T82" s="2">
        <v>19</v>
      </c>
      <c r="U82" s="2">
        <v>5</v>
      </c>
      <c r="V82" s="117">
        <v>50</v>
      </c>
      <c r="W82" s="2">
        <v>67</v>
      </c>
      <c r="X82" s="26" t="s">
        <v>42</v>
      </c>
      <c r="Y82" s="26">
        <v>1.8183701066215991</v>
      </c>
      <c r="Z82" s="26">
        <v>1.7593604729667505</v>
      </c>
      <c r="AA82" s="26">
        <v>1.6036021985374438</v>
      </c>
      <c r="AB82" s="26">
        <v>1.9433701066215991</v>
      </c>
      <c r="AC82" s="26">
        <v>2.0287124607804379</v>
      </c>
      <c r="AD82" s="26">
        <v>1.532432636553986</v>
      </c>
      <c r="AE82" s="26">
        <v>1.8323740135768642</v>
      </c>
      <c r="AF82" s="26">
        <v>1.5370415830567634</v>
      </c>
      <c r="AG82" s="26">
        <v>1.574061234639982</v>
      </c>
      <c r="AH82" s="26">
        <v>1.3404444293320004</v>
      </c>
      <c r="AI82" s="26">
        <v>1.719932636553986</v>
      </c>
      <c r="AJ82" s="26">
        <f>(((J82/MAX($J$2:$J$1000)*100)*20)+((K82/MAX($K$2:$K$1000)*100)*20)+((O82/MAX($O$2:$O$1000)*100)*12.5)+((P82/MAX($P$2:$P$1000)*100)*12.5)+((Q82/MAX($Q$2:$Q$1000)*100)*10)+((S82/MAX($S$2:$S$1000)*100)*15)+ ((T82/MAX($T$2:$T$1000)*100)*10))/100</f>
        <v>20.175293938005801</v>
      </c>
      <c r="AK82" s="8">
        <f>('Controles Generales'!$D$5*(I82*(90/H82))+'Controles Generales'!$G$5*(L82*(90/H82))+'Controles Generales'!$H$5*(M82*(90/H82))+'Controles Generales'!$Q$5*(V82*(90/H82)))/100</f>
        <v>2.9324324324324325</v>
      </c>
    </row>
    <row r="83" spans="1:37" ht="21" x14ac:dyDescent="0.25">
      <c r="A83" s="117" t="s">
        <v>531</v>
      </c>
      <c r="B83" s="117" t="s">
        <v>25</v>
      </c>
      <c r="C83" s="117" t="s">
        <v>157</v>
      </c>
      <c r="D83" s="117" t="s">
        <v>118</v>
      </c>
      <c r="E83" s="118">
        <v>31080</v>
      </c>
      <c r="F83" s="117">
        <v>30</v>
      </c>
      <c r="G83" s="117">
        <v>8</v>
      </c>
      <c r="H83" s="117">
        <v>263</v>
      </c>
      <c r="I83" s="117">
        <v>23</v>
      </c>
      <c r="J83" s="2">
        <v>1</v>
      </c>
      <c r="K83" s="2">
        <v>1</v>
      </c>
      <c r="L83" s="117">
        <v>2</v>
      </c>
      <c r="M83" s="117">
        <v>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117">
        <v>7</v>
      </c>
      <c r="W83" s="2">
        <v>2</v>
      </c>
      <c r="X83" s="26" t="s">
        <v>42</v>
      </c>
      <c r="Y83" s="26">
        <v>7.1829737308864443</v>
      </c>
      <c r="Z83" s="26">
        <v>2.9356797148893659</v>
      </c>
      <c r="AA83" s="26">
        <v>4.9999093086493192</v>
      </c>
      <c r="AB83" s="26">
        <v>9.0579737308864452</v>
      </c>
      <c r="AC83" s="26">
        <v>10.734939588366842</v>
      </c>
      <c r="AD83" s="26">
        <v>11.218856807329294</v>
      </c>
      <c r="AE83" s="26">
        <v>9.7933257444642656</v>
      </c>
      <c r="AF83" s="26">
        <v>9.484784779139618</v>
      </c>
      <c r="AG83" s="26">
        <v>12.822337310240536</v>
      </c>
      <c r="AH83" s="26">
        <v>10.490792697445924</v>
      </c>
      <c r="AI83" s="26">
        <v>14.031356807329294</v>
      </c>
      <c r="AJ83" s="26">
        <f>(((J83/MAX($J$2:$J$1000)*100)*20)+((K83/MAX($K$2:$K$1000)*100)*20)+((O83/MAX($O$2:$O$1000)*100)*12.5)+((P83/MAX($P$2:$P$1000)*100)*12.5)+((Q83/MAX($Q$2:$Q$1000)*100)*10)+((S83/MAX($S$2:$S$1000)*100)*15)+ ((T83/MAX($T$2:$T$1000)*100)*10))/100</f>
        <v>0.25225225225225223</v>
      </c>
      <c r="AK83" s="8">
        <f>('Controles Generales'!$D$5*(I83*(90/H83))+'Controles Generales'!$G$5*(L83*(90/H83))+'Controles Generales'!$H$5*(M83*(90/H83))+'Controles Generales'!$Q$5*(V83*(90/H83)))/100</f>
        <v>3.3022813688212933</v>
      </c>
    </row>
    <row r="84" spans="1:37" ht="21" x14ac:dyDescent="0.25">
      <c r="A84" s="117" t="s">
        <v>525</v>
      </c>
      <c r="B84" s="117" t="s">
        <v>25</v>
      </c>
      <c r="C84" s="117" t="s">
        <v>157</v>
      </c>
      <c r="D84" s="117" t="s">
        <v>118</v>
      </c>
      <c r="E84" s="118">
        <v>29784</v>
      </c>
      <c r="F84" s="117">
        <v>34</v>
      </c>
      <c r="G84" s="117">
        <v>17</v>
      </c>
      <c r="H84" s="117">
        <v>1081</v>
      </c>
      <c r="I84" s="117">
        <v>126</v>
      </c>
      <c r="J84" s="2">
        <v>60</v>
      </c>
      <c r="K84" s="2">
        <v>4</v>
      </c>
      <c r="L84" s="117">
        <v>12</v>
      </c>
      <c r="M84" s="117">
        <v>43</v>
      </c>
      <c r="N84" s="2">
        <v>4</v>
      </c>
      <c r="O84" s="2">
        <v>1</v>
      </c>
      <c r="P84" s="2">
        <v>0</v>
      </c>
      <c r="Q84" s="2">
        <v>0</v>
      </c>
      <c r="R84" s="2">
        <v>2</v>
      </c>
      <c r="S84" s="2">
        <v>4</v>
      </c>
      <c r="T84" s="2">
        <v>5</v>
      </c>
      <c r="U84" s="2">
        <v>2</v>
      </c>
      <c r="V84" s="117">
        <v>22</v>
      </c>
      <c r="W84" s="2">
        <v>15</v>
      </c>
      <c r="AK84" s="8">
        <f>('Controles Generales'!$D$5*(I84*(90/H84))+'Controles Generales'!$G$5*(L84*(90/H84))+'Controles Generales'!$H$5*(M84*(90/H84))+'Controles Generales'!$Q$5*(V84*(90/H84)))/100</f>
        <v>4.0108695652173916</v>
      </c>
    </row>
    <row r="85" spans="1:37" ht="31.5" x14ac:dyDescent="0.25">
      <c r="A85" s="117" t="s">
        <v>201</v>
      </c>
      <c r="B85" s="117" t="s">
        <v>25</v>
      </c>
      <c r="C85" s="117" t="s">
        <v>141</v>
      </c>
      <c r="D85" s="117" t="s">
        <v>118</v>
      </c>
      <c r="E85" s="118">
        <v>34710</v>
      </c>
      <c r="F85" s="117">
        <v>20</v>
      </c>
      <c r="G85" s="117">
        <v>17</v>
      </c>
      <c r="H85" s="117">
        <v>714</v>
      </c>
      <c r="I85" s="117">
        <v>84</v>
      </c>
      <c r="J85" s="2">
        <v>434</v>
      </c>
      <c r="K85" s="2">
        <v>15</v>
      </c>
      <c r="L85" s="117">
        <v>11</v>
      </c>
      <c r="M85" s="117">
        <v>34</v>
      </c>
      <c r="N85" s="2">
        <v>19</v>
      </c>
      <c r="O85" s="2">
        <v>9</v>
      </c>
      <c r="P85" s="2">
        <v>8</v>
      </c>
      <c r="Q85" s="2">
        <v>2</v>
      </c>
      <c r="R85" s="2">
        <v>16</v>
      </c>
      <c r="S85" s="2">
        <v>19</v>
      </c>
      <c r="T85" s="2">
        <v>42</v>
      </c>
      <c r="U85" s="2">
        <v>3</v>
      </c>
      <c r="V85" s="117">
        <v>26</v>
      </c>
      <c r="W85" s="2">
        <v>52</v>
      </c>
      <c r="X85" s="26" t="s">
        <v>42</v>
      </c>
      <c r="Y85" s="26">
        <v>7.633053221288516E-2</v>
      </c>
      <c r="Z85" s="26">
        <v>5.3046218487394957E-2</v>
      </c>
      <c r="AA85" s="26">
        <v>6.3375350140056033E-2</v>
      </c>
      <c r="AB85" s="26">
        <v>7.633053221288516E-2</v>
      </c>
      <c r="AC85" s="26">
        <v>9.1211484593837544E-2</v>
      </c>
      <c r="AD85" s="26">
        <v>8.4033613445378165E-3</v>
      </c>
      <c r="AE85" s="26">
        <v>4.6568627450980393E-2</v>
      </c>
      <c r="AF85" s="26">
        <v>0</v>
      </c>
      <c r="AG85" s="26">
        <v>0</v>
      </c>
      <c r="AH85" s="26">
        <v>0</v>
      </c>
      <c r="AI85" s="26">
        <v>8.4033613445378165E-3</v>
      </c>
      <c r="AJ85" s="26">
        <f>(((J85/MAX($J$2:$J$1000)*100)*20)+((K85/MAX($K$2:$K$1000)*100)*20)+((O85/MAX($O$2:$O$1000)*100)*12.5)+((P85/MAX($P$2:$P$1000)*100)*12.5)+((Q85/MAX($Q$2:$Q$1000)*100)*10)+((S85/MAX($S$2:$S$1000)*100)*15)+ ((T85/MAX($T$2:$T$1000)*100)*10))/100</f>
        <v>47.731805305957849</v>
      </c>
      <c r="AK85" s="8">
        <f>('Controles Generales'!$D$5*(I85*(90/H85))+'Controles Generales'!$G$5*(L85*(90/H85))+'Controles Generales'!$H$5*(M85*(90/H85))+'Controles Generales'!$Q$5*(V85*(90/H85)))/100</f>
        <v>4.6323529411764692</v>
      </c>
    </row>
    <row r="86" spans="1:37" ht="21" x14ac:dyDescent="0.25">
      <c r="A86" s="117" t="s">
        <v>631</v>
      </c>
      <c r="B86" s="117" t="s">
        <v>25</v>
      </c>
      <c r="C86" s="117" t="s">
        <v>152</v>
      </c>
      <c r="D86" s="117" t="s">
        <v>133</v>
      </c>
      <c r="E86" s="118">
        <v>33789</v>
      </c>
      <c r="F86" s="117">
        <v>23</v>
      </c>
      <c r="G86" s="117">
        <v>21</v>
      </c>
      <c r="H86" s="117">
        <v>1215</v>
      </c>
      <c r="I86" s="117">
        <v>165</v>
      </c>
      <c r="J86" s="2">
        <v>48</v>
      </c>
      <c r="K86" s="2">
        <v>6</v>
      </c>
      <c r="L86" s="117">
        <v>17</v>
      </c>
      <c r="M86" s="117">
        <v>59</v>
      </c>
      <c r="N86" s="2">
        <v>2</v>
      </c>
      <c r="O86" s="2">
        <v>0</v>
      </c>
      <c r="P86" s="2">
        <v>1</v>
      </c>
      <c r="Q86" s="2">
        <v>1</v>
      </c>
      <c r="R86" s="2">
        <v>2</v>
      </c>
      <c r="S86" s="2">
        <v>2</v>
      </c>
      <c r="T86" s="2">
        <v>5</v>
      </c>
      <c r="U86" s="2">
        <v>0</v>
      </c>
      <c r="V86" s="117">
        <v>41</v>
      </c>
      <c r="W86" s="2">
        <v>11</v>
      </c>
      <c r="AK86" s="8">
        <f>('Controles Generales'!$D$5*(I86*(90/H86))+'Controles Generales'!$G$5*(L86*(90/H86))+'Controles Generales'!$H$5*(M86*(90/H86))+'Controles Generales'!$Q$5*(V86*(90/H86)))/100</f>
        <v>4.9370370370370367</v>
      </c>
    </row>
    <row r="87" spans="1:37" ht="21" x14ac:dyDescent="0.25">
      <c r="A87" s="117" t="s">
        <v>218</v>
      </c>
      <c r="B87" s="117" t="s">
        <v>25</v>
      </c>
      <c r="C87" s="117" t="s">
        <v>117</v>
      </c>
      <c r="D87" s="117" t="s">
        <v>118</v>
      </c>
      <c r="E87" s="118">
        <v>34780</v>
      </c>
      <c r="F87" s="117">
        <v>20</v>
      </c>
      <c r="G87" s="117">
        <v>13</v>
      </c>
      <c r="H87" s="117">
        <v>573</v>
      </c>
      <c r="I87" s="117">
        <v>35</v>
      </c>
      <c r="J87" s="2">
        <v>119</v>
      </c>
      <c r="K87" s="2">
        <v>4</v>
      </c>
      <c r="L87" s="117">
        <v>9</v>
      </c>
      <c r="M87" s="117">
        <v>29</v>
      </c>
      <c r="N87" s="2">
        <v>3</v>
      </c>
      <c r="O87" s="2">
        <v>1</v>
      </c>
      <c r="P87" s="2">
        <v>2</v>
      </c>
      <c r="Q87" s="2">
        <v>1</v>
      </c>
      <c r="R87" s="2">
        <v>0</v>
      </c>
      <c r="S87" s="2">
        <v>9</v>
      </c>
      <c r="T87" s="2">
        <v>6</v>
      </c>
      <c r="U87" s="2">
        <v>3</v>
      </c>
      <c r="V87" s="117">
        <v>26</v>
      </c>
      <c r="W87" s="2">
        <v>14</v>
      </c>
      <c r="X87" s="26" t="s">
        <v>42</v>
      </c>
      <c r="Y87" s="26">
        <v>3.51490066429252</v>
      </c>
      <c r="Z87" s="26">
        <v>3.8900968382570991</v>
      </c>
      <c r="AA87" s="26">
        <v>3.7179014612467323</v>
      </c>
      <c r="AB87" s="26">
        <v>3.6009662380630116</v>
      </c>
      <c r="AC87" s="26">
        <v>3.6659311426028425</v>
      </c>
      <c r="AD87" s="26">
        <v>5.6479656832489127</v>
      </c>
      <c r="AE87" s="26">
        <v>4.9301488359837506</v>
      </c>
      <c r="AF87" s="26">
        <v>8.3091547745247922</v>
      </c>
      <c r="AG87" s="26">
        <v>6.3267147374917929</v>
      </c>
      <c r="AH87" s="26">
        <v>7.1648037195658283</v>
      </c>
      <c r="AI87" s="26">
        <v>5.7770640439046508</v>
      </c>
      <c r="AJ87" s="26">
        <f t="shared" ref="AJ87:AJ94" si="1">(((J87/MAX($J$2:$J$1000)*100)*20)+((K87/MAX($K$2:$K$1000)*100)*20)+((O87/MAX($O$2:$O$1000)*100)*12.5)+((P87/MAX($P$2:$P$1000)*100)*12.5)+((Q87/MAX($Q$2:$Q$1000)*100)*10)+((S87/MAX($S$2:$S$1000)*100)*15)+ ((T87/MAX($T$2:$T$1000)*100)*10))/100</f>
        <v>11.075031273124493</v>
      </c>
      <c r="AK87" s="8">
        <f>('Controles Generales'!$D$5*(I87*(90/H87))+'Controles Generales'!$G$5*(L87*(90/H87))+'Controles Generales'!$H$5*(M87*(90/H87))+'Controles Generales'!$Q$5*(V87*(90/H87)))/100</f>
        <v>3.7303664921465969</v>
      </c>
    </row>
    <row r="88" spans="1:37" ht="31.5" x14ac:dyDescent="0.25">
      <c r="A88" s="117" t="s">
        <v>632</v>
      </c>
      <c r="B88" s="117" t="s">
        <v>25</v>
      </c>
      <c r="C88" s="117" t="s">
        <v>135</v>
      </c>
      <c r="D88" s="117" t="s">
        <v>118</v>
      </c>
      <c r="E88" s="118">
        <v>34040</v>
      </c>
      <c r="F88" s="117">
        <v>22</v>
      </c>
      <c r="G88" s="117">
        <v>6</v>
      </c>
      <c r="H88" s="117">
        <v>157</v>
      </c>
      <c r="I88" s="117">
        <v>10</v>
      </c>
      <c r="J88" s="2">
        <v>228</v>
      </c>
      <c r="K88" s="2">
        <v>33</v>
      </c>
      <c r="L88" s="117">
        <v>2</v>
      </c>
      <c r="M88" s="117">
        <v>8</v>
      </c>
      <c r="N88" s="2">
        <v>7</v>
      </c>
      <c r="O88" s="2">
        <v>0</v>
      </c>
      <c r="P88" s="2">
        <v>7</v>
      </c>
      <c r="Q88" s="2">
        <v>4</v>
      </c>
      <c r="R88" s="2">
        <v>38</v>
      </c>
      <c r="S88" s="2">
        <v>26</v>
      </c>
      <c r="T88" s="2">
        <v>23</v>
      </c>
      <c r="U88" s="2">
        <v>2</v>
      </c>
      <c r="V88" s="117">
        <v>3</v>
      </c>
      <c r="W88" s="2">
        <v>25</v>
      </c>
      <c r="X88" s="26" t="s">
        <v>42</v>
      </c>
      <c r="Y88" s="26">
        <v>10.96752046978636</v>
      </c>
      <c r="Z88" s="26">
        <v>9.1836543583413235</v>
      </c>
      <c r="AA88" s="26">
        <v>8.7031218159885384</v>
      </c>
      <c r="AB88" s="26">
        <v>10.983913912409307</v>
      </c>
      <c r="AC88" s="26">
        <v>13.420611313791554</v>
      </c>
      <c r="AD88" s="26">
        <v>15.884535503006994</v>
      </c>
      <c r="AE88" s="26">
        <v>13.441883526063421</v>
      </c>
      <c r="AF88" s="26">
        <v>16.206463936302647</v>
      </c>
      <c r="AG88" s="26">
        <v>16.733050960047262</v>
      </c>
      <c r="AH88" s="26">
        <v>16.024186357740035</v>
      </c>
      <c r="AI88" s="26">
        <v>15.909125666941421</v>
      </c>
      <c r="AJ88" s="26">
        <f t="shared" si="1"/>
        <v>32.040825008515682</v>
      </c>
      <c r="AK88" s="8">
        <f>('Controles Generales'!$D$5*(I88*(90/H88))+'Controles Generales'!$G$5*(L88*(90/H88))+'Controles Generales'!$H$5*(M88*(90/H88))+'Controles Generales'!$Q$5*(V88*(90/H88)))/100</f>
        <v>3.2388535031847128</v>
      </c>
    </row>
    <row r="89" spans="1:37" ht="21" x14ac:dyDescent="0.25">
      <c r="A89" s="117" t="s">
        <v>140</v>
      </c>
      <c r="B89" s="117" t="s">
        <v>25</v>
      </c>
      <c r="C89" s="117" t="s">
        <v>160</v>
      </c>
      <c r="D89" s="117" t="s">
        <v>118</v>
      </c>
      <c r="E89" s="118">
        <v>33655</v>
      </c>
      <c r="F89" s="117">
        <v>23</v>
      </c>
      <c r="G89" s="117">
        <v>21</v>
      </c>
      <c r="H89" s="117">
        <v>1484</v>
      </c>
      <c r="I89" s="117">
        <v>128</v>
      </c>
      <c r="J89" s="2">
        <v>28</v>
      </c>
      <c r="K89" s="2">
        <v>0</v>
      </c>
      <c r="L89" s="117">
        <v>11</v>
      </c>
      <c r="M89" s="117">
        <v>64</v>
      </c>
      <c r="N89" s="2">
        <v>3</v>
      </c>
      <c r="O89" s="2">
        <v>0</v>
      </c>
      <c r="P89" s="2">
        <v>2</v>
      </c>
      <c r="Q89" s="2">
        <v>2</v>
      </c>
      <c r="R89" s="2">
        <v>0</v>
      </c>
      <c r="S89" s="2">
        <v>6</v>
      </c>
      <c r="T89" s="2">
        <v>2</v>
      </c>
      <c r="U89" s="2">
        <v>0</v>
      </c>
      <c r="V89" s="117">
        <v>36</v>
      </c>
      <c r="W89" s="2">
        <v>1</v>
      </c>
      <c r="X89" s="26" t="s">
        <v>42</v>
      </c>
      <c r="Y89" s="26">
        <v>9.1544551094770839</v>
      </c>
      <c r="Z89" s="26">
        <v>9.0028209479414727</v>
      </c>
      <c r="AA89" s="26">
        <v>9.7434721299744993</v>
      </c>
      <c r="AB89" s="26">
        <v>11.240520683247578</v>
      </c>
      <c r="AC89" s="26">
        <v>14.532943354740601</v>
      </c>
      <c r="AD89" s="26">
        <v>10.760974911284521</v>
      </c>
      <c r="AE89" s="26">
        <v>11.016114876623044</v>
      </c>
      <c r="AF89" s="26">
        <v>10.96287001528937</v>
      </c>
      <c r="AG89" s="26">
        <v>12.457427671335656</v>
      </c>
      <c r="AH89" s="26">
        <v>10.583742044576258</v>
      </c>
      <c r="AI89" s="26">
        <v>13.89007327194026</v>
      </c>
      <c r="AJ89" s="26">
        <f t="shared" si="1"/>
        <v>5.5307854301498365</v>
      </c>
      <c r="AK89" s="8">
        <f>('Controles Generales'!$D$5*(I89*(90/H89))+'Controles Generales'!$G$5*(L89*(90/H89))+'Controles Generales'!$H$5*(M89*(90/H89))+'Controles Generales'!$Q$5*(V89*(90/H89)))/100</f>
        <v>3.4508086253369274</v>
      </c>
    </row>
    <row r="90" spans="1:37" ht="31.5" x14ac:dyDescent="0.25">
      <c r="A90" s="117" t="s">
        <v>633</v>
      </c>
      <c r="B90" s="117" t="s">
        <v>25</v>
      </c>
      <c r="C90" s="117" t="s">
        <v>135</v>
      </c>
      <c r="D90" s="117" t="s">
        <v>118</v>
      </c>
      <c r="E90" s="118">
        <v>34407</v>
      </c>
      <c r="F90" s="117">
        <v>21</v>
      </c>
      <c r="G90" s="117">
        <v>5</v>
      </c>
      <c r="H90" s="117">
        <v>142</v>
      </c>
      <c r="I90" s="117">
        <v>12</v>
      </c>
      <c r="J90" s="2">
        <v>22</v>
      </c>
      <c r="K90" s="2">
        <v>2</v>
      </c>
      <c r="L90" s="117">
        <v>1</v>
      </c>
      <c r="M90" s="117">
        <v>5</v>
      </c>
      <c r="N90" s="2">
        <v>2</v>
      </c>
      <c r="O90" s="2">
        <v>0</v>
      </c>
      <c r="P90" s="2">
        <v>0</v>
      </c>
      <c r="Q90" s="2">
        <v>0</v>
      </c>
      <c r="R90" s="2">
        <v>0</v>
      </c>
      <c r="S90" s="2">
        <v>5</v>
      </c>
      <c r="T90" s="2">
        <v>2</v>
      </c>
      <c r="U90" s="2">
        <v>3</v>
      </c>
      <c r="V90" s="117">
        <v>5</v>
      </c>
      <c r="W90" s="2">
        <v>8</v>
      </c>
      <c r="X90" s="26" t="s">
        <v>42</v>
      </c>
      <c r="Y90" s="26">
        <v>1.6759048983906668</v>
      </c>
      <c r="Z90" s="26">
        <v>0.99128660098773946</v>
      </c>
      <c r="AA90" s="26">
        <v>1.2489968128013669</v>
      </c>
      <c r="AB90" s="26">
        <v>2.4259048983906668</v>
      </c>
      <c r="AC90" s="26">
        <v>1.6259225831094903</v>
      </c>
      <c r="AD90" s="26">
        <v>2.3895930919175701</v>
      </c>
      <c r="AE90" s="26">
        <v>2.1193886758402889</v>
      </c>
      <c r="AF90" s="26">
        <v>2.7570078122734669</v>
      </c>
      <c r="AG90" s="26">
        <v>3.2393019869300703</v>
      </c>
      <c r="AH90" s="26">
        <v>3.5419485506060457</v>
      </c>
      <c r="AI90" s="26">
        <v>3.5145930919175696</v>
      </c>
      <c r="AJ90" s="26">
        <f t="shared" si="1"/>
        <v>2.4857548226192292</v>
      </c>
      <c r="AK90" s="8">
        <f>('Controles Generales'!$D$5*(I90*(90/H90))+'Controles Generales'!$G$5*(L90*(90/H90))+'Controles Generales'!$H$5*(M90*(90/H90))+'Controles Generales'!$Q$5*(V90*(90/H90)))/100</f>
        <v>3.4066901408450705</v>
      </c>
    </row>
    <row r="91" spans="1:37" ht="21" x14ac:dyDescent="0.25">
      <c r="A91" s="117" t="s">
        <v>634</v>
      </c>
      <c r="B91" s="117" t="s">
        <v>25</v>
      </c>
      <c r="C91" s="117" t="s">
        <v>605</v>
      </c>
      <c r="D91" s="117" t="s">
        <v>118</v>
      </c>
      <c r="E91" s="118">
        <v>35431</v>
      </c>
      <c r="F91" s="117">
        <v>18</v>
      </c>
      <c r="G91" s="117">
        <v>3</v>
      </c>
      <c r="H91" s="117">
        <v>32</v>
      </c>
      <c r="I91" s="117">
        <v>1</v>
      </c>
      <c r="J91" s="2">
        <v>64</v>
      </c>
      <c r="K91" s="2">
        <v>17</v>
      </c>
      <c r="L91" s="117">
        <v>0</v>
      </c>
      <c r="M91" s="117">
        <v>1</v>
      </c>
      <c r="N91" s="2">
        <v>6</v>
      </c>
      <c r="O91" s="2">
        <v>1</v>
      </c>
      <c r="P91" s="2">
        <v>5</v>
      </c>
      <c r="Q91" s="2">
        <v>0</v>
      </c>
      <c r="R91" s="2">
        <v>0</v>
      </c>
      <c r="S91" s="2">
        <v>10</v>
      </c>
      <c r="T91" s="2">
        <v>4</v>
      </c>
      <c r="U91" s="2">
        <v>0</v>
      </c>
      <c r="V91" s="117">
        <v>1</v>
      </c>
      <c r="W91" s="2">
        <v>3</v>
      </c>
      <c r="X91" s="26" t="s">
        <v>42</v>
      </c>
      <c r="Y91" s="26">
        <v>0.40133348624809728</v>
      </c>
      <c r="Z91" s="26">
        <v>0.59443359455219036</v>
      </c>
      <c r="AA91" s="26">
        <v>0.56766944314382639</v>
      </c>
      <c r="AB91" s="26">
        <v>0.40133348624809728</v>
      </c>
      <c r="AC91" s="26">
        <v>0.68479129188332222</v>
      </c>
      <c r="AD91" s="26">
        <v>0.42031403131972395</v>
      </c>
      <c r="AE91" s="26">
        <v>0.43198160157363191</v>
      </c>
      <c r="AF91" s="26">
        <v>0.80002255808707412</v>
      </c>
      <c r="AG91" s="26">
        <v>0.36435070306038048</v>
      </c>
      <c r="AH91" s="26">
        <v>0.50071433942401677</v>
      </c>
      <c r="AI91" s="26">
        <v>0.42031403131972395</v>
      </c>
      <c r="AJ91" s="26">
        <f t="shared" si="1"/>
        <v>13.756138023616836</v>
      </c>
      <c r="AK91" s="8">
        <f>('Controles Generales'!$D$5*(I91*(90/H91))+'Controles Generales'!$G$5*(L91*(90/H91))+'Controles Generales'!$H$5*(M91*(90/H91))+'Controles Generales'!$Q$5*(V91*(90/H91)))/100</f>
        <v>1.96875</v>
      </c>
    </row>
    <row r="92" spans="1:37" ht="21" x14ac:dyDescent="0.25">
      <c r="A92" s="117" t="s">
        <v>635</v>
      </c>
      <c r="B92" s="117" t="s">
        <v>25</v>
      </c>
      <c r="C92" s="117" t="s">
        <v>160</v>
      </c>
      <c r="D92" s="117" t="s">
        <v>118</v>
      </c>
      <c r="E92" s="118">
        <v>34125</v>
      </c>
      <c r="F92" s="117">
        <v>22</v>
      </c>
      <c r="G92" s="117">
        <v>5</v>
      </c>
      <c r="H92" s="117">
        <v>86</v>
      </c>
      <c r="I92" s="117">
        <v>4</v>
      </c>
      <c r="J92" s="2">
        <v>274</v>
      </c>
      <c r="K92" s="2">
        <v>23</v>
      </c>
      <c r="L92" s="117">
        <v>0</v>
      </c>
      <c r="M92" s="117">
        <v>2</v>
      </c>
      <c r="N92" s="2">
        <v>7</v>
      </c>
      <c r="O92" s="2">
        <v>4</v>
      </c>
      <c r="P92" s="2">
        <v>4</v>
      </c>
      <c r="Q92" s="2">
        <v>2</v>
      </c>
      <c r="R92" s="2">
        <v>1</v>
      </c>
      <c r="S92" s="2">
        <v>51</v>
      </c>
      <c r="T92" s="2">
        <v>19</v>
      </c>
      <c r="U92" s="2">
        <v>25</v>
      </c>
      <c r="V92" s="117">
        <v>0</v>
      </c>
      <c r="W92" s="2">
        <v>91</v>
      </c>
      <c r="X92" s="26" t="s">
        <v>42</v>
      </c>
      <c r="Y92" s="26">
        <v>6.6895902611758569</v>
      </c>
      <c r="Z92" s="26">
        <v>6.8511034177079901</v>
      </c>
      <c r="AA92" s="26">
        <v>6.5068418433820856</v>
      </c>
      <c r="AB92" s="26">
        <v>7.4395902611758569</v>
      </c>
      <c r="AC92" s="26">
        <v>7.6408985148311528</v>
      </c>
      <c r="AD92" s="26">
        <v>5.6982287624903449</v>
      </c>
      <c r="AE92" s="26">
        <v>7.0529207644610077</v>
      </c>
      <c r="AF92" s="26">
        <v>6.9971767988845786</v>
      </c>
      <c r="AG92" s="26">
        <v>5.9692075968167044</v>
      </c>
      <c r="AH92" s="26">
        <v>6.512495871722626</v>
      </c>
      <c r="AI92" s="26">
        <v>6.8232287624903449</v>
      </c>
      <c r="AJ92" s="26">
        <f t="shared" si="1"/>
        <v>37.403695416407288</v>
      </c>
      <c r="AK92" s="8">
        <f>('Controles Generales'!$D$5*(I92*(90/H92))+'Controles Generales'!$G$5*(L92*(90/H92))+'Controles Generales'!$H$5*(M92*(90/H92))+'Controles Generales'!$Q$5*(V92*(90/H92)))/100</f>
        <v>1.5174418604651163</v>
      </c>
    </row>
    <row r="93" spans="1:37" ht="21" x14ac:dyDescent="0.25">
      <c r="A93" s="117" t="s">
        <v>636</v>
      </c>
      <c r="B93" s="117" t="s">
        <v>25</v>
      </c>
      <c r="C93" s="117" t="s">
        <v>141</v>
      </c>
      <c r="D93" s="117" t="s">
        <v>118</v>
      </c>
      <c r="E93" s="118">
        <v>32436</v>
      </c>
      <c r="F93" s="117">
        <v>27</v>
      </c>
      <c r="G93" s="117">
        <v>14</v>
      </c>
      <c r="H93" s="117">
        <v>902</v>
      </c>
      <c r="I93" s="117">
        <v>52</v>
      </c>
      <c r="J93" s="2">
        <v>46</v>
      </c>
      <c r="K93" s="2">
        <v>1</v>
      </c>
      <c r="L93" s="117">
        <v>8</v>
      </c>
      <c r="M93" s="117">
        <v>34</v>
      </c>
      <c r="N93" s="2">
        <v>1</v>
      </c>
      <c r="O93" s="2">
        <v>0</v>
      </c>
      <c r="P93" s="2">
        <v>4</v>
      </c>
      <c r="Q93" s="2">
        <v>4</v>
      </c>
      <c r="R93" s="2">
        <v>3</v>
      </c>
      <c r="S93" s="2">
        <v>2</v>
      </c>
      <c r="T93" s="2">
        <v>8</v>
      </c>
      <c r="U93" s="2">
        <v>1</v>
      </c>
      <c r="V93" s="117">
        <v>31</v>
      </c>
      <c r="W93" s="2">
        <v>5</v>
      </c>
      <c r="X93" s="26" t="s">
        <v>42</v>
      </c>
      <c r="Y93" s="26">
        <v>2.713399164664958</v>
      </c>
      <c r="Z93" s="26">
        <v>2.643116348177208</v>
      </c>
      <c r="AA93" s="26">
        <v>2.7859328195908932</v>
      </c>
      <c r="AB93" s="26">
        <v>3.0883991646649576</v>
      </c>
      <c r="AC93" s="26">
        <v>2.6634691999967139</v>
      </c>
      <c r="AD93" s="26">
        <v>1.9594296745509316</v>
      </c>
      <c r="AE93" s="26">
        <v>2.6407030493611234</v>
      </c>
      <c r="AF93" s="26">
        <v>1.9568891734451506</v>
      </c>
      <c r="AG93" s="26">
        <v>1.7079076047292363</v>
      </c>
      <c r="AH93" s="26">
        <v>1.6489169630180067</v>
      </c>
      <c r="AI93" s="26">
        <v>2.5219296745509316</v>
      </c>
      <c r="AJ93" s="26">
        <f t="shared" si="1"/>
        <v>9.5781255505831773</v>
      </c>
      <c r="AK93" s="8">
        <f>('Controles Generales'!$D$5*(I93*(90/H93))+'Controles Generales'!$G$5*(L93*(90/H93))+'Controles Generales'!$H$5*(M93*(90/H93))+'Controles Generales'!$Q$5*(V93*(90/H93)))/100</f>
        <v>2.9584257206208431</v>
      </c>
    </row>
    <row r="94" spans="1:37" ht="21" x14ac:dyDescent="0.25">
      <c r="A94" s="117" t="s">
        <v>637</v>
      </c>
      <c r="B94" s="117" t="s">
        <v>25</v>
      </c>
      <c r="C94" s="117" t="s">
        <v>144</v>
      </c>
      <c r="D94" s="117" t="s">
        <v>118</v>
      </c>
      <c r="E94" s="118">
        <v>35458</v>
      </c>
      <c r="F94" s="117">
        <v>18</v>
      </c>
      <c r="G94" s="117">
        <v>1</v>
      </c>
      <c r="H94" s="117">
        <v>13</v>
      </c>
      <c r="I94" s="117">
        <v>3</v>
      </c>
      <c r="J94" s="2">
        <v>107</v>
      </c>
      <c r="K94" s="2">
        <v>6</v>
      </c>
      <c r="L94" s="117">
        <v>0</v>
      </c>
      <c r="M94" s="117">
        <v>1</v>
      </c>
      <c r="N94" s="2">
        <v>15</v>
      </c>
      <c r="O94" s="2">
        <v>1</v>
      </c>
      <c r="P94" s="2">
        <v>1</v>
      </c>
      <c r="Q94" s="2">
        <v>1</v>
      </c>
      <c r="R94" s="2">
        <v>3</v>
      </c>
      <c r="S94" s="2">
        <v>9</v>
      </c>
      <c r="T94" s="2">
        <v>12</v>
      </c>
      <c r="U94" s="2">
        <v>8</v>
      </c>
      <c r="V94" s="117">
        <v>0</v>
      </c>
      <c r="W94" s="2">
        <v>49</v>
      </c>
      <c r="X94" s="26" t="s">
        <v>42</v>
      </c>
      <c r="Y94" s="26">
        <v>12.877060936603154</v>
      </c>
      <c r="Z94" s="26">
        <v>8.0301711484437384</v>
      </c>
      <c r="AA94" s="26">
        <v>8.0413891818189427</v>
      </c>
      <c r="AB94" s="26">
        <v>13.690585526767087</v>
      </c>
      <c r="AC94" s="26">
        <v>13.656913007861442</v>
      </c>
      <c r="AD94" s="26">
        <v>17.053206525908337</v>
      </c>
      <c r="AE94" s="26">
        <v>14.59242859853773</v>
      </c>
      <c r="AF94" s="26">
        <v>13.395539224286853</v>
      </c>
      <c r="AG94" s="26">
        <v>18.271466934580911</v>
      </c>
      <c r="AH94" s="26">
        <v>15.774697062117934</v>
      </c>
      <c r="AI94" s="26">
        <v>18.273493411154238</v>
      </c>
      <c r="AJ94" s="26">
        <f t="shared" si="1"/>
        <v>11.394814509750951</v>
      </c>
      <c r="AK94" s="8">
        <f>('Controles Generales'!$D$5*(I94*(90/H94))+'Controles Generales'!$G$5*(L94*(90/H94))+'Controles Generales'!$H$5*(M94*(90/H94))+'Controles Generales'!$Q$5*(V94*(90/H94)))/100</f>
        <v>6.5769230769230775</v>
      </c>
    </row>
    <row r="95" spans="1:37" ht="31.5" x14ac:dyDescent="0.25">
      <c r="A95" s="117" t="s">
        <v>534</v>
      </c>
      <c r="B95" s="117" t="s">
        <v>25</v>
      </c>
      <c r="C95" s="117" t="s">
        <v>175</v>
      </c>
      <c r="D95" s="117" t="s">
        <v>118</v>
      </c>
      <c r="E95" s="118">
        <v>35558</v>
      </c>
      <c r="F95" s="117">
        <v>18</v>
      </c>
      <c r="G95" s="117">
        <v>3</v>
      </c>
      <c r="H95" s="117">
        <v>37</v>
      </c>
      <c r="I95" s="117">
        <v>3</v>
      </c>
      <c r="J95" s="2">
        <v>16</v>
      </c>
      <c r="K95" s="2">
        <v>0</v>
      </c>
      <c r="L95" s="117">
        <v>0</v>
      </c>
      <c r="M95" s="117">
        <v>0</v>
      </c>
      <c r="N95" s="2">
        <v>1</v>
      </c>
      <c r="O95" s="2">
        <v>0</v>
      </c>
      <c r="P95" s="2">
        <v>1</v>
      </c>
      <c r="Q95" s="2">
        <v>1</v>
      </c>
      <c r="R95" s="2">
        <v>2</v>
      </c>
      <c r="S95" s="2">
        <v>6</v>
      </c>
      <c r="T95" s="2">
        <v>1</v>
      </c>
      <c r="U95" s="2">
        <v>0</v>
      </c>
      <c r="V95" s="117">
        <v>2</v>
      </c>
      <c r="W95" s="2">
        <v>6</v>
      </c>
      <c r="AK95" s="8">
        <f>('Controles Generales'!$D$5*(I95*(90/H95))+'Controles Generales'!$G$5*(L95*(90/H95))+'Controles Generales'!$H$5*(M95*(90/H95))+'Controles Generales'!$Q$5*(V95*(90/H95)))/100</f>
        <v>2.6148648648648645</v>
      </c>
    </row>
    <row r="96" spans="1:37" ht="21" x14ac:dyDescent="0.25">
      <c r="A96" s="117" t="s">
        <v>522</v>
      </c>
      <c r="B96" s="117" t="s">
        <v>25</v>
      </c>
      <c r="C96" s="117" t="s">
        <v>146</v>
      </c>
      <c r="D96" s="117" t="s">
        <v>118</v>
      </c>
      <c r="E96" s="118">
        <v>29542</v>
      </c>
      <c r="F96" s="117">
        <v>35</v>
      </c>
      <c r="G96" s="117">
        <v>7</v>
      </c>
      <c r="H96" s="117">
        <v>272</v>
      </c>
      <c r="I96" s="117">
        <v>23</v>
      </c>
      <c r="J96" s="2">
        <v>206</v>
      </c>
      <c r="K96" s="2">
        <v>8</v>
      </c>
      <c r="L96" s="117">
        <v>3</v>
      </c>
      <c r="M96" s="117">
        <v>20</v>
      </c>
      <c r="N96" s="2">
        <v>13</v>
      </c>
      <c r="O96" s="2">
        <v>0</v>
      </c>
      <c r="P96" s="2">
        <v>1</v>
      </c>
      <c r="Q96" s="2">
        <v>0</v>
      </c>
      <c r="R96" s="2">
        <v>3</v>
      </c>
      <c r="S96" s="2">
        <v>5</v>
      </c>
      <c r="T96" s="2">
        <v>15</v>
      </c>
      <c r="U96" s="2">
        <v>9</v>
      </c>
      <c r="V96" s="117">
        <v>12</v>
      </c>
      <c r="W96" s="2">
        <v>37</v>
      </c>
      <c r="AK96" s="8">
        <f>('Controles Generales'!$D$5*(I96*(90/H96))+'Controles Generales'!$G$5*(L96*(90/H96))+'Controles Generales'!$H$5*(M96*(90/H96))+'Controles Generales'!$Q$5*(V96*(90/H96)))/100</f>
        <v>4.6240808823529402</v>
      </c>
    </row>
    <row r="97" spans="1:37" ht="21" x14ac:dyDescent="0.25">
      <c r="A97" s="117" t="s">
        <v>638</v>
      </c>
      <c r="B97" s="117" t="s">
        <v>25</v>
      </c>
      <c r="C97" s="117" t="s">
        <v>129</v>
      </c>
      <c r="D97" s="117" t="s">
        <v>118</v>
      </c>
      <c r="E97" s="118">
        <v>30201</v>
      </c>
      <c r="F97" s="117">
        <v>33</v>
      </c>
      <c r="G97" s="117">
        <v>24</v>
      </c>
      <c r="H97" s="117">
        <v>1376</v>
      </c>
      <c r="I97" s="117">
        <v>89</v>
      </c>
      <c r="J97" s="2">
        <v>35</v>
      </c>
      <c r="K97" s="2">
        <v>6</v>
      </c>
      <c r="L97" s="117">
        <v>23</v>
      </c>
      <c r="M97" s="117">
        <v>67</v>
      </c>
      <c r="N97" s="2">
        <v>3</v>
      </c>
      <c r="O97" s="2">
        <v>2</v>
      </c>
      <c r="P97" s="2">
        <v>2</v>
      </c>
      <c r="Q97" s="2">
        <v>1</v>
      </c>
      <c r="R97" s="2">
        <v>0</v>
      </c>
      <c r="S97" s="2">
        <v>15</v>
      </c>
      <c r="T97" s="2">
        <v>1</v>
      </c>
      <c r="U97" s="2">
        <v>1</v>
      </c>
      <c r="V97" s="117">
        <v>91</v>
      </c>
      <c r="W97" s="2">
        <v>6</v>
      </c>
      <c r="AK97" s="8">
        <f>('Controles Generales'!$D$5*(I97*(90/H97))+'Controles Generales'!$G$5*(L97*(90/H97))+'Controles Generales'!$H$5*(M97*(90/H97))+'Controles Generales'!$Q$5*(V97*(90/H97)))/100</f>
        <v>4.1566133720930232</v>
      </c>
    </row>
    <row r="98" spans="1:37" ht="21" x14ac:dyDescent="0.25">
      <c r="A98" s="117" t="s">
        <v>639</v>
      </c>
      <c r="B98" s="117" t="s">
        <v>25</v>
      </c>
      <c r="C98" s="117" t="s">
        <v>157</v>
      </c>
      <c r="D98" s="117" t="s">
        <v>118</v>
      </c>
      <c r="E98" s="118">
        <v>32866</v>
      </c>
      <c r="F98" s="117">
        <v>25</v>
      </c>
      <c r="G98" s="117">
        <v>8</v>
      </c>
      <c r="H98" s="117">
        <v>210</v>
      </c>
      <c r="I98" s="117">
        <v>12</v>
      </c>
      <c r="L98" s="117">
        <v>2</v>
      </c>
      <c r="M98" s="117">
        <v>12</v>
      </c>
      <c r="V98" s="117">
        <v>12</v>
      </c>
      <c r="AK98" s="8">
        <f>('Controles Generales'!$D$5*(I98*(90/H98))+'Controles Generales'!$G$5*(L98*(90/H98))+'Controles Generales'!$H$5*(M98*(90/H98))+'Controles Generales'!$Q$5*(V98*(90/H98)))/100</f>
        <v>3.8571428571428568</v>
      </c>
    </row>
    <row r="99" spans="1:37" ht="21" x14ac:dyDescent="0.25">
      <c r="A99" s="117" t="s">
        <v>640</v>
      </c>
      <c r="B99" s="117" t="s">
        <v>25</v>
      </c>
      <c r="C99" s="117" t="s">
        <v>175</v>
      </c>
      <c r="D99" s="117" t="s">
        <v>118</v>
      </c>
      <c r="E99" s="118">
        <v>34667</v>
      </c>
      <c r="F99" s="117">
        <v>20</v>
      </c>
      <c r="G99" s="117">
        <v>8</v>
      </c>
      <c r="H99" s="117">
        <v>492</v>
      </c>
      <c r="I99" s="117">
        <v>24</v>
      </c>
      <c r="L99" s="117">
        <v>2</v>
      </c>
      <c r="M99" s="117">
        <v>12</v>
      </c>
      <c r="V99" s="117">
        <v>12</v>
      </c>
      <c r="AK99" s="8">
        <f>('Controles Generales'!$D$5*(I99*(90/H99))+'Controles Generales'!$G$5*(L99*(90/H99))+'Controles Generales'!$H$5*(M99*(90/H99))+'Controles Generales'!$Q$5*(V99*(90/H99)))/100</f>
        <v>2.1402439024390243</v>
      </c>
    </row>
    <row r="100" spans="1:37" ht="21" x14ac:dyDescent="0.25">
      <c r="A100" s="117" t="s">
        <v>225</v>
      </c>
      <c r="B100" s="117" t="s">
        <v>25</v>
      </c>
      <c r="C100" s="117" t="s">
        <v>132</v>
      </c>
      <c r="D100" s="117" t="s">
        <v>118</v>
      </c>
      <c r="E100" s="118">
        <v>34023</v>
      </c>
      <c r="F100" s="117">
        <v>22</v>
      </c>
      <c r="G100" s="117">
        <v>24</v>
      </c>
      <c r="H100" s="117">
        <v>1298</v>
      </c>
      <c r="I100" s="117">
        <v>79</v>
      </c>
      <c r="L100" s="117">
        <v>13</v>
      </c>
      <c r="M100" s="117">
        <v>43</v>
      </c>
      <c r="V100" s="117">
        <v>36</v>
      </c>
      <c r="AK100" s="8">
        <f>('Controles Generales'!$D$5*(I100*(90/H100))+'Controles Generales'!$G$5*(L100*(90/H100))+'Controles Generales'!$H$5*(M100*(90/H100))+'Controles Generales'!$Q$5*(V100*(90/H100)))/100</f>
        <v>2.8220338983050848</v>
      </c>
    </row>
    <row r="101" spans="1:37" ht="21" x14ac:dyDescent="0.25">
      <c r="A101" s="117" t="s">
        <v>463</v>
      </c>
      <c r="B101" s="117" t="s">
        <v>25</v>
      </c>
      <c r="C101" s="117" t="s">
        <v>141</v>
      </c>
      <c r="D101" s="117" t="s">
        <v>118</v>
      </c>
      <c r="E101" s="118">
        <v>33190</v>
      </c>
      <c r="F101" s="117">
        <v>25</v>
      </c>
      <c r="G101" s="117">
        <v>14</v>
      </c>
      <c r="H101" s="117">
        <v>1005</v>
      </c>
      <c r="I101" s="117">
        <v>135</v>
      </c>
      <c r="L101" s="117">
        <v>16</v>
      </c>
      <c r="M101" s="117">
        <v>65</v>
      </c>
      <c r="V101" s="117">
        <v>48</v>
      </c>
      <c r="AK101" s="8">
        <f>('Controles Generales'!$D$5*(I101*(90/H101))+'Controles Generales'!$G$5*(L101*(90/H101))+'Controles Generales'!$H$5*(M101*(90/H101))+'Controles Generales'!$Q$5*(V101*(90/H101)))/100</f>
        <v>5.6104477611940293</v>
      </c>
    </row>
    <row r="102" spans="1:37" ht="21" x14ac:dyDescent="0.25">
      <c r="A102" s="117" t="s">
        <v>530</v>
      </c>
      <c r="B102" s="117" t="s">
        <v>25</v>
      </c>
      <c r="C102" s="117" t="s">
        <v>168</v>
      </c>
      <c r="D102" s="117" t="s">
        <v>118</v>
      </c>
      <c r="E102" s="118">
        <v>30559</v>
      </c>
      <c r="F102" s="117">
        <v>32</v>
      </c>
      <c r="G102" s="117">
        <v>25</v>
      </c>
      <c r="H102" s="117">
        <v>1165</v>
      </c>
      <c r="I102" s="117">
        <v>125</v>
      </c>
      <c r="L102" s="117">
        <v>15</v>
      </c>
      <c r="M102" s="117">
        <v>48</v>
      </c>
      <c r="V102" s="117">
        <v>26</v>
      </c>
      <c r="AK102" s="8">
        <f>('Controles Generales'!$D$5*(I102*(90/H102))+'Controles Generales'!$G$5*(L102*(90/H102))+'Controles Generales'!$H$5*(M102*(90/H102))+'Controles Generales'!$Q$5*(V102*(90/H102)))/100</f>
        <v>3.9418454935622322</v>
      </c>
    </row>
    <row r="103" spans="1:37" ht="21" x14ac:dyDescent="0.25">
      <c r="A103" s="117" t="s">
        <v>641</v>
      </c>
      <c r="B103" s="117" t="s">
        <v>25</v>
      </c>
      <c r="C103" s="117" t="s">
        <v>148</v>
      </c>
      <c r="D103" s="117" t="s">
        <v>118</v>
      </c>
      <c r="E103" s="118">
        <v>32910</v>
      </c>
      <c r="F103" s="117">
        <v>25</v>
      </c>
      <c r="G103" s="117">
        <v>9</v>
      </c>
      <c r="H103" s="117">
        <v>360</v>
      </c>
      <c r="I103" s="117">
        <v>35</v>
      </c>
      <c r="L103" s="117">
        <v>3</v>
      </c>
      <c r="M103" s="117">
        <v>20</v>
      </c>
      <c r="V103" s="117">
        <v>19</v>
      </c>
      <c r="AK103" s="8">
        <f>('Controles Generales'!$D$5*(I103*(90/H103))+'Controles Generales'!$G$5*(L103*(90/H103))+'Controles Generales'!$H$5*(M103*(90/H103))+'Controles Generales'!$Q$5*(V103*(90/H103)))/100</f>
        <v>4.5187499999999998</v>
      </c>
    </row>
  </sheetData>
  <autoFilter ref="A1:AK49" xr:uid="{00000000-0009-0000-0000-000001000000}">
    <sortState xmlns:xlrd2="http://schemas.microsoft.com/office/spreadsheetml/2017/richdata2" ref="A2:AK97">
      <sortCondition ref="A1:A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workbookViewId="0">
      <selection activeCell="L2" sqref="L2:L103"/>
    </sheetView>
  </sheetViews>
  <sheetFormatPr baseColWidth="10" defaultColWidth="11.140625" defaultRowHeight="22.5" customHeight="1" x14ac:dyDescent="0.25"/>
  <cols>
    <col min="9" max="11" width="11.5703125" bestFit="1" customWidth="1"/>
    <col min="12" max="12" width="16.42578125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557</v>
      </c>
      <c r="J1" s="8" t="s">
        <v>558</v>
      </c>
      <c r="K1" s="9" t="s">
        <v>555</v>
      </c>
      <c r="L1" s="9" t="s">
        <v>556</v>
      </c>
    </row>
    <row r="2" spans="1:12" ht="22.5" customHeight="1" x14ac:dyDescent="0.25">
      <c r="A2" s="117" t="s">
        <v>582</v>
      </c>
      <c r="B2" s="117" t="s">
        <v>25</v>
      </c>
      <c r="C2" s="117" t="s">
        <v>143</v>
      </c>
      <c r="D2" s="117" t="s">
        <v>118</v>
      </c>
      <c r="E2" s="118">
        <v>32216</v>
      </c>
      <c r="F2" s="117">
        <v>27</v>
      </c>
      <c r="G2" s="117">
        <v>24</v>
      </c>
      <c r="H2" s="117">
        <v>1842</v>
      </c>
      <c r="I2" s="2">
        <f>'Volante izq. ofensivo'!AJ2</f>
        <v>3.9613192182410422</v>
      </c>
      <c r="J2" s="2">
        <f>'Volante izq. defensivo'!AK2</f>
        <v>2.1889250814332253</v>
      </c>
      <c r="K2" s="2">
        <f>'Controles Generales'!$C$4*'Condensado VPI'!I2+'Controles Generales'!$C$5*'Condensado VPI'!J2</f>
        <v>3.7840798045602604</v>
      </c>
      <c r="L2" s="2">
        <f>IF(H2&lt;'Criterios de Restricción'!$E$11,0,'Condensado VPI'!K2)</f>
        <v>3.7840798045602604</v>
      </c>
    </row>
    <row r="3" spans="1:12" ht="22.5" customHeight="1" x14ac:dyDescent="0.25">
      <c r="A3" s="117" t="s">
        <v>583</v>
      </c>
      <c r="B3" s="117" t="s">
        <v>25</v>
      </c>
      <c r="C3" s="117" t="s">
        <v>155</v>
      </c>
      <c r="D3" s="117" t="s">
        <v>118</v>
      </c>
      <c r="E3" s="118">
        <v>33668</v>
      </c>
      <c r="F3" s="117">
        <v>23</v>
      </c>
      <c r="G3" s="117">
        <v>22</v>
      </c>
      <c r="H3" s="117">
        <v>1295</v>
      </c>
      <c r="I3" s="2">
        <f>'Volante izq. ofensivo'!AJ3</f>
        <v>4.8648648648648658</v>
      </c>
      <c r="J3" s="2">
        <f>'Volante izq. defensivo'!AK3</f>
        <v>3.4801158301158299</v>
      </c>
      <c r="K3" s="2">
        <f>'Controles Generales'!$C$4*'Condensado VPI'!I3+'Controles Generales'!$C$5*'Condensado VPI'!J3</f>
        <v>4.7263899613899616</v>
      </c>
      <c r="L3" s="2">
        <f>IF(H3&lt;'Criterios de Restricción'!$E$11,0,'Condensado VPI'!K3)</f>
        <v>4.7263899613899616</v>
      </c>
    </row>
    <row r="4" spans="1:12" ht="22.5" customHeight="1" x14ac:dyDescent="0.25">
      <c r="A4" s="117" t="s">
        <v>242</v>
      </c>
      <c r="B4" s="117" t="s">
        <v>25</v>
      </c>
      <c r="C4" s="117" t="s">
        <v>129</v>
      </c>
      <c r="D4" s="117" t="s">
        <v>118</v>
      </c>
      <c r="E4" s="118">
        <v>34409</v>
      </c>
      <c r="F4" s="117">
        <v>21</v>
      </c>
      <c r="G4" s="117">
        <v>5</v>
      </c>
      <c r="H4" s="117">
        <v>118</v>
      </c>
      <c r="I4" s="2">
        <f>'Volante izq. ofensivo'!AJ4</f>
        <v>2.9364406779661021</v>
      </c>
      <c r="J4" s="2">
        <f>'Volante izq. defensivo'!AK4</f>
        <v>4.7478813559322033</v>
      </c>
      <c r="K4" s="2">
        <f>'Controles Generales'!$C$4*'Condensado VPI'!I4+'Controles Generales'!$C$5*'Condensado VPI'!J4</f>
        <v>3.1175847457627124</v>
      </c>
      <c r="L4" s="2">
        <f>IF(H4&lt;'Criterios de Restricción'!$E$11,0,'Condensado VPI'!K4)</f>
        <v>0</v>
      </c>
    </row>
    <row r="5" spans="1:12" ht="22.5" customHeight="1" x14ac:dyDescent="0.25">
      <c r="A5" s="117" t="s">
        <v>584</v>
      </c>
      <c r="B5" s="117" t="s">
        <v>25</v>
      </c>
      <c r="C5" s="117" t="s">
        <v>585</v>
      </c>
      <c r="D5" s="117" t="s">
        <v>169</v>
      </c>
      <c r="E5" s="118">
        <v>34019</v>
      </c>
      <c r="F5" s="117">
        <v>22</v>
      </c>
      <c r="G5" s="117">
        <v>6</v>
      </c>
      <c r="H5" s="117">
        <v>299</v>
      </c>
      <c r="I5" s="2">
        <f>'Volante izq. ofensivo'!AJ5</f>
        <v>2.8745819397993313</v>
      </c>
      <c r="J5" s="2">
        <f>'Volante izq. defensivo'!AK5</f>
        <v>2.6638795986622075</v>
      </c>
      <c r="K5" s="2">
        <f>'Controles Generales'!$C$4*'Condensado VPI'!I5+'Controles Generales'!$C$5*'Condensado VPI'!J5</f>
        <v>2.853511705685619</v>
      </c>
      <c r="L5" s="2">
        <f>IF(H5&lt;'Criterios de Restricción'!$E$11,0,'Condensado VPI'!K5)</f>
        <v>0</v>
      </c>
    </row>
    <row r="6" spans="1:12" ht="22.5" customHeight="1" x14ac:dyDescent="0.25">
      <c r="A6" s="117" t="s">
        <v>586</v>
      </c>
      <c r="B6" s="117" t="s">
        <v>25</v>
      </c>
      <c r="C6" s="117" t="s">
        <v>138</v>
      </c>
      <c r="D6" s="117" t="s">
        <v>118</v>
      </c>
      <c r="E6" s="118">
        <v>35603</v>
      </c>
      <c r="F6" s="117">
        <v>18</v>
      </c>
      <c r="G6" s="117">
        <v>1</v>
      </c>
      <c r="H6" s="117">
        <v>6</v>
      </c>
      <c r="I6" s="2">
        <f>'Volante izq. ofensivo'!AJ6</f>
        <v>6</v>
      </c>
      <c r="J6" s="2">
        <f>'Volante izq. defensivo'!AK6</f>
        <v>10.5</v>
      </c>
      <c r="K6" s="2">
        <f>'Controles Generales'!$C$4*'Condensado VPI'!I6+'Controles Generales'!$C$5*'Condensado VPI'!J6</f>
        <v>6.45</v>
      </c>
      <c r="L6" s="2">
        <f>IF(H6&lt;'Criterios de Restricción'!$E$11,0,'Condensado VPI'!K6)</f>
        <v>0</v>
      </c>
    </row>
    <row r="7" spans="1:12" ht="22.5" customHeight="1" x14ac:dyDescent="0.25">
      <c r="A7" s="117" t="s">
        <v>249</v>
      </c>
      <c r="B7" s="117" t="s">
        <v>25</v>
      </c>
      <c r="C7" s="117" t="s">
        <v>139</v>
      </c>
      <c r="D7" s="117" t="s">
        <v>118</v>
      </c>
      <c r="E7" s="118">
        <v>34469</v>
      </c>
      <c r="F7" s="117">
        <v>21</v>
      </c>
      <c r="G7" s="117">
        <v>15</v>
      </c>
      <c r="H7" s="117">
        <v>1081</v>
      </c>
      <c r="I7" s="2">
        <f>'Volante izq. ofensivo'!AJ7</f>
        <v>3.7798334875115636</v>
      </c>
      <c r="J7" s="2">
        <f>'Volante izq. defensivo'!AK7</f>
        <v>3.6299722479185936</v>
      </c>
      <c r="K7" s="2">
        <f>'Controles Generales'!$C$4*'Condensado VPI'!I7+'Controles Generales'!$C$5*'Condensado VPI'!J7</f>
        <v>3.7648473635522666</v>
      </c>
      <c r="L7" s="2">
        <f>IF(H7&lt;'Criterios de Restricción'!$E$11,0,'Condensado VPI'!K7)</f>
        <v>3.7648473635522666</v>
      </c>
    </row>
    <row r="8" spans="1:12" ht="22.5" customHeight="1" x14ac:dyDescent="0.25">
      <c r="A8" s="117" t="s">
        <v>587</v>
      </c>
      <c r="B8" s="117" t="s">
        <v>25</v>
      </c>
      <c r="C8" s="117" t="s">
        <v>158</v>
      </c>
      <c r="D8" s="117" t="s">
        <v>118</v>
      </c>
      <c r="E8" s="118">
        <v>32898</v>
      </c>
      <c r="F8" s="117">
        <v>25</v>
      </c>
      <c r="G8" s="117">
        <v>18</v>
      </c>
      <c r="H8" s="117">
        <v>790</v>
      </c>
      <c r="I8" s="2">
        <f>'Volante izq. ofensivo'!AJ8</f>
        <v>7.6813291139240496</v>
      </c>
      <c r="J8" s="2">
        <f>'Volante izq. defensivo'!AK8</f>
        <v>2.0677215189873417</v>
      </c>
      <c r="K8" s="2">
        <f>'Controles Generales'!$C$4*'Condensado VPI'!I8+'Controles Generales'!$C$5*'Condensado VPI'!J8</f>
        <v>7.1199683544303793</v>
      </c>
      <c r="L8" s="2">
        <f>IF(H8&lt;'Criterios de Restricción'!$E$11,0,'Condensado VPI'!K8)</f>
        <v>7.1199683544303793</v>
      </c>
    </row>
    <row r="9" spans="1:12" ht="22.5" customHeight="1" x14ac:dyDescent="0.25">
      <c r="A9" s="117" t="s">
        <v>181</v>
      </c>
      <c r="B9" s="117" t="s">
        <v>25</v>
      </c>
      <c r="C9" s="117" t="s">
        <v>135</v>
      </c>
      <c r="D9" s="117" t="s">
        <v>118</v>
      </c>
      <c r="E9" s="118">
        <v>34752</v>
      </c>
      <c r="F9" s="117">
        <v>20</v>
      </c>
      <c r="G9" s="117">
        <v>19</v>
      </c>
      <c r="H9" s="117">
        <v>984</v>
      </c>
      <c r="I9" s="2">
        <f>'Volante izq. ofensivo'!AJ9</f>
        <v>5.7987804878048772</v>
      </c>
      <c r="J9" s="2">
        <f>'Volante izq. defensivo'!AK9</f>
        <v>3.84375</v>
      </c>
      <c r="K9" s="2">
        <f>'Controles Generales'!$C$4*'Condensado VPI'!I9+'Controles Generales'!$C$5*'Condensado VPI'!J9</f>
        <v>5.6032774390243887</v>
      </c>
      <c r="L9" s="2">
        <f>IF(H9&lt;'Criterios de Restricción'!$E$11,0,'Condensado VPI'!K9)</f>
        <v>5.6032774390243887</v>
      </c>
    </row>
    <row r="10" spans="1:12" ht="22.5" customHeight="1" x14ac:dyDescent="0.25">
      <c r="A10" s="117" t="s">
        <v>588</v>
      </c>
      <c r="B10" s="117" t="s">
        <v>25</v>
      </c>
      <c r="C10" s="117" t="s">
        <v>157</v>
      </c>
      <c r="D10" s="117" t="s">
        <v>118</v>
      </c>
      <c r="E10" s="118">
        <v>31064</v>
      </c>
      <c r="F10" s="117">
        <v>30</v>
      </c>
      <c r="G10" s="117">
        <v>22</v>
      </c>
      <c r="H10" s="117">
        <v>872</v>
      </c>
      <c r="I10" s="2">
        <f>'Volante izq. ofensivo'!AJ10</f>
        <v>5.495986238532109</v>
      </c>
      <c r="J10" s="2">
        <f>'Volante izq. defensivo'!AK10</f>
        <v>6.1900802752293576</v>
      </c>
      <c r="K10" s="2">
        <f>'Controles Generales'!$C$4*'Condensado VPI'!I10+'Controles Generales'!$C$5*'Condensado VPI'!J10</f>
        <v>5.5653956422018345</v>
      </c>
      <c r="L10" s="2">
        <f>IF(H10&lt;'Criterios de Restricción'!$E$11,0,'Condensado VPI'!K10)</f>
        <v>5.5653956422018345</v>
      </c>
    </row>
    <row r="11" spans="1:12" ht="22.5" customHeight="1" x14ac:dyDescent="0.25">
      <c r="A11" s="117" t="s">
        <v>176</v>
      </c>
      <c r="B11" s="117" t="s">
        <v>25</v>
      </c>
      <c r="C11" s="117" t="s">
        <v>139</v>
      </c>
      <c r="D11" s="117" t="s">
        <v>118</v>
      </c>
      <c r="E11" s="118">
        <v>32764</v>
      </c>
      <c r="F11" s="117">
        <v>26</v>
      </c>
      <c r="G11" s="117">
        <v>20</v>
      </c>
      <c r="H11" s="117">
        <v>1113</v>
      </c>
      <c r="I11" s="2">
        <f>'Volante izq. ofensivo'!AJ11</f>
        <v>3.5680592991913738</v>
      </c>
      <c r="J11" s="2">
        <f>'Volante izq. defensivo'!AK11</f>
        <v>3.8995956873315354</v>
      </c>
      <c r="K11" s="2">
        <f>'Controles Generales'!$C$4*'Condensado VPI'!I11+'Controles Generales'!$C$5*'Condensado VPI'!J11</f>
        <v>3.6012129380053901</v>
      </c>
      <c r="L11" s="2">
        <f>IF(H11&lt;'Criterios de Restricción'!$E$11,0,'Condensado VPI'!K11)</f>
        <v>3.6012129380053901</v>
      </c>
    </row>
    <row r="12" spans="1:12" ht="22.5" customHeight="1" x14ac:dyDescent="0.25">
      <c r="A12" s="117" t="s">
        <v>589</v>
      </c>
      <c r="B12" s="117" t="s">
        <v>25</v>
      </c>
      <c r="C12" s="117" t="s">
        <v>143</v>
      </c>
      <c r="D12" s="117" t="s">
        <v>118</v>
      </c>
      <c r="E12" s="118">
        <v>33983</v>
      </c>
      <c r="F12" s="117">
        <v>22</v>
      </c>
      <c r="G12" s="117">
        <v>23</v>
      </c>
      <c r="H12" s="117">
        <v>1542</v>
      </c>
      <c r="I12" s="2">
        <f>'Volante izq. ofensivo'!AJ12</f>
        <v>4.4036964980544742</v>
      </c>
      <c r="J12" s="2">
        <f>'Volante izq. defensivo'!AK12</f>
        <v>3.6303501945525287</v>
      </c>
      <c r="K12" s="2">
        <f>'Controles Generales'!$C$4*'Condensado VPI'!I12+'Controles Generales'!$C$5*'Condensado VPI'!J12</f>
        <v>4.3263618677042794</v>
      </c>
      <c r="L12" s="2">
        <f>IF(H12&lt;'Criterios de Restricción'!$E$11,0,'Condensado VPI'!K12)</f>
        <v>4.3263618677042794</v>
      </c>
    </row>
    <row r="13" spans="1:12" ht="22.5" customHeight="1" x14ac:dyDescent="0.25">
      <c r="A13" s="117" t="s">
        <v>590</v>
      </c>
      <c r="B13" s="117" t="s">
        <v>25</v>
      </c>
      <c r="C13" s="117" t="s">
        <v>168</v>
      </c>
      <c r="D13" s="117" t="s">
        <v>118</v>
      </c>
      <c r="E13" s="118">
        <v>33054</v>
      </c>
      <c r="F13" s="117">
        <v>25</v>
      </c>
      <c r="G13" s="117">
        <v>8</v>
      </c>
      <c r="H13" s="117">
        <v>430</v>
      </c>
      <c r="I13" s="2">
        <f>'Volante izq. ofensivo'!AJ13</f>
        <v>4.4843023255813943</v>
      </c>
      <c r="J13" s="2">
        <f>'Volante izq. defensivo'!AK13</f>
        <v>3.2389534883720934</v>
      </c>
      <c r="K13" s="2">
        <f>'Controles Generales'!$C$4*'Condensado VPI'!I13+'Controles Generales'!$C$5*'Condensado VPI'!J13</f>
        <v>4.3597674418604644</v>
      </c>
      <c r="L13" s="2">
        <f>IF(H13&lt;'Criterios de Restricción'!$E$11,0,'Condensado VPI'!K13)</f>
        <v>0</v>
      </c>
    </row>
    <row r="14" spans="1:12" ht="22.5" customHeight="1" x14ac:dyDescent="0.25">
      <c r="A14" s="117" t="s">
        <v>591</v>
      </c>
      <c r="B14" s="117" t="s">
        <v>25</v>
      </c>
      <c r="C14" s="117" t="s">
        <v>128</v>
      </c>
      <c r="D14" s="117" t="s">
        <v>118</v>
      </c>
      <c r="E14" s="118">
        <v>31414</v>
      </c>
      <c r="F14" s="117">
        <v>29</v>
      </c>
      <c r="G14" s="117">
        <v>22</v>
      </c>
      <c r="H14" s="117">
        <v>1626</v>
      </c>
      <c r="I14" s="2">
        <f>'Volante izq. ofensivo'!AJ14</f>
        <v>4.2301660516605164</v>
      </c>
      <c r="J14" s="2">
        <f>'Volante izq. defensivo'!AK14</f>
        <v>3.3666974169741697</v>
      </c>
      <c r="K14" s="2">
        <f>'Controles Generales'!$C$4*'Condensado VPI'!I14+'Controles Generales'!$C$5*'Condensado VPI'!J14</f>
        <v>4.1438191881918813</v>
      </c>
      <c r="L14" s="2">
        <f>IF(H14&lt;'Criterios de Restricción'!$E$11,0,'Condensado VPI'!K14)</f>
        <v>4.1438191881918813</v>
      </c>
    </row>
    <row r="15" spans="1:12" ht="22.5" customHeight="1" x14ac:dyDescent="0.25">
      <c r="A15" s="117" t="s">
        <v>223</v>
      </c>
      <c r="B15" s="117" t="s">
        <v>25</v>
      </c>
      <c r="C15" s="117" t="s">
        <v>157</v>
      </c>
      <c r="D15" s="117" t="s">
        <v>118</v>
      </c>
      <c r="E15" s="118">
        <v>32217</v>
      </c>
      <c r="F15" s="117">
        <v>27</v>
      </c>
      <c r="G15" s="117">
        <v>29</v>
      </c>
      <c r="H15" s="117">
        <v>2309</v>
      </c>
      <c r="I15" s="2">
        <f>'Volante izq. ofensivo'!AJ15</f>
        <v>5.3760285838025119</v>
      </c>
      <c r="J15" s="2">
        <f>'Volante izq. defensivo'!AK15</f>
        <v>3.4125162407968821</v>
      </c>
      <c r="K15" s="2">
        <f>'Controles Generales'!$C$4*'Condensado VPI'!I15+'Controles Generales'!$C$5*'Condensado VPI'!J15</f>
        <v>5.179677349501949</v>
      </c>
      <c r="L15" s="2">
        <f>IF(H15&lt;'Criterios de Restricción'!$E$11,0,'Condensado VPI'!K15)</f>
        <v>5.179677349501949</v>
      </c>
    </row>
    <row r="16" spans="1:12" ht="22.5" customHeight="1" x14ac:dyDescent="0.25">
      <c r="A16" s="117" t="s">
        <v>592</v>
      </c>
      <c r="B16" s="117" t="s">
        <v>25</v>
      </c>
      <c r="C16" s="117" t="s">
        <v>146</v>
      </c>
      <c r="D16" s="117" t="s">
        <v>118</v>
      </c>
      <c r="E16" s="118">
        <v>33073</v>
      </c>
      <c r="F16" s="117">
        <v>25</v>
      </c>
      <c r="G16" s="117">
        <v>13</v>
      </c>
      <c r="H16" s="117">
        <v>490</v>
      </c>
      <c r="I16" s="2">
        <f>'Volante izq. ofensivo'!AJ16</f>
        <v>3.8295918367346942</v>
      </c>
      <c r="J16" s="2">
        <f>'Volante izq. defensivo'!AK16</f>
        <v>4.2015306122448974</v>
      </c>
      <c r="K16" s="2">
        <f>'Controles Generales'!$C$4*'Condensado VPI'!I16+'Controles Generales'!$C$5*'Condensado VPI'!J16</f>
        <v>3.8667857142857143</v>
      </c>
      <c r="L16" s="2">
        <f>IF(H16&lt;'Criterios de Restricción'!$E$11,0,'Condensado VPI'!K16)</f>
        <v>0</v>
      </c>
    </row>
    <row r="17" spans="1:12" ht="22.5" customHeight="1" x14ac:dyDescent="0.25">
      <c r="A17" s="117" t="s">
        <v>489</v>
      </c>
      <c r="B17" s="117" t="s">
        <v>25</v>
      </c>
      <c r="C17" s="117" t="s">
        <v>190</v>
      </c>
      <c r="D17" s="117" t="s">
        <v>118</v>
      </c>
      <c r="E17" s="118">
        <v>31839</v>
      </c>
      <c r="F17" s="117">
        <v>28</v>
      </c>
      <c r="G17" s="117">
        <v>19</v>
      </c>
      <c r="H17" s="117">
        <v>1180</v>
      </c>
      <c r="I17" s="2">
        <f>'Volante izq. ofensivo'!AJ17</f>
        <v>4.7974576271186455</v>
      </c>
      <c r="J17" s="2">
        <f>'Volante izq. defensivo'!AK17</f>
        <v>3.6743644067796613</v>
      </c>
      <c r="K17" s="2">
        <f>'Controles Generales'!$C$4*'Condensado VPI'!I17+'Controles Generales'!$C$5*'Condensado VPI'!J17</f>
        <v>4.6851483050847467</v>
      </c>
      <c r="L17" s="2">
        <f>IF(H17&lt;'Criterios de Restricción'!$E$11,0,'Condensado VPI'!K17)</f>
        <v>4.6851483050847467</v>
      </c>
    </row>
    <row r="18" spans="1:12" ht="22.5" customHeight="1" x14ac:dyDescent="0.25">
      <c r="A18" s="117" t="s">
        <v>593</v>
      </c>
      <c r="B18" s="117" t="s">
        <v>25</v>
      </c>
      <c r="C18" s="117" t="s">
        <v>190</v>
      </c>
      <c r="D18" s="117" t="s">
        <v>118</v>
      </c>
      <c r="E18" s="118">
        <v>32523</v>
      </c>
      <c r="F18" s="117">
        <v>26</v>
      </c>
      <c r="G18" s="117">
        <v>4</v>
      </c>
      <c r="H18" s="117">
        <v>222</v>
      </c>
      <c r="I18" s="2">
        <f>'Volante izq. ofensivo'!AJ18</f>
        <v>5.5844594594594605</v>
      </c>
      <c r="J18" s="2">
        <f>'Volante izq. defensivo'!AK18</f>
        <v>5.0777027027027035</v>
      </c>
      <c r="K18" s="2">
        <f>'Controles Generales'!$C$4*'Condensado VPI'!I18+'Controles Generales'!$C$5*'Condensado VPI'!J18</f>
        <v>5.5337837837837842</v>
      </c>
      <c r="L18" s="2">
        <f>IF(H18&lt;'Criterios de Restricción'!$E$11,0,'Condensado VPI'!K18)</f>
        <v>0</v>
      </c>
    </row>
    <row r="19" spans="1:12" ht="22.5" customHeight="1" x14ac:dyDescent="0.25">
      <c r="A19" s="117" t="s">
        <v>221</v>
      </c>
      <c r="B19" s="117" t="s">
        <v>25</v>
      </c>
      <c r="C19" s="117" t="s">
        <v>152</v>
      </c>
      <c r="D19" s="117" t="s">
        <v>169</v>
      </c>
      <c r="E19" s="118">
        <v>31510</v>
      </c>
      <c r="F19" s="117">
        <v>29</v>
      </c>
      <c r="G19" s="117">
        <v>25</v>
      </c>
      <c r="H19" s="117">
        <v>1318</v>
      </c>
      <c r="I19" s="2">
        <f>'Volante izq. ofensivo'!AJ19</f>
        <v>4.3070940819423376</v>
      </c>
      <c r="J19" s="2">
        <f>'Volante izq. defensivo'!AK19</f>
        <v>4.8072837632776926</v>
      </c>
      <c r="K19" s="2">
        <f>'Controles Generales'!$C$4*'Condensado VPI'!I19+'Controles Generales'!$C$5*'Condensado VPI'!J19</f>
        <v>4.3571130500758732</v>
      </c>
      <c r="L19" s="2">
        <f>IF(H19&lt;'Criterios de Restricción'!$E$11,0,'Condensado VPI'!K19)</f>
        <v>4.3571130500758732</v>
      </c>
    </row>
    <row r="20" spans="1:12" ht="22.5" customHeight="1" x14ac:dyDescent="0.25">
      <c r="A20" s="117" t="s">
        <v>594</v>
      </c>
      <c r="B20" s="117" t="s">
        <v>25</v>
      </c>
      <c r="C20" s="117" t="s">
        <v>121</v>
      </c>
      <c r="D20" s="117" t="s">
        <v>136</v>
      </c>
      <c r="E20" s="118">
        <v>32681</v>
      </c>
      <c r="F20" s="117">
        <v>26</v>
      </c>
      <c r="G20" s="117">
        <v>17</v>
      </c>
      <c r="H20" s="117">
        <v>970</v>
      </c>
      <c r="I20" s="2">
        <f>'Volante izq. ofensivo'!AJ20</f>
        <v>3.1778350515463916</v>
      </c>
      <c r="J20" s="2">
        <f>'Volante izq. defensivo'!AK20</f>
        <v>4.1659793814432984</v>
      </c>
      <c r="K20" s="2">
        <f>'Controles Generales'!$C$4*'Condensado VPI'!I20+'Controles Generales'!$C$5*'Condensado VPI'!J20</f>
        <v>3.2766494845360823</v>
      </c>
      <c r="L20" s="2">
        <f>IF(H20&lt;'Criterios de Restricción'!$E$11,0,'Condensado VPI'!K20)</f>
        <v>3.2766494845360823</v>
      </c>
    </row>
    <row r="21" spans="1:12" ht="22.5" customHeight="1" x14ac:dyDescent="0.25">
      <c r="A21" s="117" t="s">
        <v>595</v>
      </c>
      <c r="B21" s="117" t="s">
        <v>25</v>
      </c>
      <c r="C21" s="117" t="s">
        <v>121</v>
      </c>
      <c r="D21" s="117" t="s">
        <v>118</v>
      </c>
      <c r="E21" s="118">
        <v>30392</v>
      </c>
      <c r="F21" s="117">
        <v>32</v>
      </c>
      <c r="G21" s="117">
        <v>9</v>
      </c>
      <c r="H21" s="117">
        <v>429</v>
      </c>
      <c r="I21" s="2">
        <f>'Volante izq. ofensivo'!AJ21</f>
        <v>4.9825174825174825</v>
      </c>
      <c r="J21" s="2">
        <f>'Volante izq. defensivo'!AK21</f>
        <v>2.895104895104895</v>
      </c>
      <c r="K21" s="2">
        <f>'Controles Generales'!$C$4*'Condensado VPI'!I21+'Controles Generales'!$C$5*'Condensado VPI'!J21</f>
        <v>4.773776223776224</v>
      </c>
      <c r="L21" s="2">
        <f>IF(H21&lt;'Criterios de Restricción'!$E$11,0,'Condensado VPI'!K21)</f>
        <v>0</v>
      </c>
    </row>
    <row r="22" spans="1:12" ht="22.5" customHeight="1" x14ac:dyDescent="0.25">
      <c r="A22" s="117" t="s">
        <v>596</v>
      </c>
      <c r="B22" s="117" t="s">
        <v>25</v>
      </c>
      <c r="C22" s="117" t="s">
        <v>158</v>
      </c>
      <c r="D22" s="117" t="s">
        <v>118</v>
      </c>
      <c r="E22" s="118">
        <v>32014</v>
      </c>
      <c r="F22" s="117">
        <v>28</v>
      </c>
      <c r="G22" s="117">
        <v>13</v>
      </c>
      <c r="H22" s="117">
        <v>689</v>
      </c>
      <c r="I22" s="2">
        <f>'Volante izq. ofensivo'!AJ22</f>
        <v>5.4502902757619749</v>
      </c>
      <c r="J22" s="2">
        <f>'Volante izq. defensivo'!AK22</f>
        <v>5.4372278664731502</v>
      </c>
      <c r="K22" s="2">
        <f>'Controles Generales'!$C$4*'Condensado VPI'!I22+'Controles Generales'!$C$5*'Condensado VPI'!J22</f>
        <v>5.4489840348330922</v>
      </c>
      <c r="L22" s="2">
        <f>IF(H22&lt;'Criterios de Restricción'!$E$11,0,'Condensado VPI'!K22)</f>
        <v>5.4489840348330922</v>
      </c>
    </row>
    <row r="23" spans="1:12" ht="22.5" customHeight="1" x14ac:dyDescent="0.25">
      <c r="A23" s="117" t="s">
        <v>597</v>
      </c>
      <c r="B23" s="117" t="s">
        <v>25</v>
      </c>
      <c r="C23" s="117" t="s">
        <v>148</v>
      </c>
      <c r="D23" s="117" t="s">
        <v>118</v>
      </c>
      <c r="E23" s="118">
        <v>33753</v>
      </c>
      <c r="F23" s="117">
        <v>23</v>
      </c>
      <c r="G23" s="117">
        <v>3</v>
      </c>
      <c r="H23" s="117">
        <v>124</v>
      </c>
      <c r="I23" s="2">
        <f>'Volante izq. ofensivo'!AJ23</f>
        <v>1.342741935483871</v>
      </c>
      <c r="J23" s="2">
        <f>'Volante izq. defensivo'!AK23</f>
        <v>6.967741935483871</v>
      </c>
      <c r="K23" s="2">
        <f>'Controles Generales'!$C$4*'Condensado VPI'!I23+'Controles Generales'!$C$5*'Condensado VPI'!J23</f>
        <v>1.905241935483871</v>
      </c>
      <c r="L23" s="2">
        <f>IF(H23&lt;'Criterios de Restricción'!$E$11,0,'Condensado VPI'!K23)</f>
        <v>0</v>
      </c>
    </row>
    <row r="24" spans="1:12" s="7" customFormat="1" ht="22.5" customHeight="1" x14ac:dyDescent="0.25">
      <c r="A24" s="117" t="s">
        <v>147</v>
      </c>
      <c r="B24" s="117" t="s">
        <v>25</v>
      </c>
      <c r="C24" s="117" t="s">
        <v>598</v>
      </c>
      <c r="D24" s="117" t="s">
        <v>118</v>
      </c>
      <c r="E24" s="118">
        <v>32044</v>
      </c>
      <c r="F24" s="117">
        <v>28</v>
      </c>
      <c r="G24" s="117">
        <v>14</v>
      </c>
      <c r="H24" s="117">
        <v>961</v>
      </c>
      <c r="I24" s="2">
        <f>'Volante izq. ofensivo'!AJ24</f>
        <v>3.1139438085327784</v>
      </c>
      <c r="J24" s="2">
        <f>'Volante izq. defensivo'!AK24</f>
        <v>2.7697710718002084</v>
      </c>
      <c r="K24" s="2">
        <f>'Controles Generales'!$C$4*'Condensado VPI'!I24+'Controles Generales'!$C$5*'Condensado VPI'!J24</f>
        <v>3.0795265348595215</v>
      </c>
      <c r="L24" s="2">
        <f>IF(H24&lt;'Criterios de Restricción'!$E$11,0,'Condensado VPI'!K24)</f>
        <v>3.0795265348595215</v>
      </c>
    </row>
    <row r="25" spans="1:12" ht="22.5" customHeight="1" x14ac:dyDescent="0.25">
      <c r="A25" s="117" t="s">
        <v>599</v>
      </c>
      <c r="B25" s="117" t="s">
        <v>25</v>
      </c>
      <c r="C25" s="117" t="s">
        <v>130</v>
      </c>
      <c r="D25" s="117" t="s">
        <v>118</v>
      </c>
      <c r="E25" s="118">
        <v>33375</v>
      </c>
      <c r="F25" s="117">
        <v>24</v>
      </c>
      <c r="G25" s="117">
        <v>11</v>
      </c>
      <c r="H25" s="117">
        <v>778</v>
      </c>
      <c r="I25" s="2">
        <f>'Volante izq. ofensivo'!AJ25</f>
        <v>6.0038560411311046</v>
      </c>
      <c r="J25" s="2">
        <f>'Volante izq. defensivo'!AK25</f>
        <v>2.6751285347043705</v>
      </c>
      <c r="K25" s="2">
        <f>'Controles Generales'!$C$4*'Condensado VPI'!I25+'Controles Generales'!$C$5*'Condensado VPI'!J25</f>
        <v>5.6709832904884321</v>
      </c>
      <c r="L25" s="2">
        <f>IF(H25&lt;'Criterios de Restricción'!$E$11,0,'Condensado VPI'!K25)</f>
        <v>5.6709832904884321</v>
      </c>
    </row>
    <row r="26" spans="1:12" ht="22.5" customHeight="1" x14ac:dyDescent="0.25">
      <c r="A26" s="117" t="s">
        <v>508</v>
      </c>
      <c r="B26" s="117" t="s">
        <v>25</v>
      </c>
      <c r="C26" s="117" t="s">
        <v>175</v>
      </c>
      <c r="D26" s="117" t="s">
        <v>118</v>
      </c>
      <c r="E26" s="118">
        <v>34343</v>
      </c>
      <c r="F26" s="117">
        <v>21</v>
      </c>
      <c r="G26" s="117">
        <v>5</v>
      </c>
      <c r="H26" s="117">
        <v>127</v>
      </c>
      <c r="I26" s="2">
        <f>'Volante izq. ofensivo'!AJ26</f>
        <v>6.4133858267716537</v>
      </c>
      <c r="J26" s="2">
        <f>'Volante izq. defensivo'!AK26</f>
        <v>1.7185039370078738</v>
      </c>
      <c r="K26" s="2">
        <f>'Controles Generales'!$C$4*'Condensado VPI'!I26+'Controles Generales'!$C$5*'Condensado VPI'!J26</f>
        <v>5.9438976377952759</v>
      </c>
      <c r="L26" s="2">
        <f>IF(H26&lt;'Criterios de Restricción'!$E$11,0,'Condensado VPI'!K26)</f>
        <v>0</v>
      </c>
    </row>
    <row r="27" spans="1:12" ht="22.5" customHeight="1" x14ac:dyDescent="0.25">
      <c r="A27" s="117" t="s">
        <v>600</v>
      </c>
      <c r="B27" s="117" t="s">
        <v>25</v>
      </c>
      <c r="C27" s="117" t="s">
        <v>152</v>
      </c>
      <c r="D27" s="117" t="s">
        <v>118</v>
      </c>
      <c r="E27" s="118">
        <v>31645</v>
      </c>
      <c r="F27" s="117">
        <v>29</v>
      </c>
      <c r="G27" s="117">
        <v>16</v>
      </c>
      <c r="H27" s="117">
        <v>984</v>
      </c>
      <c r="I27" s="2">
        <f>'Volante izq. ofensivo'!AJ27</f>
        <v>2.7713414634146343</v>
      </c>
      <c r="J27" s="2">
        <f>'Volante izq. defensivo'!AK27</f>
        <v>2.444359756097561</v>
      </c>
      <c r="K27" s="2">
        <f>'Controles Generales'!$C$4*'Condensado VPI'!I27+'Controles Generales'!$C$5*'Condensado VPI'!J27</f>
        <v>2.7386432926829274</v>
      </c>
      <c r="L27" s="2">
        <f>IF(H27&lt;'Criterios de Restricción'!$E$11,0,'Condensado VPI'!K27)</f>
        <v>2.7386432926829274</v>
      </c>
    </row>
    <row r="28" spans="1:12" ht="22.5" customHeight="1" x14ac:dyDescent="0.25">
      <c r="A28" s="117" t="s">
        <v>500</v>
      </c>
      <c r="B28" s="117" t="s">
        <v>25</v>
      </c>
      <c r="C28" s="117" t="s">
        <v>168</v>
      </c>
      <c r="D28" s="117" t="s">
        <v>118</v>
      </c>
      <c r="E28" s="118">
        <v>34625</v>
      </c>
      <c r="F28" s="117">
        <v>21</v>
      </c>
      <c r="G28" s="117">
        <v>6</v>
      </c>
      <c r="H28" s="117">
        <v>314</v>
      </c>
      <c r="I28" s="2">
        <f>'Volante izq. ofensivo'!AJ28</f>
        <v>5.3097133757961785</v>
      </c>
      <c r="J28" s="2">
        <f>'Volante izq. defensivo'!AK28</f>
        <v>4.1488853503184711</v>
      </c>
      <c r="K28" s="2">
        <f>'Controles Generales'!$C$4*'Condensado VPI'!I28+'Controles Generales'!$C$5*'Condensado VPI'!J28</f>
        <v>5.1936305732484076</v>
      </c>
      <c r="L28" s="2">
        <f>IF(H28&lt;'Criterios de Restricción'!$E$11,0,'Condensado VPI'!K28)</f>
        <v>0</v>
      </c>
    </row>
    <row r="29" spans="1:12" ht="22.5" customHeight="1" x14ac:dyDescent="0.25">
      <c r="A29" s="117" t="s">
        <v>134</v>
      </c>
      <c r="B29" s="117" t="s">
        <v>25</v>
      </c>
      <c r="C29" s="117" t="s">
        <v>157</v>
      </c>
      <c r="D29" s="117" t="s">
        <v>118</v>
      </c>
      <c r="E29" s="118">
        <v>34513</v>
      </c>
      <c r="F29" s="117">
        <v>21</v>
      </c>
      <c r="G29" s="117">
        <v>1</v>
      </c>
      <c r="H29" s="117">
        <v>8</v>
      </c>
      <c r="I29" s="2">
        <f>'Volante izq. ofensivo'!AJ29</f>
        <v>10.125</v>
      </c>
      <c r="J29" s="2">
        <f>'Volante izq. defensivo'!AK29</f>
        <v>13.78125</v>
      </c>
      <c r="K29" s="2">
        <f>'Controles Generales'!$C$4*'Condensado VPI'!I29+'Controles Generales'!$C$5*'Condensado VPI'!J29</f>
        <v>10.490625</v>
      </c>
      <c r="L29" s="2">
        <f>IF(H29&lt;'Criterios de Restricción'!$E$11,0,'Condensado VPI'!K29)</f>
        <v>0</v>
      </c>
    </row>
    <row r="30" spans="1:12" ht="22.5" customHeight="1" x14ac:dyDescent="0.25">
      <c r="A30" s="117" t="s">
        <v>424</v>
      </c>
      <c r="B30" s="117" t="s">
        <v>25</v>
      </c>
      <c r="C30" s="117" t="s">
        <v>128</v>
      </c>
      <c r="D30" s="117" t="s">
        <v>118</v>
      </c>
      <c r="E30" s="118">
        <v>35423</v>
      </c>
      <c r="F30" s="117">
        <v>18</v>
      </c>
      <c r="G30" s="117">
        <v>1</v>
      </c>
      <c r="H30" s="117">
        <v>7</v>
      </c>
      <c r="I30" s="2">
        <f>'Volante izq. ofensivo'!AJ30</f>
        <v>7.7142857142857153</v>
      </c>
      <c r="J30" s="2">
        <f>'Volante izq. defensivo'!AK30</f>
        <v>11.25</v>
      </c>
      <c r="K30" s="2">
        <f>'Controles Generales'!$C$4*'Condensado VPI'!I30+'Controles Generales'!$C$5*'Condensado VPI'!J30</f>
        <v>8.0678571428571431</v>
      </c>
      <c r="L30" s="2">
        <f>IF(H30&lt;'Criterios de Restricción'!$E$11,0,'Condensado VPI'!K30)</f>
        <v>0</v>
      </c>
    </row>
    <row r="31" spans="1:12" ht="22.5" customHeight="1" x14ac:dyDescent="0.25">
      <c r="A31" s="117" t="s">
        <v>601</v>
      </c>
      <c r="B31" s="117" t="s">
        <v>25</v>
      </c>
      <c r="C31" s="117" t="s">
        <v>130</v>
      </c>
      <c r="D31" s="117" t="s">
        <v>118</v>
      </c>
      <c r="E31" s="118">
        <v>33318</v>
      </c>
      <c r="F31" s="117">
        <v>24</v>
      </c>
      <c r="G31" s="117">
        <v>14</v>
      </c>
      <c r="H31" s="117">
        <v>634</v>
      </c>
      <c r="I31" s="2">
        <f>'Volante izq. ofensivo'!AJ31</f>
        <v>3.4850157728706632</v>
      </c>
      <c r="J31" s="2">
        <f>'Volante izq. defensivo'!AK31</f>
        <v>1.8205835962145107</v>
      </c>
      <c r="K31" s="2">
        <f>'Controles Generales'!$C$4*'Condensado VPI'!I31+'Controles Generales'!$C$5*'Condensado VPI'!J31</f>
        <v>3.3185725552050478</v>
      </c>
      <c r="L31" s="2">
        <f>IF(H31&lt;'Criterios de Restricción'!$E$11,0,'Condensado VPI'!K31)</f>
        <v>3.3185725552050478</v>
      </c>
    </row>
    <row r="32" spans="1:12" ht="22.5" customHeight="1" x14ac:dyDescent="0.25">
      <c r="A32" s="117" t="s">
        <v>353</v>
      </c>
      <c r="B32" s="117" t="s">
        <v>25</v>
      </c>
      <c r="C32" s="117" t="s">
        <v>175</v>
      </c>
      <c r="D32" s="117" t="s">
        <v>118</v>
      </c>
      <c r="E32" s="118">
        <v>35705</v>
      </c>
      <c r="F32" s="117">
        <v>18</v>
      </c>
      <c r="G32" s="117">
        <v>15</v>
      </c>
      <c r="H32" s="117">
        <v>847</v>
      </c>
      <c r="I32" s="2">
        <f>'Volante izq. ofensivo'!AJ32</f>
        <v>2.9034828807556079</v>
      </c>
      <c r="J32" s="2">
        <f>'Volante izq. defensivo'!AK32</f>
        <v>1.6735537190082641</v>
      </c>
      <c r="K32" s="2">
        <f>'Controles Generales'!$C$4*'Condensado VPI'!I32+'Controles Generales'!$C$5*'Condensado VPI'!J32</f>
        <v>2.7804899645808736</v>
      </c>
      <c r="L32" s="2">
        <f>IF(H32&lt;'Criterios de Restricción'!$E$11,0,'Condensado VPI'!K32)</f>
        <v>2.7804899645808736</v>
      </c>
    </row>
    <row r="33" spans="1:12" ht="22.5" customHeight="1" x14ac:dyDescent="0.25">
      <c r="A33" s="117" t="s">
        <v>602</v>
      </c>
      <c r="B33" s="117" t="s">
        <v>25</v>
      </c>
      <c r="C33" s="117" t="s">
        <v>148</v>
      </c>
      <c r="D33" s="117" t="s">
        <v>118</v>
      </c>
      <c r="E33" s="118">
        <v>34676</v>
      </c>
      <c r="F33" s="117">
        <v>20</v>
      </c>
      <c r="G33" s="117">
        <v>2</v>
      </c>
      <c r="H33" s="117">
        <v>30</v>
      </c>
      <c r="I33" s="2">
        <f>'Volante izq. ofensivo'!AJ33</f>
        <v>1.8</v>
      </c>
      <c r="J33" s="2">
        <f>'Volante izq. defensivo'!AK33</f>
        <v>1.2749999999999999</v>
      </c>
      <c r="K33" s="2">
        <f>'Controles Generales'!$C$4*'Condensado VPI'!I33+'Controles Generales'!$C$5*'Condensado VPI'!J33</f>
        <v>1.7475000000000001</v>
      </c>
      <c r="L33" s="2">
        <f>IF(H33&lt;'Criterios de Restricción'!$E$11,0,'Condensado VPI'!K33)</f>
        <v>0</v>
      </c>
    </row>
    <row r="34" spans="1:12" ht="22.5" customHeight="1" x14ac:dyDescent="0.25">
      <c r="A34" s="117" t="s">
        <v>159</v>
      </c>
      <c r="B34" s="117" t="s">
        <v>25</v>
      </c>
      <c r="C34" s="117" t="s">
        <v>143</v>
      </c>
      <c r="D34" s="117" t="s">
        <v>118</v>
      </c>
      <c r="E34" s="118">
        <v>35063</v>
      </c>
      <c r="F34" s="117">
        <v>19</v>
      </c>
      <c r="G34" s="117">
        <v>15</v>
      </c>
      <c r="H34" s="117">
        <v>690</v>
      </c>
      <c r="I34" s="2">
        <f>'Volante izq. ofensivo'!AJ34</f>
        <v>2.8793478260869567</v>
      </c>
      <c r="J34" s="2">
        <f>'Volante izq. defensivo'!AK34</f>
        <v>2.276086956521739</v>
      </c>
      <c r="K34" s="2">
        <f>'Controles Generales'!$C$4*'Condensado VPI'!I34+'Controles Generales'!$C$5*'Condensado VPI'!J34</f>
        <v>2.8190217391304349</v>
      </c>
      <c r="L34" s="2">
        <f>IF(H34&lt;'Criterios de Restricción'!$E$11,0,'Condensado VPI'!K34)</f>
        <v>2.8190217391304349</v>
      </c>
    </row>
    <row r="35" spans="1:12" ht="22.5" customHeight="1" x14ac:dyDescent="0.25">
      <c r="A35" s="117" t="s">
        <v>177</v>
      </c>
      <c r="B35" s="117" t="s">
        <v>25</v>
      </c>
      <c r="C35" s="117" t="s">
        <v>139</v>
      </c>
      <c r="D35" s="117" t="s">
        <v>118</v>
      </c>
      <c r="E35" s="118">
        <v>32933</v>
      </c>
      <c r="F35" s="117">
        <v>25</v>
      </c>
      <c r="G35" s="117">
        <v>11</v>
      </c>
      <c r="H35" s="117">
        <v>748</v>
      </c>
      <c r="I35" s="2">
        <f>'Volante izq. ofensivo'!AJ35</f>
        <v>6.7951203208556157</v>
      </c>
      <c r="J35" s="2">
        <f>'Volante izq. defensivo'!AK35</f>
        <v>4.1540775401069512</v>
      </c>
      <c r="K35" s="2">
        <f>'Controles Generales'!$C$4*'Condensado VPI'!I35+'Controles Generales'!$C$5*'Condensado VPI'!J35</f>
        <v>6.5310160427807489</v>
      </c>
      <c r="L35" s="2">
        <f>IF(H35&lt;'Criterios de Restricción'!$E$11,0,'Condensado VPI'!K35)</f>
        <v>6.5310160427807489</v>
      </c>
    </row>
    <row r="36" spans="1:12" ht="22.5" customHeight="1" x14ac:dyDescent="0.25">
      <c r="A36" s="117" t="s">
        <v>603</v>
      </c>
      <c r="B36" s="117" t="s">
        <v>25</v>
      </c>
      <c r="C36" s="117" t="s">
        <v>160</v>
      </c>
      <c r="D36" s="117" t="s">
        <v>118</v>
      </c>
      <c r="E36" s="118">
        <v>30720</v>
      </c>
      <c r="F36" s="117">
        <v>31</v>
      </c>
      <c r="G36" s="117">
        <v>1</v>
      </c>
      <c r="H36" s="117">
        <v>65</v>
      </c>
      <c r="I36" s="2">
        <f>'Volante izq. ofensivo'!AJ36</f>
        <v>2.976923076923077</v>
      </c>
      <c r="J36" s="2">
        <f>'Volante izq. defensivo'!AK36</f>
        <v>1.2115384615384615</v>
      </c>
      <c r="K36" s="2">
        <f>'Controles Generales'!$C$4*'Condensado VPI'!I36+'Controles Generales'!$C$5*'Condensado VPI'!J36</f>
        <v>2.8003846153846155</v>
      </c>
      <c r="L36" s="2">
        <f>IF(H36&lt;'Criterios de Restricción'!$E$11,0,'Condensado VPI'!K36)</f>
        <v>0</v>
      </c>
    </row>
    <row r="37" spans="1:12" ht="22.5" customHeight="1" x14ac:dyDescent="0.25">
      <c r="A37" s="117" t="s">
        <v>523</v>
      </c>
      <c r="B37" s="117" t="s">
        <v>25</v>
      </c>
      <c r="C37" s="117" t="s">
        <v>154</v>
      </c>
      <c r="D37" s="117" t="s">
        <v>118</v>
      </c>
      <c r="E37" s="118">
        <v>35104</v>
      </c>
      <c r="F37" s="117">
        <v>19</v>
      </c>
      <c r="G37" s="117">
        <v>18</v>
      </c>
      <c r="H37" s="117">
        <v>1267</v>
      </c>
      <c r="I37" s="2">
        <f>'Volante izq. ofensivo'!AJ37</f>
        <v>6.165745856353591</v>
      </c>
      <c r="J37" s="2">
        <f>'Volante izq. defensivo'!AK37</f>
        <v>2.882202052091555</v>
      </c>
      <c r="K37" s="2">
        <f>'Controles Generales'!$C$4*'Condensado VPI'!I37+'Controles Generales'!$C$5*'Condensado VPI'!J37</f>
        <v>5.8373914759273875</v>
      </c>
      <c r="L37" s="2">
        <f>IF(H37&lt;'Criterios de Restricción'!$E$11,0,'Condensado VPI'!K37)</f>
        <v>5.8373914759273875</v>
      </c>
    </row>
    <row r="38" spans="1:12" ht="22.5" customHeight="1" x14ac:dyDescent="0.25">
      <c r="A38" s="117" t="s">
        <v>604</v>
      </c>
      <c r="B38" s="117" t="s">
        <v>25</v>
      </c>
      <c r="C38" s="117" t="s">
        <v>605</v>
      </c>
      <c r="D38" s="117" t="s">
        <v>118</v>
      </c>
      <c r="E38" s="118">
        <v>33541</v>
      </c>
      <c r="F38" s="117">
        <v>24</v>
      </c>
      <c r="G38" s="117">
        <v>18</v>
      </c>
      <c r="H38" s="117">
        <v>1319</v>
      </c>
      <c r="I38" s="2">
        <f>'Volante izq. ofensivo'!AJ38</f>
        <v>2.6952236542835486</v>
      </c>
      <c r="J38" s="2">
        <f>'Volante izq. defensivo'!AK38</f>
        <v>4.0479529946929498</v>
      </c>
      <c r="K38" s="2">
        <f>'Controles Generales'!$C$4*'Condensado VPI'!I38+'Controles Generales'!$C$5*'Condensado VPI'!J38</f>
        <v>2.8304965883244884</v>
      </c>
      <c r="L38" s="2">
        <f>IF(H38&lt;'Criterios de Restricción'!$E$11,0,'Condensado VPI'!K38)</f>
        <v>2.8304965883244884</v>
      </c>
    </row>
    <row r="39" spans="1:12" ht="22.5" customHeight="1" x14ac:dyDescent="0.25">
      <c r="A39" s="117" t="s">
        <v>606</v>
      </c>
      <c r="B39" s="117" t="s">
        <v>25</v>
      </c>
      <c r="C39" s="117" t="s">
        <v>165</v>
      </c>
      <c r="D39" s="117" t="s">
        <v>118</v>
      </c>
      <c r="E39" s="118">
        <v>33999</v>
      </c>
      <c r="F39" s="117">
        <v>22</v>
      </c>
      <c r="G39" s="117">
        <v>18</v>
      </c>
      <c r="H39" s="117">
        <v>1413</v>
      </c>
      <c r="I39" s="2">
        <f>'Volante izq. ofensivo'!AJ39</f>
        <v>3.70859872611465</v>
      </c>
      <c r="J39" s="2">
        <f>'Volante izq. defensivo'!AK39</f>
        <v>2.9570063694267517</v>
      </c>
      <c r="K39" s="2">
        <f>'Controles Generales'!$C$4*'Condensado VPI'!I39+'Controles Generales'!$C$5*'Condensado VPI'!J39</f>
        <v>3.63343949044586</v>
      </c>
      <c r="L39" s="2">
        <f>IF(H39&lt;'Criterios de Restricción'!$E$11,0,'Condensado VPI'!K39)</f>
        <v>3.63343949044586</v>
      </c>
    </row>
    <row r="40" spans="1:12" ht="22.5" customHeight="1" x14ac:dyDescent="0.25">
      <c r="A40" s="117" t="s">
        <v>607</v>
      </c>
      <c r="B40" s="117" t="s">
        <v>25</v>
      </c>
      <c r="C40" s="117" t="s">
        <v>155</v>
      </c>
      <c r="D40" s="117" t="s">
        <v>118</v>
      </c>
      <c r="E40" s="118">
        <v>32015</v>
      </c>
      <c r="F40" s="117">
        <v>28</v>
      </c>
      <c r="G40" s="117">
        <v>20</v>
      </c>
      <c r="H40" s="117">
        <v>1448</v>
      </c>
      <c r="I40" s="2">
        <f>'Volante izq. ofensivo'!AJ40</f>
        <v>4.1301795580110499</v>
      </c>
      <c r="J40" s="2">
        <f>'Volante izq. defensivo'!AK40</f>
        <v>4.9288674033149178</v>
      </c>
      <c r="K40" s="2">
        <f>'Controles Generales'!$C$4*'Condensado VPI'!I40+'Controles Generales'!$C$5*'Condensado VPI'!J40</f>
        <v>4.2100483425414366</v>
      </c>
      <c r="L40" s="2">
        <f>IF(H40&lt;'Criterios de Restricción'!$E$11,0,'Condensado VPI'!K40)</f>
        <v>4.2100483425414366</v>
      </c>
    </row>
    <row r="41" spans="1:12" ht="22.5" customHeight="1" x14ac:dyDescent="0.25">
      <c r="A41" s="117" t="s">
        <v>608</v>
      </c>
      <c r="B41" s="117" t="s">
        <v>25</v>
      </c>
      <c r="C41" s="117" t="s">
        <v>132</v>
      </c>
      <c r="D41" s="117" t="s">
        <v>118</v>
      </c>
      <c r="E41" s="118">
        <v>34079</v>
      </c>
      <c r="F41" s="117">
        <v>22</v>
      </c>
      <c r="G41" s="117">
        <v>2</v>
      </c>
      <c r="H41" s="117">
        <v>88</v>
      </c>
      <c r="I41" s="2">
        <f>'Volante izq. ofensivo'!AJ41</f>
        <v>2.0454545454545454</v>
      </c>
      <c r="J41" s="2">
        <f>'Volante izq. defensivo'!AK41</f>
        <v>5.3693181818181817</v>
      </c>
      <c r="K41" s="2">
        <f>'Controles Generales'!$C$4*'Condensado VPI'!I41+'Controles Generales'!$C$5*'Condensado VPI'!J41</f>
        <v>2.3778409090909087</v>
      </c>
      <c r="L41" s="2">
        <f>IF(H41&lt;'Criterios de Restricción'!$E$11,0,'Condensado VPI'!K41)</f>
        <v>0</v>
      </c>
    </row>
    <row r="42" spans="1:12" ht="22.5" customHeight="1" x14ac:dyDescent="0.25">
      <c r="A42" s="117" t="s">
        <v>609</v>
      </c>
      <c r="B42" s="117" t="s">
        <v>25</v>
      </c>
      <c r="C42" s="117" t="s">
        <v>124</v>
      </c>
      <c r="D42" s="117" t="s">
        <v>118</v>
      </c>
      <c r="E42" s="118">
        <v>30325</v>
      </c>
      <c r="F42" s="117">
        <v>32</v>
      </c>
      <c r="G42" s="117">
        <v>23</v>
      </c>
      <c r="H42" s="117">
        <v>1769</v>
      </c>
      <c r="I42" s="2">
        <f>'Volante izq. ofensivo'!AJ42</f>
        <v>4.5712266817410958</v>
      </c>
      <c r="J42" s="2">
        <f>'Volante izq. defensivo'!AK42</f>
        <v>3.3362068965517238</v>
      </c>
      <c r="K42" s="2">
        <f>'Controles Generales'!$C$4*'Condensado VPI'!I42+'Controles Generales'!$C$5*'Condensado VPI'!J42</f>
        <v>4.4477247032221578</v>
      </c>
      <c r="L42" s="2">
        <f>IF(H42&lt;'Criterios de Restricción'!$E$11,0,'Condensado VPI'!K42)</f>
        <v>4.4477247032221578</v>
      </c>
    </row>
    <row r="43" spans="1:12" ht="22.5" customHeight="1" x14ac:dyDescent="0.25">
      <c r="A43" s="117" t="s">
        <v>456</v>
      </c>
      <c r="B43" s="117" t="s">
        <v>25</v>
      </c>
      <c r="C43" s="117" t="s">
        <v>144</v>
      </c>
      <c r="D43" s="117" t="s">
        <v>118</v>
      </c>
      <c r="E43" s="118">
        <v>30588</v>
      </c>
      <c r="F43" s="117">
        <v>32</v>
      </c>
      <c r="G43" s="117">
        <v>19</v>
      </c>
      <c r="H43" s="117">
        <v>1196</v>
      </c>
      <c r="I43" s="2">
        <f>'Volante izq. ofensivo'!AJ43</f>
        <v>5.8225334448160551</v>
      </c>
      <c r="J43" s="2">
        <f>'Volante izq. defensivo'!AK43</f>
        <v>3.3354933110367893</v>
      </c>
      <c r="K43" s="2">
        <f>'Controles Generales'!$C$4*'Condensado VPI'!I43+'Controles Generales'!$C$5*'Condensado VPI'!J43</f>
        <v>5.5738294314381287</v>
      </c>
      <c r="L43" s="2">
        <f>IF(H43&lt;'Criterios de Restricción'!$E$11,0,'Condensado VPI'!K43)</f>
        <v>5.5738294314381287</v>
      </c>
    </row>
    <row r="44" spans="1:12" ht="22.5" customHeight="1" x14ac:dyDescent="0.25">
      <c r="A44" s="117" t="s">
        <v>610</v>
      </c>
      <c r="B44" s="117" t="s">
        <v>25</v>
      </c>
      <c r="C44" s="117" t="s">
        <v>605</v>
      </c>
      <c r="D44" s="117" t="s">
        <v>118</v>
      </c>
      <c r="E44" s="118">
        <v>30801</v>
      </c>
      <c r="F44" s="117">
        <v>31</v>
      </c>
      <c r="G44" s="117">
        <v>3</v>
      </c>
      <c r="H44" s="117">
        <v>82</v>
      </c>
      <c r="I44" s="2">
        <f>'Volante izq. ofensivo'!AJ44</f>
        <v>3.2926829268292686</v>
      </c>
      <c r="J44" s="2">
        <f>'Volante izq. defensivo'!AK44</f>
        <v>4.1707317073170733</v>
      </c>
      <c r="K44" s="2">
        <f>'Controles Generales'!$C$4*'Condensado VPI'!I44+'Controles Generales'!$C$5*'Condensado VPI'!J44</f>
        <v>3.3804878048780491</v>
      </c>
      <c r="L44" s="2">
        <f>IF(H44&lt;'Criterios de Restricción'!$E$11,0,'Condensado VPI'!K44)</f>
        <v>0</v>
      </c>
    </row>
    <row r="45" spans="1:12" ht="22.5" customHeight="1" x14ac:dyDescent="0.25">
      <c r="A45" s="117" t="s">
        <v>611</v>
      </c>
      <c r="B45" s="117" t="s">
        <v>25</v>
      </c>
      <c r="C45" s="117" t="s">
        <v>121</v>
      </c>
      <c r="D45" s="117" t="s">
        <v>118</v>
      </c>
      <c r="E45" s="118">
        <v>33989</v>
      </c>
      <c r="F45" s="117">
        <v>22</v>
      </c>
      <c r="G45" s="117">
        <v>7</v>
      </c>
      <c r="H45" s="117">
        <v>491</v>
      </c>
      <c r="I45" s="2">
        <f>'Volante izq. ofensivo'!AJ45</f>
        <v>2.9557026476578407</v>
      </c>
      <c r="J45" s="2">
        <f>'Volante izq. defensivo'!AK45</f>
        <v>3.1573319755600813</v>
      </c>
      <c r="K45" s="2">
        <f>'Controles Generales'!$C$4*'Condensado VPI'!I45+'Controles Generales'!$C$5*'Condensado VPI'!J45</f>
        <v>2.9758655804480645</v>
      </c>
      <c r="L45" s="2">
        <f>IF(H45&lt;'Criterios de Restricción'!$E$11,0,'Condensado VPI'!K45)</f>
        <v>0</v>
      </c>
    </row>
    <row r="46" spans="1:12" ht="22.5" customHeight="1" x14ac:dyDescent="0.25">
      <c r="A46" s="117" t="s">
        <v>612</v>
      </c>
      <c r="B46" s="117" t="s">
        <v>25</v>
      </c>
      <c r="C46" s="117" t="s">
        <v>585</v>
      </c>
      <c r="D46" s="117" t="s">
        <v>118</v>
      </c>
      <c r="E46" s="118">
        <v>31341</v>
      </c>
      <c r="F46" s="117">
        <v>30</v>
      </c>
      <c r="G46" s="117">
        <v>23</v>
      </c>
      <c r="H46" s="117">
        <v>1503</v>
      </c>
      <c r="I46" s="2">
        <f>'Volante izq. ofensivo'!AJ46</f>
        <v>3.5658682634730541</v>
      </c>
      <c r="J46" s="2">
        <f>'Volante izq. defensivo'!AK46</f>
        <v>2.4610778443113772</v>
      </c>
      <c r="K46" s="2">
        <f>'Controles Generales'!$C$4*'Condensado VPI'!I46+'Controles Generales'!$C$5*'Condensado VPI'!J46</f>
        <v>3.4553892215568864</v>
      </c>
      <c r="L46" s="2">
        <f>IF(H46&lt;'Criterios de Restricción'!$E$11,0,'Condensado VPI'!K46)</f>
        <v>3.4553892215568864</v>
      </c>
    </row>
    <row r="47" spans="1:12" ht="22.5" customHeight="1" x14ac:dyDescent="0.25">
      <c r="A47" s="117" t="s">
        <v>211</v>
      </c>
      <c r="B47" s="117" t="s">
        <v>25</v>
      </c>
      <c r="C47" s="117" t="s">
        <v>598</v>
      </c>
      <c r="D47" s="117" t="s">
        <v>118</v>
      </c>
      <c r="E47" s="118">
        <v>32726</v>
      </c>
      <c r="F47" s="117">
        <v>26</v>
      </c>
      <c r="G47" s="117">
        <v>22</v>
      </c>
      <c r="H47" s="117">
        <v>1612</v>
      </c>
      <c r="I47" s="2">
        <f>'Volante izq. ofensivo'!AJ47</f>
        <v>3.1279466501240698</v>
      </c>
      <c r="J47" s="2">
        <f>'Volante izq. defensivo'!AK47</f>
        <v>3.2382133995037226</v>
      </c>
      <c r="K47" s="2">
        <f>'Controles Generales'!$C$4*'Condensado VPI'!I47+'Controles Generales'!$C$5*'Condensado VPI'!J47</f>
        <v>3.1389733250620351</v>
      </c>
      <c r="L47" s="2">
        <f>IF(H47&lt;'Criterios de Restricción'!$E$11,0,'Condensado VPI'!K47)</f>
        <v>3.1389733250620351</v>
      </c>
    </row>
    <row r="48" spans="1:12" ht="22.5" customHeight="1" x14ac:dyDescent="0.25">
      <c r="A48" s="117" t="s">
        <v>613</v>
      </c>
      <c r="B48" s="117" t="s">
        <v>25</v>
      </c>
      <c r="C48" s="117" t="s">
        <v>139</v>
      </c>
      <c r="D48" s="117" t="s">
        <v>118</v>
      </c>
      <c r="E48" s="118">
        <v>33932</v>
      </c>
      <c r="F48" s="117">
        <v>22</v>
      </c>
      <c r="G48" s="117">
        <v>22</v>
      </c>
      <c r="H48" s="117">
        <v>1295</v>
      </c>
      <c r="I48" s="2">
        <f>'Volante izq. ofensivo'!AJ48</f>
        <v>1.6888030888030889</v>
      </c>
      <c r="J48" s="2">
        <f>'Volante izq. defensivo'!AK48</f>
        <v>1.424710424710425</v>
      </c>
      <c r="K48" s="2">
        <f>'Controles Generales'!$C$4*'Condensado VPI'!I48+'Controles Generales'!$C$5*'Condensado VPI'!J48</f>
        <v>1.6623938223938226</v>
      </c>
      <c r="L48" s="2">
        <f>IF(H48&lt;'Criterios de Restricción'!$E$11,0,'Condensado VPI'!K48)</f>
        <v>1.6623938223938226</v>
      </c>
    </row>
    <row r="49" spans="1:12" ht="22.5" customHeight="1" x14ac:dyDescent="0.25">
      <c r="A49" s="117" t="s">
        <v>614</v>
      </c>
      <c r="B49" s="117" t="s">
        <v>25</v>
      </c>
      <c r="C49" s="117" t="s">
        <v>585</v>
      </c>
      <c r="D49" s="117" t="s">
        <v>118</v>
      </c>
      <c r="E49" s="118">
        <v>31039</v>
      </c>
      <c r="F49" s="117">
        <v>30</v>
      </c>
      <c r="G49" s="117">
        <v>9</v>
      </c>
      <c r="H49" s="117">
        <v>446</v>
      </c>
      <c r="I49" s="2">
        <f>'Volante izq. ofensivo'!AJ49</f>
        <v>4.0257847533632285</v>
      </c>
      <c r="J49" s="2">
        <f>'Volante izq. defensivo'!AK49</f>
        <v>6.8660313901345296</v>
      </c>
      <c r="K49" s="2">
        <f>'Controles Generales'!$C$4*'Condensado VPI'!I49+'Controles Generales'!$C$5*'Condensado VPI'!J49</f>
        <v>4.3098094170403582</v>
      </c>
      <c r="L49" s="2">
        <f>IF(H49&lt;'Criterios de Restricción'!$E$11,0,'Condensado VPI'!K49)</f>
        <v>0</v>
      </c>
    </row>
    <row r="50" spans="1:12" ht="22.5" customHeight="1" x14ac:dyDescent="0.25">
      <c r="A50" s="117" t="s">
        <v>615</v>
      </c>
      <c r="B50" s="117" t="s">
        <v>25</v>
      </c>
      <c r="C50" s="117" t="s">
        <v>148</v>
      </c>
      <c r="D50" s="117" t="s">
        <v>118</v>
      </c>
      <c r="E50" s="118">
        <v>33971</v>
      </c>
      <c r="F50" s="117">
        <v>22</v>
      </c>
      <c r="G50" s="117">
        <v>28</v>
      </c>
      <c r="H50" s="117">
        <v>2372</v>
      </c>
      <c r="I50" s="2">
        <f>'Volante izq. ofensivo'!AJ50</f>
        <v>3.4802908937605395</v>
      </c>
      <c r="J50" s="2">
        <f>'Volante izq. defensivo'!AK50</f>
        <v>2.5601812816188874</v>
      </c>
      <c r="K50" s="2">
        <f>'Controles Generales'!$C$4*'Condensado VPI'!I50+'Controles Generales'!$C$5*'Condensado VPI'!J50</f>
        <v>3.3882799325463742</v>
      </c>
      <c r="L50" s="2">
        <f>IF(H50&lt;'Criterios de Restricción'!$E$11,0,'Condensado VPI'!K50)</f>
        <v>3.3882799325463742</v>
      </c>
    </row>
    <row r="51" spans="1:12" ht="22.5" customHeight="1" x14ac:dyDescent="0.25">
      <c r="A51" s="117" t="s">
        <v>200</v>
      </c>
      <c r="B51" s="117" t="s">
        <v>25</v>
      </c>
      <c r="C51" s="117" t="s">
        <v>139</v>
      </c>
      <c r="D51" s="117" t="s">
        <v>118</v>
      </c>
      <c r="E51" s="118">
        <v>34470</v>
      </c>
      <c r="F51" s="117">
        <v>21</v>
      </c>
      <c r="G51" s="117">
        <v>12</v>
      </c>
      <c r="H51" s="117">
        <v>869</v>
      </c>
      <c r="I51" s="2">
        <f>'Volante izq. ofensivo'!AJ51</f>
        <v>3.0914844649021864</v>
      </c>
      <c r="J51" s="2">
        <f>'Volante izq. defensivo'!AK51</f>
        <v>3.7336018411967782</v>
      </c>
      <c r="K51" s="2">
        <f>'Controles Generales'!$C$4*'Condensado VPI'!I51+'Controles Generales'!$C$5*'Condensado VPI'!J51</f>
        <v>3.1556962025316455</v>
      </c>
      <c r="L51" s="2">
        <f>IF(H51&lt;'Criterios de Restricción'!$E$11,0,'Condensado VPI'!K51)</f>
        <v>3.1556962025316455</v>
      </c>
    </row>
    <row r="52" spans="1:12" ht="22.5" customHeight="1" x14ac:dyDescent="0.25">
      <c r="A52" s="117" t="s">
        <v>164</v>
      </c>
      <c r="B52" s="117" t="s">
        <v>25</v>
      </c>
      <c r="C52" s="117" t="s">
        <v>139</v>
      </c>
      <c r="D52" s="117" t="s">
        <v>118</v>
      </c>
      <c r="E52" s="118">
        <v>33264</v>
      </c>
      <c r="F52" s="117">
        <v>24</v>
      </c>
      <c r="G52" s="117">
        <v>7</v>
      </c>
      <c r="H52" s="117">
        <v>386</v>
      </c>
      <c r="I52" s="2">
        <f>'Volante izq. ofensivo'!AJ52</f>
        <v>3.2875647668393788</v>
      </c>
      <c r="J52" s="2">
        <f>'Volante izq. defensivo'!AK52</f>
        <v>4.1386010362694297</v>
      </c>
      <c r="K52" s="2">
        <f>'Controles Generales'!$C$4*'Condensado VPI'!I52+'Controles Generales'!$C$5*'Condensado VPI'!J52</f>
        <v>3.3726683937823836</v>
      </c>
      <c r="L52" s="2">
        <f>IF(H52&lt;'Criterios de Restricción'!$E$11,0,'Condensado VPI'!K52)</f>
        <v>0</v>
      </c>
    </row>
    <row r="53" spans="1:12" ht="22.5" customHeight="1" x14ac:dyDescent="0.25">
      <c r="A53" s="117" t="s">
        <v>616</v>
      </c>
      <c r="B53" s="117" t="s">
        <v>25</v>
      </c>
      <c r="C53" s="117" t="s">
        <v>132</v>
      </c>
      <c r="D53" s="117" t="s">
        <v>118</v>
      </c>
      <c r="E53" s="118">
        <v>34055</v>
      </c>
      <c r="F53" s="117">
        <v>22</v>
      </c>
      <c r="G53" s="117">
        <v>19</v>
      </c>
      <c r="H53" s="117">
        <v>1044</v>
      </c>
      <c r="I53" s="2">
        <f>'Volante izq. ofensivo'!AJ53</f>
        <v>4.4978448275862064</v>
      </c>
      <c r="J53" s="2">
        <f>'Volante izq. defensivo'!AK53</f>
        <v>3.6594827586206899</v>
      </c>
      <c r="K53" s="2">
        <f>'Controles Generales'!$C$4*'Condensado VPI'!I53+'Controles Generales'!$C$5*'Condensado VPI'!J53</f>
        <v>4.4140086206896543</v>
      </c>
      <c r="L53" s="2">
        <f>IF(H53&lt;'Criterios de Restricción'!$E$11,0,'Condensado VPI'!K53)</f>
        <v>4.4140086206896543</v>
      </c>
    </row>
    <row r="54" spans="1:12" ht="22.5" customHeight="1" x14ac:dyDescent="0.25">
      <c r="A54" s="117" t="s">
        <v>171</v>
      </c>
      <c r="B54" s="117" t="s">
        <v>25</v>
      </c>
      <c r="C54" s="117" t="s">
        <v>168</v>
      </c>
      <c r="D54" s="117" t="s">
        <v>118</v>
      </c>
      <c r="E54" s="118">
        <v>34562</v>
      </c>
      <c r="F54" s="117">
        <v>21</v>
      </c>
      <c r="G54" s="117">
        <v>9</v>
      </c>
      <c r="H54" s="117">
        <v>262</v>
      </c>
      <c r="I54" s="2">
        <f>'Volante izq. ofensivo'!AJ54</f>
        <v>3.1688931297709928</v>
      </c>
      <c r="J54" s="2">
        <f>'Volante izq. defensivo'!AK54</f>
        <v>2.1984732824427482</v>
      </c>
      <c r="K54" s="2">
        <f>'Controles Generales'!$C$4*'Condensado VPI'!I54+'Controles Generales'!$C$5*'Condensado VPI'!J54</f>
        <v>3.0718511450381687</v>
      </c>
      <c r="L54" s="2">
        <f>IF(H54&lt;'Criterios de Restricción'!$E$11,0,'Condensado VPI'!K54)</f>
        <v>0</v>
      </c>
    </row>
    <row r="55" spans="1:12" ht="22.5" customHeight="1" x14ac:dyDescent="0.25">
      <c r="A55" s="117" t="s">
        <v>617</v>
      </c>
      <c r="B55" s="117" t="s">
        <v>25</v>
      </c>
      <c r="C55" s="117" t="s">
        <v>132</v>
      </c>
      <c r="D55" s="117" t="s">
        <v>118</v>
      </c>
      <c r="E55" s="118">
        <v>33251</v>
      </c>
      <c r="F55" s="117">
        <v>24</v>
      </c>
      <c r="G55" s="117">
        <v>1</v>
      </c>
      <c r="H55" s="117">
        <v>28</v>
      </c>
      <c r="I55" s="2">
        <f>'Volante izq. ofensivo'!AJ55</f>
        <v>3.0535714285714284</v>
      </c>
      <c r="J55" s="2">
        <f>'Volante izq. defensivo'!AK55</f>
        <v>2.651785714285714</v>
      </c>
      <c r="K55" s="2">
        <f>'Controles Generales'!$C$4*'Condensado VPI'!I55+'Controles Generales'!$C$5*'Condensado VPI'!J55</f>
        <v>3.0133928571428568</v>
      </c>
      <c r="L55" s="2">
        <f>IF(H55&lt;'Criterios de Restricción'!$E$11,0,'Condensado VPI'!K55)</f>
        <v>0</v>
      </c>
    </row>
    <row r="56" spans="1:12" ht="22.5" customHeight="1" x14ac:dyDescent="0.25">
      <c r="A56" s="117" t="s">
        <v>131</v>
      </c>
      <c r="B56" s="117" t="s">
        <v>25</v>
      </c>
      <c r="C56" s="117" t="s">
        <v>117</v>
      </c>
      <c r="D56" s="117" t="s">
        <v>118</v>
      </c>
      <c r="E56" s="118">
        <v>31535</v>
      </c>
      <c r="F56" s="117">
        <v>29</v>
      </c>
      <c r="G56" s="117">
        <v>19</v>
      </c>
      <c r="H56" s="117">
        <v>1196</v>
      </c>
      <c r="I56" s="2">
        <f>'Volante izq. ofensivo'!AJ56</f>
        <v>5.0286371237458205</v>
      </c>
      <c r="J56" s="2">
        <f>'Volante izq. defensivo'!AK56</f>
        <v>4.582775919732442</v>
      </c>
      <c r="K56" s="2">
        <f>'Controles Generales'!$C$4*'Condensado VPI'!I56+'Controles Generales'!$C$5*'Condensado VPI'!J56</f>
        <v>4.9840510033444829</v>
      </c>
      <c r="L56" s="2">
        <f>IF(H56&lt;'Criterios de Restricción'!$E$11,0,'Condensado VPI'!K56)</f>
        <v>4.9840510033444829</v>
      </c>
    </row>
    <row r="57" spans="1:12" ht="22.5" customHeight="1" x14ac:dyDescent="0.25">
      <c r="A57" s="117" t="s">
        <v>618</v>
      </c>
      <c r="B57" s="117" t="s">
        <v>25</v>
      </c>
      <c r="C57" s="117" t="s">
        <v>143</v>
      </c>
      <c r="D57" s="117" t="s">
        <v>118</v>
      </c>
      <c r="E57" s="118">
        <v>31654</v>
      </c>
      <c r="F57" s="117">
        <v>29</v>
      </c>
      <c r="G57" s="117">
        <v>4</v>
      </c>
      <c r="H57" s="117">
        <v>221</v>
      </c>
      <c r="I57" s="2">
        <f>'Volante izq. ofensivo'!AJ57</f>
        <v>4.4185520361990953</v>
      </c>
      <c r="J57" s="2">
        <f>'Volante izq. defensivo'!AK57</f>
        <v>1.8427601809954752</v>
      </c>
      <c r="K57" s="2">
        <f>'Controles Generales'!$C$4*'Condensado VPI'!I57+'Controles Generales'!$C$5*'Condensado VPI'!J57</f>
        <v>4.1609728506787338</v>
      </c>
      <c r="L57" s="2">
        <f>IF(H57&lt;'Criterios de Restricción'!$E$11,0,'Condensado VPI'!K57)</f>
        <v>0</v>
      </c>
    </row>
    <row r="58" spans="1:12" ht="22.5" customHeight="1" x14ac:dyDescent="0.25">
      <c r="A58" s="117" t="s">
        <v>119</v>
      </c>
      <c r="B58" s="117" t="s">
        <v>25</v>
      </c>
      <c r="C58" s="117" t="s">
        <v>132</v>
      </c>
      <c r="D58" s="117" t="s">
        <v>118</v>
      </c>
      <c r="E58" s="118">
        <v>31589</v>
      </c>
      <c r="F58" s="117">
        <v>29</v>
      </c>
      <c r="G58" s="117">
        <v>14</v>
      </c>
      <c r="H58" s="117">
        <v>739</v>
      </c>
      <c r="I58" s="2">
        <f>'Volante izq. ofensivo'!AJ58</f>
        <v>4.1559539918809199</v>
      </c>
      <c r="J58" s="2">
        <f>'Volante izq. defensivo'!AK58</f>
        <v>3.6079161028416782</v>
      </c>
      <c r="K58" s="2">
        <f>'Controles Generales'!$C$4*'Condensado VPI'!I58+'Controles Generales'!$C$5*'Condensado VPI'!J58</f>
        <v>4.1011502029769957</v>
      </c>
      <c r="L58" s="2">
        <f>IF(H58&lt;'Criterios de Restricción'!$E$11,0,'Condensado VPI'!K58)</f>
        <v>4.1011502029769957</v>
      </c>
    </row>
    <row r="59" spans="1:12" ht="22.5" customHeight="1" x14ac:dyDescent="0.25">
      <c r="A59" s="117" t="s">
        <v>619</v>
      </c>
      <c r="B59" s="117" t="s">
        <v>25</v>
      </c>
      <c r="C59" s="117" t="s">
        <v>148</v>
      </c>
      <c r="D59" s="117" t="s">
        <v>118</v>
      </c>
      <c r="E59" s="118">
        <v>34411</v>
      </c>
      <c r="F59" s="117">
        <v>21</v>
      </c>
      <c r="G59" s="117">
        <v>3</v>
      </c>
      <c r="H59" s="117">
        <v>98</v>
      </c>
      <c r="I59" s="2">
        <f>'Volante izq. ofensivo'!AJ59</f>
        <v>3.3979591836734695</v>
      </c>
      <c r="J59" s="2">
        <f>'Volante izq. defensivo'!AK59</f>
        <v>4.5688775510204085</v>
      </c>
      <c r="K59" s="2">
        <f>'Controles Generales'!$C$4*'Condensado VPI'!I59+'Controles Generales'!$C$5*'Condensado VPI'!J59</f>
        <v>3.5150510204081638</v>
      </c>
      <c r="L59" s="2">
        <f>IF(H59&lt;'Criterios de Restricción'!$E$11,0,'Condensado VPI'!K59)</f>
        <v>0</v>
      </c>
    </row>
    <row r="60" spans="1:12" ht="22.5" customHeight="1" x14ac:dyDescent="0.25">
      <c r="A60" s="117" t="s">
        <v>620</v>
      </c>
      <c r="B60" s="117" t="s">
        <v>25</v>
      </c>
      <c r="C60" s="117" t="s">
        <v>172</v>
      </c>
      <c r="D60" s="117" t="s">
        <v>118</v>
      </c>
      <c r="E60" s="118">
        <v>31982</v>
      </c>
      <c r="F60" s="117">
        <v>28</v>
      </c>
      <c r="G60" s="117">
        <v>28</v>
      </c>
      <c r="H60" s="117">
        <v>2492</v>
      </c>
      <c r="I60" s="2">
        <f>'Volante izq. ofensivo'!AJ60</f>
        <v>4.2824036918138049</v>
      </c>
      <c r="J60" s="2">
        <f>'Volante izq. defensivo'!AK60</f>
        <v>3.0896869983948636</v>
      </c>
      <c r="K60" s="2">
        <f>'Controles Generales'!$C$4*'Condensado VPI'!I60+'Controles Generales'!$C$5*'Condensado VPI'!J60</f>
        <v>4.1631320224719106</v>
      </c>
      <c r="L60" s="2">
        <f>IF(H60&lt;'Criterios de Restricción'!$E$11,0,'Condensado VPI'!K60)</f>
        <v>4.1631320224719106</v>
      </c>
    </row>
    <row r="61" spans="1:12" ht="22.5" customHeight="1" x14ac:dyDescent="0.25">
      <c r="A61" s="117" t="s">
        <v>462</v>
      </c>
      <c r="B61" s="117" t="s">
        <v>25</v>
      </c>
      <c r="C61" s="117" t="s">
        <v>146</v>
      </c>
      <c r="D61" s="117" t="s">
        <v>118</v>
      </c>
      <c r="E61" s="118">
        <v>31943</v>
      </c>
      <c r="F61" s="117">
        <v>28</v>
      </c>
      <c r="G61" s="117">
        <v>24</v>
      </c>
      <c r="H61" s="117">
        <v>1725</v>
      </c>
      <c r="I61" s="2">
        <f>'Volante izq. ofensivo'!AJ61</f>
        <v>2.7834782608695652</v>
      </c>
      <c r="J61" s="2">
        <f>'Volante izq. defensivo'!AK61</f>
        <v>4.6408695652173906</v>
      </c>
      <c r="K61" s="2">
        <f>'Controles Generales'!$C$4*'Condensado VPI'!I61+'Controles Generales'!$C$5*'Condensado VPI'!J61</f>
        <v>2.969217391304348</v>
      </c>
      <c r="L61" s="2">
        <f>IF(H61&lt;'Criterios de Restricción'!$E$11,0,'Condensado VPI'!K61)</f>
        <v>2.969217391304348</v>
      </c>
    </row>
    <row r="62" spans="1:12" ht="22.5" customHeight="1" x14ac:dyDescent="0.25">
      <c r="A62" s="117" t="s">
        <v>621</v>
      </c>
      <c r="B62" s="117" t="s">
        <v>25</v>
      </c>
      <c r="C62" s="117" t="s">
        <v>124</v>
      </c>
      <c r="D62" s="117" t="s">
        <v>118</v>
      </c>
      <c r="E62" s="118">
        <v>29619</v>
      </c>
      <c r="F62" s="117">
        <v>34</v>
      </c>
      <c r="G62" s="117">
        <v>21</v>
      </c>
      <c r="H62" s="117">
        <v>978</v>
      </c>
      <c r="I62" s="2">
        <f>'Volante izq. ofensivo'!AJ62</f>
        <v>5.8182515337423304</v>
      </c>
      <c r="J62" s="2">
        <f>'Volante izq. defensivo'!AK62</f>
        <v>4.419478527607362</v>
      </c>
      <c r="K62" s="2">
        <f>'Controles Generales'!$C$4*'Condensado VPI'!I62+'Controles Generales'!$C$5*'Condensado VPI'!J62</f>
        <v>5.6783742331288334</v>
      </c>
      <c r="L62" s="2">
        <f>IF(H62&lt;'Criterios de Restricción'!$E$11,0,'Condensado VPI'!K62)</f>
        <v>5.6783742331288334</v>
      </c>
    </row>
    <row r="63" spans="1:12" ht="22.5" customHeight="1" x14ac:dyDescent="0.25">
      <c r="A63" s="117" t="s">
        <v>150</v>
      </c>
      <c r="B63" s="117" t="s">
        <v>25</v>
      </c>
      <c r="C63" s="117" t="s">
        <v>142</v>
      </c>
      <c r="D63" s="117" t="s">
        <v>118</v>
      </c>
      <c r="E63" s="118">
        <v>33615</v>
      </c>
      <c r="F63" s="117">
        <v>23</v>
      </c>
      <c r="G63" s="117">
        <v>9</v>
      </c>
      <c r="H63" s="117">
        <v>457</v>
      </c>
      <c r="I63" s="2">
        <f>'Volante izq. ofensivo'!AJ63</f>
        <v>6.0804157549234112</v>
      </c>
      <c r="J63" s="2">
        <f>'Volante izq. defensivo'!AK63</f>
        <v>5.8933260393873077</v>
      </c>
      <c r="K63" s="2">
        <f>'Controles Generales'!$C$4*'Condensado VPI'!I63+'Controles Generales'!$C$5*'Condensado VPI'!J63</f>
        <v>6.0617067833698011</v>
      </c>
      <c r="L63" s="2">
        <f>IF(H63&lt;'Criterios de Restricción'!$E$11,0,'Condensado VPI'!K63)</f>
        <v>0</v>
      </c>
    </row>
    <row r="64" spans="1:12" ht="22.5" customHeight="1" x14ac:dyDescent="0.25">
      <c r="A64" s="117" t="s">
        <v>526</v>
      </c>
      <c r="B64" s="117" t="s">
        <v>25</v>
      </c>
      <c r="C64" s="117" t="s">
        <v>158</v>
      </c>
      <c r="D64" s="117" t="s">
        <v>118</v>
      </c>
      <c r="E64" s="118">
        <v>34489</v>
      </c>
      <c r="F64" s="117">
        <v>21</v>
      </c>
      <c r="G64" s="117">
        <v>14</v>
      </c>
      <c r="H64" s="117">
        <v>835</v>
      </c>
      <c r="I64" s="2">
        <f>'Volante izq. ofensivo'!AJ64</f>
        <v>3.8182634730538934</v>
      </c>
      <c r="J64" s="2">
        <f>'Volante izq. defensivo'!AK64</f>
        <v>4.0931137724550899</v>
      </c>
      <c r="K64" s="2">
        <f>'Controles Generales'!$C$4*'Condensado VPI'!I64+'Controles Generales'!$C$5*'Condensado VPI'!J64</f>
        <v>3.8457485029940131</v>
      </c>
      <c r="L64" s="2">
        <f>IF(H64&lt;'Criterios de Restricción'!$E$11,0,'Condensado VPI'!K64)</f>
        <v>3.8457485029940131</v>
      </c>
    </row>
    <row r="65" spans="1:12" ht="22.5" customHeight="1" x14ac:dyDescent="0.25">
      <c r="A65" s="117" t="s">
        <v>622</v>
      </c>
      <c r="B65" s="117" t="s">
        <v>25</v>
      </c>
      <c r="C65" s="117" t="s">
        <v>143</v>
      </c>
      <c r="D65" s="117" t="s">
        <v>118</v>
      </c>
      <c r="E65" s="118">
        <v>33654</v>
      </c>
      <c r="F65" s="117">
        <v>23</v>
      </c>
      <c r="G65" s="117">
        <v>1</v>
      </c>
      <c r="H65" s="117">
        <v>15</v>
      </c>
      <c r="I65" s="2">
        <f>'Volante izq. ofensivo'!AJ65</f>
        <v>5.4</v>
      </c>
      <c r="J65" s="2">
        <f>'Volante izq. defensivo'!AK65</f>
        <v>2.5499999999999998</v>
      </c>
      <c r="K65" s="2">
        <f>'Controles Generales'!$C$4*'Condensado VPI'!I65+'Controles Generales'!$C$5*'Condensado VPI'!J65</f>
        <v>5.1150000000000002</v>
      </c>
      <c r="L65" s="2">
        <f>IF(H65&lt;'Criterios de Restricción'!$E$11,0,'Condensado VPI'!K65)</f>
        <v>0</v>
      </c>
    </row>
    <row r="66" spans="1:12" ht="22.5" customHeight="1" x14ac:dyDescent="0.25">
      <c r="A66" s="117" t="s">
        <v>623</v>
      </c>
      <c r="B66" s="117" t="s">
        <v>25</v>
      </c>
      <c r="C66" s="117" t="s">
        <v>605</v>
      </c>
      <c r="D66" s="117" t="s">
        <v>133</v>
      </c>
      <c r="E66" s="118">
        <v>33970</v>
      </c>
      <c r="F66" s="117">
        <v>22</v>
      </c>
      <c r="G66" s="117">
        <v>9</v>
      </c>
      <c r="H66" s="117">
        <v>363</v>
      </c>
      <c r="I66" s="2">
        <f>'Volante izq. ofensivo'!AJ66</f>
        <v>2.5661157024793386</v>
      </c>
      <c r="J66" s="2">
        <f>'Volante izq. defensivo'!AK66</f>
        <v>3.334710743801653</v>
      </c>
      <c r="K66" s="2">
        <f>'Controles Generales'!$C$4*'Condensado VPI'!I66+'Controles Generales'!$C$5*'Condensado VPI'!J66</f>
        <v>2.6429752066115704</v>
      </c>
      <c r="L66" s="2">
        <f>IF(H66&lt;'Criterios de Restricción'!$E$11,0,'Condensado VPI'!K66)</f>
        <v>0</v>
      </c>
    </row>
    <row r="67" spans="1:12" ht="22.5" customHeight="1" x14ac:dyDescent="0.25">
      <c r="A67" s="117" t="s">
        <v>515</v>
      </c>
      <c r="B67" s="117" t="s">
        <v>25</v>
      </c>
      <c r="C67" s="117" t="s">
        <v>138</v>
      </c>
      <c r="D67" s="117" t="s">
        <v>118</v>
      </c>
      <c r="E67" s="118">
        <v>33618</v>
      </c>
      <c r="F67" s="117">
        <v>23</v>
      </c>
      <c r="G67" s="117">
        <v>29</v>
      </c>
      <c r="H67" s="117">
        <v>2430</v>
      </c>
      <c r="I67" s="2">
        <f>'Volante izq. ofensivo'!AJ67</f>
        <v>3.6898148148148149</v>
      </c>
      <c r="J67" s="2">
        <f>'Volante izq. defensivo'!AK67</f>
        <v>2.7796296296296292</v>
      </c>
      <c r="K67" s="2">
        <f>'Controles Generales'!$C$4*'Condensado VPI'!I67+'Controles Generales'!$C$5*'Condensado VPI'!J67</f>
        <v>3.598796296296296</v>
      </c>
      <c r="L67" s="2">
        <f>IF(H67&lt;'Criterios de Restricción'!$E$11,0,'Condensado VPI'!K67)</f>
        <v>3.598796296296296</v>
      </c>
    </row>
    <row r="68" spans="1:12" ht="22.5" customHeight="1" x14ac:dyDescent="0.25">
      <c r="A68" s="117" t="s">
        <v>123</v>
      </c>
      <c r="B68" s="117" t="s">
        <v>25</v>
      </c>
      <c r="C68" s="117" t="s">
        <v>121</v>
      </c>
      <c r="D68" s="117" t="s">
        <v>118</v>
      </c>
      <c r="E68" s="118">
        <v>33613</v>
      </c>
      <c r="F68" s="117">
        <v>23</v>
      </c>
      <c r="G68" s="117">
        <v>17</v>
      </c>
      <c r="H68" s="117">
        <v>1152</v>
      </c>
      <c r="I68" s="2">
        <f>'Volante izq. ofensivo'!AJ68</f>
        <v>2.376953125</v>
      </c>
      <c r="J68" s="2">
        <f>'Volante izq. defensivo'!AK68</f>
        <v>6.796875</v>
      </c>
      <c r="K68" s="2">
        <f>'Controles Generales'!$C$4*'Condensado VPI'!I68+'Controles Generales'!$C$5*'Condensado VPI'!J68</f>
        <v>2.8189453124999999</v>
      </c>
      <c r="L68" s="2">
        <f>IF(H68&lt;'Criterios de Restricción'!$E$11,0,'Condensado VPI'!K68)</f>
        <v>2.8189453124999999</v>
      </c>
    </row>
    <row r="69" spans="1:12" ht="22.5" customHeight="1" x14ac:dyDescent="0.25">
      <c r="A69" s="117" t="s">
        <v>624</v>
      </c>
      <c r="B69" s="117" t="s">
        <v>25</v>
      </c>
      <c r="C69" s="117" t="s">
        <v>605</v>
      </c>
      <c r="D69" s="117" t="s">
        <v>118</v>
      </c>
      <c r="E69" s="118">
        <v>33781</v>
      </c>
      <c r="F69" s="117">
        <v>23</v>
      </c>
      <c r="G69" s="117">
        <v>13</v>
      </c>
      <c r="H69" s="117">
        <v>811</v>
      </c>
      <c r="I69" s="2">
        <f>'Volante izq. ofensivo'!AJ69</f>
        <v>4.3501849568434032</v>
      </c>
      <c r="J69" s="2">
        <f>'Volante izq. defensivo'!AK69</f>
        <v>4.0394574599260178</v>
      </c>
      <c r="K69" s="2">
        <f>'Controles Generales'!$C$4*'Condensado VPI'!I69+'Controles Generales'!$C$5*'Condensado VPI'!J69</f>
        <v>4.3191122071516652</v>
      </c>
      <c r="L69" s="2">
        <f>IF(H69&lt;'Criterios de Restricción'!$E$11,0,'Condensado VPI'!K69)</f>
        <v>4.3191122071516652</v>
      </c>
    </row>
    <row r="70" spans="1:12" ht="22.5" customHeight="1" x14ac:dyDescent="0.25">
      <c r="A70" s="117" t="s">
        <v>625</v>
      </c>
      <c r="B70" s="117" t="s">
        <v>25</v>
      </c>
      <c r="C70" s="117" t="s">
        <v>124</v>
      </c>
      <c r="D70" s="117" t="s">
        <v>118</v>
      </c>
      <c r="E70" s="118">
        <v>34507</v>
      </c>
      <c r="F70" s="117">
        <v>21</v>
      </c>
      <c r="G70" s="117">
        <v>9</v>
      </c>
      <c r="H70" s="117">
        <v>645</v>
      </c>
      <c r="I70" s="2">
        <f>'Volante izq. ofensivo'!AJ70</f>
        <v>3.415116279069768</v>
      </c>
      <c r="J70" s="2">
        <f>'Volante izq. defensivo'!AK70</f>
        <v>4.8488372093023262</v>
      </c>
      <c r="K70" s="2">
        <f>'Controles Generales'!$C$4*'Condensado VPI'!I70+'Controles Generales'!$C$5*'Condensado VPI'!J70</f>
        <v>3.5584883720930236</v>
      </c>
      <c r="L70" s="2">
        <f>IF(H70&lt;'Criterios de Restricción'!$E$11,0,'Condensado VPI'!K70)</f>
        <v>3.5584883720930236</v>
      </c>
    </row>
    <row r="71" spans="1:12" ht="22.5" customHeight="1" x14ac:dyDescent="0.25">
      <c r="A71" s="117" t="s">
        <v>191</v>
      </c>
      <c r="B71" s="117" t="s">
        <v>25</v>
      </c>
      <c r="C71" s="117" t="s">
        <v>152</v>
      </c>
      <c r="D71" s="117" t="s">
        <v>118</v>
      </c>
      <c r="E71" s="118">
        <v>33997</v>
      </c>
      <c r="F71" s="117">
        <v>22</v>
      </c>
      <c r="G71" s="117">
        <v>10</v>
      </c>
      <c r="H71" s="117">
        <v>523</v>
      </c>
      <c r="I71" s="2">
        <f>'Volante izq. ofensivo'!AJ71</f>
        <v>3.7127151051625238</v>
      </c>
      <c r="J71" s="2">
        <f>'Volante izq. defensivo'!AK71</f>
        <v>4.9086998087954115</v>
      </c>
      <c r="K71" s="2">
        <f>'Controles Generales'!$C$4*'Condensado VPI'!I71+'Controles Generales'!$C$5*'Condensado VPI'!J71</f>
        <v>3.8323135755258124</v>
      </c>
      <c r="L71" s="2">
        <f>IF(H71&lt;'Criterios de Restricción'!$E$11,0,'Condensado VPI'!K71)</f>
        <v>0</v>
      </c>
    </row>
    <row r="72" spans="1:12" ht="22.5" customHeight="1" x14ac:dyDescent="0.25">
      <c r="A72" s="117" t="s">
        <v>166</v>
      </c>
      <c r="B72" s="117" t="s">
        <v>25</v>
      </c>
      <c r="C72" s="117" t="s">
        <v>135</v>
      </c>
      <c r="D72" s="117" t="s">
        <v>118</v>
      </c>
      <c r="E72" s="118">
        <v>35104</v>
      </c>
      <c r="F72" s="117">
        <v>19</v>
      </c>
      <c r="G72" s="117">
        <v>3</v>
      </c>
      <c r="H72" s="117">
        <v>49</v>
      </c>
      <c r="I72" s="2">
        <f>'Volante izq. ofensivo'!AJ72</f>
        <v>4.591836734693878</v>
      </c>
      <c r="J72" s="2">
        <f>'Volante izq. defensivo'!AK72</f>
        <v>3.489795918367347</v>
      </c>
      <c r="K72" s="2">
        <f>'Controles Generales'!$C$4*'Condensado VPI'!I72+'Controles Generales'!$C$5*'Condensado VPI'!J72</f>
        <v>4.4816326530612249</v>
      </c>
      <c r="L72" s="2">
        <f>IF(H72&lt;'Criterios de Restricción'!$E$11,0,'Condensado VPI'!K72)</f>
        <v>0</v>
      </c>
    </row>
    <row r="73" spans="1:12" ht="22.5" customHeight="1" x14ac:dyDescent="0.25">
      <c r="A73" s="117" t="s">
        <v>272</v>
      </c>
      <c r="B73" s="117" t="s">
        <v>25</v>
      </c>
      <c r="C73" s="117" t="s">
        <v>142</v>
      </c>
      <c r="D73" s="117" t="s">
        <v>118</v>
      </c>
      <c r="E73" s="118">
        <v>30060</v>
      </c>
      <c r="F73" s="117">
        <v>33</v>
      </c>
      <c r="G73" s="117">
        <v>18</v>
      </c>
      <c r="H73" s="117">
        <v>994</v>
      </c>
      <c r="I73" s="2">
        <f>'Volante izq. ofensivo'!AJ73</f>
        <v>5.7902414486921536</v>
      </c>
      <c r="J73" s="2">
        <f>'Volante izq. defensivo'!AK73</f>
        <v>5.6091549295774641</v>
      </c>
      <c r="K73" s="2">
        <f>'Controles Generales'!$C$4*'Condensado VPI'!I73+'Controles Generales'!$C$5*'Condensado VPI'!J73</f>
        <v>5.772132796780685</v>
      </c>
      <c r="L73" s="2">
        <f>IF(H73&lt;'Criterios de Restricción'!$E$11,0,'Condensado VPI'!K73)</f>
        <v>5.772132796780685</v>
      </c>
    </row>
    <row r="74" spans="1:12" ht="22.5" customHeight="1" x14ac:dyDescent="0.25">
      <c r="A74" s="117" t="s">
        <v>275</v>
      </c>
      <c r="B74" s="117" t="s">
        <v>25</v>
      </c>
      <c r="C74" s="117" t="s">
        <v>172</v>
      </c>
      <c r="D74" s="117" t="s">
        <v>118</v>
      </c>
      <c r="E74" s="118">
        <v>34001</v>
      </c>
      <c r="F74" s="117">
        <v>22</v>
      </c>
      <c r="G74" s="117">
        <v>3</v>
      </c>
      <c r="H74" s="117">
        <v>155</v>
      </c>
      <c r="I74" s="2">
        <f>'Volante izq. ofensivo'!AJ74</f>
        <v>2.9032258064516134</v>
      </c>
      <c r="J74" s="2">
        <f>'Volante izq. defensivo'!AK74</f>
        <v>5.153225806451613</v>
      </c>
      <c r="K74" s="2">
        <f>'Controles Generales'!$C$4*'Condensado VPI'!I74+'Controles Generales'!$C$5*'Condensado VPI'!J74</f>
        <v>3.1282258064516131</v>
      </c>
      <c r="L74" s="2">
        <f>IF(H74&lt;'Criterios de Restricción'!$E$11,0,'Condensado VPI'!K74)</f>
        <v>0</v>
      </c>
    </row>
    <row r="75" spans="1:12" ht="22.5" customHeight="1" x14ac:dyDescent="0.25">
      <c r="A75" s="117" t="s">
        <v>209</v>
      </c>
      <c r="B75" s="117" t="s">
        <v>25</v>
      </c>
      <c r="C75" s="117" t="s">
        <v>142</v>
      </c>
      <c r="D75" s="117" t="s">
        <v>118</v>
      </c>
      <c r="E75" s="118">
        <v>34231</v>
      </c>
      <c r="F75" s="117">
        <v>22</v>
      </c>
      <c r="G75" s="117">
        <v>7</v>
      </c>
      <c r="H75" s="117">
        <v>262</v>
      </c>
      <c r="I75" s="2">
        <f>'Volante izq. ofensivo'!AJ75</f>
        <v>5.4017175572519092</v>
      </c>
      <c r="J75" s="2">
        <f>'Volante izq. defensivo'!AK75</f>
        <v>4.2595419847328237</v>
      </c>
      <c r="K75" s="2">
        <f>'Controles Generales'!$C$4*'Condensado VPI'!I75+'Controles Generales'!$C$5*'Condensado VPI'!J75</f>
        <v>5.2875000000000005</v>
      </c>
      <c r="L75" s="2">
        <f>IF(H75&lt;'Criterios de Restricción'!$E$11,0,'Condensado VPI'!K75)</f>
        <v>0</v>
      </c>
    </row>
    <row r="76" spans="1:12" ht="22.5" customHeight="1" x14ac:dyDescent="0.25">
      <c r="A76" s="117" t="s">
        <v>626</v>
      </c>
      <c r="B76" s="117" t="s">
        <v>25</v>
      </c>
      <c r="C76" s="117" t="s">
        <v>141</v>
      </c>
      <c r="D76" s="117" t="s">
        <v>136</v>
      </c>
      <c r="E76" s="118">
        <v>31511</v>
      </c>
      <c r="F76" s="117">
        <v>29</v>
      </c>
      <c r="G76" s="117">
        <v>6</v>
      </c>
      <c r="H76" s="117">
        <v>355</v>
      </c>
      <c r="I76" s="2">
        <f>'Volante izq. ofensivo'!AJ76</f>
        <v>5.2415492957746483</v>
      </c>
      <c r="J76" s="2">
        <f>'Volante izq. defensivo'!AK76</f>
        <v>2.6746478873239439</v>
      </c>
      <c r="K76" s="2">
        <f>'Controles Generales'!$C$4*'Condensado VPI'!I76+'Controles Generales'!$C$5*'Condensado VPI'!J76</f>
        <v>4.9848591549295778</v>
      </c>
      <c r="L76" s="2">
        <f>IF(H76&lt;'Criterios de Restricción'!$E$11,0,'Condensado VPI'!K76)</f>
        <v>0</v>
      </c>
    </row>
    <row r="77" spans="1:12" ht="22.5" customHeight="1" x14ac:dyDescent="0.25">
      <c r="A77" s="117" t="s">
        <v>627</v>
      </c>
      <c r="B77" s="117" t="s">
        <v>25</v>
      </c>
      <c r="C77" s="117" t="s">
        <v>158</v>
      </c>
      <c r="D77" s="117" t="s">
        <v>118</v>
      </c>
      <c r="E77" s="118">
        <v>32587</v>
      </c>
      <c r="F77" s="117">
        <v>26</v>
      </c>
      <c r="G77" s="117">
        <v>1</v>
      </c>
      <c r="H77" s="117">
        <v>11</v>
      </c>
      <c r="I77" s="2">
        <f>'Volante izq. ofensivo'!AJ77</f>
        <v>2.8636363636363638</v>
      </c>
      <c r="J77" s="2">
        <f>'Volante izq. defensivo'!AK77</f>
        <v>0</v>
      </c>
      <c r="K77" s="2">
        <f>'Controles Generales'!$C$4*'Condensado VPI'!I77+'Controles Generales'!$C$5*'Condensado VPI'!J77</f>
        <v>2.5772727272727276</v>
      </c>
      <c r="L77" s="2">
        <f>IF(H77&lt;'Criterios de Restricción'!$E$11,0,'Condensado VPI'!K77)</f>
        <v>0</v>
      </c>
    </row>
    <row r="78" spans="1:12" ht="22.5" customHeight="1" x14ac:dyDescent="0.25">
      <c r="A78" s="117" t="s">
        <v>628</v>
      </c>
      <c r="B78" s="117" t="s">
        <v>25</v>
      </c>
      <c r="C78" s="117" t="s">
        <v>598</v>
      </c>
      <c r="D78" s="117" t="s">
        <v>215</v>
      </c>
      <c r="E78" s="118">
        <v>33134</v>
      </c>
      <c r="F78" s="117">
        <v>25</v>
      </c>
      <c r="G78" s="117">
        <v>8</v>
      </c>
      <c r="H78" s="117">
        <v>473</v>
      </c>
      <c r="I78" s="2">
        <f>'Volante izq. ofensivo'!AJ78</f>
        <v>4.5332980972515848</v>
      </c>
      <c r="J78" s="2">
        <f>'Volante izq. defensivo'!AK78</f>
        <v>5.6939746300211418</v>
      </c>
      <c r="K78" s="2">
        <f>'Controles Generales'!$C$4*'Condensado VPI'!I78+'Controles Generales'!$C$5*'Condensado VPI'!J78</f>
        <v>4.6493657505285411</v>
      </c>
      <c r="L78" s="2">
        <f>IF(H78&lt;'Criterios de Restricción'!$E$11,0,'Condensado VPI'!K78)</f>
        <v>0</v>
      </c>
    </row>
    <row r="79" spans="1:12" ht="22.5" customHeight="1" x14ac:dyDescent="0.25">
      <c r="A79" s="117" t="s">
        <v>629</v>
      </c>
      <c r="B79" s="117" t="s">
        <v>25</v>
      </c>
      <c r="C79" s="117" t="s">
        <v>142</v>
      </c>
      <c r="D79" s="117" t="s">
        <v>169</v>
      </c>
      <c r="E79" s="118">
        <v>31320</v>
      </c>
      <c r="F79" s="117">
        <v>30</v>
      </c>
      <c r="G79" s="117">
        <v>5</v>
      </c>
      <c r="H79" s="117">
        <v>278</v>
      </c>
      <c r="I79" s="2">
        <f>'Volante izq. ofensivo'!AJ79</f>
        <v>5.4307553956834536</v>
      </c>
      <c r="J79" s="2">
        <f>'Volante izq. defensivo'!AK79</f>
        <v>3.4802158273381294</v>
      </c>
      <c r="K79" s="2">
        <f>'Controles Generales'!$C$4*'Condensado VPI'!I79+'Controles Generales'!$C$5*'Condensado VPI'!J79</f>
        <v>5.2357014388489205</v>
      </c>
      <c r="L79" s="2">
        <f>IF(H79&lt;'Criterios de Restricción'!$E$11,0,'Condensado VPI'!K79)</f>
        <v>0</v>
      </c>
    </row>
    <row r="80" spans="1:12" ht="22.5" customHeight="1" x14ac:dyDescent="0.25">
      <c r="A80" s="117" t="s">
        <v>502</v>
      </c>
      <c r="B80" s="117" t="s">
        <v>25</v>
      </c>
      <c r="C80" s="117" t="s">
        <v>168</v>
      </c>
      <c r="D80" s="117" t="s">
        <v>169</v>
      </c>
      <c r="E80" s="118">
        <v>31060</v>
      </c>
      <c r="F80" s="117">
        <v>30</v>
      </c>
      <c r="G80" s="117">
        <v>10</v>
      </c>
      <c r="H80" s="117">
        <v>680</v>
      </c>
      <c r="I80" s="2">
        <f>'Volante izq. ofensivo'!AJ80</f>
        <v>4.0566176470588244</v>
      </c>
      <c r="J80" s="2">
        <f>'Volante izq. defensivo'!AK80</f>
        <v>3.497426470588235</v>
      </c>
      <c r="K80" s="2">
        <f>'Controles Generales'!$C$4*'Condensado VPI'!I80+'Controles Generales'!$C$5*'Condensado VPI'!J80</f>
        <v>4.0006985294117658</v>
      </c>
      <c r="L80" s="2">
        <f>IF(H80&lt;'Criterios de Restricción'!$E$11,0,'Condensado VPI'!K80)</f>
        <v>4.0006985294117658</v>
      </c>
    </row>
    <row r="81" spans="1:12" ht="22.5" customHeight="1" x14ac:dyDescent="0.25">
      <c r="A81" s="117" t="s">
        <v>514</v>
      </c>
      <c r="B81" s="117" t="s">
        <v>25</v>
      </c>
      <c r="C81" s="117" t="s">
        <v>135</v>
      </c>
      <c r="D81" s="117" t="s">
        <v>118</v>
      </c>
      <c r="E81" s="118">
        <v>35547</v>
      </c>
      <c r="F81" s="117">
        <v>18</v>
      </c>
      <c r="G81" s="117">
        <v>11</v>
      </c>
      <c r="H81" s="117">
        <v>520</v>
      </c>
      <c r="I81" s="2">
        <f>'Volante izq. ofensivo'!AJ81</f>
        <v>4.3269230769230766</v>
      </c>
      <c r="J81" s="2">
        <f>'Volante izq. defensivo'!AK81</f>
        <v>3.0807692307692305</v>
      </c>
      <c r="K81" s="2">
        <f>'Controles Generales'!$C$4*'Condensado VPI'!I81+'Controles Generales'!$C$5*'Condensado VPI'!J81</f>
        <v>4.2023076923076923</v>
      </c>
      <c r="L81" s="2">
        <f>IF(H81&lt;'Criterios de Restricción'!$E$11,0,'Condensado VPI'!K81)</f>
        <v>0</v>
      </c>
    </row>
    <row r="82" spans="1:12" ht="22.5" customHeight="1" x14ac:dyDescent="0.25">
      <c r="A82" s="117" t="s">
        <v>630</v>
      </c>
      <c r="B82" s="117" t="s">
        <v>25</v>
      </c>
      <c r="C82" s="117" t="s">
        <v>144</v>
      </c>
      <c r="D82" s="117" t="s">
        <v>118</v>
      </c>
      <c r="E82" s="118">
        <v>29588</v>
      </c>
      <c r="F82" s="117">
        <v>34</v>
      </c>
      <c r="G82" s="117">
        <v>28</v>
      </c>
      <c r="H82" s="117">
        <v>2331</v>
      </c>
      <c r="I82" s="2">
        <f>'Volante izq. ofensivo'!AJ82</f>
        <v>4.2104247104247108</v>
      </c>
      <c r="J82" s="2">
        <f>'Volante izq. defensivo'!AK82</f>
        <v>2.9324324324324325</v>
      </c>
      <c r="K82" s="2">
        <f>'Controles Generales'!$C$4*'Condensado VPI'!I82+'Controles Generales'!$C$5*'Condensado VPI'!J82</f>
        <v>4.0826254826254829</v>
      </c>
      <c r="L82" s="2">
        <f>IF(H82&lt;'Criterios de Restricción'!$E$11,0,'Condensado VPI'!K82)</f>
        <v>4.0826254826254829</v>
      </c>
    </row>
    <row r="83" spans="1:12" ht="22.5" customHeight="1" x14ac:dyDescent="0.25">
      <c r="A83" s="117" t="s">
        <v>531</v>
      </c>
      <c r="B83" s="117" t="s">
        <v>25</v>
      </c>
      <c r="C83" s="117" t="s">
        <v>157</v>
      </c>
      <c r="D83" s="117" t="s">
        <v>118</v>
      </c>
      <c r="E83" s="118">
        <v>31080</v>
      </c>
      <c r="F83" s="117">
        <v>30</v>
      </c>
      <c r="G83" s="117">
        <v>8</v>
      </c>
      <c r="H83" s="117">
        <v>263</v>
      </c>
      <c r="I83" s="2">
        <f>'Volante izq. ofensivo'!AJ83</f>
        <v>5.0988593155893538</v>
      </c>
      <c r="J83" s="2">
        <f>'Volante izq. defensivo'!AK83</f>
        <v>3.3022813688212933</v>
      </c>
      <c r="K83" s="2">
        <f>'Controles Generales'!$C$4*'Condensado VPI'!I83+'Controles Generales'!$C$5*'Condensado VPI'!J83</f>
        <v>4.9192015209125479</v>
      </c>
      <c r="L83" s="2">
        <f>IF(H83&lt;'Criterios de Restricción'!$E$11,0,'Condensado VPI'!K83)</f>
        <v>0</v>
      </c>
    </row>
    <row r="84" spans="1:12" ht="22.5" customHeight="1" x14ac:dyDescent="0.25">
      <c r="A84" s="117" t="s">
        <v>525</v>
      </c>
      <c r="B84" s="117" t="s">
        <v>25</v>
      </c>
      <c r="C84" s="117" t="s">
        <v>157</v>
      </c>
      <c r="D84" s="117" t="s">
        <v>118</v>
      </c>
      <c r="E84" s="118">
        <v>29784</v>
      </c>
      <c r="F84" s="117">
        <v>34</v>
      </c>
      <c r="G84" s="117">
        <v>17</v>
      </c>
      <c r="H84" s="117">
        <v>1081</v>
      </c>
      <c r="I84" s="2">
        <f>'Volante izq. ofensivo'!AJ84</f>
        <v>7.3203052728954665</v>
      </c>
      <c r="J84" s="2">
        <f>'Volante izq. defensivo'!AK84</f>
        <v>4.0108695652173916</v>
      </c>
      <c r="K84" s="2">
        <f>'Controles Generales'!$C$4*'Condensado VPI'!I84+'Controles Generales'!$C$5*'Condensado VPI'!J84</f>
        <v>6.9893617021276597</v>
      </c>
      <c r="L84" s="2">
        <f>IF(H84&lt;'Criterios de Restricción'!$E$11,0,'Condensado VPI'!K84)</f>
        <v>6.9893617021276597</v>
      </c>
    </row>
    <row r="85" spans="1:12" ht="22.5" customHeight="1" x14ac:dyDescent="0.25">
      <c r="A85" s="117" t="s">
        <v>201</v>
      </c>
      <c r="B85" s="117" t="s">
        <v>25</v>
      </c>
      <c r="C85" s="117" t="s">
        <v>141</v>
      </c>
      <c r="D85" s="117" t="s">
        <v>118</v>
      </c>
      <c r="E85" s="118">
        <v>34710</v>
      </c>
      <c r="F85" s="117">
        <v>20</v>
      </c>
      <c r="G85" s="117">
        <v>17</v>
      </c>
      <c r="H85" s="117">
        <v>714</v>
      </c>
      <c r="I85" s="2">
        <f>'Volante izq. ofensivo'!AJ85</f>
        <v>5.1995798319327733</v>
      </c>
      <c r="J85" s="2">
        <f>'Volante izq. defensivo'!AK85</f>
        <v>4.6323529411764692</v>
      </c>
      <c r="K85" s="2">
        <f>'Controles Generales'!$C$4*'Condensado VPI'!I85+'Controles Generales'!$C$5*'Condensado VPI'!J85</f>
        <v>5.1428571428571432</v>
      </c>
      <c r="L85" s="2">
        <f>IF(H85&lt;'Criterios de Restricción'!$E$11,0,'Condensado VPI'!K85)</f>
        <v>5.1428571428571432</v>
      </c>
    </row>
    <row r="86" spans="1:12" ht="22.5" customHeight="1" x14ac:dyDescent="0.25">
      <c r="A86" s="117" t="s">
        <v>631</v>
      </c>
      <c r="B86" s="117" t="s">
        <v>25</v>
      </c>
      <c r="C86" s="117" t="s">
        <v>152</v>
      </c>
      <c r="D86" s="117" t="s">
        <v>133</v>
      </c>
      <c r="E86" s="118">
        <v>33789</v>
      </c>
      <c r="F86" s="117">
        <v>23</v>
      </c>
      <c r="G86" s="117">
        <v>21</v>
      </c>
      <c r="H86" s="117">
        <v>1215</v>
      </c>
      <c r="I86" s="2">
        <f>'Volante izq. ofensivo'!AJ86</f>
        <v>5.3277777777777775</v>
      </c>
      <c r="J86" s="2">
        <f>'Volante izq. defensivo'!AK86</f>
        <v>4.9370370370370367</v>
      </c>
      <c r="K86" s="2">
        <f>'Controles Generales'!$C$4*'Condensado VPI'!I86+'Controles Generales'!$C$5*'Condensado VPI'!J86</f>
        <v>5.2887037037037032</v>
      </c>
      <c r="L86" s="2">
        <f>IF(H86&lt;'Criterios de Restricción'!$E$11,0,'Condensado VPI'!K86)</f>
        <v>5.2887037037037032</v>
      </c>
    </row>
    <row r="87" spans="1:12" ht="22.5" customHeight="1" x14ac:dyDescent="0.25">
      <c r="A87" s="117" t="s">
        <v>218</v>
      </c>
      <c r="B87" s="117" t="s">
        <v>25</v>
      </c>
      <c r="C87" s="117" t="s">
        <v>117</v>
      </c>
      <c r="D87" s="117" t="s">
        <v>118</v>
      </c>
      <c r="E87" s="118">
        <v>34780</v>
      </c>
      <c r="F87" s="117">
        <v>20</v>
      </c>
      <c r="G87" s="117">
        <v>13</v>
      </c>
      <c r="H87" s="117">
        <v>573</v>
      </c>
      <c r="I87" s="2">
        <f>'Volante izq. ofensivo'!AJ87</f>
        <v>4.1544502617801049</v>
      </c>
      <c r="J87" s="2">
        <f>'Volante izq. defensivo'!AK87</f>
        <v>3.7303664921465969</v>
      </c>
      <c r="K87" s="2">
        <f>'Controles Generales'!$C$4*'Condensado VPI'!I87+'Controles Generales'!$C$5*'Condensado VPI'!J87</f>
        <v>4.1120418848167537</v>
      </c>
      <c r="L87" s="2">
        <f>IF(H87&lt;'Criterios de Restricción'!$E$11,0,'Condensado VPI'!K87)</f>
        <v>0</v>
      </c>
    </row>
    <row r="88" spans="1:12" ht="22.5" customHeight="1" x14ac:dyDescent="0.25">
      <c r="A88" s="117" t="s">
        <v>632</v>
      </c>
      <c r="B88" s="117" t="s">
        <v>25</v>
      </c>
      <c r="C88" s="117" t="s">
        <v>135</v>
      </c>
      <c r="D88" s="117" t="s">
        <v>118</v>
      </c>
      <c r="E88" s="118">
        <v>34040</v>
      </c>
      <c r="F88" s="117">
        <v>22</v>
      </c>
      <c r="G88" s="117">
        <v>6</v>
      </c>
      <c r="H88" s="117">
        <v>157</v>
      </c>
      <c r="I88" s="2">
        <f>'Volante izq. ofensivo'!AJ88</f>
        <v>4.0700636942675157</v>
      </c>
      <c r="J88" s="2">
        <f>'Volante izq. defensivo'!AK88</f>
        <v>3.2388535031847128</v>
      </c>
      <c r="K88" s="2">
        <f>'Controles Generales'!$C$4*'Condensado VPI'!I88+'Controles Generales'!$C$5*'Condensado VPI'!J88</f>
        <v>3.9869426751592356</v>
      </c>
      <c r="L88" s="2">
        <f>IF(H88&lt;'Criterios de Restricción'!$E$11,0,'Condensado VPI'!K88)</f>
        <v>0</v>
      </c>
    </row>
    <row r="89" spans="1:12" ht="22.5" customHeight="1" x14ac:dyDescent="0.25">
      <c r="A89" s="117" t="s">
        <v>140</v>
      </c>
      <c r="B89" s="117" t="s">
        <v>25</v>
      </c>
      <c r="C89" s="117" t="s">
        <v>160</v>
      </c>
      <c r="D89" s="117" t="s">
        <v>118</v>
      </c>
      <c r="E89" s="118">
        <v>33655</v>
      </c>
      <c r="F89" s="117">
        <v>23</v>
      </c>
      <c r="G89" s="117">
        <v>21</v>
      </c>
      <c r="H89" s="117">
        <v>1484</v>
      </c>
      <c r="I89" s="2">
        <f>'Volante izq. ofensivo'!AJ89</f>
        <v>4.1421832884097043</v>
      </c>
      <c r="J89" s="2">
        <f>'Volante izq. defensivo'!AK89</f>
        <v>3.4508086253369274</v>
      </c>
      <c r="K89" s="2">
        <f>'Controles Generales'!$C$4*'Condensado VPI'!I89+'Controles Generales'!$C$5*'Condensado VPI'!J89</f>
        <v>4.0730458221024266</v>
      </c>
      <c r="L89" s="2">
        <f>IF(H89&lt;'Criterios de Restricción'!$E$11,0,'Condensado VPI'!K89)</f>
        <v>4.0730458221024266</v>
      </c>
    </row>
    <row r="90" spans="1:12" ht="22.5" customHeight="1" x14ac:dyDescent="0.25">
      <c r="A90" s="117" t="s">
        <v>633</v>
      </c>
      <c r="B90" s="117" t="s">
        <v>25</v>
      </c>
      <c r="C90" s="117" t="s">
        <v>135</v>
      </c>
      <c r="D90" s="117" t="s">
        <v>118</v>
      </c>
      <c r="E90" s="118">
        <v>34407</v>
      </c>
      <c r="F90" s="117">
        <v>21</v>
      </c>
      <c r="G90" s="117">
        <v>5</v>
      </c>
      <c r="H90" s="117">
        <v>142</v>
      </c>
      <c r="I90" s="2">
        <f>'Volante izq. ofensivo'!AJ90</f>
        <v>2.9471830985915495</v>
      </c>
      <c r="J90" s="2">
        <f>'Volante izq. defensivo'!AK90</f>
        <v>3.4066901408450705</v>
      </c>
      <c r="K90" s="2">
        <f>'Controles Generales'!$C$4*'Condensado VPI'!I90+'Controles Generales'!$C$5*'Condensado VPI'!J90</f>
        <v>2.9931338028169017</v>
      </c>
      <c r="L90" s="2">
        <f>IF(H90&lt;'Criterios de Restricción'!$E$11,0,'Condensado VPI'!K90)</f>
        <v>0</v>
      </c>
    </row>
    <row r="91" spans="1:12" ht="22.5" customHeight="1" x14ac:dyDescent="0.25">
      <c r="A91" s="117" t="s">
        <v>634</v>
      </c>
      <c r="B91" s="117" t="s">
        <v>25</v>
      </c>
      <c r="C91" s="117" t="s">
        <v>605</v>
      </c>
      <c r="D91" s="117" t="s">
        <v>118</v>
      </c>
      <c r="E91" s="118">
        <v>35431</v>
      </c>
      <c r="F91" s="117">
        <v>18</v>
      </c>
      <c r="G91" s="117">
        <v>3</v>
      </c>
      <c r="H91" s="117">
        <v>32</v>
      </c>
      <c r="I91" s="2">
        <f>'Volante izq. ofensivo'!AJ91</f>
        <v>2.25</v>
      </c>
      <c r="J91" s="2">
        <f>'Volante izq. defensivo'!AK91</f>
        <v>1.96875</v>
      </c>
      <c r="K91" s="2">
        <f>'Controles Generales'!$C$4*'Condensado VPI'!I91+'Controles Generales'!$C$5*'Condensado VPI'!J91</f>
        <v>2.2218749999999998</v>
      </c>
      <c r="L91" s="2">
        <f>IF(H91&lt;'Criterios de Restricción'!$E$11,0,'Condensado VPI'!K91)</f>
        <v>0</v>
      </c>
    </row>
    <row r="92" spans="1:12" ht="22.5" customHeight="1" x14ac:dyDescent="0.25">
      <c r="A92" s="117" t="s">
        <v>635</v>
      </c>
      <c r="B92" s="117" t="s">
        <v>25</v>
      </c>
      <c r="C92" s="117" t="s">
        <v>160</v>
      </c>
      <c r="D92" s="117" t="s">
        <v>118</v>
      </c>
      <c r="E92" s="118">
        <v>34125</v>
      </c>
      <c r="F92" s="117">
        <v>22</v>
      </c>
      <c r="G92" s="117">
        <v>5</v>
      </c>
      <c r="H92" s="117">
        <v>86</v>
      </c>
      <c r="I92" s="2">
        <f>'Volante izq. ofensivo'!AJ92</f>
        <v>5.7558139534883717</v>
      </c>
      <c r="J92" s="2">
        <f>'Volante izq. defensivo'!AK92</f>
        <v>1.5174418604651163</v>
      </c>
      <c r="K92" s="2">
        <f>'Controles Generales'!$C$4*'Condensado VPI'!I92+'Controles Generales'!$C$5*'Condensado VPI'!J92</f>
        <v>5.3319767441860462</v>
      </c>
      <c r="L92" s="2">
        <f>IF(H92&lt;'Criterios de Restricción'!$E$11,0,'Condensado VPI'!K92)</f>
        <v>0</v>
      </c>
    </row>
    <row r="93" spans="1:12" ht="22.5" customHeight="1" x14ac:dyDescent="0.25">
      <c r="A93" s="117" t="s">
        <v>636</v>
      </c>
      <c r="B93" s="117" t="s">
        <v>25</v>
      </c>
      <c r="C93" s="117" t="s">
        <v>141</v>
      </c>
      <c r="D93" s="117" t="s">
        <v>118</v>
      </c>
      <c r="E93" s="118">
        <v>32436</v>
      </c>
      <c r="F93" s="117">
        <v>27</v>
      </c>
      <c r="G93" s="117">
        <v>14</v>
      </c>
      <c r="H93" s="117">
        <v>902</v>
      </c>
      <c r="I93" s="2">
        <f>'Volante izq. ofensivo'!AJ93</f>
        <v>2.858647450110865</v>
      </c>
      <c r="J93" s="2">
        <f>'Volante izq. defensivo'!AK93</f>
        <v>2.9584257206208431</v>
      </c>
      <c r="K93" s="2">
        <f>'Controles Generales'!$C$4*'Condensado VPI'!I93+'Controles Generales'!$C$5*'Condensado VPI'!J93</f>
        <v>2.868625277161863</v>
      </c>
      <c r="L93" s="2">
        <f>IF(H93&lt;'Criterios de Restricción'!$E$11,0,'Condensado VPI'!K93)</f>
        <v>2.868625277161863</v>
      </c>
    </row>
    <row r="94" spans="1:12" ht="22.5" customHeight="1" x14ac:dyDescent="0.25">
      <c r="A94" s="117" t="s">
        <v>637</v>
      </c>
      <c r="B94" s="117" t="s">
        <v>25</v>
      </c>
      <c r="C94" s="117" t="s">
        <v>144</v>
      </c>
      <c r="D94" s="117" t="s">
        <v>118</v>
      </c>
      <c r="E94" s="118">
        <v>35458</v>
      </c>
      <c r="F94" s="117">
        <v>18</v>
      </c>
      <c r="G94" s="117">
        <v>1</v>
      </c>
      <c r="H94" s="117">
        <v>13</v>
      </c>
      <c r="I94" s="2">
        <f>'Volante izq. ofensivo'!AJ94</f>
        <v>8.3076923076923066</v>
      </c>
      <c r="J94" s="2">
        <f>'Volante izq. defensivo'!AK94</f>
        <v>6.5769230769230775</v>
      </c>
      <c r="K94" s="2">
        <f>'Controles Generales'!$C$4*'Condensado VPI'!I94+'Controles Generales'!$C$5*'Condensado VPI'!J94</f>
        <v>8.1346153846153832</v>
      </c>
      <c r="L94" s="2">
        <f>IF(H94&lt;'Criterios de Restricción'!$E$11,0,'Condensado VPI'!K94)</f>
        <v>0</v>
      </c>
    </row>
    <row r="95" spans="1:12" ht="22.5" customHeight="1" x14ac:dyDescent="0.25">
      <c r="A95" s="117" t="s">
        <v>534</v>
      </c>
      <c r="B95" s="117" t="s">
        <v>25</v>
      </c>
      <c r="C95" s="117" t="s">
        <v>175</v>
      </c>
      <c r="D95" s="117" t="s">
        <v>118</v>
      </c>
      <c r="E95" s="118">
        <v>35558</v>
      </c>
      <c r="F95" s="117">
        <v>18</v>
      </c>
      <c r="G95" s="117">
        <v>3</v>
      </c>
      <c r="H95" s="117">
        <v>37</v>
      </c>
      <c r="I95" s="2">
        <f>'Volante izq. ofensivo'!AJ95</f>
        <v>7.7837837837837833</v>
      </c>
      <c r="J95" s="2">
        <f>'Volante izq. defensivo'!AK95</f>
        <v>2.6148648648648645</v>
      </c>
      <c r="K95" s="2">
        <f>'Controles Generales'!$C$4*'Condensado VPI'!I95+'Controles Generales'!$C$5*'Condensado VPI'!J95</f>
        <v>7.2668918918918912</v>
      </c>
      <c r="L95" s="2">
        <f>IF(H95&lt;'Criterios de Restricción'!$E$11,0,'Condensado VPI'!K95)</f>
        <v>0</v>
      </c>
    </row>
    <row r="96" spans="1:12" ht="22.5" customHeight="1" x14ac:dyDescent="0.25">
      <c r="A96" s="117" t="s">
        <v>522</v>
      </c>
      <c r="B96" s="117" t="s">
        <v>25</v>
      </c>
      <c r="C96" s="117" t="s">
        <v>146</v>
      </c>
      <c r="D96" s="117" t="s">
        <v>118</v>
      </c>
      <c r="E96" s="118">
        <v>29542</v>
      </c>
      <c r="F96" s="117">
        <v>35</v>
      </c>
      <c r="G96" s="117">
        <v>7</v>
      </c>
      <c r="H96" s="117">
        <v>272</v>
      </c>
      <c r="I96" s="2">
        <f>'Volante izq. ofensivo'!AJ96</f>
        <v>3.3336397058823524</v>
      </c>
      <c r="J96" s="2">
        <f>'Volante izq. defensivo'!AK96</f>
        <v>4.6240808823529402</v>
      </c>
      <c r="K96" s="2">
        <f>'Controles Generales'!$C$4*'Condensado VPI'!I96+'Controles Generales'!$C$5*'Condensado VPI'!J96</f>
        <v>3.4626838235294115</v>
      </c>
      <c r="L96" s="2">
        <f>IF(H96&lt;'Criterios de Restricción'!$E$11,0,'Condensado VPI'!K96)</f>
        <v>0</v>
      </c>
    </row>
    <row r="97" spans="1:12" ht="22.5" customHeight="1" x14ac:dyDescent="0.25">
      <c r="A97" s="117" t="s">
        <v>638</v>
      </c>
      <c r="B97" s="117" t="s">
        <v>25</v>
      </c>
      <c r="C97" s="117" t="s">
        <v>129</v>
      </c>
      <c r="D97" s="117" t="s">
        <v>118</v>
      </c>
      <c r="E97" s="118">
        <v>30201</v>
      </c>
      <c r="F97" s="117">
        <v>33</v>
      </c>
      <c r="G97" s="117">
        <v>24</v>
      </c>
      <c r="H97" s="117">
        <v>1376</v>
      </c>
      <c r="I97" s="2">
        <f>'Volante izq. ofensivo'!AJ97</f>
        <v>2.5165334302325584</v>
      </c>
      <c r="J97" s="2">
        <f>'Volante izq. defensivo'!AK97</f>
        <v>4.1566133720930232</v>
      </c>
      <c r="K97" s="2">
        <f>'Controles Generales'!$C$4*'Condensado VPI'!I97+'Controles Generales'!$C$5*'Condensado VPI'!J97</f>
        <v>2.680541424418605</v>
      </c>
      <c r="L97" s="2">
        <f>IF(H97&lt;'Criterios de Restricción'!$E$11,0,'Condensado VPI'!K97)</f>
        <v>2.680541424418605</v>
      </c>
    </row>
    <row r="98" spans="1:12" ht="22.5" customHeight="1" x14ac:dyDescent="0.25">
      <c r="A98" s="117" t="s">
        <v>639</v>
      </c>
      <c r="B98" s="117" t="s">
        <v>25</v>
      </c>
      <c r="C98" s="117" t="s">
        <v>157</v>
      </c>
      <c r="D98" s="117" t="s">
        <v>118</v>
      </c>
      <c r="E98" s="118">
        <v>32866</v>
      </c>
      <c r="F98" s="117">
        <v>25</v>
      </c>
      <c r="G98" s="117">
        <v>8</v>
      </c>
      <c r="H98" s="117">
        <v>210</v>
      </c>
      <c r="I98" s="2">
        <f>'Volante izq. ofensivo'!AJ98</f>
        <v>4.0821428571428564</v>
      </c>
      <c r="J98" s="2">
        <f>'Volante izq. defensivo'!AK98</f>
        <v>3.8571428571428568</v>
      </c>
      <c r="K98" s="2">
        <f>'Controles Generales'!$C$4*'Condensado VPI'!I98+'Controles Generales'!$C$5*'Condensado VPI'!J98</f>
        <v>4.0596428571428564</v>
      </c>
      <c r="L98" s="2">
        <f>IF(H98&lt;'Criterios de Restricción'!$E$11,0,'Condensado VPI'!K98)</f>
        <v>0</v>
      </c>
    </row>
    <row r="99" spans="1:12" ht="22.5" customHeight="1" x14ac:dyDescent="0.25">
      <c r="A99" s="117" t="s">
        <v>640</v>
      </c>
      <c r="B99" s="117" t="s">
        <v>25</v>
      </c>
      <c r="C99" s="117" t="s">
        <v>175</v>
      </c>
      <c r="D99" s="117" t="s">
        <v>118</v>
      </c>
      <c r="E99" s="118">
        <v>34667</v>
      </c>
      <c r="F99" s="117">
        <v>20</v>
      </c>
      <c r="G99" s="117">
        <v>8</v>
      </c>
      <c r="H99" s="117">
        <v>492</v>
      </c>
      <c r="I99" s="2">
        <f>'Volante izq. ofensivo'!AJ99</f>
        <v>3.8597560975609757</v>
      </c>
      <c r="J99" s="2">
        <f>'Volante izq. defensivo'!AK99</f>
        <v>2.1402439024390243</v>
      </c>
      <c r="K99" s="2">
        <f>'Controles Generales'!$C$4*'Condensado VPI'!I99+'Controles Generales'!$C$5*'Condensado VPI'!J99</f>
        <v>3.6878048780487807</v>
      </c>
      <c r="L99" s="2">
        <f>IF(H99&lt;'Criterios de Restricción'!$E$11,0,'Condensado VPI'!K99)</f>
        <v>0</v>
      </c>
    </row>
    <row r="100" spans="1:12" ht="22.5" customHeight="1" x14ac:dyDescent="0.25">
      <c r="A100" s="117" t="s">
        <v>225</v>
      </c>
      <c r="B100" s="117" t="s">
        <v>25</v>
      </c>
      <c r="C100" s="117" t="s">
        <v>132</v>
      </c>
      <c r="D100" s="117" t="s">
        <v>118</v>
      </c>
      <c r="E100" s="118">
        <v>34023</v>
      </c>
      <c r="F100" s="117">
        <v>22</v>
      </c>
      <c r="G100" s="117">
        <v>24</v>
      </c>
      <c r="H100" s="117">
        <v>1298</v>
      </c>
      <c r="I100" s="2">
        <f>'Volante izq. ofensivo'!AJ100</f>
        <v>2.8809707241910631</v>
      </c>
      <c r="J100" s="2">
        <f>'Volante izq. defensivo'!AK100</f>
        <v>2.8220338983050848</v>
      </c>
      <c r="K100" s="2">
        <f>'Controles Generales'!$C$4*'Condensado VPI'!I100+'Controles Generales'!$C$5*'Condensado VPI'!J100</f>
        <v>2.8750770416024651</v>
      </c>
      <c r="L100" s="2">
        <f>IF(H100&lt;'Criterios de Restricción'!$E$11,0,'Condensado VPI'!K100)</f>
        <v>2.8750770416024651</v>
      </c>
    </row>
    <row r="101" spans="1:12" ht="22.5" customHeight="1" x14ac:dyDescent="0.25">
      <c r="A101" s="117" t="s">
        <v>463</v>
      </c>
      <c r="B101" s="117" t="s">
        <v>25</v>
      </c>
      <c r="C101" s="117" t="s">
        <v>141</v>
      </c>
      <c r="D101" s="117" t="s">
        <v>118</v>
      </c>
      <c r="E101" s="118">
        <v>33190</v>
      </c>
      <c r="F101" s="117">
        <v>25</v>
      </c>
      <c r="G101" s="117">
        <v>14</v>
      </c>
      <c r="H101" s="117">
        <v>1005</v>
      </c>
      <c r="I101" s="2">
        <f>'Volante izq. ofensivo'!AJ101</f>
        <v>3.6626865671641791</v>
      </c>
      <c r="J101" s="2">
        <f>'Volante izq. defensivo'!AK101</f>
        <v>5.6104477611940293</v>
      </c>
      <c r="K101" s="2">
        <f>'Controles Generales'!$C$4*'Condensado VPI'!I101+'Controles Generales'!$C$5*'Condensado VPI'!J101</f>
        <v>3.857462686567164</v>
      </c>
      <c r="L101" s="2">
        <f>IF(H101&lt;'Criterios de Restricción'!$E$11,0,'Condensado VPI'!K101)</f>
        <v>3.857462686567164</v>
      </c>
    </row>
    <row r="102" spans="1:12" ht="22.5" customHeight="1" x14ac:dyDescent="0.25">
      <c r="A102" s="117" t="s">
        <v>530</v>
      </c>
      <c r="B102" s="117" t="s">
        <v>25</v>
      </c>
      <c r="C102" s="117" t="s">
        <v>168</v>
      </c>
      <c r="D102" s="117" t="s">
        <v>118</v>
      </c>
      <c r="E102" s="118">
        <v>30559</v>
      </c>
      <c r="F102" s="117">
        <v>32</v>
      </c>
      <c r="G102" s="117">
        <v>25</v>
      </c>
      <c r="H102" s="117">
        <v>1165</v>
      </c>
      <c r="I102" s="2">
        <f>'Volante izq. ofensivo'!AJ102</f>
        <v>5.5351931330472111</v>
      </c>
      <c r="J102" s="2">
        <f>'Volante izq. defensivo'!AK102</f>
        <v>3.9418454935622322</v>
      </c>
      <c r="K102" s="2">
        <f>'Controles Generales'!$C$4*'Condensado VPI'!I102+'Controles Generales'!$C$5*'Condensado VPI'!J102</f>
        <v>5.3758583690987125</v>
      </c>
      <c r="L102" s="2">
        <f>IF(H102&lt;'Criterios de Restricción'!$E$11,0,'Condensado VPI'!K102)</f>
        <v>5.3758583690987125</v>
      </c>
    </row>
    <row r="103" spans="1:12" ht="22.5" customHeight="1" x14ac:dyDescent="0.25">
      <c r="A103" s="117" t="s">
        <v>641</v>
      </c>
      <c r="B103" s="117" t="s">
        <v>25</v>
      </c>
      <c r="C103" s="117" t="s">
        <v>148</v>
      </c>
      <c r="D103" s="117" t="s">
        <v>118</v>
      </c>
      <c r="E103" s="118">
        <v>32910</v>
      </c>
      <c r="F103" s="117">
        <v>25</v>
      </c>
      <c r="G103" s="117">
        <v>9</v>
      </c>
      <c r="H103" s="117">
        <v>360</v>
      </c>
      <c r="I103" s="2">
        <f>'Volante izq. ofensivo'!AJ103</f>
        <v>3.6</v>
      </c>
      <c r="J103" s="2">
        <f>'Volante izq. defensivo'!AK103</f>
        <v>4.5187499999999998</v>
      </c>
      <c r="K103" s="2">
        <f>'Controles Generales'!$C$4*'Condensado VPI'!I103+'Controles Generales'!$C$5*'Condensado VPI'!J103</f>
        <v>3.691875</v>
      </c>
      <c r="L103" s="2">
        <f>IF(H103&lt;'Criterios de Restricción'!$E$11,0,'Condensado VPI'!K103)</f>
        <v>0</v>
      </c>
    </row>
  </sheetData>
  <autoFilter ref="A1:L49" xr:uid="{00000000-0009-0000-0000-000002000000}">
    <sortState xmlns:xlrd2="http://schemas.microsoft.com/office/spreadsheetml/2017/richdata2" ref="A2:L97">
      <sortCondition ref="A1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4"/>
  <sheetViews>
    <sheetView topLeftCell="A74" zoomScale="71" zoomScaleNormal="71" workbookViewId="0">
      <selection activeCell="AD10" sqref="AD10:AD94"/>
    </sheetView>
  </sheetViews>
  <sheetFormatPr baseColWidth="10" defaultRowHeight="15" x14ac:dyDescent="0.25"/>
  <cols>
    <col min="6" max="6" width="7" customWidth="1"/>
    <col min="7" max="7" width="9.5703125" customWidth="1"/>
    <col min="9" max="9" width="11.42578125" hidden="1" customWidth="1"/>
    <col min="12" max="12" width="11.42578125" hidden="1" customWidth="1"/>
    <col min="13" max="13" width="13.85546875" hidden="1" customWidth="1"/>
    <col min="14" max="14" width="11.42578125" hidden="1" customWidth="1"/>
    <col min="19" max="19" width="17.85546875" customWidth="1"/>
    <col min="21" max="29" width="11.42578125" hidden="1" customWidth="1"/>
    <col min="30" max="30" width="11.42578125" style="11"/>
    <col min="31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46</v>
      </c>
      <c r="K1" s="1" t="s">
        <v>45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48</v>
      </c>
      <c r="Q1" s="1" t="s">
        <v>49</v>
      </c>
      <c r="R1" s="1" t="s">
        <v>58</v>
      </c>
      <c r="S1" s="1" t="s">
        <v>20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6" t="s">
        <v>642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117" t="s">
        <v>151</v>
      </c>
      <c r="B2" s="117" t="s">
        <v>24</v>
      </c>
      <c r="C2" s="117" t="s">
        <v>152</v>
      </c>
      <c r="D2" s="117" t="s">
        <v>118</v>
      </c>
      <c r="E2" s="118">
        <v>33539</v>
      </c>
      <c r="F2" s="117">
        <v>24</v>
      </c>
      <c r="G2" s="117">
        <v>24</v>
      </c>
      <c r="H2" s="117">
        <v>1557</v>
      </c>
      <c r="I2" s="2">
        <v>58</v>
      </c>
      <c r="J2" s="117">
        <v>310</v>
      </c>
      <c r="K2" s="117">
        <v>56</v>
      </c>
      <c r="L2" s="2">
        <v>5</v>
      </c>
      <c r="M2" s="2">
        <v>28</v>
      </c>
      <c r="N2" s="2">
        <v>2</v>
      </c>
      <c r="O2" s="117">
        <v>3</v>
      </c>
      <c r="P2" s="117">
        <v>4</v>
      </c>
      <c r="Q2" s="117">
        <v>3</v>
      </c>
      <c r="R2" s="117">
        <v>16</v>
      </c>
      <c r="S2" s="117">
        <v>42</v>
      </c>
      <c r="T2" s="117">
        <v>28</v>
      </c>
      <c r="U2" s="2">
        <v>3</v>
      </c>
      <c r="V2" s="2">
        <v>41</v>
      </c>
      <c r="W2" s="2">
        <v>21</v>
      </c>
      <c r="X2" s="2"/>
      <c r="Y2" s="2"/>
      <c r="Z2" s="2"/>
      <c r="AA2" s="2"/>
      <c r="AB2" s="2"/>
      <c r="AC2" s="2"/>
      <c r="AD2" s="69">
        <f>('Controles Generales'!$E$6*(J2*(90/H2))+'Controles Generales'!$F$6*(K2*(90/H2))+'Controles Generales'!$J$6*(O2*(90/H2))+'Controles Generales'!$K$6*(P2*(90/H2))+'Controles Generales'!$L$6*(Q2*(90/H2))+'Controles Generales'!$M$6*(R2*(90/H2))+'Controles Generales'!$O$6*(T2*(90/H2)))/100</f>
        <v>4.5997109826589595</v>
      </c>
      <c r="AE2" s="2"/>
      <c r="AF2" s="2"/>
      <c r="AG2" s="2"/>
      <c r="AH2" s="2"/>
      <c r="AI2" s="2"/>
    </row>
    <row r="3" spans="1:35" ht="21" x14ac:dyDescent="0.25">
      <c r="A3" s="117" t="s">
        <v>349</v>
      </c>
      <c r="B3" s="117" t="s">
        <v>24</v>
      </c>
      <c r="C3" s="117" t="s">
        <v>172</v>
      </c>
      <c r="D3" s="117" t="s">
        <v>118</v>
      </c>
      <c r="E3" s="118">
        <v>32913</v>
      </c>
      <c r="F3" s="117">
        <v>25</v>
      </c>
      <c r="G3" s="117">
        <v>9</v>
      </c>
      <c r="H3" s="117">
        <v>389</v>
      </c>
      <c r="I3" s="2">
        <v>10</v>
      </c>
      <c r="J3" s="117">
        <v>48</v>
      </c>
      <c r="K3" s="117">
        <v>4</v>
      </c>
      <c r="L3" s="2">
        <v>2</v>
      </c>
      <c r="M3" s="2">
        <v>9</v>
      </c>
      <c r="N3" s="2">
        <v>0</v>
      </c>
      <c r="O3" s="117">
        <v>0</v>
      </c>
      <c r="P3" s="117">
        <v>2</v>
      </c>
      <c r="Q3" s="117">
        <v>1</v>
      </c>
      <c r="R3" s="117">
        <v>7</v>
      </c>
      <c r="S3" s="117">
        <v>0</v>
      </c>
      <c r="T3" s="117">
        <v>2</v>
      </c>
      <c r="U3" s="2">
        <v>3</v>
      </c>
      <c r="V3" s="2">
        <v>9</v>
      </c>
      <c r="W3" s="2">
        <v>8</v>
      </c>
      <c r="X3" s="2"/>
      <c r="Y3" s="2"/>
      <c r="Z3" s="2"/>
      <c r="AA3" s="2"/>
      <c r="AB3" s="2"/>
      <c r="AC3" s="2"/>
      <c r="AD3" s="69">
        <f>('Controles Generales'!$E$6*(J3*(90/H3))+'Controles Generales'!$F$6*(K3*(90/H3))+'Controles Generales'!$J$6*(O3*(90/H3))+'Controles Generales'!$K$6*(P3*(90/H3))+'Controles Generales'!$L$6*(Q3*(90/H3))+'Controles Generales'!$M$6*(R3*(90/H3))+'Controles Generales'!$O$6*(T3*(90/H3)))/100</f>
        <v>2.7763496143958868</v>
      </c>
      <c r="AE3" s="2"/>
      <c r="AF3" s="2"/>
      <c r="AG3" s="2"/>
      <c r="AH3" s="2"/>
      <c r="AI3" s="2"/>
    </row>
    <row r="4" spans="1:35" ht="31.5" x14ac:dyDescent="0.25">
      <c r="A4" s="117" t="s">
        <v>232</v>
      </c>
      <c r="B4" s="117" t="s">
        <v>24</v>
      </c>
      <c r="C4" s="117" t="s">
        <v>175</v>
      </c>
      <c r="D4" s="117" t="s">
        <v>118</v>
      </c>
      <c r="E4" s="118">
        <v>35081</v>
      </c>
      <c r="F4" s="117">
        <v>19</v>
      </c>
      <c r="G4" s="117">
        <v>9</v>
      </c>
      <c r="H4" s="117">
        <v>395</v>
      </c>
      <c r="I4" s="2">
        <v>101</v>
      </c>
      <c r="J4" s="117">
        <v>40</v>
      </c>
      <c r="K4" s="117">
        <v>7</v>
      </c>
      <c r="L4" s="2">
        <v>9</v>
      </c>
      <c r="M4" s="2">
        <v>60</v>
      </c>
      <c r="N4" s="2">
        <v>13</v>
      </c>
      <c r="O4" s="117">
        <v>0</v>
      </c>
      <c r="P4" s="117">
        <v>2</v>
      </c>
      <c r="Q4" s="117">
        <v>1</v>
      </c>
      <c r="R4" s="117">
        <v>15</v>
      </c>
      <c r="S4" s="117">
        <v>0</v>
      </c>
      <c r="T4" s="117">
        <v>1</v>
      </c>
      <c r="U4" s="2">
        <v>15</v>
      </c>
      <c r="V4" s="2">
        <v>59</v>
      </c>
      <c r="W4" s="2">
        <v>77</v>
      </c>
      <c r="X4" s="2"/>
      <c r="Y4" s="2"/>
      <c r="Z4" s="2"/>
      <c r="AA4" s="2"/>
      <c r="AB4" s="2"/>
      <c r="AC4" s="2"/>
      <c r="AD4" s="69">
        <f>('Controles Generales'!$E$6*(J4*(90/H4))+'Controles Generales'!$F$6*(K4*(90/H4))+'Controles Generales'!$J$6*(O4*(90/H4))+'Controles Generales'!$K$6*(P4*(90/H4))+'Controles Generales'!$L$6*(Q4*(90/H4))+'Controles Generales'!$M$6*(R4*(90/H4))+'Controles Generales'!$O$6*(T4*(90/H4)))/100</f>
        <v>2.7569620253164557</v>
      </c>
      <c r="AE4" s="2"/>
      <c r="AF4" s="2"/>
      <c r="AG4" s="2"/>
      <c r="AH4" s="2"/>
      <c r="AI4" s="2"/>
    </row>
    <row r="5" spans="1:35" ht="21" x14ac:dyDescent="0.25">
      <c r="A5" s="117" t="s">
        <v>644</v>
      </c>
      <c r="B5" s="117" t="s">
        <v>24</v>
      </c>
      <c r="C5" s="117" t="s">
        <v>165</v>
      </c>
      <c r="D5" s="117" t="s">
        <v>169</v>
      </c>
      <c r="E5" s="118">
        <v>32365</v>
      </c>
      <c r="F5" s="117">
        <v>27</v>
      </c>
      <c r="G5" s="117">
        <v>21</v>
      </c>
      <c r="H5" s="117">
        <v>734</v>
      </c>
      <c r="I5" s="2">
        <v>75</v>
      </c>
      <c r="J5" s="117">
        <v>99</v>
      </c>
      <c r="K5" s="117">
        <v>11</v>
      </c>
      <c r="L5" s="2">
        <v>4</v>
      </c>
      <c r="M5" s="2">
        <v>28</v>
      </c>
      <c r="N5" s="2">
        <v>9</v>
      </c>
      <c r="O5" s="117">
        <v>1</v>
      </c>
      <c r="P5" s="117">
        <v>0</v>
      </c>
      <c r="Q5" s="117">
        <v>0</v>
      </c>
      <c r="R5" s="117">
        <v>0</v>
      </c>
      <c r="S5" s="117">
        <v>7</v>
      </c>
      <c r="T5" s="117">
        <v>9</v>
      </c>
      <c r="U5" s="2">
        <v>4</v>
      </c>
      <c r="V5" s="2">
        <v>32</v>
      </c>
      <c r="W5" s="2">
        <v>24</v>
      </c>
      <c r="X5" s="2"/>
      <c r="Y5" s="2"/>
      <c r="Z5" s="2"/>
      <c r="AA5" s="2"/>
      <c r="AB5" s="2"/>
      <c r="AC5" s="2"/>
      <c r="AD5" s="69">
        <f>('Controles Generales'!$E$6*(J5*(90/H5))+'Controles Generales'!$F$6*(K5*(90/H5))+'Controles Generales'!$J$6*(O5*(90/H5))+'Controles Generales'!$K$6*(P5*(90/H5))+'Controles Generales'!$L$6*(Q5*(90/H5))+'Controles Generales'!$M$6*(R5*(90/H5))+'Controles Generales'!$O$6*(T5*(90/H5)))/100</f>
        <v>2.8232288828337873</v>
      </c>
      <c r="AE5" s="2"/>
      <c r="AF5" s="2"/>
      <c r="AG5" s="2"/>
      <c r="AH5" s="2"/>
      <c r="AI5" s="2"/>
    </row>
    <row r="6" spans="1:35" ht="21" x14ac:dyDescent="0.25">
      <c r="A6" s="117" t="s">
        <v>645</v>
      </c>
      <c r="B6" s="117" t="s">
        <v>24</v>
      </c>
      <c r="C6" s="117" t="s">
        <v>142</v>
      </c>
      <c r="D6" s="117" t="s">
        <v>118</v>
      </c>
      <c r="E6" s="118">
        <v>33443</v>
      </c>
      <c r="F6" s="117">
        <v>24</v>
      </c>
      <c r="G6" s="117">
        <v>14</v>
      </c>
      <c r="H6" s="117">
        <v>465</v>
      </c>
      <c r="I6" s="2">
        <v>34</v>
      </c>
      <c r="J6" s="117">
        <v>122</v>
      </c>
      <c r="K6" s="117">
        <v>14</v>
      </c>
      <c r="L6" s="2">
        <v>3</v>
      </c>
      <c r="M6" s="2">
        <v>15</v>
      </c>
      <c r="N6" s="2">
        <v>8</v>
      </c>
      <c r="O6" s="117">
        <v>0</v>
      </c>
      <c r="P6" s="117">
        <v>2</v>
      </c>
      <c r="Q6" s="117">
        <v>0</v>
      </c>
      <c r="R6" s="117">
        <v>4</v>
      </c>
      <c r="S6" s="117">
        <v>4</v>
      </c>
      <c r="T6" s="117">
        <v>11</v>
      </c>
      <c r="U6" s="2">
        <v>1</v>
      </c>
      <c r="V6" s="2">
        <v>9</v>
      </c>
      <c r="W6" s="2">
        <v>15</v>
      </c>
      <c r="X6" s="2"/>
      <c r="Y6" s="2"/>
      <c r="Z6" s="2"/>
      <c r="AA6" s="2"/>
      <c r="AB6" s="2"/>
      <c r="AC6" s="2"/>
      <c r="AD6" s="69">
        <f>('Controles Generales'!$E$6*(J6*(90/H6))+'Controles Generales'!$F$6*(K6*(90/H6))+'Controles Generales'!$J$6*(O6*(90/H6))+'Controles Generales'!$K$6*(P6*(90/H6))+'Controles Generales'!$L$6*(Q6*(90/H6))+'Controles Generales'!$M$6*(R6*(90/H6))+'Controles Generales'!$O$6*(T6*(90/H6)))/100</f>
        <v>5.6419354838709683</v>
      </c>
      <c r="AE6" s="2"/>
      <c r="AF6" s="2"/>
      <c r="AG6" s="2"/>
      <c r="AH6" s="2"/>
      <c r="AI6" s="2"/>
    </row>
    <row r="7" spans="1:35" ht="21" x14ac:dyDescent="0.25">
      <c r="A7" s="117" t="s">
        <v>646</v>
      </c>
      <c r="B7" s="117" t="s">
        <v>24</v>
      </c>
      <c r="C7" s="117" t="s">
        <v>175</v>
      </c>
      <c r="D7" s="117" t="s">
        <v>118</v>
      </c>
      <c r="E7" s="118">
        <v>34790</v>
      </c>
      <c r="F7" s="117">
        <v>20</v>
      </c>
      <c r="G7" s="117">
        <v>1</v>
      </c>
      <c r="H7" s="117">
        <v>18</v>
      </c>
      <c r="I7" s="2">
        <v>111</v>
      </c>
      <c r="J7" s="117">
        <v>4</v>
      </c>
      <c r="K7" s="117">
        <v>1</v>
      </c>
      <c r="L7" s="2">
        <v>4</v>
      </c>
      <c r="M7" s="2">
        <v>56</v>
      </c>
      <c r="N7" s="2">
        <v>16</v>
      </c>
      <c r="O7" s="117">
        <v>0</v>
      </c>
      <c r="P7" s="117">
        <v>0</v>
      </c>
      <c r="Q7" s="117">
        <v>0</v>
      </c>
      <c r="R7" s="117">
        <v>1</v>
      </c>
      <c r="S7" s="117">
        <v>0</v>
      </c>
      <c r="T7" s="117">
        <v>0</v>
      </c>
      <c r="U7" s="2">
        <v>9</v>
      </c>
      <c r="V7" s="2">
        <v>54</v>
      </c>
      <c r="W7" s="2">
        <v>57</v>
      </c>
      <c r="X7" s="2" t="s">
        <v>42</v>
      </c>
      <c r="Y7" s="2">
        <v>2.9554436644342621</v>
      </c>
      <c r="Z7" s="2">
        <v>3.2503195613414517</v>
      </c>
      <c r="AA7" s="2">
        <v>3.0329758837707654</v>
      </c>
      <c r="AB7" s="2">
        <v>2.7915092382047533</v>
      </c>
      <c r="AC7" s="2">
        <v>2.8678108340110238</v>
      </c>
      <c r="AD7" s="69">
        <f>('Controles Generales'!$E$6*(J7*(90/H7))+'Controles Generales'!$F$6*(K7*(90/H7))+'Controles Generales'!$J$6*(O7*(90/H7))+'Controles Generales'!$K$6*(P7*(90/H7))+'Controles Generales'!$L$6*(Q7*(90/H7))+'Controles Generales'!$M$6*(R7*(90/H7))+'Controles Generales'!$O$6*(T7*(90/H7)))/100</f>
        <v>5.75</v>
      </c>
      <c r="AE7" s="2">
        <v>4.9331769898542248</v>
      </c>
      <c r="AF7" s="2">
        <v>7.7797584294263622</v>
      </c>
      <c r="AG7" s="2">
        <v>5.6071016848616626</v>
      </c>
      <c r="AH7" s="2">
        <v>5.6804971632716059</v>
      </c>
      <c r="AI7" s="2">
        <v>5.5901721508874287</v>
      </c>
    </row>
    <row r="8" spans="1:35" ht="21" x14ac:dyDescent="0.25">
      <c r="A8" s="117" t="s">
        <v>174</v>
      </c>
      <c r="B8" s="117" t="s">
        <v>24</v>
      </c>
      <c r="C8" s="117" t="s">
        <v>175</v>
      </c>
      <c r="D8" s="117" t="s">
        <v>118</v>
      </c>
      <c r="E8" s="118">
        <v>34542</v>
      </c>
      <c r="F8" s="117">
        <v>21</v>
      </c>
      <c r="G8" s="117">
        <v>24</v>
      </c>
      <c r="H8" s="117">
        <v>1552</v>
      </c>
      <c r="I8" s="2">
        <v>28</v>
      </c>
      <c r="J8" s="117">
        <v>361</v>
      </c>
      <c r="K8" s="117">
        <v>36</v>
      </c>
      <c r="L8" s="2">
        <v>6</v>
      </c>
      <c r="M8" s="2">
        <v>30</v>
      </c>
      <c r="N8" s="2">
        <v>12</v>
      </c>
      <c r="O8" s="117">
        <v>4</v>
      </c>
      <c r="P8" s="117">
        <v>5</v>
      </c>
      <c r="Q8" s="117">
        <v>2</v>
      </c>
      <c r="R8" s="117">
        <v>23</v>
      </c>
      <c r="S8" s="117">
        <v>4</v>
      </c>
      <c r="T8" s="117">
        <v>29</v>
      </c>
      <c r="U8" s="2">
        <v>2</v>
      </c>
      <c r="V8" s="2">
        <v>30</v>
      </c>
      <c r="W8" s="2">
        <v>47</v>
      </c>
      <c r="X8" s="2" t="s">
        <v>42</v>
      </c>
      <c r="Y8" s="2">
        <v>28.923039562114482</v>
      </c>
      <c r="Z8" s="2">
        <v>15.690976922840436</v>
      </c>
      <c r="AA8" s="2">
        <v>15.644162035030735</v>
      </c>
      <c r="AB8" s="2">
        <v>22.226318250639068</v>
      </c>
      <c r="AC8" s="2">
        <v>19.973028947649439</v>
      </c>
      <c r="AD8" s="69">
        <f>('Controles Generales'!$E$6*(J8*(90/H8))+'Controles Generales'!$F$6*(K8*(90/H8))+'Controles Generales'!$J$6*(O8*(90/H8))+'Controles Generales'!$K$6*(P8*(90/H8))+'Controles Generales'!$L$6*(Q8*(90/H8))+'Controles Generales'!$M$6*(R8*(90/H8))+'Controles Generales'!$O$6*(T8*(90/H8)))/100</f>
        <v>5.0494523195876306</v>
      </c>
      <c r="AE8" s="2">
        <v>34.688884469459055</v>
      </c>
      <c r="AF8" s="2">
        <v>55.783442425520228</v>
      </c>
      <c r="AG8" s="2">
        <v>53.167157808002983</v>
      </c>
      <c r="AH8" s="2">
        <v>53.674597602930731</v>
      </c>
      <c r="AI8" s="2">
        <v>42.982976020677924</v>
      </c>
    </row>
    <row r="9" spans="1:35" ht="21" x14ac:dyDescent="0.25">
      <c r="A9" s="117" t="s">
        <v>519</v>
      </c>
      <c r="B9" s="117" t="s">
        <v>24</v>
      </c>
      <c r="C9" s="117" t="s">
        <v>142</v>
      </c>
      <c r="D9" s="117" t="s">
        <v>118</v>
      </c>
      <c r="E9" s="118">
        <v>34502</v>
      </c>
      <c r="F9" s="117">
        <v>21</v>
      </c>
      <c r="G9" s="117">
        <v>23</v>
      </c>
      <c r="H9" s="117">
        <v>1528</v>
      </c>
      <c r="I9" s="2">
        <v>1</v>
      </c>
      <c r="J9" s="117">
        <v>375</v>
      </c>
      <c r="K9" s="117">
        <v>88</v>
      </c>
      <c r="L9" s="2">
        <v>0</v>
      </c>
      <c r="M9" s="2">
        <v>0</v>
      </c>
      <c r="N9" s="2">
        <v>0</v>
      </c>
      <c r="O9" s="117">
        <v>6</v>
      </c>
      <c r="P9" s="117">
        <v>9</v>
      </c>
      <c r="Q9" s="117">
        <v>3</v>
      </c>
      <c r="R9" s="117">
        <v>20</v>
      </c>
      <c r="S9" s="117">
        <v>18</v>
      </c>
      <c r="T9" s="117">
        <v>54</v>
      </c>
      <c r="U9" s="2">
        <v>0</v>
      </c>
      <c r="V9" s="2">
        <v>0</v>
      </c>
      <c r="W9" s="2">
        <v>0</v>
      </c>
      <c r="X9" s="2"/>
      <c r="Y9" s="2"/>
      <c r="Z9" s="2"/>
      <c r="AA9" s="2"/>
      <c r="AB9" s="2"/>
      <c r="AC9" s="2"/>
      <c r="AD9" s="69">
        <f>('Controles Generales'!$E$6*(J9*(90/H9))+'Controles Generales'!$F$6*(K9*(90/H9))+'Controles Generales'!$J$6*(O9*(90/H9))+'Controles Generales'!$K$6*(P9*(90/H9))+'Controles Generales'!$L$6*(Q9*(90/H9))+'Controles Generales'!$M$6*(R9*(90/H9))+'Controles Generales'!$O$6*(T9*(90/H9)))/100</f>
        <v>6.0770615183246068</v>
      </c>
      <c r="AE9" s="2"/>
      <c r="AF9" s="2"/>
      <c r="AG9" s="2"/>
      <c r="AH9" s="2"/>
      <c r="AI9" s="2"/>
    </row>
    <row r="10" spans="1:35" ht="31.5" x14ac:dyDescent="0.25">
      <c r="A10" s="117" t="s">
        <v>647</v>
      </c>
      <c r="B10" s="117" t="s">
        <v>24</v>
      </c>
      <c r="C10" s="117" t="s">
        <v>165</v>
      </c>
      <c r="D10" s="117" t="s">
        <v>118</v>
      </c>
      <c r="E10" s="118">
        <v>32959</v>
      </c>
      <c r="F10" s="117">
        <v>25</v>
      </c>
      <c r="G10" s="117">
        <v>22</v>
      </c>
      <c r="H10" s="117">
        <v>1381</v>
      </c>
      <c r="I10" s="2">
        <v>142</v>
      </c>
      <c r="J10" s="117">
        <v>155</v>
      </c>
      <c r="K10" s="117">
        <v>32</v>
      </c>
      <c r="L10" s="2">
        <v>8</v>
      </c>
      <c r="M10" s="2">
        <v>54</v>
      </c>
      <c r="N10" s="2">
        <v>11</v>
      </c>
      <c r="O10" s="117">
        <v>3</v>
      </c>
      <c r="P10" s="117">
        <v>2</v>
      </c>
      <c r="Q10" s="117">
        <v>1</v>
      </c>
      <c r="R10" s="117">
        <v>9</v>
      </c>
      <c r="S10" s="117">
        <v>7</v>
      </c>
      <c r="T10" s="117">
        <v>25</v>
      </c>
      <c r="U10" s="2">
        <v>3</v>
      </c>
      <c r="V10" s="2">
        <v>72</v>
      </c>
      <c r="W10" s="2">
        <v>56</v>
      </c>
      <c r="X10" s="2" t="s">
        <v>42</v>
      </c>
      <c r="Y10" s="2">
        <v>19.436016155663779</v>
      </c>
      <c r="Z10" s="2">
        <v>8.9939614355175692</v>
      </c>
      <c r="AA10" s="2">
        <v>11.280906376055674</v>
      </c>
      <c r="AB10" s="2">
        <v>15.665524352385091</v>
      </c>
      <c r="AC10" s="2">
        <v>20.381697276407568</v>
      </c>
      <c r="AD10" s="69">
        <f>('Controles Generales'!$E$6*(J10*(90/H10))+'Controles Generales'!$F$6*(K10*(90/H10))+'Controles Generales'!$J$6*(O10*(90/H10))+'Controles Generales'!$K$6*(P10*(90/H10))+'Controles Generales'!$L$6*(Q10*(90/H10))+'Controles Generales'!$M$6*(R10*(90/H10))+'Controles Generales'!$O$6*(T10*(90/H10)))/100</f>
        <v>2.7355177407675604</v>
      </c>
      <c r="AE10" s="2">
        <v>18.729345778409741</v>
      </c>
      <c r="AF10" s="2">
        <v>15.867484385036569</v>
      </c>
      <c r="AG10" s="2">
        <v>21.619403977617807</v>
      </c>
      <c r="AH10" s="2">
        <v>18.126820638602457</v>
      </c>
      <c r="AI10" s="2">
        <v>18.594392845087064</v>
      </c>
    </row>
    <row r="11" spans="1:35" ht="31.5" x14ac:dyDescent="0.25">
      <c r="A11" s="117" t="s">
        <v>648</v>
      </c>
      <c r="B11" s="117" t="s">
        <v>24</v>
      </c>
      <c r="C11" s="117" t="s">
        <v>172</v>
      </c>
      <c r="D11" s="117" t="s">
        <v>118</v>
      </c>
      <c r="E11" s="118">
        <v>33609</v>
      </c>
      <c r="F11" s="117">
        <v>23</v>
      </c>
      <c r="G11" s="117">
        <v>7</v>
      </c>
      <c r="H11" s="117">
        <v>269</v>
      </c>
      <c r="I11" s="2">
        <v>122</v>
      </c>
      <c r="J11" s="117">
        <v>29</v>
      </c>
      <c r="K11" s="117">
        <v>6</v>
      </c>
      <c r="L11" s="2">
        <v>8</v>
      </c>
      <c r="M11" s="2">
        <v>44</v>
      </c>
      <c r="N11" s="2">
        <v>8</v>
      </c>
      <c r="O11" s="117">
        <v>0</v>
      </c>
      <c r="P11" s="117">
        <v>0</v>
      </c>
      <c r="Q11" s="117">
        <v>0</v>
      </c>
      <c r="R11" s="117">
        <v>1</v>
      </c>
      <c r="S11" s="117">
        <v>2</v>
      </c>
      <c r="T11" s="117">
        <v>1</v>
      </c>
      <c r="U11" s="2">
        <v>2</v>
      </c>
      <c r="V11" s="2">
        <v>51</v>
      </c>
      <c r="W11" s="2">
        <v>28</v>
      </c>
      <c r="X11" s="2" t="s">
        <v>42</v>
      </c>
      <c r="Y11" s="2">
        <v>25.285503220316201</v>
      </c>
      <c r="Z11" s="2">
        <v>14.129561916141864</v>
      </c>
      <c r="AA11" s="2">
        <v>17.116634631685098</v>
      </c>
      <c r="AB11" s="2">
        <v>19.508863876053905</v>
      </c>
      <c r="AC11" s="2">
        <v>24.498077541495306</v>
      </c>
      <c r="AD11" s="69">
        <f>('Controles Generales'!$E$6*(J11*(90/H11))+'Controles Generales'!$F$6*(K11*(90/H11))+'Controles Generales'!$J$6*(O11*(90/H11))+'Controles Generales'!$K$6*(P11*(90/H11))+'Controles Generales'!$L$6*(Q11*(90/H11))+'Controles Generales'!$M$6*(R11*(90/H11))+'Controles Generales'!$O$6*(T11*(90/H11)))/100</f>
        <v>2.425650557620818</v>
      </c>
      <c r="AE11" s="2">
        <v>25.102724407232209</v>
      </c>
      <c r="AF11" s="2">
        <v>27.135382740458638</v>
      </c>
      <c r="AG11" s="2">
        <v>30.475713971230661</v>
      </c>
      <c r="AH11" s="2">
        <v>27.467321118726186</v>
      </c>
      <c r="AI11" s="2">
        <v>25.807658340011859</v>
      </c>
    </row>
    <row r="12" spans="1:35" ht="31.5" x14ac:dyDescent="0.25">
      <c r="A12" s="117" t="s">
        <v>649</v>
      </c>
      <c r="B12" s="117" t="s">
        <v>24</v>
      </c>
      <c r="C12" s="117" t="s">
        <v>160</v>
      </c>
      <c r="D12" s="117" t="s">
        <v>118</v>
      </c>
      <c r="E12" s="118">
        <v>34040</v>
      </c>
      <c r="F12" s="117">
        <v>22</v>
      </c>
      <c r="G12" s="117">
        <v>24</v>
      </c>
      <c r="H12" s="117">
        <v>1383</v>
      </c>
      <c r="I12" s="2">
        <v>3</v>
      </c>
      <c r="J12" s="117">
        <v>206</v>
      </c>
      <c r="K12" s="117">
        <v>38</v>
      </c>
      <c r="L12" s="2">
        <v>1</v>
      </c>
      <c r="M12" s="2">
        <v>3</v>
      </c>
      <c r="N12" s="2">
        <v>0</v>
      </c>
      <c r="O12" s="117">
        <v>0</v>
      </c>
      <c r="P12" s="117">
        <v>4</v>
      </c>
      <c r="Q12" s="117">
        <v>2</v>
      </c>
      <c r="R12" s="117">
        <v>30</v>
      </c>
      <c r="S12" s="117">
        <v>4</v>
      </c>
      <c r="T12" s="117">
        <v>14</v>
      </c>
      <c r="U12" s="2">
        <v>0</v>
      </c>
      <c r="V12" s="2">
        <v>2</v>
      </c>
      <c r="W12" s="2">
        <v>2</v>
      </c>
      <c r="X12" s="2" t="s">
        <v>42</v>
      </c>
      <c r="Y12" s="2">
        <v>12.432684595753335</v>
      </c>
      <c r="Z12" s="2">
        <v>5.163842554442243</v>
      </c>
      <c r="AA12" s="2">
        <v>5.3608894049954809</v>
      </c>
      <c r="AB12" s="2">
        <v>10.037192792474647</v>
      </c>
      <c r="AC12" s="2">
        <v>12.996903160091016</v>
      </c>
      <c r="AD12" s="69">
        <f>('Controles Generales'!$E$6*(J12*(90/H12))+'Controles Generales'!$F$6*(K12*(90/H12))+'Controles Generales'!$J$6*(O12*(90/H12))+'Controles Generales'!$K$6*(P12*(90/H12))+'Controles Generales'!$L$6*(Q12*(90/H12))+'Controles Generales'!$M$6*(R12*(90/H12))+'Controles Generales'!$O$6*(T12*(90/H12)))/100</f>
        <v>3.6052060737527114</v>
      </c>
      <c r="AE12" s="2">
        <v>12.837103550327278</v>
      </c>
      <c r="AF12" s="2">
        <v>15.268967837279034</v>
      </c>
      <c r="AG12" s="2">
        <v>20.949926212077425</v>
      </c>
      <c r="AH12" s="2">
        <v>17.554175166585541</v>
      </c>
      <c r="AI12" s="2">
        <v>17.03873198500229</v>
      </c>
    </row>
    <row r="13" spans="1:35" ht="21" x14ac:dyDescent="0.25">
      <c r="A13" s="117" t="s">
        <v>650</v>
      </c>
      <c r="B13" s="117" t="s">
        <v>24</v>
      </c>
      <c r="C13" s="117" t="s">
        <v>157</v>
      </c>
      <c r="D13" s="117" t="s">
        <v>118</v>
      </c>
      <c r="E13" s="118">
        <v>33835</v>
      </c>
      <c r="F13" s="117">
        <v>23</v>
      </c>
      <c r="G13" s="117">
        <v>4</v>
      </c>
      <c r="H13" s="117">
        <v>122</v>
      </c>
      <c r="I13" s="2">
        <v>6</v>
      </c>
      <c r="J13" s="117">
        <v>21</v>
      </c>
      <c r="K13" s="117">
        <v>0</v>
      </c>
      <c r="L13" s="2">
        <v>1</v>
      </c>
      <c r="M13" s="2">
        <v>0</v>
      </c>
      <c r="N13" s="2">
        <v>1</v>
      </c>
      <c r="O13" s="117">
        <v>0</v>
      </c>
      <c r="P13" s="117">
        <v>0</v>
      </c>
      <c r="Q13" s="117">
        <v>0</v>
      </c>
      <c r="R13" s="117">
        <v>2</v>
      </c>
      <c r="S13" s="117">
        <v>0</v>
      </c>
      <c r="T13" s="117">
        <v>5</v>
      </c>
      <c r="U13" s="2">
        <v>1</v>
      </c>
      <c r="V13" s="2">
        <v>3</v>
      </c>
      <c r="W13" s="2">
        <v>2</v>
      </c>
      <c r="X13" s="2" t="s">
        <v>42</v>
      </c>
      <c r="Y13" s="2">
        <v>10.541007423930916</v>
      </c>
      <c r="Z13" s="2">
        <v>8.2043512215913719</v>
      </c>
      <c r="AA13" s="2">
        <v>8.8499314492080909</v>
      </c>
      <c r="AB13" s="2">
        <v>9.159859882947309</v>
      </c>
      <c r="AC13" s="2">
        <v>12.523714262459352</v>
      </c>
      <c r="AD13" s="69">
        <f>('Controles Generales'!$E$6*(J13*(90/H13))+'Controles Generales'!$F$6*(K13*(90/H13))+'Controles Generales'!$J$6*(O13*(90/H13))+'Controles Generales'!$K$6*(P13*(90/H13))+'Controles Generales'!$L$6*(Q13*(90/H13))+'Controles Generales'!$M$6*(R13*(90/H13))+'Controles Generales'!$O$6*(T13*(90/H13)))/100</f>
        <v>3.6885245901639343</v>
      </c>
      <c r="AE13" s="2">
        <v>10.477410064673451</v>
      </c>
      <c r="AF13" s="2">
        <v>11.732634757539881</v>
      </c>
      <c r="AG13" s="2">
        <v>12.59517009513899</v>
      </c>
      <c r="AH13" s="2">
        <v>11.153354194246424</v>
      </c>
      <c r="AI13" s="2">
        <v>11.539909467791636</v>
      </c>
    </row>
    <row r="14" spans="1:35" ht="21" x14ac:dyDescent="0.25">
      <c r="A14" s="117" t="s">
        <v>224</v>
      </c>
      <c r="B14" s="117" t="s">
        <v>24</v>
      </c>
      <c r="C14" s="117" t="s">
        <v>135</v>
      </c>
      <c r="D14" s="117" t="s">
        <v>118</v>
      </c>
      <c r="E14" s="118">
        <v>33620</v>
      </c>
      <c r="F14" s="117">
        <v>23</v>
      </c>
      <c r="G14" s="117">
        <v>26</v>
      </c>
      <c r="H14" s="117">
        <v>2284</v>
      </c>
      <c r="I14" s="2">
        <v>20</v>
      </c>
      <c r="J14" s="117">
        <v>333</v>
      </c>
      <c r="K14" s="117">
        <v>62</v>
      </c>
      <c r="L14" s="2">
        <v>2</v>
      </c>
      <c r="M14" s="2">
        <v>12</v>
      </c>
      <c r="N14" s="2">
        <v>5</v>
      </c>
      <c r="O14" s="117">
        <v>3</v>
      </c>
      <c r="P14" s="117">
        <v>8</v>
      </c>
      <c r="Q14" s="117">
        <v>5</v>
      </c>
      <c r="R14" s="117">
        <v>71</v>
      </c>
      <c r="S14" s="117">
        <v>50</v>
      </c>
      <c r="T14" s="117">
        <v>32</v>
      </c>
      <c r="U14" s="2">
        <v>0</v>
      </c>
      <c r="V14" s="2">
        <v>20</v>
      </c>
      <c r="W14" s="2">
        <v>7</v>
      </c>
      <c r="X14" s="2" t="s">
        <v>42</v>
      </c>
      <c r="Y14" s="2">
        <v>21.213475060657245</v>
      </c>
      <c r="Z14" s="2">
        <v>23.042471081619034</v>
      </c>
      <c r="AA14" s="2">
        <v>21.731883280866004</v>
      </c>
      <c r="AB14" s="2">
        <v>17.037245552460529</v>
      </c>
      <c r="AC14" s="2">
        <v>23.338493209848476</v>
      </c>
      <c r="AD14" s="69">
        <f>('Controles Generales'!$E$6*(J14*(90/H14))+'Controles Generales'!$F$6*(K14*(90/H14))+'Controles Generales'!$J$6*(O14*(90/H14))+'Controles Generales'!$K$6*(P14*(90/H14))+'Controles Generales'!$L$6*(Q14*(90/H14))+'Controles Generales'!$M$6*(R14*(90/H14))+'Controles Generales'!$O$6*(T14*(90/H14)))/100</f>
        <v>3.7325963222416814</v>
      </c>
      <c r="AE14" s="2">
        <v>19.137697858905106</v>
      </c>
      <c r="AF14" s="2">
        <v>22.176762823584454</v>
      </c>
      <c r="AG14" s="2">
        <v>20.968848320265248</v>
      </c>
      <c r="AH14" s="2">
        <v>19.883619424103372</v>
      </c>
      <c r="AI14" s="2">
        <v>17.743065038559553</v>
      </c>
    </row>
    <row r="15" spans="1:35" ht="21" x14ac:dyDescent="0.25">
      <c r="A15" s="117" t="s">
        <v>651</v>
      </c>
      <c r="B15" s="117" t="s">
        <v>24</v>
      </c>
      <c r="C15" s="117" t="s">
        <v>155</v>
      </c>
      <c r="D15" s="117" t="s">
        <v>118</v>
      </c>
      <c r="E15" s="118">
        <v>34480</v>
      </c>
      <c r="F15" s="117">
        <v>21</v>
      </c>
      <c r="G15" s="117">
        <v>27</v>
      </c>
      <c r="H15" s="117">
        <v>1942</v>
      </c>
      <c r="I15" s="2">
        <v>115</v>
      </c>
      <c r="J15" s="117">
        <v>415</v>
      </c>
      <c r="K15" s="117">
        <v>71</v>
      </c>
      <c r="L15" s="2">
        <v>9</v>
      </c>
      <c r="M15" s="2">
        <v>58</v>
      </c>
      <c r="N15" s="2">
        <v>9</v>
      </c>
      <c r="O15" s="117">
        <v>5</v>
      </c>
      <c r="P15" s="117">
        <v>9</v>
      </c>
      <c r="Q15" s="117">
        <v>5</v>
      </c>
      <c r="R15" s="117">
        <v>20</v>
      </c>
      <c r="S15" s="117">
        <v>21</v>
      </c>
      <c r="T15" s="117">
        <v>35</v>
      </c>
      <c r="U15" s="2">
        <v>7</v>
      </c>
      <c r="V15" s="2">
        <v>81</v>
      </c>
      <c r="W15" s="2">
        <v>52</v>
      </c>
      <c r="X15" s="2" t="s">
        <v>42</v>
      </c>
      <c r="Y15" s="2">
        <v>14.507356300450638</v>
      </c>
      <c r="Z15" s="2">
        <v>9.0950389006928951</v>
      </c>
      <c r="AA15" s="2">
        <v>10.268633158588536</v>
      </c>
      <c r="AB15" s="2">
        <v>13.976618595532605</v>
      </c>
      <c r="AC15" s="2">
        <v>14.270361466423751</v>
      </c>
      <c r="AD15" s="69">
        <f>('Controles Generales'!$E$6*(J15*(90/H15))+'Controles Generales'!$F$6*(K15*(90/H15))+'Controles Generales'!$J$6*(O15*(90/H15))+'Controles Generales'!$K$6*(P15*(90/H15))+'Controles Generales'!$L$6*(Q15*(90/H15))+'Controles Generales'!$M$6*(R15*(90/H15))+'Controles Generales'!$O$6*(T15*(90/H15)))/100</f>
        <v>4.9101441812564364</v>
      </c>
      <c r="AE15" s="2">
        <v>16.782315324714776</v>
      </c>
      <c r="AF15" s="2">
        <v>15.694011036752972</v>
      </c>
      <c r="AG15" s="2">
        <v>16.697007516349135</v>
      </c>
      <c r="AH15" s="2">
        <v>15.962260800557335</v>
      </c>
      <c r="AI15" s="2">
        <v>16.697768614129629</v>
      </c>
    </row>
    <row r="16" spans="1:35" ht="21" x14ac:dyDescent="0.25">
      <c r="A16" s="117" t="s">
        <v>532</v>
      </c>
      <c r="B16" s="117" t="s">
        <v>24</v>
      </c>
      <c r="C16" s="117" t="s">
        <v>175</v>
      </c>
      <c r="D16" s="117" t="s">
        <v>118</v>
      </c>
      <c r="E16" s="118">
        <v>34093</v>
      </c>
      <c r="F16" s="117">
        <v>22</v>
      </c>
      <c r="G16" s="117">
        <v>3</v>
      </c>
      <c r="H16" s="117">
        <v>94</v>
      </c>
      <c r="I16" s="2">
        <v>0</v>
      </c>
      <c r="J16" s="117">
        <v>31</v>
      </c>
      <c r="K16" s="117">
        <v>6</v>
      </c>
      <c r="L16" s="2">
        <v>0</v>
      </c>
      <c r="M16" s="2">
        <v>0</v>
      </c>
      <c r="N16" s="2">
        <v>2</v>
      </c>
      <c r="O16" s="117">
        <v>0</v>
      </c>
      <c r="P16" s="117">
        <v>0</v>
      </c>
      <c r="Q16" s="117">
        <v>0</v>
      </c>
      <c r="R16" s="117">
        <v>3</v>
      </c>
      <c r="S16" s="117">
        <v>2</v>
      </c>
      <c r="T16" s="117">
        <v>0</v>
      </c>
      <c r="U16" s="2">
        <v>0</v>
      </c>
      <c r="V16" s="2">
        <v>0</v>
      </c>
      <c r="W16" s="2">
        <v>1</v>
      </c>
      <c r="X16" s="2"/>
      <c r="Y16" s="2"/>
      <c r="Z16" s="2"/>
      <c r="AA16" s="2"/>
      <c r="AB16" s="2"/>
      <c r="AC16" s="2"/>
      <c r="AD16" s="69">
        <f>('Controles Generales'!$E$6*(J16*(90/H16))+'Controles Generales'!$F$6*(K16*(90/H16))+'Controles Generales'!$J$6*(O16*(90/H16))+'Controles Generales'!$K$6*(P16*(90/H16))+'Controles Generales'!$L$6*(Q16*(90/H16))+'Controles Generales'!$M$6*(R16*(90/H16))+'Controles Generales'!$O$6*(T16*(90/H16)))/100</f>
        <v>7.5159574468085113</v>
      </c>
      <c r="AE16" s="2"/>
      <c r="AF16" s="2"/>
      <c r="AG16" s="2"/>
      <c r="AH16" s="2"/>
      <c r="AI16" s="2"/>
    </row>
    <row r="17" spans="1:35" ht="21" x14ac:dyDescent="0.25">
      <c r="A17" s="117" t="s">
        <v>122</v>
      </c>
      <c r="B17" s="117" t="s">
        <v>24</v>
      </c>
      <c r="C17" s="117" t="s">
        <v>121</v>
      </c>
      <c r="D17" s="117" t="s">
        <v>118</v>
      </c>
      <c r="E17" s="118">
        <v>33582</v>
      </c>
      <c r="F17" s="117">
        <v>23</v>
      </c>
      <c r="G17" s="117">
        <v>8</v>
      </c>
      <c r="H17" s="117">
        <v>139</v>
      </c>
      <c r="I17" s="2">
        <v>72</v>
      </c>
      <c r="J17" s="117">
        <v>30</v>
      </c>
      <c r="K17" s="117">
        <v>7</v>
      </c>
      <c r="L17" s="2">
        <v>6</v>
      </c>
      <c r="M17" s="2">
        <v>17</v>
      </c>
      <c r="N17" s="2">
        <v>6</v>
      </c>
      <c r="O17" s="117">
        <v>0</v>
      </c>
      <c r="P17" s="117">
        <v>1</v>
      </c>
      <c r="Q17" s="117">
        <v>1</v>
      </c>
      <c r="R17" s="117">
        <v>2</v>
      </c>
      <c r="S17" s="117">
        <v>2</v>
      </c>
      <c r="T17" s="117">
        <v>2</v>
      </c>
      <c r="U17" s="2">
        <v>2</v>
      </c>
      <c r="V17" s="2">
        <v>20</v>
      </c>
      <c r="W17" s="2">
        <v>22</v>
      </c>
      <c r="X17" s="2"/>
      <c r="Y17" s="2"/>
      <c r="Z17" s="2"/>
      <c r="AA17" s="2"/>
      <c r="AB17" s="2"/>
      <c r="AC17" s="2"/>
      <c r="AD17" s="69">
        <f>('Controles Generales'!$E$6*(J17*(90/H17))+'Controles Generales'!$F$6*(K17*(90/H17))+'Controles Generales'!$J$6*(O17*(90/H17))+'Controles Generales'!$K$6*(P17*(90/H17))+'Controles Generales'!$L$6*(Q17*(90/H17))+'Controles Generales'!$M$6*(R17*(90/H17))+'Controles Generales'!$O$6*(T17*(90/H17)))/100</f>
        <v>5.2607913669064752</v>
      </c>
      <c r="AE17" s="2"/>
      <c r="AF17" s="2"/>
      <c r="AG17" s="2"/>
      <c r="AH17" s="2"/>
      <c r="AI17" s="2"/>
    </row>
    <row r="18" spans="1:35" ht="31.5" x14ac:dyDescent="0.25">
      <c r="A18" s="117" t="s">
        <v>652</v>
      </c>
      <c r="B18" s="117" t="s">
        <v>24</v>
      </c>
      <c r="C18" s="117" t="s">
        <v>158</v>
      </c>
      <c r="D18" s="117" t="s">
        <v>653</v>
      </c>
      <c r="E18" s="118">
        <v>34202</v>
      </c>
      <c r="F18" s="117">
        <v>22</v>
      </c>
      <c r="G18" s="117">
        <v>12</v>
      </c>
      <c r="H18" s="117">
        <v>638</v>
      </c>
      <c r="I18" s="2">
        <v>61</v>
      </c>
      <c r="J18" s="117">
        <v>128</v>
      </c>
      <c r="K18" s="117">
        <v>38</v>
      </c>
      <c r="L18" s="2">
        <v>3</v>
      </c>
      <c r="M18" s="2">
        <v>33</v>
      </c>
      <c r="N18" s="2">
        <v>0</v>
      </c>
      <c r="O18" s="117">
        <v>0</v>
      </c>
      <c r="P18" s="117">
        <v>1</v>
      </c>
      <c r="Q18" s="117">
        <v>1</v>
      </c>
      <c r="R18" s="117">
        <v>17</v>
      </c>
      <c r="S18" s="117">
        <v>0</v>
      </c>
      <c r="T18" s="117">
        <v>9</v>
      </c>
      <c r="U18" s="2">
        <v>5</v>
      </c>
      <c r="V18" s="2">
        <v>40</v>
      </c>
      <c r="W18" s="2">
        <v>19</v>
      </c>
      <c r="X18" s="2" t="s">
        <v>42</v>
      </c>
      <c r="Y18" s="2">
        <v>0.80629681803974895</v>
      </c>
      <c r="Z18" s="2">
        <v>0.24265019627922854</v>
      </c>
      <c r="AA18" s="2">
        <v>0.18356374807987713</v>
      </c>
      <c r="AB18" s="2">
        <v>0.31449353935122437</v>
      </c>
      <c r="AC18" s="2">
        <v>0.57396991054486302</v>
      </c>
      <c r="AD18" s="69">
        <f>('Controles Generales'!$E$6*(J18*(90/H18))+'Controles Generales'!$F$6*(K18*(90/H18))+'Controles Generales'!$J$6*(O18*(90/H18))+'Controles Generales'!$K$6*(P18*(90/H18))+'Controles Generales'!$L$6*(Q18*(90/H18))+'Controles Generales'!$M$6*(R18*(90/H18))+'Controles Generales'!$O$6*(T18*(90/H18)))/100</f>
        <v>5.2018025078369901</v>
      </c>
      <c r="AE18" s="2">
        <v>0.41115478449444298</v>
      </c>
      <c r="AF18" s="2">
        <v>0.46578290814533685</v>
      </c>
      <c r="AG18" s="2">
        <v>1.0165590591369047</v>
      </c>
      <c r="AH18" s="2">
        <v>0.79284571223165801</v>
      </c>
      <c r="AI18" s="2">
        <v>0.42765654648956358</v>
      </c>
    </row>
    <row r="19" spans="1:35" ht="21" x14ac:dyDescent="0.25">
      <c r="A19" s="117" t="s">
        <v>654</v>
      </c>
      <c r="B19" s="117" t="s">
        <v>24</v>
      </c>
      <c r="C19" s="117" t="s">
        <v>128</v>
      </c>
      <c r="D19" s="117" t="s">
        <v>215</v>
      </c>
      <c r="E19" s="118">
        <v>33997</v>
      </c>
      <c r="F19" s="117">
        <v>22</v>
      </c>
      <c r="G19" s="117">
        <v>29</v>
      </c>
      <c r="H19" s="117">
        <v>2434</v>
      </c>
      <c r="I19" s="2">
        <v>93</v>
      </c>
      <c r="J19" s="117">
        <v>247</v>
      </c>
      <c r="K19" s="117">
        <v>101</v>
      </c>
      <c r="L19" s="2">
        <v>12</v>
      </c>
      <c r="M19" s="2">
        <v>73</v>
      </c>
      <c r="N19" s="2">
        <v>10</v>
      </c>
      <c r="O19" s="117">
        <v>7</v>
      </c>
      <c r="P19" s="117">
        <v>7</v>
      </c>
      <c r="Q19" s="117">
        <v>4</v>
      </c>
      <c r="R19" s="117">
        <v>110</v>
      </c>
      <c r="S19" s="117">
        <v>13</v>
      </c>
      <c r="T19" s="117">
        <v>51</v>
      </c>
      <c r="U19" s="2">
        <v>20</v>
      </c>
      <c r="V19" s="2">
        <v>124</v>
      </c>
      <c r="W19" s="2">
        <v>71</v>
      </c>
      <c r="X19" s="2"/>
      <c r="Y19" s="2"/>
      <c r="Z19" s="2"/>
      <c r="AA19" s="2"/>
      <c r="AB19" s="2"/>
      <c r="AC19" s="2"/>
      <c r="AD19" s="69">
        <f>('Controles Generales'!$E$6*(J19*(90/H19))+'Controles Generales'!$F$6*(K19*(90/H19))+'Controles Generales'!$J$6*(O19*(90/H19))+'Controles Generales'!$K$6*(P19*(90/H19))+'Controles Generales'!$L$6*(Q19*(90/H19))+'Controles Generales'!$M$6*(R19*(90/H19))+'Controles Generales'!$O$6*(T19*(90/H19)))/100</f>
        <v>3.4517255546425645</v>
      </c>
      <c r="AE19" s="2"/>
      <c r="AF19" s="2"/>
      <c r="AG19" s="2"/>
      <c r="AH19" s="2"/>
      <c r="AI19" s="2"/>
    </row>
    <row r="20" spans="1:35" ht="21" x14ac:dyDescent="0.25">
      <c r="A20" s="117" t="s">
        <v>513</v>
      </c>
      <c r="B20" s="117" t="s">
        <v>24</v>
      </c>
      <c r="C20" s="117" t="s">
        <v>157</v>
      </c>
      <c r="D20" s="117" t="s">
        <v>118</v>
      </c>
      <c r="E20" s="118">
        <v>33333</v>
      </c>
      <c r="F20" s="117">
        <v>24</v>
      </c>
      <c r="G20" s="117">
        <v>4</v>
      </c>
      <c r="H20" s="117">
        <v>163</v>
      </c>
      <c r="I20" s="2">
        <v>2</v>
      </c>
      <c r="J20" s="117">
        <v>34</v>
      </c>
      <c r="K20" s="117">
        <v>3</v>
      </c>
      <c r="L20" s="2">
        <v>0</v>
      </c>
      <c r="M20" s="2">
        <v>0</v>
      </c>
      <c r="N20" s="2">
        <v>1</v>
      </c>
      <c r="O20" s="117">
        <v>0</v>
      </c>
      <c r="P20" s="117">
        <v>1</v>
      </c>
      <c r="Q20" s="117">
        <v>1</v>
      </c>
      <c r="R20" s="117">
        <v>0</v>
      </c>
      <c r="S20" s="117">
        <v>1</v>
      </c>
      <c r="T20" s="117">
        <v>3</v>
      </c>
      <c r="U20" s="2">
        <v>0</v>
      </c>
      <c r="V20" s="2">
        <v>1</v>
      </c>
      <c r="W20" s="2">
        <v>1</v>
      </c>
      <c r="X20" s="2" t="s">
        <v>42</v>
      </c>
      <c r="Y20" s="2">
        <v>9.3723220082293164</v>
      </c>
      <c r="Z20" s="2">
        <v>6.8807371431434232</v>
      </c>
      <c r="AA20" s="2">
        <v>7.345975590722662</v>
      </c>
      <c r="AB20" s="2">
        <v>9.0526498770817767</v>
      </c>
      <c r="AC20" s="2">
        <v>10.131117696345401</v>
      </c>
      <c r="AD20" s="69">
        <f>('Controles Generales'!$E$6*(J20*(90/H20))+'Controles Generales'!$F$6*(K20*(90/H20))+'Controles Generales'!$J$6*(O20*(90/H20))+'Controles Generales'!$K$6*(P20*(90/H20))+'Controles Generales'!$L$6*(Q20*(90/H20))+'Controles Generales'!$M$6*(R20*(90/H20))+'Controles Generales'!$O$6*(T20*(90/H20)))/100</f>
        <v>4.3757668711656441</v>
      </c>
      <c r="AE20" s="2">
        <v>10.033094844018386</v>
      </c>
      <c r="AF20" s="2">
        <v>10.615294555047877</v>
      </c>
      <c r="AG20" s="2">
        <v>10.501448047268809</v>
      </c>
      <c r="AH20" s="2">
        <v>10.067945146191171</v>
      </c>
      <c r="AI20" s="2">
        <v>10.273087490100496</v>
      </c>
    </row>
    <row r="21" spans="1:35" ht="21" x14ac:dyDescent="0.25">
      <c r="A21" s="117" t="s">
        <v>167</v>
      </c>
      <c r="B21" s="117" t="s">
        <v>24</v>
      </c>
      <c r="C21" s="117" t="s">
        <v>172</v>
      </c>
      <c r="D21" s="117" t="s">
        <v>118</v>
      </c>
      <c r="E21" s="118">
        <v>33617</v>
      </c>
      <c r="F21" s="117">
        <v>23</v>
      </c>
      <c r="G21" s="117">
        <v>5</v>
      </c>
      <c r="H21" s="117">
        <v>147</v>
      </c>
      <c r="I21" s="2">
        <v>165</v>
      </c>
      <c r="J21" s="117">
        <v>27</v>
      </c>
      <c r="K21" s="117">
        <v>7</v>
      </c>
      <c r="L21" s="2">
        <v>15</v>
      </c>
      <c r="M21" s="2">
        <v>123</v>
      </c>
      <c r="N21" s="2">
        <v>22</v>
      </c>
      <c r="O21" s="117">
        <v>1</v>
      </c>
      <c r="P21" s="117">
        <v>0</v>
      </c>
      <c r="Q21" s="117">
        <v>0</v>
      </c>
      <c r="R21" s="117">
        <v>1</v>
      </c>
      <c r="S21" s="117">
        <v>1</v>
      </c>
      <c r="T21" s="117">
        <v>4</v>
      </c>
      <c r="U21" s="2">
        <v>21</v>
      </c>
      <c r="V21" s="2">
        <v>125</v>
      </c>
      <c r="W21" s="2">
        <v>94</v>
      </c>
      <c r="X21" s="2"/>
      <c r="Y21" s="2"/>
      <c r="Z21" s="2"/>
      <c r="AA21" s="2"/>
      <c r="AB21" s="2"/>
      <c r="AC21" s="2"/>
      <c r="AD21" s="69">
        <f>('Controles Generales'!$E$6*(J21*(90/H21))+'Controles Generales'!$F$6*(K21*(90/H21))+'Controles Generales'!$J$6*(O21*(90/H21))+'Controles Generales'!$K$6*(P21*(90/H21))+'Controles Generales'!$L$6*(Q21*(90/H21))+'Controles Generales'!$M$6*(R21*(90/H21))+'Controles Generales'!$O$6*(T21*(90/H21)))/100</f>
        <v>4.5765306122448983</v>
      </c>
      <c r="AE21" s="2"/>
      <c r="AF21" s="2"/>
      <c r="AG21" s="2"/>
      <c r="AH21" s="2"/>
      <c r="AI21" s="2"/>
    </row>
    <row r="22" spans="1:35" ht="21" x14ac:dyDescent="0.25">
      <c r="A22" s="117" t="s">
        <v>655</v>
      </c>
      <c r="B22" s="117" t="s">
        <v>24</v>
      </c>
      <c r="C22" s="117" t="s">
        <v>146</v>
      </c>
      <c r="D22" s="117" t="s">
        <v>118</v>
      </c>
      <c r="E22" s="118">
        <v>30258</v>
      </c>
      <c r="F22" s="117">
        <v>33</v>
      </c>
      <c r="G22" s="117">
        <v>25</v>
      </c>
      <c r="H22" s="117">
        <v>1844</v>
      </c>
      <c r="I22" s="2">
        <v>16</v>
      </c>
      <c r="J22" s="117">
        <v>303</v>
      </c>
      <c r="K22" s="117">
        <v>47</v>
      </c>
      <c r="L22" s="2">
        <v>0</v>
      </c>
      <c r="M22" s="2">
        <v>7</v>
      </c>
      <c r="N22" s="2">
        <v>2</v>
      </c>
      <c r="O22" s="117">
        <v>1</v>
      </c>
      <c r="P22" s="117">
        <v>9</v>
      </c>
      <c r="Q22" s="117">
        <v>5</v>
      </c>
      <c r="R22" s="117">
        <v>38</v>
      </c>
      <c r="S22" s="117">
        <v>5</v>
      </c>
      <c r="T22" s="117">
        <v>16</v>
      </c>
      <c r="U22" s="2">
        <v>2</v>
      </c>
      <c r="V22" s="2">
        <v>21</v>
      </c>
      <c r="W22" s="2">
        <v>5</v>
      </c>
      <c r="X22" s="2" t="s">
        <v>42</v>
      </c>
      <c r="Y22" s="2">
        <v>8.1322851721333703E-2</v>
      </c>
      <c r="Z22" s="2">
        <v>2.9908737688623836E-2</v>
      </c>
      <c r="AA22" s="2">
        <v>0.11963495075449534</v>
      </c>
      <c r="AB22" s="2">
        <v>8.1322851721333703E-2</v>
      </c>
      <c r="AC22" s="2">
        <v>0.10282822806541972</v>
      </c>
      <c r="AD22" s="69">
        <f>('Controles Generales'!$E$6*(J22*(90/H22))+'Controles Generales'!$F$6*(K22*(90/H22))+'Controles Generales'!$J$6*(O22*(90/H22))+'Controles Generales'!$K$6*(P22*(90/H22))+'Controles Generales'!$L$6*(Q22*(90/H22))+'Controles Generales'!$M$6*(R22*(90/H22))+'Controles Generales'!$O$6*(T22*(90/H22)))/100</f>
        <v>3.8581887201735365</v>
      </c>
      <c r="AE22" s="2">
        <v>0.10282822806541972</v>
      </c>
      <c r="AF22" s="2">
        <v>0.12903225806451613</v>
      </c>
      <c r="AG22" s="2">
        <v>8.6021505376344079E-2</v>
      </c>
      <c r="AH22" s="2">
        <v>8.6021505376344079E-2</v>
      </c>
      <c r="AI22" s="2">
        <v>0.13743561940905397</v>
      </c>
    </row>
    <row r="23" spans="1:35" ht="31.5" x14ac:dyDescent="0.25">
      <c r="A23" s="117" t="s">
        <v>656</v>
      </c>
      <c r="B23" s="117" t="s">
        <v>24</v>
      </c>
      <c r="C23" s="117" t="s">
        <v>141</v>
      </c>
      <c r="D23" s="117" t="s">
        <v>118</v>
      </c>
      <c r="E23" s="118">
        <v>34792</v>
      </c>
      <c r="F23" s="117">
        <v>20</v>
      </c>
      <c r="G23" s="117">
        <v>17</v>
      </c>
      <c r="H23" s="117">
        <v>1530</v>
      </c>
      <c r="I23" s="2">
        <v>20</v>
      </c>
      <c r="J23" s="117">
        <v>167</v>
      </c>
      <c r="K23" s="117">
        <v>44</v>
      </c>
      <c r="L23" s="2">
        <v>1</v>
      </c>
      <c r="M23" s="2">
        <v>10</v>
      </c>
      <c r="N23" s="2">
        <v>1</v>
      </c>
      <c r="O23" s="117">
        <v>2</v>
      </c>
      <c r="P23" s="117">
        <v>3</v>
      </c>
      <c r="Q23" s="117">
        <v>2</v>
      </c>
      <c r="R23" s="117">
        <v>45</v>
      </c>
      <c r="S23" s="117">
        <v>8</v>
      </c>
      <c r="T23" s="117">
        <v>37</v>
      </c>
      <c r="U23" s="2">
        <v>1</v>
      </c>
      <c r="V23" s="2">
        <v>7</v>
      </c>
      <c r="W23" s="2">
        <v>6</v>
      </c>
      <c r="X23" s="2"/>
      <c r="Y23" s="2"/>
      <c r="Z23" s="2"/>
      <c r="AA23" s="2"/>
      <c r="AB23" s="2"/>
      <c r="AC23" s="2"/>
      <c r="AD23" s="69">
        <f>('Controles Generales'!$E$6*(J23*(90/H23))+'Controles Generales'!$F$6*(K23*(90/H23))+'Controles Generales'!$J$6*(O23*(90/H23))+'Controles Generales'!$K$6*(P23*(90/H23))+'Controles Generales'!$L$6*(Q23*(90/H23))+'Controles Generales'!$M$6*(R23*(90/H23))+'Controles Generales'!$O$6*(T23*(90/H23)))/100</f>
        <v>3.1455882352941176</v>
      </c>
      <c r="AE23" s="2"/>
      <c r="AF23" s="2"/>
      <c r="AG23" s="2"/>
      <c r="AH23" s="2"/>
      <c r="AI23" s="2"/>
    </row>
    <row r="24" spans="1:35" ht="21" x14ac:dyDescent="0.25">
      <c r="A24" s="117" t="s">
        <v>185</v>
      </c>
      <c r="B24" s="117" t="s">
        <v>24</v>
      </c>
      <c r="C24" s="117" t="s">
        <v>129</v>
      </c>
      <c r="D24" s="117" t="s">
        <v>118</v>
      </c>
      <c r="E24" s="118">
        <v>32801</v>
      </c>
      <c r="F24" s="117">
        <v>26</v>
      </c>
      <c r="G24" s="117">
        <v>9</v>
      </c>
      <c r="H24" s="117">
        <v>301</v>
      </c>
      <c r="I24" s="2">
        <v>113</v>
      </c>
      <c r="J24" s="117">
        <v>40</v>
      </c>
      <c r="K24" s="117">
        <v>1</v>
      </c>
      <c r="L24" s="2">
        <v>1</v>
      </c>
      <c r="M24" s="2">
        <v>44</v>
      </c>
      <c r="N24" s="2">
        <v>10</v>
      </c>
      <c r="O24" s="117">
        <v>0</v>
      </c>
      <c r="P24" s="117">
        <v>1</v>
      </c>
      <c r="Q24" s="117">
        <v>1</v>
      </c>
      <c r="R24" s="117">
        <v>14</v>
      </c>
      <c r="S24" s="117">
        <v>2</v>
      </c>
      <c r="T24" s="117">
        <v>2</v>
      </c>
      <c r="U24" s="2">
        <v>3</v>
      </c>
      <c r="V24" s="2">
        <v>47</v>
      </c>
      <c r="W24" s="2">
        <v>32</v>
      </c>
      <c r="X24" s="2"/>
      <c r="Y24" s="2"/>
      <c r="Z24" s="2"/>
      <c r="AA24" s="2"/>
      <c r="AB24" s="2"/>
      <c r="AC24" s="2"/>
      <c r="AD24" s="69">
        <f>('Controles Generales'!$E$6*(J24*(90/H24))+'Controles Generales'!$F$6*(K24*(90/H24))+'Controles Generales'!$J$6*(O24*(90/H24))+'Controles Generales'!$K$6*(P24*(90/H24))+'Controles Generales'!$L$6*(Q24*(90/H24))+'Controles Generales'!$M$6*(R24*(90/H24))+'Controles Generales'!$O$6*(T24*(90/H24)))/100</f>
        <v>3.2068106312292359</v>
      </c>
      <c r="AE24" s="2"/>
      <c r="AF24" s="2"/>
      <c r="AG24" s="2"/>
      <c r="AH24" s="2"/>
      <c r="AI24" s="2"/>
    </row>
    <row r="25" spans="1:35" ht="21" x14ac:dyDescent="0.25">
      <c r="A25" s="117" t="s">
        <v>657</v>
      </c>
      <c r="B25" s="117" t="s">
        <v>24</v>
      </c>
      <c r="C25" s="117" t="s">
        <v>172</v>
      </c>
      <c r="D25" s="117" t="s">
        <v>118</v>
      </c>
      <c r="E25" s="118">
        <v>31156</v>
      </c>
      <c r="F25" s="117">
        <v>30</v>
      </c>
      <c r="G25" s="117">
        <v>8</v>
      </c>
      <c r="H25" s="117">
        <v>234</v>
      </c>
      <c r="I25" s="2">
        <v>11</v>
      </c>
      <c r="J25" s="117">
        <v>35</v>
      </c>
      <c r="K25" s="117">
        <v>3</v>
      </c>
      <c r="L25" s="2">
        <v>0</v>
      </c>
      <c r="M25" s="2">
        <v>1</v>
      </c>
      <c r="N25" s="2">
        <v>0</v>
      </c>
      <c r="O25" s="117">
        <v>0</v>
      </c>
      <c r="P25" s="117">
        <v>0</v>
      </c>
      <c r="Q25" s="117">
        <v>0</v>
      </c>
      <c r="R25" s="117">
        <v>5</v>
      </c>
      <c r="S25" s="117">
        <v>0</v>
      </c>
      <c r="T25" s="117">
        <v>9</v>
      </c>
      <c r="U25" s="2">
        <v>2</v>
      </c>
      <c r="V25" s="2">
        <v>10</v>
      </c>
      <c r="W25" s="2">
        <v>7</v>
      </c>
      <c r="X25" s="2"/>
      <c r="Y25" s="2"/>
      <c r="Z25" s="2"/>
      <c r="AA25" s="2"/>
      <c r="AB25" s="2"/>
      <c r="AC25" s="2"/>
      <c r="AD25" s="69">
        <f>('Controles Generales'!$E$6*(J25*(90/H25))+'Controles Generales'!$F$6*(K25*(90/H25))+'Controles Generales'!$J$6*(O25*(90/H25))+'Controles Generales'!$K$6*(P25*(90/H25))+'Controles Generales'!$L$6*(Q25*(90/H25))+'Controles Generales'!$M$6*(R25*(90/H25))+'Controles Generales'!$O$6*(T25*(90/H25)))/100</f>
        <v>3.5576923076923084</v>
      </c>
      <c r="AE25" s="2"/>
      <c r="AF25" s="2"/>
      <c r="AG25" s="2"/>
      <c r="AH25" s="2"/>
      <c r="AI25" s="2"/>
    </row>
    <row r="26" spans="1:35" ht="21" x14ac:dyDescent="0.25">
      <c r="A26" s="117" t="s">
        <v>202</v>
      </c>
      <c r="B26" s="117" t="s">
        <v>24</v>
      </c>
      <c r="C26" s="117" t="s">
        <v>139</v>
      </c>
      <c r="D26" s="117" t="s">
        <v>118</v>
      </c>
      <c r="E26" s="118">
        <v>33309</v>
      </c>
      <c r="F26" s="117">
        <v>24</v>
      </c>
      <c r="G26" s="117">
        <v>28</v>
      </c>
      <c r="H26" s="117">
        <v>2416</v>
      </c>
      <c r="I26" s="2">
        <v>19</v>
      </c>
      <c r="J26" s="117">
        <v>290</v>
      </c>
      <c r="K26" s="117">
        <v>111</v>
      </c>
      <c r="L26" s="2">
        <v>6</v>
      </c>
      <c r="M26" s="2">
        <v>18</v>
      </c>
      <c r="N26" s="2">
        <v>8</v>
      </c>
      <c r="O26" s="117">
        <v>15</v>
      </c>
      <c r="P26" s="117">
        <v>7</v>
      </c>
      <c r="Q26" s="117">
        <v>1</v>
      </c>
      <c r="R26" s="117">
        <v>32</v>
      </c>
      <c r="S26" s="117">
        <v>29</v>
      </c>
      <c r="T26" s="117">
        <v>78</v>
      </c>
      <c r="U26" s="2">
        <v>0</v>
      </c>
      <c r="V26" s="2">
        <v>20</v>
      </c>
      <c r="W26" s="2">
        <v>13</v>
      </c>
      <c r="X26" s="2"/>
      <c r="Y26" s="2"/>
      <c r="Z26" s="2"/>
      <c r="AA26" s="2"/>
      <c r="AB26" s="2"/>
      <c r="AC26" s="2"/>
      <c r="AD26" s="69">
        <f>('Controles Generales'!$E$6*(J26*(90/H26))+'Controles Generales'!$F$6*(K26*(90/H26))+'Controles Generales'!$J$6*(O26*(90/H26))+'Controles Generales'!$K$6*(P26*(90/H26))+'Controles Generales'!$L$6*(Q26*(90/H26))+'Controles Generales'!$M$6*(R26*(90/H26))+'Controles Generales'!$O$6*(T26*(90/H26)))/100</f>
        <v>3.5631208609271523</v>
      </c>
      <c r="AE26" s="2"/>
      <c r="AF26" s="2"/>
      <c r="AG26" s="2"/>
      <c r="AH26" s="2"/>
      <c r="AI26" s="2"/>
    </row>
    <row r="27" spans="1:35" ht="21" x14ac:dyDescent="0.25">
      <c r="A27" s="117" t="s">
        <v>485</v>
      </c>
      <c r="B27" s="117" t="s">
        <v>24</v>
      </c>
      <c r="C27" s="117" t="s">
        <v>158</v>
      </c>
      <c r="D27" s="117" t="s">
        <v>118</v>
      </c>
      <c r="E27" s="118">
        <v>33137</v>
      </c>
      <c r="F27" s="117">
        <v>25</v>
      </c>
      <c r="G27" s="117">
        <v>3</v>
      </c>
      <c r="H27" s="117">
        <v>68</v>
      </c>
      <c r="I27" s="2">
        <v>20</v>
      </c>
      <c r="J27" s="117">
        <v>16</v>
      </c>
      <c r="K27" s="117">
        <v>1</v>
      </c>
      <c r="L27" s="2">
        <v>0</v>
      </c>
      <c r="M27" s="2">
        <v>7</v>
      </c>
      <c r="N27" s="2">
        <v>1</v>
      </c>
      <c r="O27" s="117">
        <v>0</v>
      </c>
      <c r="P27" s="117">
        <v>0</v>
      </c>
      <c r="Q27" s="117">
        <v>0</v>
      </c>
      <c r="R27" s="117">
        <v>2</v>
      </c>
      <c r="S27" s="117">
        <v>0</v>
      </c>
      <c r="T27" s="117">
        <v>0</v>
      </c>
      <c r="U27" s="2">
        <v>2</v>
      </c>
      <c r="V27" s="2">
        <v>11</v>
      </c>
      <c r="W27" s="2">
        <v>16</v>
      </c>
      <c r="X27" s="2" t="s">
        <v>42</v>
      </c>
      <c r="Y27" s="2">
        <v>31.234612084720428</v>
      </c>
      <c r="Z27" s="2">
        <v>14.318150880013455</v>
      </c>
      <c r="AA27" s="2">
        <v>15.397106780893383</v>
      </c>
      <c r="AB27" s="2">
        <v>22.468218642097476</v>
      </c>
      <c r="AC27" s="2">
        <v>27.233026551870594</v>
      </c>
      <c r="AD27" s="69">
        <f>('Controles Generales'!$E$6*(J27*(90/H27))+'Controles Generales'!$F$6*(K27*(90/H27))+'Controles Generales'!$J$6*(O27*(90/H27))+'Controles Generales'!$K$6*(P27*(90/H27))+'Controles Generales'!$L$6*(Q27*(90/H27))+'Controles Generales'!$M$6*(R27*(90/H27))+'Controles Generales'!$O$6*(T27*(90/H27)))/100</f>
        <v>4.8970588235294112</v>
      </c>
      <c r="AE27" s="2">
        <v>29.505445579165904</v>
      </c>
      <c r="AF27" s="2">
        <v>30.249817299153161</v>
      </c>
      <c r="AG27" s="2">
        <v>41.395799702958996</v>
      </c>
      <c r="AH27" s="2">
        <v>37.390451094729485</v>
      </c>
      <c r="AI27" s="2">
        <v>31.563250352363838</v>
      </c>
    </row>
    <row r="28" spans="1:35" ht="21" x14ac:dyDescent="0.25">
      <c r="A28" s="117" t="s">
        <v>527</v>
      </c>
      <c r="B28" s="117" t="s">
        <v>24</v>
      </c>
      <c r="C28" s="117" t="s">
        <v>160</v>
      </c>
      <c r="D28" s="117" t="s">
        <v>118</v>
      </c>
      <c r="E28" s="118">
        <v>34834</v>
      </c>
      <c r="F28" s="117">
        <v>20</v>
      </c>
      <c r="G28" s="117">
        <v>8</v>
      </c>
      <c r="H28" s="117">
        <v>353</v>
      </c>
      <c r="I28" s="2">
        <v>29</v>
      </c>
      <c r="J28" s="117">
        <v>34</v>
      </c>
      <c r="K28" s="117">
        <v>14</v>
      </c>
      <c r="L28" s="2">
        <v>1</v>
      </c>
      <c r="M28" s="2">
        <v>21</v>
      </c>
      <c r="N28" s="2">
        <v>11</v>
      </c>
      <c r="O28" s="117">
        <v>0</v>
      </c>
      <c r="P28" s="117">
        <v>0</v>
      </c>
      <c r="Q28" s="117">
        <v>0</v>
      </c>
      <c r="R28" s="117">
        <v>11</v>
      </c>
      <c r="S28" s="117">
        <v>2</v>
      </c>
      <c r="T28" s="117">
        <v>5</v>
      </c>
      <c r="U28" s="2">
        <v>1</v>
      </c>
      <c r="V28" s="2">
        <v>22</v>
      </c>
      <c r="W28" s="2">
        <v>17</v>
      </c>
      <c r="X28" s="2"/>
      <c r="Y28" s="2"/>
      <c r="Z28" s="2"/>
      <c r="AA28" s="2"/>
      <c r="AB28" s="2"/>
      <c r="AC28" s="2"/>
      <c r="AD28" s="69">
        <f>('Controles Generales'!$E$6*(J28*(90/H28))+'Controles Generales'!$F$6*(K28*(90/H28))+'Controles Generales'!$J$6*(O28*(90/H28))+'Controles Generales'!$K$6*(P28*(90/H28))+'Controles Generales'!$L$6*(Q28*(90/H28))+'Controles Generales'!$M$6*(R28*(90/H28))+'Controles Generales'!$O$6*(T28*(90/H28)))/100</f>
        <v>2.9957507082152972</v>
      </c>
      <c r="AE28" s="2"/>
      <c r="AF28" s="2"/>
      <c r="AG28" s="2"/>
      <c r="AH28" s="2"/>
      <c r="AI28" s="2"/>
    </row>
    <row r="29" spans="1:35" ht="21" x14ac:dyDescent="0.25">
      <c r="A29" s="117" t="s">
        <v>658</v>
      </c>
      <c r="B29" s="117" t="s">
        <v>24</v>
      </c>
      <c r="C29" s="117" t="s">
        <v>124</v>
      </c>
      <c r="D29" s="117" t="s">
        <v>118</v>
      </c>
      <c r="E29" s="118">
        <v>33733</v>
      </c>
      <c r="F29" s="117">
        <v>23</v>
      </c>
      <c r="G29" s="117">
        <v>3</v>
      </c>
      <c r="H29" s="117">
        <v>45</v>
      </c>
      <c r="I29" s="2">
        <v>75</v>
      </c>
      <c r="J29" s="117">
        <v>24</v>
      </c>
      <c r="K29" s="117">
        <v>2</v>
      </c>
      <c r="L29" s="2">
        <v>9</v>
      </c>
      <c r="M29" s="2">
        <v>56</v>
      </c>
      <c r="N29" s="2">
        <v>4</v>
      </c>
      <c r="O29" s="117">
        <v>0</v>
      </c>
      <c r="P29" s="117">
        <v>0</v>
      </c>
      <c r="Q29" s="117">
        <v>0</v>
      </c>
      <c r="R29" s="117">
        <v>1</v>
      </c>
      <c r="S29" s="117">
        <v>0</v>
      </c>
      <c r="T29" s="117">
        <v>1</v>
      </c>
      <c r="U29" s="2">
        <v>5</v>
      </c>
      <c r="V29" s="2">
        <v>65</v>
      </c>
      <c r="W29" s="2">
        <v>27</v>
      </c>
      <c r="X29" s="2"/>
      <c r="Y29" s="2"/>
      <c r="Z29" s="2"/>
      <c r="AA29" s="2"/>
      <c r="AB29" s="2"/>
      <c r="AC29" s="2"/>
      <c r="AD29" s="69">
        <f>('Controles Generales'!$E$6*(J29*(90/H29))+'Controles Generales'!$F$6*(K29*(90/H29))+'Controles Generales'!$J$6*(O29*(90/H29))+'Controles Generales'!$K$6*(P29*(90/H29))+'Controles Generales'!$L$6*(Q29*(90/H29))+'Controles Generales'!$M$6*(R29*(90/H29))+'Controles Generales'!$O$6*(T29*(90/H29)))/100</f>
        <v>10.9</v>
      </c>
      <c r="AE29" s="2"/>
      <c r="AF29" s="2"/>
      <c r="AG29" s="2"/>
      <c r="AH29" s="2"/>
      <c r="AI29" s="2"/>
    </row>
    <row r="30" spans="1:35" ht="21" x14ac:dyDescent="0.25">
      <c r="A30" s="117" t="s">
        <v>659</v>
      </c>
      <c r="B30" s="117" t="s">
        <v>24</v>
      </c>
      <c r="C30" s="117" t="s">
        <v>585</v>
      </c>
      <c r="D30" s="117" t="s">
        <v>169</v>
      </c>
      <c r="E30" s="118">
        <v>33037</v>
      </c>
      <c r="F30" s="117">
        <v>25</v>
      </c>
      <c r="G30" s="117">
        <v>24</v>
      </c>
      <c r="H30" s="117">
        <v>1386</v>
      </c>
      <c r="I30" s="2">
        <v>16</v>
      </c>
      <c r="J30" s="117">
        <v>283</v>
      </c>
      <c r="K30" s="117">
        <v>34</v>
      </c>
      <c r="L30" s="2">
        <v>1</v>
      </c>
      <c r="M30" s="2">
        <v>10</v>
      </c>
      <c r="N30" s="2">
        <v>4</v>
      </c>
      <c r="O30" s="117">
        <v>1</v>
      </c>
      <c r="P30" s="117">
        <v>3</v>
      </c>
      <c r="Q30" s="117">
        <v>3</v>
      </c>
      <c r="R30" s="117">
        <v>35</v>
      </c>
      <c r="S30" s="117">
        <v>12</v>
      </c>
      <c r="T30" s="117">
        <v>25</v>
      </c>
      <c r="U30" s="2">
        <v>1</v>
      </c>
      <c r="V30" s="2">
        <v>16</v>
      </c>
      <c r="W30" s="2">
        <v>13</v>
      </c>
      <c r="X30" s="2" t="s">
        <v>42</v>
      </c>
      <c r="Y30" s="2">
        <v>18.386400030747986</v>
      </c>
      <c r="Z30" s="2">
        <v>11.282692750111451</v>
      </c>
      <c r="AA30" s="2">
        <v>11.756441918456119</v>
      </c>
      <c r="AB30" s="2">
        <v>14.740908227469298</v>
      </c>
      <c r="AC30" s="2">
        <v>15.025152019008422</v>
      </c>
      <c r="AD30" s="69">
        <f>('Controles Generales'!$E$6*(J30*(90/H30))+'Controles Generales'!$F$6*(K30*(90/H30))+'Controles Generales'!$J$6*(O30*(90/H30))+'Controles Generales'!$K$6*(P30*(90/H30))+'Controles Generales'!$L$6*(Q30*(90/H30))+'Controles Generales'!$M$6*(R30*(90/H30))+'Controles Generales'!$O$6*(T30*(90/H30)))/100</f>
        <v>4.6720779220779214</v>
      </c>
      <c r="AE30" s="2">
        <v>16.936181066815816</v>
      </c>
      <c r="AF30" s="2">
        <v>17.314583274972268</v>
      </c>
      <c r="AG30" s="2">
        <v>19.9654935037358</v>
      </c>
      <c r="AH30" s="2">
        <v>19.999889517067444</v>
      </c>
      <c r="AI30" s="2">
        <v>16.632128372018801</v>
      </c>
    </row>
    <row r="31" spans="1:35" ht="21" x14ac:dyDescent="0.25">
      <c r="A31" s="117" t="s">
        <v>660</v>
      </c>
      <c r="B31" s="117" t="s">
        <v>24</v>
      </c>
      <c r="C31" s="117" t="s">
        <v>598</v>
      </c>
      <c r="D31" s="117" t="s">
        <v>118</v>
      </c>
      <c r="E31" s="118">
        <v>29611</v>
      </c>
      <c r="F31" s="117">
        <v>34</v>
      </c>
      <c r="G31" s="117">
        <v>10</v>
      </c>
      <c r="H31" s="117">
        <v>456</v>
      </c>
      <c r="I31" s="2">
        <v>3</v>
      </c>
      <c r="J31" s="117">
        <v>91</v>
      </c>
      <c r="K31" s="117">
        <v>23</v>
      </c>
      <c r="L31" s="2">
        <v>0</v>
      </c>
      <c r="M31" s="2">
        <v>1</v>
      </c>
      <c r="N31" s="2">
        <v>0</v>
      </c>
      <c r="O31" s="117">
        <v>0</v>
      </c>
      <c r="P31" s="117">
        <v>0</v>
      </c>
      <c r="Q31" s="117">
        <v>0</v>
      </c>
      <c r="R31" s="117">
        <v>3</v>
      </c>
      <c r="S31" s="117">
        <v>4</v>
      </c>
      <c r="T31" s="117">
        <v>10</v>
      </c>
      <c r="U31" s="2">
        <v>0</v>
      </c>
      <c r="V31" s="2">
        <v>1</v>
      </c>
      <c r="W31" s="2">
        <v>1</v>
      </c>
      <c r="X31" s="2"/>
      <c r="Y31" s="2"/>
      <c r="Z31" s="2"/>
      <c r="AA31" s="2"/>
      <c r="AB31" s="2"/>
      <c r="AC31" s="2"/>
      <c r="AD31" s="69">
        <f>('Controles Generales'!$E$6*(J31*(90/H31))+'Controles Generales'!$F$6*(K31*(90/H31))+'Controles Generales'!$J$6*(O31*(90/H31))+'Controles Generales'!$K$6*(P31*(90/H31))+'Controles Generales'!$L$6*(Q31*(90/H31))+'Controles Generales'!$M$6*(R31*(90/H31))+'Controles Generales'!$O$6*(T31*(90/H31)))/100</f>
        <v>4.7861842105263159</v>
      </c>
      <c r="AE31" s="2"/>
      <c r="AF31" s="2"/>
      <c r="AG31" s="2"/>
      <c r="AH31" s="2"/>
      <c r="AI31" s="2"/>
    </row>
    <row r="32" spans="1:35" ht="31.5" x14ac:dyDescent="0.25">
      <c r="A32" s="117" t="s">
        <v>661</v>
      </c>
      <c r="B32" s="117" t="s">
        <v>24</v>
      </c>
      <c r="C32" s="117" t="s">
        <v>160</v>
      </c>
      <c r="D32" s="117" t="s">
        <v>118</v>
      </c>
      <c r="E32" s="118">
        <v>33452</v>
      </c>
      <c r="F32" s="117">
        <v>24</v>
      </c>
      <c r="G32" s="117">
        <v>8</v>
      </c>
      <c r="H32" s="117">
        <v>265</v>
      </c>
      <c r="I32" s="2">
        <v>70</v>
      </c>
      <c r="J32" s="117">
        <v>50</v>
      </c>
      <c r="K32" s="117">
        <v>10</v>
      </c>
      <c r="L32" s="2">
        <v>3</v>
      </c>
      <c r="M32" s="2">
        <v>30</v>
      </c>
      <c r="N32" s="2">
        <v>11</v>
      </c>
      <c r="O32" s="117">
        <v>0</v>
      </c>
      <c r="P32" s="117">
        <v>0</v>
      </c>
      <c r="Q32" s="117">
        <v>0</v>
      </c>
      <c r="R32" s="117">
        <v>3</v>
      </c>
      <c r="S32" s="117">
        <v>1</v>
      </c>
      <c r="T32" s="117">
        <v>5</v>
      </c>
      <c r="U32" s="2">
        <v>3</v>
      </c>
      <c r="V32" s="2">
        <v>28</v>
      </c>
      <c r="W32" s="2">
        <v>29</v>
      </c>
      <c r="X32" s="2" t="s">
        <v>42</v>
      </c>
      <c r="Y32" s="2">
        <v>28.697670858958716</v>
      </c>
      <c r="Z32" s="2">
        <v>28.28500369862768</v>
      </c>
      <c r="AA32" s="2">
        <v>25.687963135786109</v>
      </c>
      <c r="AB32" s="2">
        <v>26.168982334368547</v>
      </c>
      <c r="AC32" s="2">
        <v>36.742493710755134</v>
      </c>
      <c r="AD32" s="69">
        <f>('Controles Generales'!$E$6*(J32*(90/H32))+'Controles Generales'!$F$6*(K32*(90/H32))+'Controles Generales'!$J$6*(O32*(90/H32))+'Controles Generales'!$K$6*(P32*(90/H32))+'Controles Generales'!$L$6*(Q32*(90/H32))+'Controles Generales'!$M$6*(R32*(90/H32))+'Controles Generales'!$O$6*(T32*(90/H32)))/100</f>
        <v>4.3981132075471692</v>
      </c>
      <c r="AE32" s="2">
        <v>37.604272339792075</v>
      </c>
      <c r="AF32" s="2">
        <v>57.731558149489835</v>
      </c>
      <c r="AG32" s="2">
        <v>50.327907788705062</v>
      </c>
      <c r="AH32" s="2">
        <v>51.923726348783511</v>
      </c>
      <c r="AI32" s="2">
        <v>43.601930158850372</v>
      </c>
    </row>
    <row r="33" spans="1:35" ht="21" x14ac:dyDescent="0.25">
      <c r="A33" s="117" t="s">
        <v>212</v>
      </c>
      <c r="B33" s="117" t="s">
        <v>24</v>
      </c>
      <c r="C33" s="117" t="s">
        <v>148</v>
      </c>
      <c r="D33" s="117" t="s">
        <v>118</v>
      </c>
      <c r="E33" s="118">
        <v>35556</v>
      </c>
      <c r="F33" s="117">
        <v>18</v>
      </c>
      <c r="G33" s="117">
        <v>1</v>
      </c>
      <c r="H33" s="117">
        <v>7</v>
      </c>
      <c r="I33" s="2">
        <v>110</v>
      </c>
      <c r="J33" s="117">
        <v>0</v>
      </c>
      <c r="K33" s="117">
        <v>0</v>
      </c>
      <c r="L33" s="2">
        <v>12</v>
      </c>
      <c r="M33" s="2">
        <v>71</v>
      </c>
      <c r="N33" s="2">
        <v>33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2">
        <v>16</v>
      </c>
      <c r="V33" s="2">
        <v>80</v>
      </c>
      <c r="W33" s="2">
        <v>92</v>
      </c>
      <c r="X33" s="2"/>
      <c r="Y33" s="2"/>
      <c r="Z33" s="2"/>
      <c r="AA33" s="2"/>
      <c r="AB33" s="2"/>
      <c r="AC33" s="2"/>
      <c r="AD33" s="69">
        <f>('Controles Generales'!$E$6*(J33*(90/H33))+'Controles Generales'!$F$6*(K33*(90/H33))+'Controles Generales'!$J$6*(O33*(90/H33))+'Controles Generales'!$K$6*(P33*(90/H33))+'Controles Generales'!$L$6*(Q33*(90/H33))+'Controles Generales'!$M$6*(R33*(90/H33))+'Controles Generales'!$O$6*(T33*(90/H33)))/100</f>
        <v>0</v>
      </c>
      <c r="AE33" s="2"/>
      <c r="AF33" s="2"/>
      <c r="AG33" s="2"/>
      <c r="AH33" s="2"/>
      <c r="AI33" s="2"/>
    </row>
    <row r="34" spans="1:35" ht="21" x14ac:dyDescent="0.25">
      <c r="A34" s="117" t="s">
        <v>145</v>
      </c>
      <c r="B34" s="117" t="s">
        <v>24</v>
      </c>
      <c r="C34" s="117" t="s">
        <v>190</v>
      </c>
      <c r="D34" s="117" t="s">
        <v>118</v>
      </c>
      <c r="E34" s="118">
        <v>34341</v>
      </c>
      <c r="F34" s="117">
        <v>21</v>
      </c>
      <c r="G34" s="117">
        <v>20</v>
      </c>
      <c r="H34" s="117">
        <v>1342</v>
      </c>
      <c r="I34" s="2">
        <v>3</v>
      </c>
      <c r="J34" s="117">
        <v>195</v>
      </c>
      <c r="K34" s="117">
        <v>36</v>
      </c>
      <c r="L34" s="2">
        <v>0</v>
      </c>
      <c r="M34" s="2">
        <v>0</v>
      </c>
      <c r="N34" s="2">
        <v>0</v>
      </c>
      <c r="O34" s="117">
        <v>3</v>
      </c>
      <c r="P34" s="117">
        <v>3</v>
      </c>
      <c r="Q34" s="117">
        <v>1</v>
      </c>
      <c r="R34" s="117">
        <v>2</v>
      </c>
      <c r="S34" s="117">
        <v>33</v>
      </c>
      <c r="T34" s="117">
        <v>18</v>
      </c>
      <c r="U34" s="2">
        <v>0</v>
      </c>
      <c r="V34" s="2">
        <v>1</v>
      </c>
      <c r="W34" s="2">
        <v>1</v>
      </c>
      <c r="X34" s="2" t="s">
        <v>42</v>
      </c>
      <c r="Y34" s="2">
        <v>20.341899100956958</v>
      </c>
      <c r="Z34" s="2">
        <v>10.5470721213171</v>
      </c>
      <c r="AA34" s="2">
        <v>12.774481073994487</v>
      </c>
      <c r="AB34" s="2">
        <v>13.581653199317614</v>
      </c>
      <c r="AC34" s="2">
        <v>17.747016289271482</v>
      </c>
      <c r="AD34" s="69">
        <f>('Controles Generales'!$E$6*(J34*(90/H34))+'Controles Generales'!$F$6*(K34*(90/H34))+'Controles Generales'!$J$6*(O34*(90/H34))+'Controles Generales'!$K$6*(P34*(90/H34))+'Controles Generales'!$L$6*(Q34*(90/H34))+'Controles Generales'!$M$6*(R34*(90/H34))+'Controles Generales'!$O$6*(T34*(90/H34)))/100</f>
        <v>3.2961997019374065</v>
      </c>
      <c r="AE34" s="2">
        <v>16.512820004234822</v>
      </c>
      <c r="AF34" s="2">
        <v>16.889285252662859</v>
      </c>
      <c r="AG34" s="2">
        <v>22.242609925274714</v>
      </c>
      <c r="AH34" s="2">
        <v>18.606111036515699</v>
      </c>
      <c r="AI34" s="2">
        <v>16.750336129226653</v>
      </c>
    </row>
    <row r="35" spans="1:35" ht="21" x14ac:dyDescent="0.25">
      <c r="A35" s="117" t="s">
        <v>170</v>
      </c>
      <c r="B35" s="117" t="s">
        <v>24</v>
      </c>
      <c r="C35" s="117" t="s">
        <v>168</v>
      </c>
      <c r="D35" s="117" t="s">
        <v>118</v>
      </c>
      <c r="E35" s="118">
        <v>34201</v>
      </c>
      <c r="F35" s="117">
        <v>22</v>
      </c>
      <c r="G35" s="117">
        <v>15</v>
      </c>
      <c r="H35" s="117">
        <v>566</v>
      </c>
      <c r="I35" s="2">
        <v>2</v>
      </c>
      <c r="J35" s="117">
        <v>124</v>
      </c>
      <c r="K35" s="117">
        <v>22</v>
      </c>
      <c r="L35" s="2">
        <v>0</v>
      </c>
      <c r="M35" s="2">
        <v>1</v>
      </c>
      <c r="N35" s="2">
        <v>0</v>
      </c>
      <c r="O35" s="117">
        <v>0</v>
      </c>
      <c r="P35" s="117">
        <v>2</v>
      </c>
      <c r="Q35" s="117">
        <v>2</v>
      </c>
      <c r="R35" s="117">
        <v>17</v>
      </c>
      <c r="S35" s="117">
        <v>8</v>
      </c>
      <c r="T35" s="117">
        <v>11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2"/>
      <c r="AC35" s="2"/>
      <c r="AD35" s="69">
        <f>('Controles Generales'!$E$6*(J35*(90/H35))+'Controles Generales'!$F$6*(K35*(90/H35))+'Controles Generales'!$J$6*(O35*(90/H35))+'Controles Generales'!$K$6*(P35*(90/H35))+'Controles Generales'!$L$6*(Q35*(90/H35))+'Controles Generales'!$M$6*(R35*(90/H35))+'Controles Generales'!$O$6*(T35*(90/H35)))/100</f>
        <v>5.2950530035335683</v>
      </c>
      <c r="AE35" s="2"/>
      <c r="AF35" s="2"/>
      <c r="AG35" s="2"/>
      <c r="AH35" s="2"/>
      <c r="AI35" s="2"/>
    </row>
    <row r="36" spans="1:35" ht="21" x14ac:dyDescent="0.25">
      <c r="A36" s="117" t="s">
        <v>321</v>
      </c>
      <c r="B36" s="117" t="s">
        <v>24</v>
      </c>
      <c r="C36" s="117" t="s">
        <v>154</v>
      </c>
      <c r="D36" s="117" t="s">
        <v>118</v>
      </c>
      <c r="E36" s="118">
        <v>34770</v>
      </c>
      <c r="F36" s="117">
        <v>20</v>
      </c>
      <c r="G36" s="117">
        <v>1</v>
      </c>
      <c r="H36" s="117">
        <v>26</v>
      </c>
      <c r="I36" s="2">
        <v>1</v>
      </c>
      <c r="J36" s="117">
        <v>6</v>
      </c>
      <c r="K36" s="117">
        <v>0</v>
      </c>
      <c r="L36" s="2">
        <v>0</v>
      </c>
      <c r="M36" s="2">
        <v>0</v>
      </c>
      <c r="N36" s="2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7">
        <v>0</v>
      </c>
      <c r="U36" s="2">
        <v>0</v>
      </c>
      <c r="V36" s="2">
        <v>1</v>
      </c>
      <c r="W36" s="2">
        <v>0</v>
      </c>
      <c r="X36" s="2"/>
      <c r="Y36" s="2"/>
      <c r="Z36" s="2"/>
      <c r="AA36" s="2"/>
      <c r="AB36" s="2"/>
      <c r="AC36" s="2"/>
      <c r="AD36" s="69">
        <f>('Controles Generales'!$E$6*(J36*(90/H36))+'Controles Generales'!$F$6*(K36*(90/H36))+'Controles Generales'!$J$6*(O36*(90/H36))+'Controles Generales'!$K$6*(P36*(90/H36))+'Controles Generales'!$L$6*(Q36*(90/H36))+'Controles Generales'!$M$6*(R36*(90/H36))+'Controles Generales'!$O$6*(T36*(90/H36)))/100</f>
        <v>4.1538461538461542</v>
      </c>
      <c r="AE36" s="2"/>
      <c r="AF36" s="2"/>
      <c r="AG36" s="2"/>
      <c r="AH36" s="2"/>
      <c r="AI36" s="2"/>
    </row>
    <row r="37" spans="1:35" ht="21" x14ac:dyDescent="0.25">
      <c r="A37" s="117" t="s">
        <v>313</v>
      </c>
      <c r="B37" s="117" t="s">
        <v>24</v>
      </c>
      <c r="C37" s="117" t="s">
        <v>117</v>
      </c>
      <c r="D37" s="117" t="s">
        <v>118</v>
      </c>
      <c r="E37" s="118">
        <v>30020</v>
      </c>
      <c r="F37" s="117">
        <v>33</v>
      </c>
      <c r="G37" s="117">
        <v>28</v>
      </c>
      <c r="H37" s="117">
        <v>2374</v>
      </c>
      <c r="I37" s="2">
        <v>39</v>
      </c>
      <c r="J37" s="117">
        <v>338</v>
      </c>
      <c r="K37" s="117">
        <v>48</v>
      </c>
      <c r="L37" s="2">
        <v>3</v>
      </c>
      <c r="M37" s="2">
        <v>25</v>
      </c>
      <c r="N37" s="2">
        <v>9</v>
      </c>
      <c r="O37" s="117">
        <v>6</v>
      </c>
      <c r="P37" s="117">
        <v>5</v>
      </c>
      <c r="Q37" s="117">
        <v>5</v>
      </c>
      <c r="R37" s="117">
        <v>38</v>
      </c>
      <c r="S37" s="117">
        <v>9</v>
      </c>
      <c r="T37" s="117">
        <v>23</v>
      </c>
      <c r="U37" s="2">
        <v>20</v>
      </c>
      <c r="V37" s="2">
        <v>67</v>
      </c>
      <c r="W37" s="2">
        <v>34</v>
      </c>
      <c r="X37" s="2" t="s">
        <v>42</v>
      </c>
      <c r="Y37" s="2">
        <v>4.8387096774193547E-2</v>
      </c>
      <c r="Z37" s="2">
        <v>1.6129032258064516E-2</v>
      </c>
      <c r="AA37" s="2">
        <v>6.4516129032258063E-2</v>
      </c>
      <c r="AB37" s="2">
        <v>4.8387096774193547E-2</v>
      </c>
      <c r="AC37" s="2">
        <v>6.4516129032258063E-2</v>
      </c>
      <c r="AD37" s="69">
        <f>('Controles Generales'!$E$6*(J37*(90/H37))+'Controles Generales'!$F$6*(K37*(90/H37))+'Controles Generales'!$J$6*(O37*(90/H37))+'Controles Generales'!$K$6*(P37*(90/H37))+'Controles Generales'!$L$6*(Q37*(90/H37))+'Controles Generales'!$M$6*(R37*(90/H37))+'Controles Generales'!$O$6*(T37*(90/H37)))/100</f>
        <v>3.3010741364785172</v>
      </c>
      <c r="AE37" s="2">
        <v>6.4516129032258063E-2</v>
      </c>
      <c r="AF37" s="2">
        <v>9.6774193548387094E-2</v>
      </c>
      <c r="AG37" s="2">
        <v>6.4516129032258063E-2</v>
      </c>
      <c r="AH37" s="2">
        <v>6.4516129032258063E-2</v>
      </c>
      <c r="AI37" s="2">
        <v>9.6774193548387094E-2</v>
      </c>
    </row>
    <row r="38" spans="1:35" ht="31.5" x14ac:dyDescent="0.25">
      <c r="A38" s="117" t="s">
        <v>186</v>
      </c>
      <c r="B38" s="117" t="s">
        <v>24</v>
      </c>
      <c r="C38" s="117" t="s">
        <v>129</v>
      </c>
      <c r="D38" s="117" t="s">
        <v>118</v>
      </c>
      <c r="E38" s="118">
        <v>34934</v>
      </c>
      <c r="F38" s="117">
        <v>20</v>
      </c>
      <c r="G38" s="117">
        <v>2</v>
      </c>
      <c r="H38" s="117">
        <v>38</v>
      </c>
      <c r="I38" s="2">
        <v>90</v>
      </c>
      <c r="J38" s="117">
        <v>10</v>
      </c>
      <c r="K38" s="117">
        <v>5</v>
      </c>
      <c r="L38" s="2">
        <v>5</v>
      </c>
      <c r="M38" s="2">
        <v>63</v>
      </c>
      <c r="N38" s="2">
        <v>9</v>
      </c>
      <c r="O38" s="117">
        <v>0</v>
      </c>
      <c r="P38" s="117">
        <v>0</v>
      </c>
      <c r="Q38" s="117">
        <v>0</v>
      </c>
      <c r="R38" s="117">
        <v>2</v>
      </c>
      <c r="S38" s="117">
        <v>0</v>
      </c>
      <c r="T38" s="117">
        <v>2</v>
      </c>
      <c r="U38" s="2">
        <v>7</v>
      </c>
      <c r="V38" s="2">
        <v>63</v>
      </c>
      <c r="W38" s="2">
        <v>29</v>
      </c>
      <c r="X38" s="2" t="s">
        <v>42</v>
      </c>
      <c r="Y38" s="2">
        <v>0.15266106442577032</v>
      </c>
      <c r="Z38" s="2">
        <v>0.15073529411764708</v>
      </c>
      <c r="AA38" s="2">
        <v>0.18627450980392157</v>
      </c>
      <c r="AB38" s="2">
        <v>0.15266106442577032</v>
      </c>
      <c r="AC38" s="2">
        <v>0.21218487394957983</v>
      </c>
      <c r="AD38" s="69">
        <f>('Controles Generales'!$E$6*(J38*(90/H38))+'Controles Generales'!$F$6*(K38*(90/H38))+'Controles Generales'!$J$6*(O38*(90/H38))+'Controles Generales'!$K$6*(P38*(90/H38))+'Controles Generales'!$L$6*(Q38*(90/H38))+'Controles Generales'!$M$6*(R38*(90/H38))+'Controles Generales'!$O$6*(T38*(90/H38)))/100</f>
        <v>8.2894736842105257</v>
      </c>
      <c r="AE38" s="2">
        <v>0.12289915966386555</v>
      </c>
      <c r="AF38" s="2">
        <v>0</v>
      </c>
      <c r="AG38" s="2">
        <v>0</v>
      </c>
      <c r="AH38" s="2">
        <v>0</v>
      </c>
      <c r="AI38" s="2">
        <v>1.6806722689075633E-2</v>
      </c>
    </row>
    <row r="39" spans="1:35" ht="21" x14ac:dyDescent="0.25">
      <c r="A39" s="117" t="s">
        <v>662</v>
      </c>
      <c r="B39" s="117" t="s">
        <v>24</v>
      </c>
      <c r="C39" s="117" t="s">
        <v>129</v>
      </c>
      <c r="D39" s="117" t="s">
        <v>118</v>
      </c>
      <c r="E39" s="118">
        <v>29462</v>
      </c>
      <c r="F39" s="117">
        <v>35</v>
      </c>
      <c r="G39" s="117">
        <v>7</v>
      </c>
      <c r="H39" s="117">
        <v>176</v>
      </c>
      <c r="I39" s="2">
        <v>68</v>
      </c>
      <c r="J39" s="117">
        <v>22</v>
      </c>
      <c r="K39" s="117">
        <v>7</v>
      </c>
      <c r="L39" s="2">
        <v>3</v>
      </c>
      <c r="M39" s="2">
        <v>32</v>
      </c>
      <c r="N39" s="2">
        <v>13</v>
      </c>
      <c r="O39" s="117">
        <v>0</v>
      </c>
      <c r="P39" s="117">
        <v>0</v>
      </c>
      <c r="Q39" s="117">
        <v>0</v>
      </c>
      <c r="R39" s="117">
        <v>6</v>
      </c>
      <c r="S39" s="117">
        <v>0</v>
      </c>
      <c r="T39" s="117">
        <v>0</v>
      </c>
      <c r="U39" s="2">
        <v>11</v>
      </c>
      <c r="V39" s="2">
        <v>48</v>
      </c>
      <c r="W39" s="2">
        <v>31</v>
      </c>
      <c r="X39" s="2" t="s">
        <v>42</v>
      </c>
      <c r="Y39" s="2">
        <v>4.9011882940660572</v>
      </c>
      <c r="Z39" s="2">
        <v>4.5478862391899826</v>
      </c>
      <c r="AA39" s="2">
        <v>4.8987593773889877</v>
      </c>
      <c r="AB39" s="2">
        <v>4.8622538678365483</v>
      </c>
      <c r="AC39" s="2">
        <v>5.4129670929955545</v>
      </c>
      <c r="AD39" s="69">
        <f>('Controles Generales'!$E$6*(J39*(90/H39))+'Controles Generales'!$F$6*(K39*(90/H39))+'Controles Generales'!$J$6*(O39*(90/H39))+'Controles Generales'!$K$6*(P39*(90/H39))+'Controles Generales'!$L$6*(Q39*(90/H39))+'Controles Generales'!$M$6*(R39*(90/H39))+'Controles Generales'!$O$6*(T39*(90/H39)))/100</f>
        <v>3.4261363636363638</v>
      </c>
      <c r="AE39" s="2">
        <v>5.6490499365030757</v>
      </c>
      <c r="AF39" s="2">
        <v>6.8169836348204456</v>
      </c>
      <c r="AG39" s="2">
        <v>5.2863124786360229</v>
      </c>
      <c r="AH39" s="2">
        <v>5.22601192812935</v>
      </c>
      <c r="AI39" s="2">
        <v>5.7610489781863636</v>
      </c>
    </row>
    <row r="40" spans="1:35" ht="31.5" x14ac:dyDescent="0.25">
      <c r="A40" s="117" t="s">
        <v>663</v>
      </c>
      <c r="B40" s="117" t="s">
        <v>24</v>
      </c>
      <c r="C40" s="117" t="s">
        <v>605</v>
      </c>
      <c r="D40" s="117" t="s">
        <v>133</v>
      </c>
      <c r="E40" s="118">
        <v>32554</v>
      </c>
      <c r="F40" s="117">
        <v>26</v>
      </c>
      <c r="G40" s="117">
        <v>25</v>
      </c>
      <c r="H40" s="117">
        <v>1566</v>
      </c>
      <c r="I40" s="2">
        <v>87</v>
      </c>
      <c r="J40" s="117">
        <v>244</v>
      </c>
      <c r="K40" s="117">
        <v>35</v>
      </c>
      <c r="L40" s="2">
        <v>12</v>
      </c>
      <c r="M40" s="2">
        <v>85</v>
      </c>
      <c r="N40" s="2">
        <v>24</v>
      </c>
      <c r="O40" s="117">
        <v>1</v>
      </c>
      <c r="P40" s="117">
        <v>4</v>
      </c>
      <c r="Q40" s="117">
        <v>2</v>
      </c>
      <c r="R40" s="117">
        <v>34</v>
      </c>
      <c r="S40" s="117">
        <v>15</v>
      </c>
      <c r="T40" s="117">
        <v>34</v>
      </c>
      <c r="U40" s="2">
        <v>7</v>
      </c>
      <c r="V40" s="2">
        <v>97</v>
      </c>
      <c r="W40" s="2">
        <v>48</v>
      </c>
      <c r="X40" s="2" t="s">
        <v>42</v>
      </c>
      <c r="Y40" s="2">
        <v>24.960881178076658</v>
      </c>
      <c r="Z40" s="2">
        <v>12.137068364468997</v>
      </c>
      <c r="AA40" s="2">
        <v>12.293305446638646</v>
      </c>
      <c r="AB40" s="2">
        <v>18.333831997748785</v>
      </c>
      <c r="AC40" s="2">
        <v>21.972892614151938</v>
      </c>
      <c r="AD40" s="69">
        <f>('Controles Generales'!$E$6*(J40*(90/H40))+'Controles Generales'!$F$6*(K40*(90/H40))+'Controles Generales'!$J$6*(O40*(90/H40))+'Controles Generales'!$K$6*(P40*(90/H40))+'Controles Generales'!$L$6*(Q40*(90/H40))+'Controles Generales'!$M$6*(R40*(90/H40))+'Controles Generales'!$O$6*(T40*(90/H40)))/100</f>
        <v>3.7428160919540234</v>
      </c>
      <c r="AE40" s="2">
        <v>27.899316967107492</v>
      </c>
      <c r="AF40" s="2">
        <v>35.016629340158758</v>
      </c>
      <c r="AG40" s="2">
        <v>41.420991621329129</v>
      </c>
      <c r="AH40" s="2">
        <v>36.809064937259251</v>
      </c>
      <c r="AI40" s="2">
        <v>33.404166393944017</v>
      </c>
    </row>
    <row r="41" spans="1:35" ht="21" x14ac:dyDescent="0.25">
      <c r="A41" s="117" t="s">
        <v>533</v>
      </c>
      <c r="B41" s="117" t="s">
        <v>24</v>
      </c>
      <c r="C41" s="117" t="s">
        <v>130</v>
      </c>
      <c r="D41" s="117" t="s">
        <v>118</v>
      </c>
      <c r="E41" s="118">
        <v>31345</v>
      </c>
      <c r="F41" s="117">
        <v>30</v>
      </c>
      <c r="G41" s="117">
        <v>7</v>
      </c>
      <c r="H41" s="117">
        <v>383</v>
      </c>
      <c r="I41" s="2">
        <v>4</v>
      </c>
      <c r="J41" s="117">
        <v>87</v>
      </c>
      <c r="K41" s="117">
        <v>21</v>
      </c>
      <c r="L41" s="2">
        <v>0</v>
      </c>
      <c r="M41" s="2">
        <v>2</v>
      </c>
      <c r="N41" s="2">
        <v>0</v>
      </c>
      <c r="O41" s="117">
        <v>2</v>
      </c>
      <c r="P41" s="117">
        <v>0</v>
      </c>
      <c r="Q41" s="117">
        <v>0</v>
      </c>
      <c r="R41" s="117">
        <v>3</v>
      </c>
      <c r="S41" s="117">
        <v>2</v>
      </c>
      <c r="T41" s="117">
        <v>8</v>
      </c>
      <c r="U41" s="2">
        <v>0</v>
      </c>
      <c r="V41" s="2">
        <v>5</v>
      </c>
      <c r="W41" s="2">
        <v>4</v>
      </c>
      <c r="X41" s="2"/>
      <c r="Y41" s="2"/>
      <c r="Z41" s="2"/>
      <c r="AA41" s="2"/>
      <c r="AB41" s="2"/>
      <c r="AC41" s="2"/>
      <c r="AD41" s="69">
        <f>('Controles Generales'!$E$6*(J41*(90/H41))+'Controles Generales'!$F$6*(K41*(90/H41))+'Controles Generales'!$J$6*(O41*(90/H41))+'Controles Generales'!$K$6*(P41*(90/H41))+'Controles Generales'!$L$6*(Q41*(90/H41))+'Controles Generales'!$M$6*(R41*(90/H41))+'Controles Generales'!$O$6*(T41*(90/H41)))/100</f>
        <v>5.4281984334203663</v>
      </c>
      <c r="AE41" s="2"/>
      <c r="AF41" s="2"/>
      <c r="AG41" s="2"/>
      <c r="AH41" s="2"/>
      <c r="AI41" s="2"/>
    </row>
    <row r="42" spans="1:35" ht="21" x14ac:dyDescent="0.25">
      <c r="A42" s="117" t="s">
        <v>664</v>
      </c>
      <c r="B42" s="117" t="s">
        <v>24</v>
      </c>
      <c r="C42" s="117" t="s">
        <v>598</v>
      </c>
      <c r="D42" s="117" t="s">
        <v>118</v>
      </c>
      <c r="E42" s="118">
        <v>32239</v>
      </c>
      <c r="F42" s="117">
        <v>27</v>
      </c>
      <c r="G42" s="117">
        <v>28</v>
      </c>
      <c r="H42" s="117">
        <v>2455</v>
      </c>
      <c r="I42" s="2">
        <v>128</v>
      </c>
      <c r="J42" s="117">
        <v>173</v>
      </c>
      <c r="K42" s="117">
        <v>17</v>
      </c>
      <c r="L42" s="2">
        <v>8</v>
      </c>
      <c r="M42" s="2">
        <v>60</v>
      </c>
      <c r="N42" s="2">
        <v>41</v>
      </c>
      <c r="O42" s="117">
        <v>0</v>
      </c>
      <c r="P42" s="117">
        <v>5</v>
      </c>
      <c r="Q42" s="117">
        <v>3</v>
      </c>
      <c r="R42" s="117">
        <v>6</v>
      </c>
      <c r="S42" s="117">
        <v>2</v>
      </c>
      <c r="T42" s="117">
        <v>13</v>
      </c>
      <c r="U42" s="2">
        <v>29</v>
      </c>
      <c r="V42" s="2">
        <v>87</v>
      </c>
      <c r="W42" s="2">
        <v>103</v>
      </c>
      <c r="X42" s="2" t="s">
        <v>42</v>
      </c>
      <c r="Y42" s="2">
        <v>0.24396855516400109</v>
      </c>
      <c r="Z42" s="2">
        <v>8.9726213065871502E-2</v>
      </c>
      <c r="AA42" s="2">
        <v>0.35890485226348601</v>
      </c>
      <c r="AB42" s="2">
        <v>0.24396855516400109</v>
      </c>
      <c r="AC42" s="2">
        <v>0.30848468419625913</v>
      </c>
      <c r="AD42" s="69">
        <f>('Controles Generales'!$E$6*(J42*(90/H42))+'Controles Generales'!$F$6*(K42*(90/H42))+'Controles Generales'!$J$6*(O42*(90/H42))+'Controles Generales'!$K$6*(P42*(90/H42))+'Controles Generales'!$L$6*(Q42*(90/H42))+'Controles Generales'!$M$6*(R42*(90/H42))+'Controles Generales'!$O$6*(T42*(90/H42)))/100</f>
        <v>1.5076374745417516</v>
      </c>
      <c r="AE42" s="2">
        <v>0.30848468419625913</v>
      </c>
      <c r="AF42" s="2">
        <v>0.38709677419354838</v>
      </c>
      <c r="AG42" s="2">
        <v>0.25806451612903225</v>
      </c>
      <c r="AH42" s="2">
        <v>0.25806451612903225</v>
      </c>
      <c r="AI42" s="2">
        <v>0.41230685822716184</v>
      </c>
    </row>
    <row r="43" spans="1:35" ht="21" x14ac:dyDescent="0.25">
      <c r="A43" s="117" t="s">
        <v>665</v>
      </c>
      <c r="B43" s="117" t="s">
        <v>24</v>
      </c>
      <c r="C43" s="117" t="s">
        <v>154</v>
      </c>
      <c r="D43" s="117" t="s">
        <v>169</v>
      </c>
      <c r="E43" s="118">
        <v>33246</v>
      </c>
      <c r="F43" s="117">
        <v>24</v>
      </c>
      <c r="G43" s="117">
        <v>23</v>
      </c>
      <c r="H43" s="117">
        <v>1720</v>
      </c>
      <c r="I43" s="2">
        <v>3</v>
      </c>
      <c r="J43" s="117">
        <v>431</v>
      </c>
      <c r="K43" s="117">
        <v>63</v>
      </c>
      <c r="L43" s="2">
        <v>1</v>
      </c>
      <c r="M43" s="2">
        <v>2</v>
      </c>
      <c r="N43" s="2">
        <v>0</v>
      </c>
      <c r="O43" s="117">
        <v>1</v>
      </c>
      <c r="P43" s="117">
        <v>10</v>
      </c>
      <c r="Q43" s="117">
        <v>3</v>
      </c>
      <c r="R43" s="117">
        <v>30</v>
      </c>
      <c r="S43" s="117">
        <v>5</v>
      </c>
      <c r="T43" s="117">
        <v>6</v>
      </c>
      <c r="U43" s="2">
        <v>0</v>
      </c>
      <c r="V43" s="2">
        <v>5</v>
      </c>
      <c r="W43" s="2">
        <v>0</v>
      </c>
      <c r="X43" s="2"/>
      <c r="Y43" s="2"/>
      <c r="Z43" s="2"/>
      <c r="AA43" s="2"/>
      <c r="AB43" s="2"/>
      <c r="AC43" s="2"/>
      <c r="AD43" s="69">
        <f>('Controles Generales'!$E$6*(J43*(90/H43))+'Controles Generales'!$F$6*(K43*(90/H43))+'Controles Generales'!$J$6*(O43*(90/H43))+'Controles Generales'!$K$6*(P43*(90/H43))+'Controles Generales'!$L$6*(Q43*(90/H43))+'Controles Generales'!$M$6*(R43*(90/H43))+'Controles Generales'!$O$6*(T43*(90/H43)))/100</f>
        <v>5.524273255813954</v>
      </c>
      <c r="AE43" s="2"/>
      <c r="AF43" s="2"/>
      <c r="AG43" s="2"/>
      <c r="AH43" s="2"/>
      <c r="AI43" s="2"/>
    </row>
    <row r="44" spans="1:35" ht="21" x14ac:dyDescent="0.25">
      <c r="A44" s="117" t="s">
        <v>120</v>
      </c>
      <c r="B44" s="117" t="s">
        <v>24</v>
      </c>
      <c r="C44" s="117" t="s">
        <v>138</v>
      </c>
      <c r="D44" s="117" t="s">
        <v>118</v>
      </c>
      <c r="E44" s="118">
        <v>31034</v>
      </c>
      <c r="F44" s="117">
        <v>30</v>
      </c>
      <c r="G44" s="117">
        <v>25</v>
      </c>
      <c r="H44" s="117">
        <v>1358</v>
      </c>
      <c r="I44" s="2">
        <v>2</v>
      </c>
      <c r="J44" s="117">
        <v>168</v>
      </c>
      <c r="K44" s="117">
        <v>54</v>
      </c>
      <c r="L44" s="2">
        <v>2</v>
      </c>
      <c r="M44" s="2">
        <v>3</v>
      </c>
      <c r="N44" s="2">
        <v>0</v>
      </c>
      <c r="O44" s="117">
        <v>4</v>
      </c>
      <c r="P44" s="117">
        <v>4</v>
      </c>
      <c r="Q44" s="117">
        <v>3</v>
      </c>
      <c r="R44" s="117">
        <v>12</v>
      </c>
      <c r="S44" s="117">
        <v>19</v>
      </c>
      <c r="T44" s="117">
        <v>22</v>
      </c>
      <c r="U44" s="2">
        <v>0</v>
      </c>
      <c r="V44" s="2">
        <v>3</v>
      </c>
      <c r="W44" s="2">
        <v>0</v>
      </c>
      <c r="X44" s="2"/>
      <c r="Y44" s="2"/>
      <c r="Z44" s="2"/>
      <c r="AA44" s="2"/>
      <c r="AB44" s="2"/>
      <c r="AC44" s="2"/>
      <c r="AD44" s="69">
        <f>('Controles Generales'!$E$6*(J44*(90/H44))+'Controles Generales'!$F$6*(K44*(90/H44))+'Controles Generales'!$J$6*(O44*(90/H44))+'Controles Generales'!$K$6*(P44*(90/H44))+'Controles Generales'!$L$6*(Q44*(90/H44))+'Controles Generales'!$M$6*(R44*(90/H44))+'Controles Generales'!$O$6*(T44*(90/H44)))/100</f>
        <v>3.2938144329896915</v>
      </c>
      <c r="AE44" s="2"/>
      <c r="AF44" s="2"/>
      <c r="AG44" s="2"/>
      <c r="AH44" s="2"/>
      <c r="AI44" s="2"/>
    </row>
    <row r="45" spans="1:35" ht="21" x14ac:dyDescent="0.25">
      <c r="A45" s="117" t="s">
        <v>161</v>
      </c>
      <c r="B45" s="117" t="s">
        <v>24</v>
      </c>
      <c r="C45" s="117" t="s">
        <v>139</v>
      </c>
      <c r="D45" s="117" t="s">
        <v>162</v>
      </c>
      <c r="E45" s="118">
        <v>34727</v>
      </c>
      <c r="F45" s="117">
        <v>20</v>
      </c>
      <c r="G45" s="117">
        <v>15</v>
      </c>
      <c r="H45" s="117">
        <v>672</v>
      </c>
      <c r="I45" s="2">
        <v>29</v>
      </c>
      <c r="J45" s="117">
        <v>59</v>
      </c>
      <c r="K45" s="117">
        <v>25</v>
      </c>
      <c r="L45" s="2">
        <v>4</v>
      </c>
      <c r="M45" s="2">
        <v>13</v>
      </c>
      <c r="N45" s="2">
        <v>0</v>
      </c>
      <c r="O45" s="117">
        <v>1</v>
      </c>
      <c r="P45" s="117">
        <v>0</v>
      </c>
      <c r="Q45" s="117">
        <v>0</v>
      </c>
      <c r="R45" s="117">
        <v>2</v>
      </c>
      <c r="S45" s="117">
        <v>19</v>
      </c>
      <c r="T45" s="117">
        <v>9</v>
      </c>
      <c r="U45" s="2">
        <v>0</v>
      </c>
      <c r="V45" s="2">
        <v>13</v>
      </c>
      <c r="W45" s="2">
        <v>11</v>
      </c>
      <c r="X45" s="2"/>
      <c r="Y45" s="2"/>
      <c r="Z45" s="2"/>
      <c r="AA45" s="2"/>
      <c r="AB45" s="2"/>
      <c r="AC45" s="2"/>
      <c r="AD45" s="69">
        <f>('Controles Generales'!$E$6*(J45*(90/H45))+'Controles Generales'!$F$6*(K45*(90/H45))+'Controles Generales'!$J$6*(O45*(90/H45))+'Controles Generales'!$K$6*(P45*(90/H45))+'Controles Generales'!$L$6*(Q45*(90/H45))+'Controles Generales'!$M$6*(R45*(90/H45))+'Controles Generales'!$O$6*(T45*(90/H45)))/100</f>
        <v>2.4274553571428568</v>
      </c>
      <c r="AE45" s="2"/>
      <c r="AF45" s="2"/>
      <c r="AG45" s="2"/>
      <c r="AH45" s="2"/>
      <c r="AI45" s="2"/>
    </row>
    <row r="46" spans="1:35" ht="21" x14ac:dyDescent="0.25">
      <c r="A46" s="117" t="s">
        <v>666</v>
      </c>
      <c r="B46" s="117" t="s">
        <v>24</v>
      </c>
      <c r="C46" s="117" t="s">
        <v>135</v>
      </c>
      <c r="D46" s="117" t="s">
        <v>118</v>
      </c>
      <c r="E46" s="118">
        <v>35476</v>
      </c>
      <c r="F46" s="117">
        <v>18</v>
      </c>
      <c r="G46" s="117">
        <v>1</v>
      </c>
      <c r="H46" s="117">
        <v>14</v>
      </c>
      <c r="I46" s="2">
        <v>194</v>
      </c>
      <c r="J46" s="117">
        <v>0</v>
      </c>
      <c r="K46" s="117">
        <v>0</v>
      </c>
      <c r="L46" s="2">
        <v>4</v>
      </c>
      <c r="M46" s="2">
        <v>75</v>
      </c>
      <c r="N46" s="2">
        <v>10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7">
        <v>0</v>
      </c>
      <c r="U46" s="2">
        <v>2</v>
      </c>
      <c r="V46" s="2">
        <v>47</v>
      </c>
      <c r="W46" s="2">
        <v>20</v>
      </c>
      <c r="X46" s="2"/>
      <c r="Y46" s="2"/>
      <c r="Z46" s="2"/>
      <c r="AA46" s="2"/>
      <c r="AB46" s="2"/>
      <c r="AC46" s="2"/>
      <c r="AD46" s="69">
        <f>('Controles Generales'!$E$6*(J46*(90/H46))+'Controles Generales'!$F$6*(K46*(90/H46))+'Controles Generales'!$J$6*(O46*(90/H46))+'Controles Generales'!$K$6*(P46*(90/H46))+'Controles Generales'!$L$6*(Q46*(90/H46))+'Controles Generales'!$M$6*(R46*(90/H46))+'Controles Generales'!$O$6*(T46*(90/H46)))/100</f>
        <v>0</v>
      </c>
      <c r="AE46" s="2"/>
      <c r="AF46" s="2"/>
      <c r="AG46" s="2"/>
      <c r="AH46" s="2"/>
      <c r="AI46" s="2"/>
    </row>
    <row r="47" spans="1:35" ht="21" x14ac:dyDescent="0.25">
      <c r="A47" s="117" t="s">
        <v>222</v>
      </c>
      <c r="B47" s="117" t="s">
        <v>24</v>
      </c>
      <c r="C47" s="117" t="s">
        <v>155</v>
      </c>
      <c r="D47" s="117" t="s">
        <v>118</v>
      </c>
      <c r="E47" s="118">
        <v>34171</v>
      </c>
      <c r="F47" s="117">
        <v>22</v>
      </c>
      <c r="G47" s="117">
        <v>18</v>
      </c>
      <c r="H47" s="117">
        <v>954</v>
      </c>
      <c r="I47" s="2">
        <v>55</v>
      </c>
      <c r="J47" s="117">
        <v>181</v>
      </c>
      <c r="K47" s="117">
        <v>20</v>
      </c>
      <c r="L47" s="2">
        <v>2</v>
      </c>
      <c r="M47" s="2">
        <v>17</v>
      </c>
      <c r="N47" s="2">
        <v>6</v>
      </c>
      <c r="O47" s="117">
        <v>1</v>
      </c>
      <c r="P47" s="117">
        <v>5</v>
      </c>
      <c r="Q47" s="117">
        <v>1</v>
      </c>
      <c r="R47" s="117">
        <v>22</v>
      </c>
      <c r="S47" s="117">
        <v>0</v>
      </c>
      <c r="T47" s="117">
        <v>25</v>
      </c>
      <c r="U47" s="2">
        <v>1</v>
      </c>
      <c r="V47" s="2">
        <v>21</v>
      </c>
      <c r="W47" s="2">
        <v>18</v>
      </c>
      <c r="X47" s="2" t="s">
        <v>42</v>
      </c>
      <c r="Y47" s="2">
        <v>17.839535898494479</v>
      </c>
      <c r="Z47" s="2">
        <v>10.608875250166633</v>
      </c>
      <c r="AA47" s="2">
        <v>12.917883263364841</v>
      </c>
      <c r="AB47" s="2">
        <v>16.24732278374038</v>
      </c>
      <c r="AC47" s="2">
        <v>21.166946188660912</v>
      </c>
      <c r="AD47" s="69">
        <f>('Controles Generales'!$E$6*(J47*(90/H47))+'Controles Generales'!$F$6*(K47*(90/H47))+'Controles Generales'!$J$6*(O47*(90/H47))+'Controles Generales'!$K$6*(P47*(90/H47))+'Controles Generales'!$L$6*(Q47*(90/H47))+'Controles Generales'!$M$6*(R47*(90/H47))+'Controles Generales'!$O$6*(T47*(90/H47)))/100</f>
        <v>4.4198113207547172</v>
      </c>
      <c r="AE47" s="2">
        <v>20.986166172575668</v>
      </c>
      <c r="AF47" s="2">
        <v>23.450147057594872</v>
      </c>
      <c r="AG47" s="2">
        <v>23.40362210073614</v>
      </c>
      <c r="AH47" s="2">
        <v>20.245975338189425</v>
      </c>
      <c r="AI47" s="2">
        <v>21.64043050747302</v>
      </c>
    </row>
    <row r="48" spans="1:35" ht="31.5" x14ac:dyDescent="0.25">
      <c r="A48" s="117" t="s">
        <v>667</v>
      </c>
      <c r="B48" s="117" t="s">
        <v>24</v>
      </c>
      <c r="C48" s="117" t="s">
        <v>141</v>
      </c>
      <c r="D48" s="117" t="s">
        <v>118</v>
      </c>
      <c r="E48" s="118">
        <v>29010</v>
      </c>
      <c r="F48" s="117">
        <v>36</v>
      </c>
      <c r="G48" s="117">
        <v>17</v>
      </c>
      <c r="H48" s="117">
        <v>665</v>
      </c>
      <c r="I48" s="2">
        <v>55</v>
      </c>
      <c r="J48" s="117">
        <v>149</v>
      </c>
      <c r="K48" s="117">
        <v>3</v>
      </c>
      <c r="L48" s="2">
        <v>2</v>
      </c>
      <c r="M48" s="2">
        <v>29</v>
      </c>
      <c r="N48" s="2">
        <v>7</v>
      </c>
      <c r="O48" s="117">
        <v>0</v>
      </c>
      <c r="P48" s="117">
        <v>2</v>
      </c>
      <c r="Q48" s="117">
        <v>0</v>
      </c>
      <c r="R48" s="117">
        <v>7</v>
      </c>
      <c r="S48" s="117">
        <v>1</v>
      </c>
      <c r="T48" s="117">
        <v>5</v>
      </c>
      <c r="U48" s="2">
        <v>0</v>
      </c>
      <c r="V48" s="2">
        <v>35</v>
      </c>
      <c r="W48" s="2">
        <v>18</v>
      </c>
      <c r="X48" s="2"/>
      <c r="Y48" s="2"/>
      <c r="Z48" s="2"/>
      <c r="AA48" s="2"/>
      <c r="AB48" s="2"/>
      <c r="AC48" s="2"/>
      <c r="AD48" s="69">
        <f>('Controles Generales'!$E$6*(J48*(90/H48))+'Controles Generales'!$F$6*(K48*(90/H48))+'Controles Generales'!$J$6*(O48*(90/H48))+'Controles Generales'!$K$6*(P48*(90/H48))+'Controles Generales'!$L$6*(Q48*(90/H48))+'Controles Generales'!$M$6*(R48*(90/H48))+'Controles Generales'!$O$6*(T48*(90/H48)))/100</f>
        <v>4.3578947368421046</v>
      </c>
      <c r="AE48" s="2"/>
      <c r="AF48" s="2"/>
      <c r="AG48" s="2"/>
      <c r="AH48" s="2"/>
      <c r="AI48" s="2"/>
    </row>
    <row r="49" spans="1:35" ht="21" x14ac:dyDescent="0.25">
      <c r="A49" s="117" t="s">
        <v>668</v>
      </c>
      <c r="B49" s="117" t="s">
        <v>24</v>
      </c>
      <c r="C49" s="117" t="s">
        <v>121</v>
      </c>
      <c r="D49" s="117" t="s">
        <v>118</v>
      </c>
      <c r="E49" s="118">
        <v>33545</v>
      </c>
      <c r="F49" s="117">
        <v>24</v>
      </c>
      <c r="G49" s="117">
        <v>23</v>
      </c>
      <c r="H49" s="117">
        <v>1624</v>
      </c>
      <c r="I49" s="2">
        <v>110</v>
      </c>
      <c r="J49" s="117">
        <v>186</v>
      </c>
      <c r="K49" s="117">
        <v>34</v>
      </c>
      <c r="L49" s="2">
        <v>8</v>
      </c>
      <c r="M49" s="2">
        <v>45</v>
      </c>
      <c r="N49" s="2">
        <v>16</v>
      </c>
      <c r="O49" s="117">
        <v>0</v>
      </c>
      <c r="P49" s="117">
        <v>4</v>
      </c>
      <c r="Q49" s="117">
        <v>2</v>
      </c>
      <c r="R49" s="117">
        <v>39</v>
      </c>
      <c r="S49" s="117">
        <v>3</v>
      </c>
      <c r="T49" s="117">
        <v>22</v>
      </c>
      <c r="U49" s="2">
        <v>9</v>
      </c>
      <c r="V49" s="2">
        <v>70</v>
      </c>
      <c r="W49" s="2">
        <v>71</v>
      </c>
      <c r="X49" s="2"/>
      <c r="Y49" s="2"/>
      <c r="Z49" s="2"/>
      <c r="AA49" s="2"/>
      <c r="AB49" s="2"/>
      <c r="AC49" s="2"/>
      <c r="AD49" s="69">
        <f>('Controles Generales'!$E$6*(J49*(90/H49))+'Controles Generales'!$F$6*(K49*(90/H49))+'Controles Generales'!$J$6*(O49*(90/H49))+'Controles Generales'!$K$6*(P49*(90/H49))+'Controles Generales'!$L$6*(Q49*(90/H49))+'Controles Generales'!$M$6*(R49*(90/H49))+'Controles Generales'!$O$6*(T49*(90/H49)))/100</f>
        <v>2.9233374384236455</v>
      </c>
      <c r="AE49" s="2"/>
      <c r="AF49" s="2"/>
      <c r="AG49" s="2"/>
      <c r="AH49" s="2"/>
      <c r="AI49" s="2"/>
    </row>
    <row r="50" spans="1:35" ht="21" x14ac:dyDescent="0.25">
      <c r="A50" s="117" t="s">
        <v>669</v>
      </c>
      <c r="B50" s="117" t="s">
        <v>24</v>
      </c>
      <c r="C50" s="117" t="s">
        <v>128</v>
      </c>
      <c r="D50" s="117" t="s">
        <v>118</v>
      </c>
      <c r="E50" s="118">
        <v>31834</v>
      </c>
      <c r="F50" s="117">
        <v>28</v>
      </c>
      <c r="G50" s="117">
        <v>22</v>
      </c>
      <c r="H50" s="117">
        <v>1414</v>
      </c>
      <c r="I50" s="2">
        <v>2</v>
      </c>
      <c r="J50" s="117">
        <v>183</v>
      </c>
      <c r="K50" s="117">
        <v>31</v>
      </c>
      <c r="L50" s="2">
        <v>0</v>
      </c>
      <c r="M50" s="2">
        <v>3</v>
      </c>
      <c r="N50" s="2">
        <v>1</v>
      </c>
      <c r="O50" s="117">
        <v>4</v>
      </c>
      <c r="P50" s="117">
        <v>5</v>
      </c>
      <c r="Q50" s="117">
        <v>2</v>
      </c>
      <c r="R50" s="117">
        <v>33</v>
      </c>
      <c r="S50" s="117">
        <v>4</v>
      </c>
      <c r="T50" s="117">
        <v>38</v>
      </c>
      <c r="U50" s="2">
        <v>0</v>
      </c>
      <c r="V50" s="2">
        <v>1</v>
      </c>
      <c r="W50" s="2">
        <v>2</v>
      </c>
      <c r="X50" s="2"/>
      <c r="Y50" s="2"/>
      <c r="Z50" s="2"/>
      <c r="AA50" s="2"/>
      <c r="AB50" s="2"/>
      <c r="AC50" s="2"/>
      <c r="AD50" s="69">
        <f>('Controles Generales'!$E$6*(J50*(90/H50))+'Controles Generales'!$F$6*(K50*(90/H50))+'Controles Generales'!$J$6*(O50*(90/H50))+'Controles Generales'!$K$6*(P50*(90/H50))+'Controles Generales'!$L$6*(Q50*(90/H50))+'Controles Generales'!$M$6*(R50*(90/H50))+'Controles Generales'!$O$6*(T50*(90/H50)))/100</f>
        <v>3.3654526166902405</v>
      </c>
      <c r="AE50" s="2"/>
      <c r="AF50" s="2"/>
      <c r="AG50" s="2"/>
      <c r="AH50" s="2"/>
      <c r="AI50" s="2"/>
    </row>
    <row r="51" spans="1:35" ht="21" x14ac:dyDescent="0.25">
      <c r="A51" s="117" t="s">
        <v>670</v>
      </c>
      <c r="B51" s="117" t="s">
        <v>24</v>
      </c>
      <c r="C51" s="117" t="s">
        <v>598</v>
      </c>
      <c r="D51" s="117" t="s">
        <v>118</v>
      </c>
      <c r="E51" s="118">
        <v>32687</v>
      </c>
      <c r="F51" s="117">
        <v>26</v>
      </c>
      <c r="G51" s="117">
        <v>10</v>
      </c>
      <c r="H51" s="117">
        <v>494</v>
      </c>
      <c r="I51" s="2">
        <v>58</v>
      </c>
      <c r="J51" s="117">
        <v>95</v>
      </c>
      <c r="K51" s="117">
        <v>25</v>
      </c>
      <c r="L51" s="2">
        <v>3</v>
      </c>
      <c r="M51" s="2">
        <v>17</v>
      </c>
      <c r="N51" s="2">
        <v>11</v>
      </c>
      <c r="O51" s="117">
        <v>0</v>
      </c>
      <c r="P51" s="117">
        <v>1</v>
      </c>
      <c r="Q51" s="117">
        <v>0</v>
      </c>
      <c r="R51" s="117">
        <v>3</v>
      </c>
      <c r="S51" s="117">
        <v>10</v>
      </c>
      <c r="T51" s="117">
        <v>8</v>
      </c>
      <c r="U51" s="2">
        <v>0</v>
      </c>
      <c r="V51" s="2">
        <v>31</v>
      </c>
      <c r="W51" s="2">
        <v>24</v>
      </c>
      <c r="X51" s="2" t="s">
        <v>42</v>
      </c>
      <c r="Y51" s="2">
        <v>18.062579644995825</v>
      </c>
      <c r="Z51" s="2">
        <v>12.767005930755682</v>
      </c>
      <c r="AA51" s="2">
        <v>14.156705997337083</v>
      </c>
      <c r="AB51" s="2">
        <v>14.956022267946645</v>
      </c>
      <c r="AC51" s="2">
        <v>18.663293565949779</v>
      </c>
      <c r="AD51" s="69">
        <f>('Controles Generales'!$E$6*(J51*(90/H51))+'Controles Generales'!$F$6*(K51*(90/H51))+'Controles Generales'!$J$6*(O51*(90/H51))+'Controles Generales'!$K$6*(P51*(90/H51))+'Controles Generales'!$L$6*(Q51*(90/H51))+'Controles Generales'!$M$6*(R51*(90/H51))+'Controles Generales'!$O$6*(T51*(90/H51)))/100</f>
        <v>4.6229757085020244</v>
      </c>
      <c r="AE51" s="2">
        <v>16.866167873948918</v>
      </c>
      <c r="AF51" s="2">
        <v>18.156998695660935</v>
      </c>
      <c r="AG51" s="2">
        <v>19.398485439850109</v>
      </c>
      <c r="AH51" s="2">
        <v>18.584313910996809</v>
      </c>
      <c r="AI51" s="2">
        <v>17.625586234908447</v>
      </c>
    </row>
    <row r="52" spans="1:35" ht="31.5" x14ac:dyDescent="0.25">
      <c r="A52" s="117" t="s">
        <v>180</v>
      </c>
      <c r="B52" s="117" t="s">
        <v>24</v>
      </c>
      <c r="C52" s="117" t="s">
        <v>598</v>
      </c>
      <c r="D52" s="117" t="s">
        <v>118</v>
      </c>
      <c r="E52" s="118">
        <v>33098</v>
      </c>
      <c r="F52" s="117">
        <v>25</v>
      </c>
      <c r="G52" s="117">
        <v>22</v>
      </c>
      <c r="H52" s="117">
        <v>1052</v>
      </c>
      <c r="I52" s="2">
        <v>27</v>
      </c>
      <c r="J52" s="117">
        <v>197</v>
      </c>
      <c r="K52" s="117">
        <v>51</v>
      </c>
      <c r="L52" s="2">
        <v>5</v>
      </c>
      <c r="M52" s="2">
        <v>19</v>
      </c>
      <c r="N52" s="2">
        <v>4</v>
      </c>
      <c r="O52" s="117">
        <v>0</v>
      </c>
      <c r="P52" s="117">
        <v>3</v>
      </c>
      <c r="Q52" s="117">
        <v>1</v>
      </c>
      <c r="R52" s="117">
        <v>28</v>
      </c>
      <c r="S52" s="117">
        <v>3</v>
      </c>
      <c r="T52" s="117">
        <v>6</v>
      </c>
      <c r="U52" s="2">
        <v>2</v>
      </c>
      <c r="V52" s="2">
        <v>30</v>
      </c>
      <c r="W52" s="2">
        <v>18</v>
      </c>
      <c r="X52" s="2"/>
      <c r="Y52" s="2"/>
      <c r="Z52" s="2"/>
      <c r="AA52" s="2"/>
      <c r="AB52" s="2"/>
      <c r="AC52" s="2"/>
      <c r="AD52" s="69">
        <f>('Controles Generales'!$E$6*(J52*(90/H52))+'Controles Generales'!$F$6*(K52*(90/H52))+'Controles Generales'!$J$6*(O52*(90/H52))+'Controles Generales'!$K$6*(P52*(90/H52))+'Controles Generales'!$L$6*(Q52*(90/H52))+'Controles Generales'!$M$6*(R52*(90/H52))+'Controles Generales'!$O$6*(T52*(90/H52)))/100</f>
        <v>4.6946292775665395</v>
      </c>
      <c r="AE52" s="2"/>
      <c r="AF52" s="2"/>
      <c r="AG52" s="2"/>
      <c r="AH52" s="2"/>
      <c r="AI52" s="2"/>
    </row>
    <row r="53" spans="1:35" ht="21" x14ac:dyDescent="0.25">
      <c r="A53" s="117" t="s">
        <v>671</v>
      </c>
      <c r="B53" s="117" t="s">
        <v>24</v>
      </c>
      <c r="C53" s="117" t="s">
        <v>124</v>
      </c>
      <c r="D53" s="117" t="s">
        <v>118</v>
      </c>
      <c r="E53" s="118">
        <v>35054</v>
      </c>
      <c r="F53" s="117">
        <v>19</v>
      </c>
      <c r="G53" s="117">
        <v>19</v>
      </c>
      <c r="H53" s="117">
        <v>1501</v>
      </c>
      <c r="I53" s="2">
        <v>18</v>
      </c>
      <c r="J53" s="117">
        <v>203</v>
      </c>
      <c r="K53" s="117">
        <v>58</v>
      </c>
      <c r="L53" s="2">
        <v>3</v>
      </c>
      <c r="M53" s="2">
        <v>8</v>
      </c>
      <c r="N53" s="2">
        <v>1</v>
      </c>
      <c r="O53" s="117">
        <v>2</v>
      </c>
      <c r="P53" s="117">
        <v>3</v>
      </c>
      <c r="Q53" s="117">
        <v>2</v>
      </c>
      <c r="R53" s="117">
        <v>16</v>
      </c>
      <c r="S53" s="117">
        <v>7</v>
      </c>
      <c r="T53" s="117">
        <v>29</v>
      </c>
      <c r="U53" s="2">
        <v>0</v>
      </c>
      <c r="V53" s="2">
        <v>18</v>
      </c>
      <c r="W53" s="2">
        <v>5</v>
      </c>
      <c r="X53" s="2" t="s">
        <v>42</v>
      </c>
      <c r="Y53" s="2">
        <v>38.723929485303117</v>
      </c>
      <c r="Z53" s="2">
        <v>27.382240723828559</v>
      </c>
      <c r="AA53" s="2">
        <v>28.734282684625782</v>
      </c>
      <c r="AB53" s="2">
        <v>28.84892948530312</v>
      </c>
      <c r="AC53" s="2">
        <v>35.709182297511127</v>
      </c>
      <c r="AD53" s="69">
        <f>('Controles Generales'!$E$6*(J53*(90/H53))+'Controles Generales'!$F$6*(K53*(90/H53))+'Controles Generales'!$J$6*(O53*(90/H53))+'Controles Generales'!$K$6*(P53*(90/H53))+'Controles Generales'!$L$6*(Q53*(90/H53))+'Controles Generales'!$M$6*(R53*(90/H53))+'Controles Generales'!$O$6*(T53*(90/H53)))/100</f>
        <v>3.4971685542971351</v>
      </c>
      <c r="AE53" s="2">
        <v>28.224872873227572</v>
      </c>
      <c r="AF53" s="2">
        <v>20.148219041482797</v>
      </c>
      <c r="AG53" s="2">
        <v>27.987332761763501</v>
      </c>
      <c r="AH53" s="2">
        <v>24.999408172735972</v>
      </c>
      <c r="AI53" s="2">
        <v>21.331749500210531</v>
      </c>
    </row>
    <row r="54" spans="1:35" ht="21" x14ac:dyDescent="0.25">
      <c r="A54" s="117" t="s">
        <v>672</v>
      </c>
      <c r="B54" s="117" t="s">
        <v>24</v>
      </c>
      <c r="C54" s="117" t="s">
        <v>160</v>
      </c>
      <c r="D54" s="117" t="s">
        <v>118</v>
      </c>
      <c r="E54" s="118">
        <v>30940</v>
      </c>
      <c r="F54" s="117">
        <v>31</v>
      </c>
      <c r="G54" s="117">
        <v>6</v>
      </c>
      <c r="H54" s="117">
        <v>187</v>
      </c>
      <c r="I54" s="2">
        <v>37</v>
      </c>
      <c r="J54" s="117">
        <v>44</v>
      </c>
      <c r="K54" s="117">
        <v>15</v>
      </c>
      <c r="L54" s="2">
        <v>2</v>
      </c>
      <c r="M54" s="2">
        <v>20</v>
      </c>
      <c r="N54" s="2">
        <v>4</v>
      </c>
      <c r="O54" s="117">
        <v>0</v>
      </c>
      <c r="P54" s="117">
        <v>1</v>
      </c>
      <c r="Q54" s="117">
        <v>0</v>
      </c>
      <c r="R54" s="117">
        <v>6</v>
      </c>
      <c r="S54" s="117">
        <v>1</v>
      </c>
      <c r="T54" s="117">
        <v>3</v>
      </c>
      <c r="U54" s="2">
        <v>1</v>
      </c>
      <c r="V54" s="2">
        <v>24</v>
      </c>
      <c r="W54" s="2">
        <v>17</v>
      </c>
      <c r="X54" s="2" t="s">
        <v>42</v>
      </c>
      <c r="Y54" s="2">
        <v>30.870831513165669</v>
      </c>
      <c r="Z54" s="2">
        <v>18.985286346954805</v>
      </c>
      <c r="AA54" s="2">
        <v>18.550642292876081</v>
      </c>
      <c r="AB54" s="2">
        <v>25.305257742673863</v>
      </c>
      <c r="AC54" s="2">
        <v>28.403777944823791</v>
      </c>
      <c r="AD54" s="69">
        <f>('Controles Generales'!$E$6*(J54*(90/H54))+'Controles Generales'!$F$6*(K54*(90/H54))+'Controles Generales'!$J$6*(O54*(90/H54))+'Controles Generales'!$K$6*(P54*(90/H54))+'Controles Generales'!$L$6*(Q54*(90/H54))+'Controles Generales'!$M$6*(R54*(90/H54))+'Controles Generales'!$O$6*(T54*(90/H54)))/100</f>
        <v>6.3168449197860967</v>
      </c>
      <c r="AE54" s="2">
        <v>27.942643150804855</v>
      </c>
      <c r="AF54" s="2">
        <v>25.049858901376926</v>
      </c>
      <c r="AG54" s="2">
        <v>32.334427097219894</v>
      </c>
      <c r="AH54" s="2">
        <v>30.79389521134085</v>
      </c>
      <c r="AI54" s="2">
        <v>26.521195352268613</v>
      </c>
    </row>
    <row r="55" spans="1:35" ht="21" x14ac:dyDescent="0.25">
      <c r="A55" s="117" t="s">
        <v>203</v>
      </c>
      <c r="B55" s="117" t="s">
        <v>24</v>
      </c>
      <c r="C55" s="117" t="s">
        <v>129</v>
      </c>
      <c r="D55" s="117" t="s">
        <v>118</v>
      </c>
      <c r="E55" s="118">
        <v>34004</v>
      </c>
      <c r="F55" s="117">
        <v>22</v>
      </c>
      <c r="G55" s="117">
        <v>28</v>
      </c>
      <c r="H55" s="117">
        <v>1734</v>
      </c>
      <c r="I55" s="2">
        <v>15</v>
      </c>
      <c r="J55" s="117">
        <v>148</v>
      </c>
      <c r="K55" s="117">
        <v>39</v>
      </c>
      <c r="L55" s="2">
        <v>0</v>
      </c>
      <c r="M55" s="2">
        <v>7</v>
      </c>
      <c r="N55" s="2">
        <v>0</v>
      </c>
      <c r="O55" s="117">
        <v>4</v>
      </c>
      <c r="P55" s="117">
        <v>3</v>
      </c>
      <c r="Q55" s="117">
        <v>3</v>
      </c>
      <c r="R55" s="117">
        <v>36</v>
      </c>
      <c r="S55" s="117">
        <v>23</v>
      </c>
      <c r="T55" s="117">
        <v>34</v>
      </c>
      <c r="U55" s="2">
        <v>1</v>
      </c>
      <c r="V55" s="2">
        <v>2</v>
      </c>
      <c r="W55" s="2">
        <v>4</v>
      </c>
      <c r="X55" s="2"/>
      <c r="Y55" s="2"/>
      <c r="Z55" s="2"/>
      <c r="AA55" s="2"/>
      <c r="AB55" s="2"/>
      <c r="AC55" s="2"/>
      <c r="AD55" s="69">
        <f>('Controles Generales'!$E$6*(J55*(90/H55))+'Controles Generales'!$F$6*(K55*(90/H55))+'Controles Generales'!$J$6*(O55*(90/H55))+'Controles Generales'!$K$6*(P55*(90/H55))+'Controles Generales'!$L$6*(Q55*(90/H55))+'Controles Generales'!$M$6*(R55*(90/H55))+'Controles Generales'!$O$6*(T55*(90/H55)))/100</f>
        <v>2.4589100346020758</v>
      </c>
      <c r="AE55" s="2"/>
      <c r="AF55" s="2"/>
      <c r="AG55" s="2"/>
      <c r="AH55" s="2"/>
      <c r="AI55" s="2"/>
    </row>
    <row r="56" spans="1:35" ht="21" x14ac:dyDescent="0.25">
      <c r="A56" s="117" t="s">
        <v>673</v>
      </c>
      <c r="B56" s="117" t="s">
        <v>24</v>
      </c>
      <c r="C56" s="117" t="s">
        <v>190</v>
      </c>
      <c r="D56" s="117" t="s">
        <v>118</v>
      </c>
      <c r="E56" s="118">
        <v>32443</v>
      </c>
      <c r="F56" s="117">
        <v>27</v>
      </c>
      <c r="G56" s="117">
        <v>28</v>
      </c>
      <c r="H56" s="117">
        <v>2413</v>
      </c>
      <c r="I56" s="2">
        <v>13</v>
      </c>
      <c r="J56" s="117">
        <v>367</v>
      </c>
      <c r="K56" s="117">
        <v>125</v>
      </c>
      <c r="L56" s="2">
        <v>0</v>
      </c>
      <c r="M56" s="2">
        <v>5</v>
      </c>
      <c r="N56" s="2">
        <v>0</v>
      </c>
      <c r="O56" s="117">
        <v>3</v>
      </c>
      <c r="P56" s="117">
        <v>8</v>
      </c>
      <c r="Q56" s="117">
        <v>4</v>
      </c>
      <c r="R56" s="117">
        <v>127</v>
      </c>
      <c r="S56" s="117">
        <v>9</v>
      </c>
      <c r="T56" s="117">
        <v>34</v>
      </c>
      <c r="U56" s="2">
        <v>0</v>
      </c>
      <c r="V56" s="2">
        <v>5</v>
      </c>
      <c r="W56" s="2">
        <v>2</v>
      </c>
      <c r="X56" s="2" t="s">
        <v>42</v>
      </c>
      <c r="Y56" s="2">
        <v>30.907902833719227</v>
      </c>
      <c r="Z56" s="2">
        <v>27.169228839111966</v>
      </c>
      <c r="AA56" s="2">
        <v>24.94083396706862</v>
      </c>
      <c r="AB56" s="2">
        <v>25.787001194374962</v>
      </c>
      <c r="AC56" s="2">
        <v>27.271010587126931</v>
      </c>
      <c r="AD56" s="69">
        <f>('Controles Generales'!$E$6*(J56*(90/H56))+'Controles Generales'!$F$6*(K56*(90/H56))+'Controles Generales'!$J$6*(O56*(90/H56))+'Controles Generales'!$K$6*(P56*(90/H56))+'Controles Generales'!$L$6*(Q56*(90/H56))+'Controles Generales'!$M$6*(R56*(90/H56))+'Controles Generales'!$O$6*(T56*(90/H56)))/100</f>
        <v>4.5736634894322421</v>
      </c>
      <c r="AE56" s="2">
        <v>26.628661903653807</v>
      </c>
      <c r="AF56" s="2">
        <v>26.326150560733105</v>
      </c>
      <c r="AG56" s="2">
        <v>24.760062675089738</v>
      </c>
      <c r="AH56" s="2">
        <v>25.796818350617112</v>
      </c>
      <c r="AI56" s="2">
        <v>21.424782815480853</v>
      </c>
    </row>
    <row r="57" spans="1:35" ht="21" x14ac:dyDescent="0.25">
      <c r="A57" s="117" t="s">
        <v>476</v>
      </c>
      <c r="B57" s="117" t="s">
        <v>24</v>
      </c>
      <c r="C57" s="117" t="s">
        <v>144</v>
      </c>
      <c r="D57" s="117" t="s">
        <v>118</v>
      </c>
      <c r="E57" s="118">
        <v>35145</v>
      </c>
      <c r="F57" s="117">
        <v>19</v>
      </c>
      <c r="G57" s="117">
        <v>13</v>
      </c>
      <c r="H57" s="117">
        <v>815</v>
      </c>
      <c r="I57" s="2">
        <v>60</v>
      </c>
      <c r="J57" s="117">
        <v>129</v>
      </c>
      <c r="K57" s="117">
        <v>20</v>
      </c>
      <c r="L57" s="2">
        <v>5</v>
      </c>
      <c r="M57" s="2">
        <v>30</v>
      </c>
      <c r="N57" s="2">
        <v>1</v>
      </c>
      <c r="O57" s="117">
        <v>1</v>
      </c>
      <c r="P57" s="117">
        <v>6</v>
      </c>
      <c r="Q57" s="117">
        <v>3</v>
      </c>
      <c r="R57" s="117">
        <v>8</v>
      </c>
      <c r="S57" s="117">
        <v>5</v>
      </c>
      <c r="T57" s="117">
        <v>13</v>
      </c>
      <c r="U57" s="2">
        <v>1</v>
      </c>
      <c r="V57" s="2">
        <v>28</v>
      </c>
      <c r="W57" s="2">
        <v>9</v>
      </c>
      <c r="X57" s="2"/>
      <c r="Y57" s="2"/>
      <c r="Z57" s="2"/>
      <c r="AA57" s="2"/>
      <c r="AB57" s="2"/>
      <c r="AC57" s="2"/>
      <c r="AD57" s="69">
        <f>('Controles Generales'!$E$6*(J57*(90/H57))+'Controles Generales'!$F$6*(K57*(90/H57))+'Controles Generales'!$J$6*(O57*(90/H57))+'Controles Generales'!$K$6*(P57*(90/H57))+'Controles Generales'!$L$6*(Q57*(90/H57))+'Controles Generales'!$M$6*(R57*(90/H57))+'Controles Generales'!$O$6*(T57*(90/H57)))/100</f>
        <v>3.6966257668711662</v>
      </c>
      <c r="AE57" s="2"/>
      <c r="AF57" s="2"/>
      <c r="AG57" s="2"/>
      <c r="AH57" s="2"/>
      <c r="AI57" s="2"/>
    </row>
    <row r="58" spans="1:35" ht="21" x14ac:dyDescent="0.25">
      <c r="A58" s="117" t="s">
        <v>674</v>
      </c>
      <c r="B58" s="117" t="s">
        <v>24</v>
      </c>
      <c r="C58" s="117" t="s">
        <v>138</v>
      </c>
      <c r="D58" s="117" t="s">
        <v>133</v>
      </c>
      <c r="E58" s="118">
        <v>33976</v>
      </c>
      <c r="F58" s="117">
        <v>22</v>
      </c>
      <c r="G58" s="117">
        <v>27</v>
      </c>
      <c r="H58" s="117">
        <v>1606</v>
      </c>
      <c r="I58" s="2">
        <v>22</v>
      </c>
      <c r="J58" s="117">
        <v>249</v>
      </c>
      <c r="K58" s="117">
        <v>33</v>
      </c>
      <c r="L58" s="2">
        <v>1</v>
      </c>
      <c r="M58" s="2">
        <v>17</v>
      </c>
      <c r="N58" s="2">
        <v>15</v>
      </c>
      <c r="O58" s="117">
        <v>3</v>
      </c>
      <c r="P58" s="117">
        <v>4</v>
      </c>
      <c r="Q58" s="117">
        <v>3</v>
      </c>
      <c r="R58" s="117">
        <v>22</v>
      </c>
      <c r="S58" s="117">
        <v>8</v>
      </c>
      <c r="T58" s="117">
        <v>13</v>
      </c>
      <c r="U58" s="2">
        <v>7</v>
      </c>
      <c r="V58" s="2">
        <v>29</v>
      </c>
      <c r="W58" s="2">
        <v>31</v>
      </c>
      <c r="X58" s="2"/>
      <c r="Y58" s="2"/>
      <c r="Z58" s="2"/>
      <c r="AA58" s="2"/>
      <c r="AB58" s="2"/>
      <c r="AC58" s="2"/>
      <c r="AD58" s="69">
        <f>('Controles Generales'!$E$6*(J58*(90/H58))+'Controles Generales'!$F$6*(K58*(90/H58))+'Controles Generales'!$J$6*(O58*(90/H58))+'Controles Generales'!$K$6*(P58*(90/H58))+'Controles Generales'!$L$6*(Q58*(90/H58))+'Controles Generales'!$M$6*(R58*(90/H58))+'Controles Generales'!$O$6*(T58*(90/H58)))/100</f>
        <v>3.484277708592777</v>
      </c>
      <c r="AE58" s="2"/>
      <c r="AF58" s="2"/>
      <c r="AG58" s="2"/>
      <c r="AH58" s="2"/>
      <c r="AI58" s="2"/>
    </row>
    <row r="59" spans="1:35" ht="21" x14ac:dyDescent="0.25">
      <c r="A59" s="117" t="s">
        <v>179</v>
      </c>
      <c r="B59" s="117" t="s">
        <v>24</v>
      </c>
      <c r="C59" s="117" t="s">
        <v>175</v>
      </c>
      <c r="D59" s="117" t="s">
        <v>118</v>
      </c>
      <c r="E59" s="118">
        <v>34718</v>
      </c>
      <c r="F59" s="117">
        <v>20</v>
      </c>
      <c r="G59" s="117">
        <v>11</v>
      </c>
      <c r="H59" s="117">
        <v>753</v>
      </c>
      <c r="I59" s="2">
        <v>1</v>
      </c>
      <c r="J59" s="117">
        <v>113</v>
      </c>
      <c r="K59" s="117">
        <v>21</v>
      </c>
      <c r="L59" s="2">
        <v>0</v>
      </c>
      <c r="M59" s="2">
        <v>0</v>
      </c>
      <c r="N59" s="2">
        <v>0</v>
      </c>
      <c r="O59" s="117">
        <v>0</v>
      </c>
      <c r="P59" s="117">
        <v>2</v>
      </c>
      <c r="Q59" s="117">
        <v>1</v>
      </c>
      <c r="R59" s="117">
        <v>24</v>
      </c>
      <c r="S59" s="117">
        <v>0</v>
      </c>
      <c r="T59" s="117">
        <v>17</v>
      </c>
      <c r="U59" s="2">
        <v>1</v>
      </c>
      <c r="V59" s="2">
        <v>1</v>
      </c>
      <c r="W59" s="2">
        <v>1</v>
      </c>
      <c r="X59" s="2" t="s">
        <v>42</v>
      </c>
      <c r="Y59" s="2">
        <v>7.0450506349996651</v>
      </c>
      <c r="Z59" s="2">
        <v>4.0801842349604645</v>
      </c>
      <c r="AA59" s="2">
        <v>3.9391466466662002</v>
      </c>
      <c r="AB59" s="2">
        <v>5.9835752251635981</v>
      </c>
      <c r="AC59" s="2">
        <v>7.8285294323007797</v>
      </c>
      <c r="AD59" s="69">
        <f>('Controles Generales'!$E$6*(J59*(90/H59))+'Controles Generales'!$F$6*(K59*(90/H59))+'Controles Generales'!$J$6*(O59*(90/H59))+'Controles Generales'!$K$6*(P59*(90/H59))+'Controles Generales'!$L$6*(Q59*(90/H59))+'Controles Generales'!$M$6*(R59*(90/H59))+'Controles Generales'!$O$6*(T59*(90/H59)))/100</f>
        <v>3.8784860557768921</v>
      </c>
      <c r="AE59" s="2">
        <v>8.230854122197206</v>
      </c>
      <c r="AF59" s="2">
        <v>9.2380405278887245</v>
      </c>
      <c r="AG59" s="2">
        <v>10.689096681669859</v>
      </c>
      <c r="AH59" s="2">
        <v>8.7929346028293836</v>
      </c>
      <c r="AI59" s="2">
        <v>9.3830684435407434</v>
      </c>
    </row>
    <row r="60" spans="1:35" ht="31.5" x14ac:dyDescent="0.25">
      <c r="A60" s="117" t="s">
        <v>675</v>
      </c>
      <c r="B60" s="117" t="s">
        <v>24</v>
      </c>
      <c r="C60" s="117" t="s">
        <v>132</v>
      </c>
      <c r="D60" s="117" t="s">
        <v>118</v>
      </c>
      <c r="E60" s="118">
        <v>33404</v>
      </c>
      <c r="F60" s="117">
        <v>24</v>
      </c>
      <c r="G60" s="117">
        <v>17</v>
      </c>
      <c r="H60" s="117">
        <v>821</v>
      </c>
      <c r="I60" s="2">
        <v>80</v>
      </c>
      <c r="J60" s="117">
        <v>116</v>
      </c>
      <c r="K60" s="117">
        <v>37</v>
      </c>
      <c r="L60" s="2">
        <v>5</v>
      </c>
      <c r="M60" s="2">
        <v>66</v>
      </c>
      <c r="N60" s="2">
        <v>27</v>
      </c>
      <c r="O60" s="117">
        <v>4</v>
      </c>
      <c r="P60" s="117">
        <v>3</v>
      </c>
      <c r="Q60" s="117">
        <v>1</v>
      </c>
      <c r="R60" s="117">
        <v>14</v>
      </c>
      <c r="S60" s="117">
        <v>1</v>
      </c>
      <c r="T60" s="117">
        <v>12</v>
      </c>
      <c r="U60" s="2">
        <v>1</v>
      </c>
      <c r="V60" s="2">
        <v>39</v>
      </c>
      <c r="W60" s="2">
        <v>28</v>
      </c>
      <c r="X60" s="2"/>
      <c r="Y60" s="2"/>
      <c r="Z60" s="2"/>
      <c r="AA60" s="2"/>
      <c r="AB60" s="2"/>
      <c r="AC60" s="2"/>
      <c r="AD60" s="69">
        <f>('Controles Generales'!$E$6*(J60*(90/H60))+'Controles Generales'!$F$6*(K60*(90/H60))+'Controles Generales'!$J$6*(O60*(90/H60))+'Controles Generales'!$K$6*(P60*(90/H60))+'Controles Generales'!$L$6*(Q60*(90/H60))+'Controles Generales'!$M$6*(R60*(90/H60))+'Controles Generales'!$O$6*(T60*(90/H60)))/100</f>
        <v>3.8230816077953715</v>
      </c>
      <c r="AE60" s="2"/>
      <c r="AF60" s="2"/>
      <c r="AG60" s="2"/>
      <c r="AH60" s="2"/>
      <c r="AI60" s="2"/>
    </row>
    <row r="61" spans="1:35" ht="21" x14ac:dyDescent="0.25">
      <c r="A61" s="117" t="s">
        <v>676</v>
      </c>
      <c r="B61" s="117" t="s">
        <v>24</v>
      </c>
      <c r="C61" s="117" t="s">
        <v>598</v>
      </c>
      <c r="D61" s="117" t="s">
        <v>118</v>
      </c>
      <c r="E61" s="118">
        <v>31975</v>
      </c>
      <c r="F61" s="117">
        <v>28</v>
      </c>
      <c r="G61" s="117">
        <v>17</v>
      </c>
      <c r="H61" s="117">
        <v>991</v>
      </c>
      <c r="I61" s="2">
        <v>202</v>
      </c>
      <c r="J61" s="117">
        <v>169</v>
      </c>
      <c r="K61" s="117">
        <v>43</v>
      </c>
      <c r="L61" s="2">
        <v>10</v>
      </c>
      <c r="M61" s="2">
        <v>73</v>
      </c>
      <c r="N61" s="2">
        <v>15</v>
      </c>
      <c r="O61" s="117">
        <v>1</v>
      </c>
      <c r="P61" s="117">
        <v>1</v>
      </c>
      <c r="Q61" s="117">
        <v>1</v>
      </c>
      <c r="R61" s="117">
        <v>6</v>
      </c>
      <c r="S61" s="117">
        <v>10</v>
      </c>
      <c r="T61" s="117">
        <v>32</v>
      </c>
      <c r="U61" s="2">
        <v>3</v>
      </c>
      <c r="V61" s="2">
        <v>87</v>
      </c>
      <c r="W61" s="2">
        <v>81</v>
      </c>
      <c r="X61" s="2" t="s">
        <v>42</v>
      </c>
      <c r="Y61" s="2">
        <v>13.651460785397724</v>
      </c>
      <c r="Z61" s="2">
        <v>6.936200586797403</v>
      </c>
      <c r="AA61" s="2">
        <v>7.559063210059203</v>
      </c>
      <c r="AB61" s="2">
        <v>10.686296850971495</v>
      </c>
      <c r="AC61" s="2">
        <v>13.251360746272816</v>
      </c>
      <c r="AD61" s="69">
        <f>('Controles Generales'!$E$6*(J61*(90/H61))+'Controles Generales'!$F$6*(K61*(90/H61))+'Controles Generales'!$J$6*(O61*(90/H61))+'Controles Generales'!$K$6*(P61*(90/H61))+'Controles Generales'!$L$6*(Q61*(90/H61))+'Controles Generales'!$M$6*(R61*(90/H61))+'Controles Generales'!$O$6*(T61*(90/H61)))/100</f>
        <v>4.2547931382441986</v>
      </c>
      <c r="AE61" s="2">
        <v>12.54375569009137</v>
      </c>
      <c r="AF61" s="2">
        <v>15.255941709214955</v>
      </c>
      <c r="AG61" s="2">
        <v>20.575720185399938</v>
      </c>
      <c r="AH61" s="2">
        <v>17.878484955407956</v>
      </c>
      <c r="AI61" s="2">
        <v>16.25780844933492</v>
      </c>
    </row>
    <row r="62" spans="1:35" ht="21" x14ac:dyDescent="0.25">
      <c r="A62" s="117" t="s">
        <v>677</v>
      </c>
      <c r="B62" s="117" t="s">
        <v>24</v>
      </c>
      <c r="C62" s="117" t="s">
        <v>165</v>
      </c>
      <c r="D62" s="117" t="s">
        <v>118</v>
      </c>
      <c r="E62" s="118">
        <v>32356</v>
      </c>
      <c r="F62" s="117">
        <v>27</v>
      </c>
      <c r="G62" s="117">
        <v>26</v>
      </c>
      <c r="H62" s="117">
        <v>1896</v>
      </c>
      <c r="I62" s="2">
        <v>78</v>
      </c>
      <c r="J62" s="117">
        <v>325</v>
      </c>
      <c r="K62" s="117">
        <v>74</v>
      </c>
      <c r="L62" s="2">
        <v>1</v>
      </c>
      <c r="M62" s="2">
        <v>27</v>
      </c>
      <c r="N62" s="2">
        <v>4</v>
      </c>
      <c r="O62" s="117">
        <v>3</v>
      </c>
      <c r="P62" s="117">
        <v>4</v>
      </c>
      <c r="Q62" s="117">
        <v>3</v>
      </c>
      <c r="R62" s="117">
        <v>35</v>
      </c>
      <c r="S62" s="117">
        <v>5</v>
      </c>
      <c r="T62" s="117">
        <v>28</v>
      </c>
      <c r="U62" s="2">
        <v>0</v>
      </c>
      <c r="V62" s="2">
        <v>54</v>
      </c>
      <c r="W62" s="2">
        <v>27</v>
      </c>
      <c r="X62" s="2" t="s">
        <v>42</v>
      </c>
      <c r="Y62" s="2">
        <v>11.886047418663592</v>
      </c>
      <c r="Z62" s="2">
        <v>8.8120019163416767</v>
      </c>
      <c r="AA62" s="2">
        <v>10.187338567425192</v>
      </c>
      <c r="AB62" s="2">
        <v>9.7159654514504794</v>
      </c>
      <c r="AC62" s="2">
        <v>12.491149877819039</v>
      </c>
      <c r="AD62" s="69">
        <f>('Controles Generales'!$E$6*(J62*(90/H62))+'Controles Generales'!$F$6*(K62*(90/H62))+'Controles Generales'!$J$6*(O62*(90/H62))+'Controles Generales'!$K$6*(P62*(90/H62))+'Controles Generales'!$L$6*(Q62*(90/H62))+'Controles Generales'!$M$6*(R62*(90/H62))+'Controles Generales'!$O$6*(T62*(90/H62)))/100</f>
        <v>4.2258702531645573</v>
      </c>
      <c r="AE62" s="2">
        <v>11.46839365336843</v>
      </c>
      <c r="AF62" s="2">
        <v>11.709950979163501</v>
      </c>
      <c r="AG62" s="2">
        <v>12.53140182663544</v>
      </c>
      <c r="AH62" s="2">
        <v>11.632808350082705</v>
      </c>
      <c r="AI62" s="2">
        <v>11.70867055293688</v>
      </c>
    </row>
    <row r="63" spans="1:35" ht="31.5" x14ac:dyDescent="0.25">
      <c r="A63" s="117" t="s">
        <v>678</v>
      </c>
      <c r="B63" s="117" t="s">
        <v>24</v>
      </c>
      <c r="C63" s="117" t="s">
        <v>154</v>
      </c>
      <c r="D63" s="117" t="s">
        <v>169</v>
      </c>
      <c r="E63" s="118">
        <v>31018</v>
      </c>
      <c r="F63" s="117">
        <v>30</v>
      </c>
      <c r="G63" s="117">
        <v>15</v>
      </c>
      <c r="H63" s="117">
        <v>1061</v>
      </c>
      <c r="I63" s="2">
        <v>32</v>
      </c>
      <c r="J63" s="117">
        <v>308</v>
      </c>
      <c r="K63" s="117">
        <v>18</v>
      </c>
      <c r="L63" s="2">
        <v>1</v>
      </c>
      <c r="M63" s="2">
        <v>21</v>
      </c>
      <c r="N63" s="2">
        <v>8</v>
      </c>
      <c r="O63" s="117">
        <v>2</v>
      </c>
      <c r="P63" s="117">
        <v>6</v>
      </c>
      <c r="Q63" s="117">
        <v>1</v>
      </c>
      <c r="R63" s="117">
        <v>46</v>
      </c>
      <c r="S63" s="117">
        <v>3</v>
      </c>
      <c r="T63" s="117">
        <v>13</v>
      </c>
      <c r="U63" s="2">
        <v>6</v>
      </c>
      <c r="V63" s="2">
        <v>24</v>
      </c>
      <c r="W63" s="2">
        <v>25</v>
      </c>
      <c r="X63" s="2"/>
      <c r="Y63" s="2"/>
      <c r="Z63" s="2"/>
      <c r="AA63" s="2"/>
      <c r="AB63" s="2"/>
      <c r="AC63" s="2"/>
      <c r="AD63" s="69">
        <f>('Controles Generales'!$E$6*(J63*(90/H63))+'Controles Generales'!$F$6*(K63*(90/H63))+'Controles Generales'!$J$6*(O63*(90/H63))+'Controles Generales'!$K$6*(P63*(90/H63))+'Controles Generales'!$L$6*(Q63*(90/H63))+'Controles Generales'!$M$6*(R63*(90/H63))+'Controles Generales'!$O$6*(T63*(90/H63)))/100</f>
        <v>6.3195098963242229</v>
      </c>
      <c r="AE63" s="2"/>
      <c r="AF63" s="2"/>
      <c r="AG63" s="2"/>
      <c r="AH63" s="2"/>
      <c r="AI63" s="2"/>
    </row>
    <row r="64" spans="1:35" ht="21" x14ac:dyDescent="0.25">
      <c r="A64" s="117" t="s">
        <v>294</v>
      </c>
      <c r="B64" s="117" t="s">
        <v>24</v>
      </c>
      <c r="C64" s="117" t="s">
        <v>168</v>
      </c>
      <c r="D64" s="117" t="s">
        <v>118</v>
      </c>
      <c r="E64" s="118">
        <v>32939</v>
      </c>
      <c r="F64" s="117">
        <v>25</v>
      </c>
      <c r="G64" s="117">
        <v>25</v>
      </c>
      <c r="H64" s="117">
        <v>2023</v>
      </c>
      <c r="I64" s="2">
        <v>4</v>
      </c>
      <c r="J64" s="117">
        <v>314</v>
      </c>
      <c r="K64" s="117">
        <v>45</v>
      </c>
      <c r="L64" s="2">
        <v>0</v>
      </c>
      <c r="M64" s="2">
        <v>8</v>
      </c>
      <c r="N64" s="2">
        <v>3</v>
      </c>
      <c r="O64" s="117">
        <v>3</v>
      </c>
      <c r="P64" s="117">
        <v>6</v>
      </c>
      <c r="Q64" s="117">
        <v>3</v>
      </c>
      <c r="R64" s="117">
        <v>49</v>
      </c>
      <c r="S64" s="117">
        <v>3</v>
      </c>
      <c r="T64" s="117">
        <v>36</v>
      </c>
      <c r="U64" s="2">
        <v>0</v>
      </c>
      <c r="V64" s="2">
        <v>7</v>
      </c>
      <c r="W64" s="2">
        <v>5</v>
      </c>
      <c r="X64" s="2"/>
      <c r="Y64" s="2"/>
      <c r="Z64" s="2"/>
      <c r="AA64" s="2"/>
      <c r="AB64" s="2"/>
      <c r="AC64" s="2"/>
      <c r="AD64" s="69">
        <f>('Controles Generales'!$E$6*(J64*(90/H64))+'Controles Generales'!$F$6*(K64*(90/H64))+'Controles Generales'!$J$6*(O64*(90/H64))+'Controles Generales'!$K$6*(P64*(90/H64))+'Controles Generales'!$L$6*(Q64*(90/H64))+'Controles Generales'!$M$6*(R64*(90/H64))+'Controles Generales'!$O$6*(T64*(90/H64)))/100</f>
        <v>3.7448096885813147</v>
      </c>
      <c r="AE64" s="2"/>
      <c r="AF64" s="2"/>
      <c r="AG64" s="2"/>
      <c r="AH64" s="2"/>
      <c r="AI64" s="2"/>
    </row>
    <row r="65" spans="1:35" ht="21" x14ac:dyDescent="0.25">
      <c r="A65" s="117" t="s">
        <v>273</v>
      </c>
      <c r="B65" s="117" t="s">
        <v>24</v>
      </c>
      <c r="C65" s="117" t="s">
        <v>146</v>
      </c>
      <c r="D65" s="117" t="s">
        <v>118</v>
      </c>
      <c r="E65" s="118">
        <v>33535</v>
      </c>
      <c r="F65" s="117">
        <v>24</v>
      </c>
      <c r="G65" s="117">
        <v>1</v>
      </c>
      <c r="H65" s="117">
        <v>29</v>
      </c>
      <c r="I65" s="2">
        <v>229</v>
      </c>
      <c r="J65" s="117">
        <v>4</v>
      </c>
      <c r="K65" s="117">
        <v>0</v>
      </c>
      <c r="L65" s="2">
        <v>16</v>
      </c>
      <c r="M65" s="2">
        <v>137</v>
      </c>
      <c r="N65" s="2">
        <v>8</v>
      </c>
      <c r="O65" s="117">
        <v>0</v>
      </c>
      <c r="P65" s="117">
        <v>1</v>
      </c>
      <c r="Q65" s="117">
        <v>0</v>
      </c>
      <c r="R65" s="117">
        <v>0</v>
      </c>
      <c r="S65" s="117">
        <v>0</v>
      </c>
      <c r="T65" s="117">
        <v>0</v>
      </c>
      <c r="U65" s="2">
        <v>15</v>
      </c>
      <c r="V65" s="2">
        <v>145</v>
      </c>
      <c r="W65" s="2">
        <v>107</v>
      </c>
      <c r="X65" s="2"/>
      <c r="Y65" s="2"/>
      <c r="Z65" s="2"/>
      <c r="AA65" s="2"/>
      <c r="AB65" s="2"/>
      <c r="AC65" s="2"/>
      <c r="AD65" s="69">
        <f>('Controles Generales'!$E$6*(J65*(90/H65))+'Controles Generales'!$F$6*(K65*(90/H65))+'Controles Generales'!$J$6*(O65*(90/H65))+'Controles Generales'!$K$6*(P65*(90/H65))+'Controles Generales'!$L$6*(Q65*(90/H65))+'Controles Generales'!$M$6*(R65*(90/H65))+'Controles Generales'!$O$6*(T65*(90/H65)))/100</f>
        <v>2.8706896551724141</v>
      </c>
      <c r="AE65" s="2"/>
      <c r="AF65" s="2"/>
      <c r="AG65" s="2"/>
      <c r="AH65" s="2"/>
      <c r="AI65" s="2"/>
    </row>
    <row r="66" spans="1:35" ht="21" x14ac:dyDescent="0.25">
      <c r="A66" s="117" t="s">
        <v>679</v>
      </c>
      <c r="B66" s="117" t="s">
        <v>24</v>
      </c>
      <c r="C66" s="117" t="s">
        <v>165</v>
      </c>
      <c r="D66" s="117" t="s">
        <v>118</v>
      </c>
      <c r="E66" s="118">
        <v>34034</v>
      </c>
      <c r="F66" s="117">
        <v>22</v>
      </c>
      <c r="G66" s="117">
        <v>6</v>
      </c>
      <c r="H66" s="117">
        <v>152</v>
      </c>
      <c r="I66" s="2">
        <v>114</v>
      </c>
      <c r="J66" s="117">
        <v>26</v>
      </c>
      <c r="K66" s="117">
        <v>10</v>
      </c>
      <c r="L66" s="2">
        <v>11</v>
      </c>
      <c r="M66" s="2">
        <v>64</v>
      </c>
      <c r="N66" s="2">
        <v>18</v>
      </c>
      <c r="O66" s="117">
        <v>0</v>
      </c>
      <c r="P66" s="117">
        <v>0</v>
      </c>
      <c r="Q66" s="117">
        <v>0</v>
      </c>
      <c r="R66" s="117">
        <v>6</v>
      </c>
      <c r="S66" s="117">
        <v>2</v>
      </c>
      <c r="T66" s="117">
        <v>5</v>
      </c>
      <c r="U66" s="2">
        <v>3</v>
      </c>
      <c r="V66" s="2">
        <v>92</v>
      </c>
      <c r="W66" s="2">
        <v>64</v>
      </c>
      <c r="X66" s="2"/>
      <c r="Y66" s="2"/>
      <c r="Z66" s="2"/>
      <c r="AA66" s="2"/>
      <c r="AB66" s="2"/>
      <c r="AC66" s="2"/>
      <c r="AD66" s="69">
        <f>('Controles Generales'!$E$6*(J66*(90/H66))+'Controles Generales'!$F$6*(K66*(90/H66))+'Controles Generales'!$J$6*(O66*(90/H66))+'Controles Generales'!$K$6*(P66*(90/H66))+'Controles Generales'!$L$6*(Q66*(90/H66))+'Controles Generales'!$M$6*(R66*(90/H66))+'Controles Generales'!$O$6*(T66*(90/H66)))/100</f>
        <v>5.0921052631578938</v>
      </c>
      <c r="AE66" s="2"/>
      <c r="AF66" s="2"/>
      <c r="AG66" s="2"/>
      <c r="AH66" s="2"/>
      <c r="AI66" s="2"/>
    </row>
    <row r="67" spans="1:35" ht="21" x14ac:dyDescent="0.25">
      <c r="A67" s="117" t="s">
        <v>207</v>
      </c>
      <c r="B67" s="117" t="s">
        <v>24</v>
      </c>
      <c r="C67" s="117" t="s">
        <v>144</v>
      </c>
      <c r="D67" s="117" t="s">
        <v>118</v>
      </c>
      <c r="E67" s="118">
        <v>35277</v>
      </c>
      <c r="F67" s="117">
        <v>19</v>
      </c>
      <c r="G67" s="117">
        <v>17</v>
      </c>
      <c r="H67" s="117">
        <v>717</v>
      </c>
      <c r="I67" s="2">
        <v>70</v>
      </c>
      <c r="J67" s="117">
        <v>87</v>
      </c>
      <c r="K67" s="117">
        <v>14</v>
      </c>
      <c r="L67" s="2">
        <v>5</v>
      </c>
      <c r="M67" s="2">
        <v>37</v>
      </c>
      <c r="N67" s="2">
        <v>13</v>
      </c>
      <c r="O67" s="117">
        <v>0</v>
      </c>
      <c r="P67" s="117">
        <v>3</v>
      </c>
      <c r="Q67" s="117">
        <v>2</v>
      </c>
      <c r="R67" s="117">
        <v>33</v>
      </c>
      <c r="S67" s="117">
        <v>1</v>
      </c>
      <c r="T67" s="117">
        <v>14</v>
      </c>
      <c r="U67" s="2">
        <v>4</v>
      </c>
      <c r="V67" s="2">
        <v>49</v>
      </c>
      <c r="W67" s="2">
        <v>25</v>
      </c>
      <c r="X67" s="2" t="s">
        <v>42</v>
      </c>
      <c r="Y67" s="2">
        <v>8.2185693828619204</v>
      </c>
      <c r="Z67" s="2">
        <v>4.1181221183130283</v>
      </c>
      <c r="AA67" s="2">
        <v>5.4501571460427387</v>
      </c>
      <c r="AB67" s="2">
        <v>7.0710283992553631</v>
      </c>
      <c r="AC67" s="2">
        <v>8.210439307687885</v>
      </c>
      <c r="AD67" s="69">
        <f>('Controles Generales'!$E$6*(J67*(90/H67))+'Controles Generales'!$F$6*(K67*(90/H67))+'Controles Generales'!$J$6*(O67*(90/H67))+'Controles Generales'!$K$6*(P67*(90/H67))+'Controles Generales'!$L$6*(Q67*(90/H67))+'Controles Generales'!$M$6*(R67*(90/H67))+'Controles Generales'!$O$6*(T67*(90/H67)))/100</f>
        <v>3.4048117154811712</v>
      </c>
      <c r="AE67" s="2">
        <v>8.3716572146016333</v>
      </c>
      <c r="AF67" s="2">
        <v>7.0771254362335947</v>
      </c>
      <c r="AG67" s="2">
        <v>8.2979569812711311</v>
      </c>
      <c r="AH67" s="2">
        <v>6.6313925909844658</v>
      </c>
      <c r="AI67" s="2">
        <v>8.193279726706395</v>
      </c>
    </row>
    <row r="68" spans="1:35" ht="21" x14ac:dyDescent="0.25">
      <c r="A68" s="117" t="s">
        <v>680</v>
      </c>
      <c r="B68" s="117" t="s">
        <v>24</v>
      </c>
      <c r="C68" s="117" t="s">
        <v>144</v>
      </c>
      <c r="D68" s="117" t="s">
        <v>118</v>
      </c>
      <c r="E68" s="118">
        <v>32802</v>
      </c>
      <c r="F68" s="117">
        <v>26</v>
      </c>
      <c r="G68" s="117">
        <v>18</v>
      </c>
      <c r="H68" s="117">
        <v>1006</v>
      </c>
      <c r="I68" s="2">
        <v>1</v>
      </c>
      <c r="J68" s="117">
        <v>168</v>
      </c>
      <c r="K68" s="117">
        <v>25</v>
      </c>
      <c r="L68" s="2">
        <v>0</v>
      </c>
      <c r="M68" s="2">
        <v>0</v>
      </c>
      <c r="N68" s="2">
        <v>1</v>
      </c>
      <c r="O68" s="117">
        <v>1</v>
      </c>
      <c r="P68" s="117">
        <v>1</v>
      </c>
      <c r="Q68" s="117">
        <v>1</v>
      </c>
      <c r="R68" s="117">
        <v>11</v>
      </c>
      <c r="S68" s="117">
        <v>7</v>
      </c>
      <c r="T68" s="117">
        <v>15</v>
      </c>
      <c r="U68" s="2">
        <v>0</v>
      </c>
      <c r="V68" s="2">
        <v>3</v>
      </c>
      <c r="W68" s="2">
        <v>1</v>
      </c>
      <c r="X68" s="2" t="s">
        <v>42</v>
      </c>
      <c r="Y68" s="2">
        <v>24.580352387672534</v>
      </c>
      <c r="Z68" s="2">
        <v>15.749604364455395</v>
      </c>
      <c r="AA68" s="2">
        <v>17.691356958172634</v>
      </c>
      <c r="AB68" s="2">
        <v>21.473795010623352</v>
      </c>
      <c r="AC68" s="2">
        <v>19.417965754101399</v>
      </c>
      <c r="AD68" s="69">
        <f>('Controles Generales'!$E$6*(J68*(90/H68))+'Controles Generales'!$F$6*(K68*(90/H68))+'Controles Generales'!$J$6*(O68*(90/H68))+'Controles Generales'!$K$6*(P68*(90/H68))+'Controles Generales'!$L$6*(Q68*(90/H68))+'Controles Generales'!$M$6*(R68*(90/H68))+'Controles Generales'!$O$6*(T68*(90/H68)))/100</f>
        <v>3.766401590457257</v>
      </c>
      <c r="AE68" s="2">
        <v>25.15859199230907</v>
      </c>
      <c r="AF68" s="2">
        <v>33.40396957213845</v>
      </c>
      <c r="AG68" s="2">
        <v>30.403969414024782</v>
      </c>
      <c r="AH68" s="2">
        <v>35.969328485290312</v>
      </c>
      <c r="AI68" s="2">
        <v>26.543827814220514</v>
      </c>
    </row>
    <row r="69" spans="1:35" ht="21" x14ac:dyDescent="0.25">
      <c r="A69" s="117" t="s">
        <v>681</v>
      </c>
      <c r="B69" s="117" t="s">
        <v>24</v>
      </c>
      <c r="C69" s="117" t="s">
        <v>128</v>
      </c>
      <c r="D69" s="117" t="s">
        <v>118</v>
      </c>
      <c r="E69" s="118">
        <v>35327</v>
      </c>
      <c r="F69" s="117">
        <v>19</v>
      </c>
      <c r="G69" s="117">
        <v>5</v>
      </c>
      <c r="H69" s="117">
        <v>108</v>
      </c>
      <c r="I69" s="2">
        <v>1</v>
      </c>
      <c r="J69" s="117">
        <v>17</v>
      </c>
      <c r="K69" s="117">
        <v>8</v>
      </c>
      <c r="L69" s="2">
        <v>0</v>
      </c>
      <c r="M69" s="2">
        <v>0</v>
      </c>
      <c r="N69" s="2">
        <v>3</v>
      </c>
      <c r="O69" s="117">
        <v>0</v>
      </c>
      <c r="P69" s="117">
        <v>0</v>
      </c>
      <c r="Q69" s="117">
        <v>0</v>
      </c>
      <c r="R69" s="117">
        <v>0</v>
      </c>
      <c r="S69" s="117">
        <v>3</v>
      </c>
      <c r="T69" s="117">
        <v>3</v>
      </c>
      <c r="U69" s="2">
        <v>0</v>
      </c>
      <c r="V69" s="2">
        <v>2</v>
      </c>
      <c r="W69" s="2">
        <v>0</v>
      </c>
      <c r="X69" s="2" t="s">
        <v>42</v>
      </c>
      <c r="Y69" s="2">
        <v>18.532756073366397</v>
      </c>
      <c r="Z69" s="2">
        <v>12.182173456696066</v>
      </c>
      <c r="AA69" s="2">
        <v>14.233837483336375</v>
      </c>
      <c r="AB69" s="2">
        <v>15.995870827464755</v>
      </c>
      <c r="AC69" s="2">
        <v>16.873827751744205</v>
      </c>
      <c r="AD69" s="69">
        <f>('Controles Generales'!$E$6*(J69*(90/H69))+'Controles Generales'!$F$6*(K69*(90/H69))+'Controles Generales'!$J$6*(O69*(90/H69))+'Controles Generales'!$K$6*(P69*(90/H69))+'Controles Generales'!$L$6*(Q69*(90/H69))+'Controles Generales'!$M$6*(R69*(90/H69))+'Controles Generales'!$O$6*(T69*(90/H69)))/100</f>
        <v>4.4166666666666679</v>
      </c>
      <c r="AE69" s="2">
        <v>23.575269054158998</v>
      </c>
      <c r="AF69" s="2">
        <v>35.497713352077675</v>
      </c>
      <c r="AG69" s="2">
        <v>31.711272774179111</v>
      </c>
      <c r="AH69" s="2">
        <v>33.829254869318866</v>
      </c>
      <c r="AI69" s="2">
        <v>28.632190258613409</v>
      </c>
    </row>
    <row r="70" spans="1:35" ht="21" x14ac:dyDescent="0.25">
      <c r="A70" s="117" t="s">
        <v>282</v>
      </c>
      <c r="B70" s="117" t="s">
        <v>24</v>
      </c>
      <c r="C70" s="117" t="s">
        <v>190</v>
      </c>
      <c r="D70" s="117" t="s">
        <v>118</v>
      </c>
      <c r="E70" s="118">
        <v>29689</v>
      </c>
      <c r="F70" s="117">
        <v>34</v>
      </c>
      <c r="G70" s="117">
        <v>5</v>
      </c>
      <c r="H70" s="117">
        <v>330</v>
      </c>
      <c r="I70" s="2">
        <v>33</v>
      </c>
      <c r="J70" s="117">
        <v>58</v>
      </c>
      <c r="K70" s="117">
        <v>3</v>
      </c>
      <c r="L70" s="2">
        <v>1</v>
      </c>
      <c r="M70" s="2">
        <v>9</v>
      </c>
      <c r="N70" s="2">
        <v>13</v>
      </c>
      <c r="O70" s="117">
        <v>0</v>
      </c>
      <c r="P70" s="117">
        <v>0</v>
      </c>
      <c r="Q70" s="117">
        <v>0</v>
      </c>
      <c r="R70" s="117">
        <v>4</v>
      </c>
      <c r="S70" s="117">
        <v>0</v>
      </c>
      <c r="T70" s="117">
        <v>0</v>
      </c>
      <c r="U70" s="2">
        <v>1</v>
      </c>
      <c r="V70" s="2">
        <v>15</v>
      </c>
      <c r="W70" s="2">
        <v>37</v>
      </c>
      <c r="X70" s="2" t="s">
        <v>42</v>
      </c>
      <c r="Y70" s="2">
        <v>23.669713572771137</v>
      </c>
      <c r="Z70" s="2">
        <v>12.993845580617961</v>
      </c>
      <c r="AA70" s="2">
        <v>15.074623143930117</v>
      </c>
      <c r="AB70" s="2">
        <v>20.173811933426872</v>
      </c>
      <c r="AC70" s="2">
        <v>17.211960980129525</v>
      </c>
      <c r="AD70" s="69">
        <f>('Controles Generales'!$E$6*(J70*(90/H70))+'Controles Generales'!$F$6*(K70*(90/H70))+'Controles Generales'!$J$6*(O70*(90/H70))+'Controles Generales'!$K$6*(P70*(90/H70))+'Controles Generales'!$L$6*(Q70*(90/H70))+'Controles Generales'!$M$6*(R70*(90/H70))+'Controles Generales'!$O$6*(T70*(90/H70)))/100</f>
        <v>3.4909090909090907</v>
      </c>
      <c r="AE70" s="2">
        <v>23.814550470125049</v>
      </c>
      <c r="AF70" s="2">
        <v>30.904359362613626</v>
      </c>
      <c r="AG70" s="2">
        <v>32.454869756756409</v>
      </c>
      <c r="AH70" s="2">
        <v>34.278582007843291</v>
      </c>
      <c r="AI70" s="2">
        <v>28.097469370465387</v>
      </c>
    </row>
    <row r="71" spans="1:35" ht="21" x14ac:dyDescent="0.25">
      <c r="A71" s="117" t="s">
        <v>682</v>
      </c>
      <c r="B71" s="117" t="s">
        <v>24</v>
      </c>
      <c r="C71" s="117" t="s">
        <v>144</v>
      </c>
      <c r="D71" s="117" t="s">
        <v>118</v>
      </c>
      <c r="E71" s="118">
        <v>33714</v>
      </c>
      <c r="F71" s="117">
        <v>23</v>
      </c>
      <c r="G71" s="117">
        <v>1</v>
      </c>
      <c r="H71" s="117">
        <v>35</v>
      </c>
      <c r="I71" s="2">
        <v>136</v>
      </c>
      <c r="J71" s="117">
        <v>6</v>
      </c>
      <c r="K71" s="117">
        <v>0</v>
      </c>
      <c r="L71" s="2">
        <v>9</v>
      </c>
      <c r="M71" s="2">
        <v>77</v>
      </c>
      <c r="N71" s="2">
        <v>18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7">
        <v>0</v>
      </c>
      <c r="U71" s="2">
        <v>10</v>
      </c>
      <c r="V71" s="2">
        <v>87</v>
      </c>
      <c r="W71" s="2">
        <v>71</v>
      </c>
      <c r="X71" s="2"/>
      <c r="Y71" s="2"/>
      <c r="Z71" s="2"/>
      <c r="AA71" s="2"/>
      <c r="AB71" s="2"/>
      <c r="AC71" s="2"/>
      <c r="AD71" s="69">
        <f>('Controles Generales'!$E$6*(J71*(90/H71))+'Controles Generales'!$F$6*(K71*(90/H71))+'Controles Generales'!$J$6*(O71*(90/H71))+'Controles Generales'!$K$6*(P71*(90/H71))+'Controles Generales'!$L$6*(Q71*(90/H71))+'Controles Generales'!$M$6*(R71*(90/H71))+'Controles Generales'!$O$6*(T71*(90/H71)))/100</f>
        <v>3.0857142857142863</v>
      </c>
      <c r="AE71" s="2"/>
      <c r="AF71" s="2"/>
      <c r="AG71" s="2"/>
      <c r="AH71" s="2"/>
      <c r="AI71" s="2"/>
    </row>
    <row r="72" spans="1:35" ht="21" x14ac:dyDescent="0.25">
      <c r="A72" s="117" t="s">
        <v>683</v>
      </c>
      <c r="B72" s="117" t="s">
        <v>24</v>
      </c>
      <c r="C72" s="117" t="s">
        <v>157</v>
      </c>
      <c r="D72" s="117" t="s">
        <v>118</v>
      </c>
      <c r="E72" s="118">
        <v>34541</v>
      </c>
      <c r="F72" s="117">
        <v>21</v>
      </c>
      <c r="G72" s="117">
        <v>27</v>
      </c>
      <c r="H72" s="117">
        <v>1820</v>
      </c>
      <c r="I72" s="2">
        <v>4</v>
      </c>
      <c r="J72" s="117">
        <v>288</v>
      </c>
      <c r="K72" s="117">
        <v>50</v>
      </c>
      <c r="L72" s="2">
        <v>0</v>
      </c>
      <c r="M72" s="2">
        <v>1</v>
      </c>
      <c r="N72" s="2">
        <v>0</v>
      </c>
      <c r="O72" s="117">
        <v>6</v>
      </c>
      <c r="P72" s="117">
        <v>5</v>
      </c>
      <c r="Q72" s="117">
        <v>4</v>
      </c>
      <c r="R72" s="117">
        <v>69</v>
      </c>
      <c r="S72" s="117">
        <v>2</v>
      </c>
      <c r="T72" s="117">
        <v>40</v>
      </c>
      <c r="U72" s="2">
        <v>0</v>
      </c>
      <c r="V72" s="2">
        <v>2</v>
      </c>
      <c r="W72" s="2">
        <v>2</v>
      </c>
      <c r="X72" s="2" t="s">
        <v>42</v>
      </c>
      <c r="Y72" s="2">
        <v>18.141657615022538</v>
      </c>
      <c r="Z72" s="2">
        <v>13.695924375154894</v>
      </c>
      <c r="AA72" s="2">
        <v>15.119129758286459</v>
      </c>
      <c r="AB72" s="2">
        <v>14.168296959284833</v>
      </c>
      <c r="AC72" s="2">
        <v>20.072298816474259</v>
      </c>
      <c r="AD72" s="69">
        <f>('Controles Generales'!$E$6*(J72*(90/H72))+'Controles Generales'!$F$6*(K72*(90/H72))+'Controles Generales'!$J$6*(O72*(90/H72))+'Controles Generales'!$K$6*(P72*(90/H72))+'Controles Generales'!$L$6*(Q72*(90/H72))+'Controles Generales'!$M$6*(R72*(90/H72))+'Controles Generales'!$O$6*(T72*(90/H72)))/100</f>
        <v>4.140247252747252</v>
      </c>
      <c r="AE72" s="2">
        <v>17.83436773305219</v>
      </c>
      <c r="AF72" s="2">
        <v>18.868799351958742</v>
      </c>
      <c r="AG72" s="2">
        <v>20.601609032562934</v>
      </c>
      <c r="AH72" s="2">
        <v>17.834637951615239</v>
      </c>
      <c r="AI72" s="2">
        <v>17.522912551713983</v>
      </c>
    </row>
    <row r="73" spans="1:35" ht="21" x14ac:dyDescent="0.25">
      <c r="A73" s="117" t="s">
        <v>173</v>
      </c>
      <c r="B73" s="117" t="s">
        <v>24</v>
      </c>
      <c r="C73" s="117" t="s">
        <v>172</v>
      </c>
      <c r="D73" s="117" t="s">
        <v>118</v>
      </c>
      <c r="E73" s="118">
        <v>30066</v>
      </c>
      <c r="F73" s="117">
        <v>33</v>
      </c>
      <c r="G73" s="117">
        <v>25</v>
      </c>
      <c r="H73" s="117">
        <v>1715</v>
      </c>
      <c r="I73" s="2">
        <v>83</v>
      </c>
      <c r="J73" s="117">
        <v>345</v>
      </c>
      <c r="K73" s="117">
        <v>25</v>
      </c>
      <c r="L73" s="2">
        <v>7</v>
      </c>
      <c r="M73" s="2">
        <v>54</v>
      </c>
      <c r="N73" s="2">
        <v>25</v>
      </c>
      <c r="O73" s="117">
        <v>0</v>
      </c>
      <c r="P73" s="117">
        <v>4</v>
      </c>
      <c r="Q73" s="117">
        <v>1</v>
      </c>
      <c r="R73" s="117">
        <v>23</v>
      </c>
      <c r="S73" s="117">
        <v>6</v>
      </c>
      <c r="T73" s="117">
        <v>27</v>
      </c>
      <c r="U73" s="2">
        <v>14</v>
      </c>
      <c r="V73" s="2">
        <v>79</v>
      </c>
      <c r="W73" s="2">
        <v>55</v>
      </c>
      <c r="X73" s="2"/>
      <c r="Y73" s="2"/>
      <c r="Z73" s="2"/>
      <c r="AA73" s="2"/>
      <c r="AB73" s="2"/>
      <c r="AC73" s="2"/>
      <c r="AD73" s="69">
        <f>('Controles Generales'!$E$6*(J73*(90/H73))+'Controles Generales'!$F$6*(K73*(90/H73))+'Controles Generales'!$J$6*(O73*(90/H73))+'Controles Generales'!$K$6*(P73*(90/H73))+'Controles Generales'!$L$6*(Q73*(90/H73))+'Controles Generales'!$M$6*(R73*(90/H73))+'Controles Generales'!$O$6*(T73*(90/H73)))/100</f>
        <v>4.2376093294460642</v>
      </c>
      <c r="AE73" s="2"/>
      <c r="AF73" s="2"/>
      <c r="AG73" s="2"/>
      <c r="AH73" s="2"/>
      <c r="AI73" s="2"/>
    </row>
    <row r="74" spans="1:35" ht="31.5" x14ac:dyDescent="0.25">
      <c r="A74" s="2" t="s">
        <v>204</v>
      </c>
      <c r="B74" s="2" t="s">
        <v>24</v>
      </c>
      <c r="C74" s="2" t="s">
        <v>143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v>41</v>
      </c>
      <c r="J74" s="2">
        <v>45</v>
      </c>
      <c r="K74" s="2">
        <v>1</v>
      </c>
      <c r="L74" s="2">
        <v>1</v>
      </c>
      <c r="M74" s="2">
        <v>12</v>
      </c>
      <c r="N74" s="2">
        <v>2</v>
      </c>
      <c r="O74" s="2">
        <v>0</v>
      </c>
      <c r="P74" s="2">
        <v>0</v>
      </c>
      <c r="Q74" s="2">
        <v>0</v>
      </c>
      <c r="R74" s="2">
        <v>11</v>
      </c>
      <c r="S74" s="2">
        <v>1</v>
      </c>
      <c r="T74" s="2">
        <v>1</v>
      </c>
      <c r="U74" s="2">
        <v>0</v>
      </c>
      <c r="V74" s="2">
        <v>10</v>
      </c>
      <c r="W74" s="2">
        <v>6</v>
      </c>
      <c r="X74" s="2"/>
      <c r="Y74" s="2"/>
      <c r="Z74" s="2"/>
      <c r="AA74" s="2"/>
      <c r="AB74" s="2"/>
      <c r="AC74" s="2"/>
      <c r="AD74" s="69">
        <f>('Controles Generales'!$E$6*(J74*(90/H74))+'Controles Generales'!$F$6*(K74*(90/H74))+'Controles Generales'!$J$6*(O74*(90/H74))+'Controles Generales'!$K$6*(P74*(90/H74))+'Controles Generales'!$L$6*(Q74*(90/H74))+'Controles Generales'!$M$6*(R74*(90/H74))+'Controles Generales'!$O$6*(T74*(90/H74)))/100</f>
        <v>2.848265895953757</v>
      </c>
      <c r="AE74" s="2"/>
      <c r="AF74" s="2"/>
      <c r="AG74" s="2"/>
      <c r="AH74" s="2"/>
      <c r="AI74" s="2"/>
    </row>
    <row r="75" spans="1:35" ht="21" x14ac:dyDescent="0.25">
      <c r="A75" s="2" t="s">
        <v>183</v>
      </c>
      <c r="B75" s="2" t="s">
        <v>24</v>
      </c>
      <c r="C75" s="2" t="s">
        <v>128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v>15</v>
      </c>
      <c r="J75" s="2">
        <v>37</v>
      </c>
      <c r="K75" s="2">
        <v>13</v>
      </c>
      <c r="L75" s="2">
        <v>1</v>
      </c>
      <c r="M75" s="2">
        <v>8</v>
      </c>
      <c r="N75" s="2">
        <v>1</v>
      </c>
      <c r="O75" s="2">
        <v>0</v>
      </c>
      <c r="P75" s="2">
        <v>0</v>
      </c>
      <c r="Q75" s="2">
        <v>0</v>
      </c>
      <c r="R75" s="2">
        <v>10</v>
      </c>
      <c r="S75" s="2">
        <v>0</v>
      </c>
      <c r="T75" s="2">
        <v>2</v>
      </c>
      <c r="U75" s="2">
        <v>0</v>
      </c>
      <c r="V75" s="2">
        <v>13</v>
      </c>
      <c r="W75" s="2">
        <v>4</v>
      </c>
      <c r="X75" s="2" t="s">
        <v>42</v>
      </c>
      <c r="Y75" s="2">
        <v>20.335477918733989</v>
      </c>
      <c r="Z75" s="2">
        <v>12.306198637677962</v>
      </c>
      <c r="AA75" s="2">
        <v>13.26938059783139</v>
      </c>
      <c r="AB75" s="2">
        <v>14.269904148242187</v>
      </c>
      <c r="AC75" s="2">
        <v>18.423171648775984</v>
      </c>
      <c r="AD75" s="69">
        <f>('Controles Generales'!$E$6*(J75*(90/H75))+'Controles Generales'!$F$6*(K75*(90/H75))+'Controles Generales'!$J$6*(O75*(90/H75))+'Controles Generales'!$K$6*(P75*(90/H75))+'Controles Generales'!$L$6*(Q75*(90/H75))+'Controles Generales'!$M$6*(R75*(90/H75))+'Controles Generales'!$O$6*(T75*(90/H75)))/100</f>
        <v>5.345177664974619</v>
      </c>
      <c r="AE75" s="2">
        <v>19.614221686044473</v>
      </c>
      <c r="AF75" s="2">
        <v>22.996403484069514</v>
      </c>
      <c r="AG75" s="2">
        <v>26.679881102066684</v>
      </c>
      <c r="AH75" s="2">
        <v>24.28895804962001</v>
      </c>
      <c r="AI75" s="2">
        <v>21.312290238263298</v>
      </c>
    </row>
    <row r="76" spans="1:35" ht="21" x14ac:dyDescent="0.25">
      <c r="A76" s="2" t="s">
        <v>179</v>
      </c>
      <c r="B76" s="2" t="s">
        <v>24</v>
      </c>
      <c r="C76" s="2" t="s">
        <v>121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v>82</v>
      </c>
      <c r="J76" s="2">
        <v>113</v>
      </c>
      <c r="K76" s="2">
        <v>10</v>
      </c>
      <c r="L76" s="2">
        <v>5</v>
      </c>
      <c r="M76" s="2">
        <v>49</v>
      </c>
      <c r="N76" s="2">
        <v>6</v>
      </c>
      <c r="O76" s="2">
        <v>3</v>
      </c>
      <c r="P76" s="2">
        <v>0</v>
      </c>
      <c r="Q76" s="2">
        <v>0</v>
      </c>
      <c r="R76" s="2">
        <v>15</v>
      </c>
      <c r="S76" s="2">
        <v>2</v>
      </c>
      <c r="T76" s="2">
        <v>17</v>
      </c>
      <c r="U76" s="2">
        <v>3</v>
      </c>
      <c r="V76" s="2">
        <v>36</v>
      </c>
      <c r="W76" s="2">
        <v>38</v>
      </c>
      <c r="X76" s="2" t="s">
        <v>42</v>
      </c>
      <c r="Y76" s="2">
        <v>34.835091177593831</v>
      </c>
      <c r="Z76" s="2">
        <v>15.422472346575011</v>
      </c>
      <c r="AA76" s="2">
        <v>17.399338348282498</v>
      </c>
      <c r="AB76" s="2">
        <v>32.87812396447908</v>
      </c>
      <c r="AC76" s="2">
        <v>39.620823143391434</v>
      </c>
      <c r="AD76" s="69">
        <f>('Controles Generales'!$E$6*(J76*(90/H76))+'Controles Generales'!$F$6*(K76*(90/H76))+'Controles Generales'!$J$6*(O76*(90/H76))+'Controles Generales'!$K$6*(P76*(90/H76))+'Controles Generales'!$L$6*(Q76*(90/H76))+'Controles Generales'!$M$6*(R76*(90/H76))+'Controles Generales'!$O$6*(T76*(90/H76)))/100</f>
        <v>3.1592839805825235</v>
      </c>
      <c r="AE76" s="2">
        <v>39.827869439303242</v>
      </c>
      <c r="AF76" s="2">
        <v>38.85214009407558</v>
      </c>
      <c r="AG76" s="2">
        <v>53.685791853229723</v>
      </c>
      <c r="AH76" s="2">
        <v>46.377316043217022</v>
      </c>
      <c r="AI76" s="2">
        <v>47.837802742309961</v>
      </c>
    </row>
    <row r="77" spans="1:35" ht="31.5" x14ac:dyDescent="0.25">
      <c r="A77" s="2" t="s">
        <v>201</v>
      </c>
      <c r="B77" s="2" t="s">
        <v>24</v>
      </c>
      <c r="C77" s="2" t="s">
        <v>141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v>163</v>
      </c>
      <c r="J77" s="2">
        <v>463</v>
      </c>
      <c r="K77" s="2">
        <v>48</v>
      </c>
      <c r="L77" s="2">
        <v>9</v>
      </c>
      <c r="M77" s="2">
        <v>64</v>
      </c>
      <c r="N77" s="2">
        <v>9</v>
      </c>
      <c r="O77" s="2">
        <v>2</v>
      </c>
      <c r="P77" s="2">
        <v>6</v>
      </c>
      <c r="Q77" s="2">
        <v>3</v>
      </c>
      <c r="R77" s="2">
        <v>41</v>
      </c>
      <c r="S77" s="2">
        <v>51</v>
      </c>
      <c r="T77" s="2">
        <v>43</v>
      </c>
      <c r="U77" s="2">
        <v>1</v>
      </c>
      <c r="V77" s="2">
        <v>43</v>
      </c>
      <c r="W77" s="2">
        <v>29</v>
      </c>
      <c r="X77" s="2"/>
      <c r="Y77" s="2"/>
      <c r="Z77" s="2"/>
      <c r="AA77" s="2"/>
      <c r="AB77" s="2"/>
      <c r="AC77" s="2"/>
      <c r="AD77" s="69">
        <f>('Controles Generales'!$E$6*(J77*(90/H77))+'Controles Generales'!$F$6*(K77*(90/H77))+'Controles Generales'!$J$6*(O77*(90/H77))+'Controles Generales'!$K$6*(P77*(90/H77))+'Controles Generales'!$L$6*(Q77*(90/H77))+'Controles Generales'!$M$6*(R77*(90/H77))+'Controles Generales'!$O$6*(T77*(90/H77)))/100</f>
        <v>5.4348171701112884</v>
      </c>
      <c r="AE77" s="2"/>
      <c r="AF77" s="2"/>
      <c r="AG77" s="2"/>
      <c r="AH77" s="2"/>
      <c r="AI77" s="2"/>
    </row>
    <row r="78" spans="1:35" ht="21" x14ac:dyDescent="0.25">
      <c r="A78" s="2" t="s">
        <v>217</v>
      </c>
      <c r="B78" s="2" t="s">
        <v>24</v>
      </c>
      <c r="C78" s="2" t="s">
        <v>152</v>
      </c>
      <c r="D78" s="2" t="s">
        <v>133</v>
      </c>
      <c r="E78" s="3">
        <v>33789</v>
      </c>
      <c r="F78" s="2">
        <v>25</v>
      </c>
      <c r="G78" s="2">
        <v>13</v>
      </c>
      <c r="H78" s="2">
        <v>979</v>
      </c>
      <c r="I78" s="2">
        <v>80</v>
      </c>
      <c r="J78" s="2">
        <v>168</v>
      </c>
      <c r="K78" s="2">
        <v>17</v>
      </c>
      <c r="L78" s="2">
        <v>3</v>
      </c>
      <c r="M78" s="2">
        <v>45</v>
      </c>
      <c r="N78" s="2">
        <v>5</v>
      </c>
      <c r="O78" s="2">
        <v>1</v>
      </c>
      <c r="P78" s="2">
        <v>3</v>
      </c>
      <c r="Q78" s="2">
        <v>2</v>
      </c>
      <c r="R78" s="2">
        <v>13</v>
      </c>
      <c r="S78" s="2">
        <v>4</v>
      </c>
      <c r="T78" s="2">
        <v>25</v>
      </c>
      <c r="U78" s="2">
        <v>0</v>
      </c>
      <c r="V78" s="2">
        <v>39</v>
      </c>
      <c r="W78" s="2">
        <v>28</v>
      </c>
      <c r="X78" s="2"/>
      <c r="Y78" s="2"/>
      <c r="Z78" s="2"/>
      <c r="AA78" s="2"/>
      <c r="AB78" s="2"/>
      <c r="AC78" s="2"/>
      <c r="AD78" s="69">
        <f>('Controles Generales'!$E$6*(J78*(90/H78))+'Controles Generales'!$F$6*(K78*(90/H78))+'Controles Generales'!$J$6*(O78*(90/H78))+'Controles Generales'!$K$6*(P78*(90/H78))+'Controles Generales'!$L$6*(Q78*(90/H78))+'Controles Generales'!$M$6*(R78*(90/H78))+'Controles Generales'!$O$6*(T78*(90/H78)))/100</f>
        <v>3.8748723186925429</v>
      </c>
      <c r="AE78" s="2"/>
      <c r="AF78" s="2"/>
      <c r="AG78" s="2"/>
      <c r="AH78" s="2"/>
      <c r="AI78" s="2"/>
    </row>
    <row r="79" spans="1:35" ht="21" x14ac:dyDescent="0.25">
      <c r="A79" s="2" t="s">
        <v>227</v>
      </c>
      <c r="B79" s="2" t="s">
        <v>24</v>
      </c>
      <c r="C79" s="2" t="s">
        <v>160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v>8</v>
      </c>
      <c r="J79" s="2">
        <v>13</v>
      </c>
      <c r="K79" s="2">
        <v>2</v>
      </c>
      <c r="L79" s="2">
        <v>0</v>
      </c>
      <c r="M79" s="2">
        <v>7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2</v>
      </c>
      <c r="U79" s="2">
        <v>0</v>
      </c>
      <c r="V79" s="2">
        <v>5</v>
      </c>
      <c r="W79" s="2">
        <v>5</v>
      </c>
      <c r="X79" s="2"/>
      <c r="Y79" s="2"/>
      <c r="Z79" s="2"/>
      <c r="AA79" s="2"/>
      <c r="AB79" s="2"/>
      <c r="AC79" s="2"/>
      <c r="AD79" s="69">
        <f>('Controles Generales'!$E$6*(J79*(90/H79))+'Controles Generales'!$F$6*(K79*(90/H79))+'Controles Generales'!$J$6*(O79*(90/H79))+'Controles Generales'!$K$6*(P79*(90/H79))+'Controles Generales'!$L$6*(Q79*(90/H79))+'Controles Generales'!$M$6*(R79*(90/H79))+'Controles Generales'!$O$6*(T79*(90/H79)))/100</f>
        <v>2.0571428571428574</v>
      </c>
      <c r="AE79" s="2"/>
      <c r="AF79" s="2"/>
      <c r="AG79" s="2"/>
      <c r="AH79" s="2"/>
      <c r="AI79" s="2"/>
    </row>
    <row r="80" spans="1:35" ht="21" x14ac:dyDescent="0.25">
      <c r="A80" s="2" t="s">
        <v>218</v>
      </c>
      <c r="B80" s="2" t="s">
        <v>24</v>
      </c>
      <c r="C80" s="2" t="s">
        <v>152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v>29</v>
      </c>
      <c r="J80" s="2">
        <v>89</v>
      </c>
      <c r="K80" s="2">
        <v>18</v>
      </c>
      <c r="L80" s="2">
        <v>2</v>
      </c>
      <c r="M80" s="2">
        <v>13</v>
      </c>
      <c r="N80" s="2">
        <v>9</v>
      </c>
      <c r="O80" s="2">
        <v>2</v>
      </c>
      <c r="P80" s="2">
        <v>0</v>
      </c>
      <c r="Q80" s="2">
        <v>0</v>
      </c>
      <c r="R80" s="2">
        <v>5</v>
      </c>
      <c r="S80" s="2">
        <v>6</v>
      </c>
      <c r="T80" s="2">
        <v>16</v>
      </c>
      <c r="U80" s="2">
        <v>1</v>
      </c>
      <c r="V80" s="2">
        <v>29</v>
      </c>
      <c r="W80" s="2">
        <v>29</v>
      </c>
      <c r="X80" s="2"/>
      <c r="Y80" s="2"/>
      <c r="Z80" s="2"/>
      <c r="AA80" s="2"/>
      <c r="AB80" s="2"/>
      <c r="AC80" s="2"/>
      <c r="AD80" s="69">
        <f>('Controles Generales'!$E$6*(J80*(90/H80))+'Controles Generales'!$F$6*(K80*(90/H80))+'Controles Generales'!$J$6*(O80*(90/H80))+'Controles Generales'!$K$6*(P80*(90/H80))+'Controles Generales'!$L$6*(Q80*(90/H80))+'Controles Generales'!$M$6*(R80*(90/H80))+'Controles Generales'!$O$6*(T80*(90/H80)))/100</f>
        <v>4.3373493975903621</v>
      </c>
      <c r="AE80" s="2"/>
      <c r="AF80" s="2"/>
      <c r="AG80" s="2"/>
      <c r="AH80" s="2"/>
      <c r="AI80" s="2"/>
    </row>
    <row r="81" spans="1:35" ht="21" x14ac:dyDescent="0.25">
      <c r="A81" s="2" t="s">
        <v>205</v>
      </c>
      <c r="B81" s="2" t="s">
        <v>24</v>
      </c>
      <c r="C81" s="2" t="s">
        <v>143</v>
      </c>
      <c r="D81" s="2" t="s">
        <v>169</v>
      </c>
      <c r="E81" s="3">
        <v>32755</v>
      </c>
      <c r="F81" s="2">
        <v>27</v>
      </c>
      <c r="G81" s="2">
        <v>23</v>
      </c>
      <c r="H81" s="2">
        <v>1650</v>
      </c>
      <c r="I81" s="2">
        <v>289</v>
      </c>
      <c r="J81" s="2">
        <v>395</v>
      </c>
      <c r="K81" s="2">
        <v>33</v>
      </c>
      <c r="L81" s="2">
        <v>9</v>
      </c>
      <c r="M81" s="2">
        <v>85</v>
      </c>
      <c r="N81" s="2">
        <v>8</v>
      </c>
      <c r="O81" s="2">
        <v>3</v>
      </c>
      <c r="P81" s="2">
        <v>8</v>
      </c>
      <c r="Q81" s="2">
        <v>6</v>
      </c>
      <c r="R81" s="2">
        <v>39</v>
      </c>
      <c r="S81" s="2">
        <v>2</v>
      </c>
      <c r="T81" s="2">
        <v>23</v>
      </c>
      <c r="U81" s="2">
        <v>10</v>
      </c>
      <c r="V81" s="2">
        <v>48</v>
      </c>
      <c r="W81" s="2">
        <v>35</v>
      </c>
      <c r="X81" s="2"/>
      <c r="Y81" s="2"/>
      <c r="Z81" s="2"/>
      <c r="AA81" s="2"/>
      <c r="AB81" s="2"/>
      <c r="AC81" s="2"/>
      <c r="AD81" s="69">
        <f>('Controles Generales'!$E$6*(J81*(90/H81))+'Controles Generales'!$F$6*(K81*(90/H81))+'Controles Generales'!$J$6*(O81*(90/H81))+'Controles Generales'!$K$6*(P81*(90/H81))+'Controles Generales'!$L$6*(Q81*(90/H81))+'Controles Generales'!$M$6*(R81*(90/H81))+'Controles Generales'!$O$6*(T81*(90/H81)))/100</f>
        <v>5.2213636363636349</v>
      </c>
      <c r="AE81" s="2"/>
      <c r="AF81" s="2"/>
      <c r="AG81" s="2"/>
      <c r="AH81" s="2"/>
      <c r="AI81" s="2"/>
    </row>
    <row r="82" spans="1:35" ht="21" x14ac:dyDescent="0.25">
      <c r="A82" s="2" t="s">
        <v>195</v>
      </c>
      <c r="B82" s="2" t="s">
        <v>24</v>
      </c>
      <c r="C82" s="2" t="s">
        <v>135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v>149</v>
      </c>
      <c r="J82" s="2">
        <v>261</v>
      </c>
      <c r="K82" s="2">
        <v>47</v>
      </c>
      <c r="L82" s="2">
        <v>19</v>
      </c>
      <c r="M82" s="2">
        <v>78</v>
      </c>
      <c r="N82" s="2">
        <v>14</v>
      </c>
      <c r="O82" s="2">
        <v>3</v>
      </c>
      <c r="P82" s="2">
        <v>7</v>
      </c>
      <c r="Q82" s="2">
        <v>4</v>
      </c>
      <c r="R82" s="2">
        <v>55</v>
      </c>
      <c r="S82" s="2">
        <v>14</v>
      </c>
      <c r="T82" s="2">
        <v>26</v>
      </c>
      <c r="U82" s="2">
        <v>4</v>
      </c>
      <c r="V82" s="2">
        <v>81</v>
      </c>
      <c r="W82" s="2">
        <v>45</v>
      </c>
      <c r="X82" s="2" t="s">
        <v>42</v>
      </c>
      <c r="Y82" s="2">
        <v>3.899804368484828</v>
      </c>
      <c r="Z82" s="2">
        <v>1.6257200718226079</v>
      </c>
      <c r="AA82" s="2">
        <v>1.7928150589325211</v>
      </c>
      <c r="AB82" s="2">
        <v>2.5883289586487619</v>
      </c>
      <c r="AC82" s="2">
        <v>3.89860005585812</v>
      </c>
      <c r="AD82" s="69">
        <f>('Controles Generales'!$E$6*(J82*(90/H82))+'Controles Generales'!$F$6*(K82*(90/H82))+'Controles Generales'!$J$6*(O82*(90/H82))+'Controles Generales'!$K$6*(P82*(90/H82))+'Controles Generales'!$L$6*(Q82*(90/H82))+'Controles Generales'!$M$6*(R82*(90/H82))+'Controles Generales'!$O$6*(T82*(90/H82)))/100</f>
        <v>3.7550675675675675</v>
      </c>
      <c r="AE82" s="2">
        <v>3.1215010787950108</v>
      </c>
      <c r="AF82" s="2">
        <v>2.2021551696599131</v>
      </c>
      <c r="AG82" s="2">
        <v>4.3431888120428264</v>
      </c>
      <c r="AH82" s="2">
        <v>3.1231135820833145</v>
      </c>
      <c r="AI82" s="2">
        <v>3.1483307327651748</v>
      </c>
    </row>
    <row r="83" spans="1:35" ht="31.5" x14ac:dyDescent="0.25">
      <c r="A83" s="2" t="s">
        <v>184</v>
      </c>
      <c r="B83" s="2" t="s">
        <v>24</v>
      </c>
      <c r="C83" s="2" t="s">
        <v>128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v>90</v>
      </c>
      <c r="J83" s="2">
        <v>176</v>
      </c>
      <c r="K83" s="2">
        <v>10</v>
      </c>
      <c r="L83" s="2">
        <v>16</v>
      </c>
      <c r="M83" s="2">
        <v>74</v>
      </c>
      <c r="N83" s="2">
        <v>18</v>
      </c>
      <c r="O83" s="2">
        <v>2</v>
      </c>
      <c r="P83" s="2">
        <v>5</v>
      </c>
      <c r="Q83" s="2">
        <v>1</v>
      </c>
      <c r="R83" s="2">
        <v>103</v>
      </c>
      <c r="S83" s="2">
        <v>4</v>
      </c>
      <c r="T83" s="2">
        <v>42</v>
      </c>
      <c r="U83" s="2">
        <v>4</v>
      </c>
      <c r="V83" s="2">
        <v>89</v>
      </c>
      <c r="W83" s="2">
        <v>53</v>
      </c>
      <c r="X83" s="2" t="s">
        <v>42</v>
      </c>
      <c r="Y83" s="2">
        <v>19.83701724118195</v>
      </c>
      <c r="Z83" s="2">
        <v>10.351882074385198</v>
      </c>
      <c r="AA83" s="2">
        <v>11.54874886559063</v>
      </c>
      <c r="AB83" s="2">
        <v>18.097263142821294</v>
      </c>
      <c r="AC83" s="2">
        <v>17.008186705767351</v>
      </c>
      <c r="AD83" s="69">
        <f>('Controles Generales'!$E$6*(J83*(90/H83))+'Controles Generales'!$F$6*(K83*(90/H83))+'Controles Generales'!$J$6*(O83*(90/H83))+'Controles Generales'!$K$6*(P83*(90/H83))+'Controles Generales'!$L$6*(Q83*(90/H83))+'Controles Generales'!$M$6*(R83*(90/H83))+'Controles Generales'!$O$6*(T83*(90/H83)))/100</f>
        <v>2.6191494715651737</v>
      </c>
      <c r="AE83" s="2">
        <v>21.992002507373687</v>
      </c>
      <c r="AF83" s="2">
        <v>23.885734626958534</v>
      </c>
      <c r="AG83" s="2">
        <v>27.675891121784208</v>
      </c>
      <c r="AH83" s="2">
        <v>26.79602538388448</v>
      </c>
      <c r="AI83" s="2">
        <v>24.889823565678036</v>
      </c>
    </row>
    <row r="84" spans="1:35" ht="21" x14ac:dyDescent="0.25">
      <c r="A84" s="2" t="s">
        <v>196</v>
      </c>
      <c r="B84" s="2" t="s">
        <v>24</v>
      </c>
      <c r="C84" s="2" t="s">
        <v>135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v>13</v>
      </c>
      <c r="J84" s="2">
        <v>18</v>
      </c>
      <c r="K84" s="2">
        <v>2</v>
      </c>
      <c r="L84" s="2">
        <v>1</v>
      </c>
      <c r="M84" s="2">
        <v>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</v>
      </c>
      <c r="U84" s="2">
        <v>0</v>
      </c>
      <c r="V84" s="2">
        <v>9</v>
      </c>
      <c r="W84" s="2">
        <v>2</v>
      </c>
      <c r="X84" s="2" t="s">
        <v>42</v>
      </c>
      <c r="Y84" s="2">
        <v>2.7704977013441483</v>
      </c>
      <c r="Z84" s="2">
        <v>1.8217998345047841</v>
      </c>
      <c r="AA84" s="2">
        <v>1.9044659457958779</v>
      </c>
      <c r="AB84" s="2">
        <v>1.9508255701966075</v>
      </c>
      <c r="AC84" s="2">
        <v>2.5298563200836899</v>
      </c>
      <c r="AD84" s="69">
        <f>('Controles Generales'!$E$6*(J84*(90/H84))+'Controles Generales'!$F$6*(K84*(90/H84))+'Controles Generales'!$J$6*(O84*(90/H84))+'Controles Generales'!$K$6*(P84*(90/H84))+'Controles Generales'!$L$6*(Q84*(90/H84))+'Controles Generales'!$M$6*(R84*(90/H84))+'Controles Generales'!$O$6*(T84*(90/H84)))/100</f>
        <v>2.5199999999999996</v>
      </c>
      <c r="AE84" s="2">
        <v>1.9539195300464798</v>
      </c>
      <c r="AF84" s="2">
        <v>0.74501897533206829</v>
      </c>
      <c r="AG84" s="2">
        <v>2.0516455656826453</v>
      </c>
      <c r="AH84" s="2">
        <v>1.4055510623075247</v>
      </c>
      <c r="AI84" s="2">
        <v>1.4447525272894364</v>
      </c>
    </row>
    <row r="85" spans="1:35" ht="21" x14ac:dyDescent="0.25">
      <c r="A85" s="2" t="s">
        <v>210</v>
      </c>
      <c r="B85" s="2" t="s">
        <v>24</v>
      </c>
      <c r="C85" s="2" t="s">
        <v>146</v>
      </c>
      <c r="D85" s="2" t="s">
        <v>169</v>
      </c>
      <c r="E85" s="3">
        <v>31963</v>
      </c>
      <c r="F85" s="2">
        <v>30</v>
      </c>
      <c r="G85" s="2">
        <v>28</v>
      </c>
      <c r="H85" s="2">
        <v>2399</v>
      </c>
      <c r="I85" s="2">
        <v>194</v>
      </c>
      <c r="J85" s="2">
        <v>331</v>
      </c>
      <c r="K85" s="2">
        <v>18</v>
      </c>
      <c r="L85" s="2">
        <v>22</v>
      </c>
      <c r="M85" s="2">
        <v>157</v>
      </c>
      <c r="N85" s="2">
        <v>13</v>
      </c>
      <c r="O85" s="2">
        <v>3</v>
      </c>
      <c r="P85" s="2">
        <v>5</v>
      </c>
      <c r="Q85" s="2">
        <v>2</v>
      </c>
      <c r="R85" s="2">
        <v>47</v>
      </c>
      <c r="S85" s="2">
        <v>0</v>
      </c>
      <c r="T85" s="2">
        <v>28</v>
      </c>
      <c r="U85" s="2">
        <v>21</v>
      </c>
      <c r="V85" s="2">
        <v>213</v>
      </c>
      <c r="W85" s="2">
        <v>96</v>
      </c>
      <c r="X85" s="2"/>
      <c r="Y85" s="2"/>
      <c r="Z85" s="2"/>
      <c r="AA85" s="2"/>
      <c r="AB85" s="2"/>
      <c r="AC85" s="2"/>
      <c r="AD85" s="69">
        <f>('Controles Generales'!$E$6*(J85*(90/H85))+'Controles Generales'!$F$6*(K85*(90/H85))+'Controles Generales'!$J$6*(O85*(90/H85))+'Controles Generales'!$K$6*(P85*(90/H85))+'Controles Generales'!$L$6*(Q85*(90/H85))+'Controles Generales'!$M$6*(R85*(90/H85))+'Controles Generales'!$O$6*(T85*(90/H85)))/100</f>
        <v>3.0331388078365991</v>
      </c>
      <c r="AE85" s="2"/>
      <c r="AF85" s="2"/>
      <c r="AG85" s="2"/>
      <c r="AH85" s="2"/>
      <c r="AI85" s="2"/>
    </row>
    <row r="86" spans="1:35" ht="21" x14ac:dyDescent="0.25">
      <c r="A86" s="2" t="s">
        <v>207</v>
      </c>
      <c r="B86" s="2" t="s">
        <v>24</v>
      </c>
      <c r="C86" s="2" t="s">
        <v>144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v>11</v>
      </c>
      <c r="J86" s="2">
        <v>24</v>
      </c>
      <c r="K86" s="2">
        <v>3</v>
      </c>
      <c r="L86" s="2">
        <v>0</v>
      </c>
      <c r="M86" s="2">
        <v>2</v>
      </c>
      <c r="N86" s="2">
        <v>3</v>
      </c>
      <c r="O86" s="2">
        <v>0</v>
      </c>
      <c r="P86" s="2">
        <v>2</v>
      </c>
      <c r="Q86" s="2">
        <v>2</v>
      </c>
      <c r="R86" s="2">
        <v>4</v>
      </c>
      <c r="S86" s="2">
        <v>0</v>
      </c>
      <c r="T86" s="2">
        <v>3</v>
      </c>
      <c r="U86" s="2">
        <v>0</v>
      </c>
      <c r="V86" s="2">
        <v>3</v>
      </c>
      <c r="W86" s="2">
        <v>1</v>
      </c>
      <c r="X86" s="2"/>
      <c r="Y86" s="2"/>
      <c r="Z86" s="2"/>
      <c r="AA86" s="2"/>
      <c r="AB86" s="2"/>
      <c r="AC86" s="2"/>
      <c r="AD86" s="69">
        <f>('Controles Generales'!$E$6*(J86*(90/H86))+'Controles Generales'!$F$6*(K86*(90/H86))+'Controles Generales'!$J$6*(O86*(90/H86))+'Controles Generales'!$K$6*(P86*(90/H86))+'Controles Generales'!$L$6*(Q86*(90/H86))+'Controles Generales'!$M$6*(R86*(90/H86))+'Controles Generales'!$O$6*(T86*(90/H86)))/100</f>
        <v>4.74609375</v>
      </c>
      <c r="AE86" s="2"/>
      <c r="AF86" s="2"/>
      <c r="AG86" s="2"/>
      <c r="AH86" s="2"/>
      <c r="AI86" s="2"/>
    </row>
    <row r="87" spans="1:35" ht="31.5" x14ac:dyDescent="0.25">
      <c r="A87" s="2" t="s">
        <v>213</v>
      </c>
      <c r="B87" s="2" t="s">
        <v>24</v>
      </c>
      <c r="C87" s="2" t="s">
        <v>148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/>
      <c r="Y87" s="2"/>
      <c r="Z87" s="2"/>
      <c r="AA87" s="2"/>
      <c r="AB87" s="2"/>
      <c r="AC87" s="2"/>
      <c r="AD87" s="69">
        <f>('Controles Generales'!$E$6*(J87*(90/H87))+'Controles Generales'!$F$6*(K87*(90/H87))+'Controles Generales'!$J$6*(O87*(90/H87))+'Controles Generales'!$K$6*(P87*(90/H87))+'Controles Generales'!$L$6*(Q87*(90/H87))+'Controles Generales'!$M$6*(R87*(90/H87))+'Controles Generales'!$O$6*(T87*(90/H87)))/100</f>
        <v>0</v>
      </c>
      <c r="AE87" s="2"/>
      <c r="AF87" s="2"/>
      <c r="AG87" s="2"/>
      <c r="AH87" s="2"/>
      <c r="AI87" s="2"/>
    </row>
    <row r="88" spans="1:35" ht="21" x14ac:dyDescent="0.25">
      <c r="A88" s="2" t="s">
        <v>197</v>
      </c>
      <c r="B88" s="2" t="s">
        <v>24</v>
      </c>
      <c r="C88" s="2" t="s">
        <v>135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v>2</v>
      </c>
      <c r="J88" s="2">
        <v>0</v>
      </c>
      <c r="K88" s="2">
        <v>1</v>
      </c>
      <c r="L88" s="2">
        <v>0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2</v>
      </c>
      <c r="X88" s="2" t="s">
        <v>42</v>
      </c>
      <c r="Y88" s="2">
        <v>1.7398772890007139</v>
      </c>
      <c r="Z88" s="2">
        <v>1.0459132386950918</v>
      </c>
      <c r="AA88" s="2">
        <v>0.97491047774520723</v>
      </c>
      <c r="AB88" s="2">
        <v>1.5759428627712058</v>
      </c>
      <c r="AC88" s="2">
        <v>1.7337066791525997</v>
      </c>
      <c r="AD88" s="69">
        <f>('Controles Generales'!$E$6*(J88*(90/H88))+'Controles Generales'!$F$6*(K88*(90/H88))+'Controles Generales'!$J$6*(O88*(90/H88))+'Controles Generales'!$K$6*(P88*(90/H88))+'Controles Generales'!$L$6*(Q88*(90/H88))+'Controles Generales'!$M$6*(R88*(90/H88))+'Controles Generales'!$O$6*(T88*(90/H88)))/100</f>
        <v>0.81818181818181812</v>
      </c>
      <c r="AE88" s="2">
        <v>1.9801209535439184</v>
      </c>
      <c r="AF88" s="2">
        <v>1.863561722907074</v>
      </c>
      <c r="AG88" s="2">
        <v>2.0588524430640338</v>
      </c>
      <c r="AH88" s="2">
        <v>1.6676014568275124</v>
      </c>
      <c r="AI88" s="2">
        <v>1.968096356136112</v>
      </c>
    </row>
    <row r="89" spans="1:35" ht="31.5" x14ac:dyDescent="0.25">
      <c r="A89" s="2" t="s">
        <v>199</v>
      </c>
      <c r="B89" s="2" t="s">
        <v>24</v>
      </c>
      <c r="C89" s="2" t="s">
        <v>138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v>34</v>
      </c>
      <c r="J89" s="2">
        <v>13</v>
      </c>
      <c r="K89" s="2">
        <v>0</v>
      </c>
      <c r="L89" s="2">
        <v>0</v>
      </c>
      <c r="M89" s="2">
        <v>7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7</v>
      </c>
      <c r="W89" s="2">
        <v>3</v>
      </c>
      <c r="X89" s="2" t="s">
        <v>42</v>
      </c>
      <c r="Y89" s="2">
        <v>0.9291179976911379</v>
      </c>
      <c r="Z89" s="2">
        <v>0.8440790592755234</v>
      </c>
      <c r="AA89" s="2">
        <v>0.77092873842191212</v>
      </c>
      <c r="AB89" s="2">
        <v>0.76518357146162952</v>
      </c>
      <c r="AC89" s="2">
        <v>0.4588215784847664</v>
      </c>
      <c r="AD89" s="69">
        <f>('Controles Generales'!$E$6*(J89*(90/H89))+'Controles Generales'!$F$6*(K89*(90/H89))+'Controles Generales'!$J$6*(O89*(90/H89))+'Controles Generales'!$K$6*(P89*(90/H89))+'Controles Generales'!$L$6*(Q89*(90/H89))+'Controles Generales'!$M$6*(R89*(90/H89))+'Controles Generales'!$O$6*(T89*(90/H89)))/100</f>
        <v>1.9667832167832169</v>
      </c>
      <c r="AE89" s="2">
        <v>0.59983757468368937</v>
      </c>
      <c r="AF89" s="2">
        <v>0.18768328445747798</v>
      </c>
      <c r="AG89" s="2">
        <v>0.2284505552617663</v>
      </c>
      <c r="AH89" s="2">
        <v>0.23292149415893471</v>
      </c>
      <c r="AI89" s="2">
        <v>0.30491110685029321</v>
      </c>
    </row>
    <row r="90" spans="1:35" ht="21" x14ac:dyDescent="0.25">
      <c r="A90" s="2" t="s">
        <v>228</v>
      </c>
      <c r="B90" s="2" t="s">
        <v>24</v>
      </c>
      <c r="C90" s="2" t="s">
        <v>160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v>71</v>
      </c>
      <c r="J90" s="2">
        <v>167</v>
      </c>
      <c r="K90" s="2">
        <v>14</v>
      </c>
      <c r="L90" s="2">
        <v>2</v>
      </c>
      <c r="M90" s="2">
        <v>25</v>
      </c>
      <c r="N90" s="2">
        <v>8</v>
      </c>
      <c r="O90" s="2">
        <v>2</v>
      </c>
      <c r="P90" s="2">
        <v>3</v>
      </c>
      <c r="Q90" s="2">
        <v>2</v>
      </c>
      <c r="R90" s="2">
        <v>43</v>
      </c>
      <c r="S90" s="2">
        <v>7</v>
      </c>
      <c r="T90" s="2">
        <v>17</v>
      </c>
      <c r="U90" s="2">
        <v>5</v>
      </c>
      <c r="V90" s="2">
        <v>27</v>
      </c>
      <c r="W90" s="2">
        <v>32</v>
      </c>
      <c r="X90" s="2"/>
      <c r="Y90" s="2"/>
      <c r="Z90" s="2"/>
      <c r="AA90" s="2"/>
      <c r="AB90" s="2"/>
      <c r="AC90" s="2"/>
      <c r="AD90" s="69">
        <f>('Controles Generales'!$E$6*(J90*(90/H90))+'Controles Generales'!$F$6*(K90*(90/H90))+'Controles Generales'!$J$6*(O90*(90/H90))+'Controles Generales'!$K$6*(P90*(90/H90))+'Controles Generales'!$L$6*(Q90*(90/H90))+'Controles Generales'!$M$6*(R90*(90/H90))+'Controles Generales'!$O$6*(T90*(90/H90)))/100</f>
        <v>4.6894463667820068</v>
      </c>
      <c r="AE90" s="2"/>
      <c r="AF90" s="2"/>
      <c r="AG90" s="2"/>
      <c r="AH90" s="2"/>
      <c r="AI90" s="2"/>
    </row>
    <row r="91" spans="1:35" ht="21" x14ac:dyDescent="0.25">
      <c r="A91" s="2" t="s">
        <v>225</v>
      </c>
      <c r="B91" s="2" t="s">
        <v>24</v>
      </c>
      <c r="C91" s="2" t="s">
        <v>158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v>93</v>
      </c>
      <c r="J91" s="2">
        <v>239</v>
      </c>
      <c r="K91" s="2">
        <v>37</v>
      </c>
      <c r="L91" s="2">
        <v>7</v>
      </c>
      <c r="M91" s="2">
        <v>37</v>
      </c>
      <c r="N91" s="2">
        <v>21</v>
      </c>
      <c r="O91" s="2">
        <v>4</v>
      </c>
      <c r="P91" s="2">
        <v>9</v>
      </c>
      <c r="Q91" s="2">
        <v>3</v>
      </c>
      <c r="R91" s="2">
        <v>44</v>
      </c>
      <c r="S91" s="2">
        <v>8</v>
      </c>
      <c r="T91" s="2">
        <v>42</v>
      </c>
      <c r="U91" s="2">
        <v>1</v>
      </c>
      <c r="V91" s="2">
        <v>57</v>
      </c>
      <c r="W91" s="2">
        <v>51</v>
      </c>
      <c r="X91" s="2"/>
      <c r="Y91" s="2"/>
      <c r="Z91" s="2"/>
      <c r="AA91" s="2"/>
      <c r="AB91" s="2"/>
      <c r="AC91" s="2"/>
      <c r="AD91" s="69">
        <f>('Controles Generales'!$E$6*(J91*(90/H91))+'Controles Generales'!$F$6*(K91*(90/H91))+'Controles Generales'!$J$6*(O91*(90/H91))+'Controles Generales'!$K$6*(P91*(90/H91))+'Controles Generales'!$L$6*(Q91*(90/H91))+'Controles Generales'!$M$6*(R91*(90/H91))+'Controles Generales'!$O$6*(T91*(90/H91)))/100</f>
        <v>3.5234870317002884</v>
      </c>
      <c r="AE91" s="2"/>
      <c r="AF91" s="2"/>
      <c r="AG91" s="2"/>
      <c r="AH91" s="2"/>
      <c r="AI91" s="2"/>
    </row>
    <row r="92" spans="1:35" ht="21" x14ac:dyDescent="0.25">
      <c r="A92" s="2" t="s">
        <v>178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v>134</v>
      </c>
      <c r="J92" s="2">
        <v>172</v>
      </c>
      <c r="K92" s="2">
        <v>9</v>
      </c>
      <c r="L92" s="2">
        <v>9</v>
      </c>
      <c r="M92" s="2">
        <v>87</v>
      </c>
      <c r="N92" s="2">
        <v>7</v>
      </c>
      <c r="O92" s="2">
        <v>0</v>
      </c>
      <c r="P92" s="2">
        <v>0</v>
      </c>
      <c r="Q92" s="2">
        <v>0</v>
      </c>
      <c r="R92" s="2">
        <v>16</v>
      </c>
      <c r="S92" s="2">
        <v>2</v>
      </c>
      <c r="T92" s="2">
        <v>9</v>
      </c>
      <c r="U92" s="2">
        <v>11</v>
      </c>
      <c r="V92" s="2">
        <v>115</v>
      </c>
      <c r="W92" s="2">
        <v>82</v>
      </c>
      <c r="X92" s="2" t="s">
        <v>42</v>
      </c>
      <c r="Y92" s="2">
        <v>26.634714843625208</v>
      </c>
      <c r="Z92" s="2">
        <v>15.656818435123075</v>
      </c>
      <c r="AA92" s="2">
        <v>20.985954196390203</v>
      </c>
      <c r="AB92" s="2">
        <v>23.48922304034652</v>
      </c>
      <c r="AC92" s="2">
        <v>26.311375599349645</v>
      </c>
      <c r="AD92" s="69">
        <f>('Controles Generales'!$E$6*(J92*(90/H92))+'Controles Generales'!$F$6*(K92*(90/H92))+'Controles Generales'!$J$6*(O92*(90/H92))+'Controles Generales'!$K$6*(P92*(90/H92))+'Controles Generales'!$L$6*(Q92*(90/H92))+'Controles Generales'!$M$6*(R92*(90/H92))+'Controles Generales'!$O$6*(T92*(90/H92)))/100</f>
        <v>2.9974704890387858</v>
      </c>
      <c r="AE92" s="2">
        <v>33.995845219019422</v>
      </c>
      <c r="AF92" s="2">
        <v>46.651967296179819</v>
      </c>
      <c r="AG92" s="2">
        <v>43.527984933874279</v>
      </c>
      <c r="AH92" s="2">
        <v>43.708771321537476</v>
      </c>
      <c r="AI92" s="2">
        <v>41.245421921287964</v>
      </c>
    </row>
    <row r="93" spans="1:35" ht="31.5" x14ac:dyDescent="0.25">
      <c r="A93" s="2" t="s">
        <v>233</v>
      </c>
      <c r="B93" s="2" t="s">
        <v>24</v>
      </c>
      <c r="C93" s="2" t="s">
        <v>175</v>
      </c>
      <c r="D93" s="2" t="s">
        <v>169</v>
      </c>
      <c r="E93" s="3">
        <v>33500</v>
      </c>
      <c r="F93" s="2">
        <v>25</v>
      </c>
      <c r="G93" s="2">
        <v>27</v>
      </c>
      <c r="H93" s="2">
        <v>1949</v>
      </c>
      <c r="I93" s="2">
        <v>250</v>
      </c>
      <c r="J93" s="2">
        <v>391</v>
      </c>
      <c r="K93" s="2">
        <v>29</v>
      </c>
      <c r="L93" s="2">
        <v>16</v>
      </c>
      <c r="M93" s="2">
        <v>107</v>
      </c>
      <c r="N93" s="2">
        <v>14</v>
      </c>
      <c r="O93" s="2">
        <v>4</v>
      </c>
      <c r="P93" s="2">
        <v>4</v>
      </c>
      <c r="Q93" s="2">
        <v>0</v>
      </c>
      <c r="R93" s="2">
        <v>52</v>
      </c>
      <c r="S93" s="2">
        <v>6</v>
      </c>
      <c r="T93" s="2">
        <v>34</v>
      </c>
      <c r="U93" s="2">
        <v>8</v>
      </c>
      <c r="V93" s="2">
        <v>88</v>
      </c>
      <c r="W93" s="2">
        <v>57</v>
      </c>
      <c r="X93" s="2"/>
      <c r="Y93" s="2"/>
      <c r="Z93" s="2"/>
      <c r="AA93" s="2"/>
      <c r="AB93" s="2"/>
      <c r="AC93" s="2"/>
      <c r="AD93" s="69">
        <f>('Controles Generales'!$E$6*(J93*(90/H93))+'Controles Generales'!$F$6*(K93*(90/H93))+'Controles Generales'!$J$6*(O93*(90/H93))+'Controles Generales'!$K$6*(P93*(90/H93))+'Controles Generales'!$L$6*(Q93*(90/H93))+'Controles Generales'!$M$6*(R93*(90/H93))+'Controles Generales'!$O$6*(T93*(90/H93)))/100</f>
        <v>4.4422780913288866</v>
      </c>
      <c r="AE93" s="2"/>
      <c r="AF93" s="2"/>
      <c r="AG93" s="2"/>
      <c r="AH93" s="2"/>
      <c r="AI93" s="2"/>
    </row>
    <row r="94" spans="1:35" ht="21" x14ac:dyDescent="0.25">
      <c r="A94" s="2" t="s">
        <v>188</v>
      </c>
      <c r="B94" s="2" t="s">
        <v>24</v>
      </c>
      <c r="C94" s="2" t="s">
        <v>130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v>60</v>
      </c>
      <c r="J94" s="2">
        <v>121</v>
      </c>
      <c r="K94" s="2">
        <v>13</v>
      </c>
      <c r="L94" s="2">
        <v>1</v>
      </c>
      <c r="M94" s="2">
        <v>19</v>
      </c>
      <c r="N94" s="2">
        <v>4</v>
      </c>
      <c r="O94" s="2">
        <v>0</v>
      </c>
      <c r="P94" s="2">
        <v>1</v>
      </c>
      <c r="Q94" s="2">
        <v>0</v>
      </c>
      <c r="R94" s="2">
        <v>5</v>
      </c>
      <c r="S94" s="2">
        <v>0</v>
      </c>
      <c r="T94" s="2">
        <v>6</v>
      </c>
      <c r="U94" s="2">
        <v>2</v>
      </c>
      <c r="V94" s="2">
        <v>20</v>
      </c>
      <c r="W94" s="2">
        <v>7</v>
      </c>
      <c r="X94" s="2" t="s">
        <v>42</v>
      </c>
      <c r="Y94" s="2">
        <v>12.187757096587493</v>
      </c>
      <c r="Z94" s="2">
        <v>3.5841919666085449</v>
      </c>
      <c r="AA94" s="2">
        <v>4.2936098049834337</v>
      </c>
      <c r="AB94" s="2">
        <v>11.673412834292412</v>
      </c>
      <c r="AC94" s="2">
        <v>15.781047462973461</v>
      </c>
      <c r="AD94" s="69">
        <f>('Controles Generales'!$E$6*(J94*(90/H94))+'Controles Generales'!$F$6*(K94*(90/H94))+'Controles Generales'!$J$6*(O94*(90/H94))+'Controles Generales'!$K$6*(P94*(90/H94))+'Controles Generales'!$L$6*(Q94*(90/H94))+'Controles Generales'!$M$6*(R94*(90/H94))+'Controles Generales'!$O$6*(T94*(90/H94)))/100</f>
        <v>5.890625</v>
      </c>
      <c r="AE94" s="2">
        <v>15.269403619012541</v>
      </c>
      <c r="AF94" s="2">
        <v>14.179280397022332</v>
      </c>
      <c r="AG94" s="2">
        <v>21.418829561941671</v>
      </c>
      <c r="AH94" s="2">
        <v>17.000470769095173</v>
      </c>
      <c r="AI94" s="2">
        <v>19.21286759533335</v>
      </c>
    </row>
  </sheetData>
  <autoFilter ref="A1:AI43" xr:uid="{00000000-0009-0000-0000-000004000000}">
    <sortState xmlns:xlrd2="http://schemas.microsoft.com/office/spreadsheetml/2017/richdata2" ref="A2:AI94">
      <sortCondition ref="A1:A4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4"/>
  <sheetViews>
    <sheetView topLeftCell="A91" workbookViewId="0">
      <selection activeCell="AD6" sqref="AD6:AD94"/>
    </sheetView>
  </sheetViews>
  <sheetFormatPr baseColWidth="10" defaultRowHeight="15" x14ac:dyDescent="0.25"/>
  <cols>
    <col min="4" max="4" width="13.5703125" customWidth="1"/>
    <col min="10" max="11" width="11.42578125" hidden="1" customWidth="1"/>
    <col min="14" max="21" width="11.42578125" hidden="1" customWidth="1"/>
    <col min="23" max="29" width="11.42578125" hidden="1" customWidth="1"/>
    <col min="30" max="30" width="11.42578125" style="12"/>
    <col min="31" max="35" width="11.42578125" hidden="1" customWidth="1"/>
  </cols>
  <sheetData>
    <row r="1" spans="1:35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56</v>
      </c>
      <c r="J1" s="1" t="s">
        <v>13</v>
      </c>
      <c r="K1" s="1" t="s">
        <v>14</v>
      </c>
      <c r="L1" s="1" t="s">
        <v>54</v>
      </c>
      <c r="M1" s="1" t="s">
        <v>57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6" t="s">
        <v>55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8" t="s">
        <v>643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117" t="s">
        <v>151</v>
      </c>
      <c r="B2" s="117" t="s">
        <v>24</v>
      </c>
      <c r="C2" s="117" t="s">
        <v>152</v>
      </c>
      <c r="D2" s="117" t="s">
        <v>118</v>
      </c>
      <c r="E2" s="118">
        <v>33539</v>
      </c>
      <c r="F2" s="117">
        <v>24</v>
      </c>
      <c r="G2" s="117">
        <v>24</v>
      </c>
      <c r="H2" s="117">
        <v>1557</v>
      </c>
      <c r="I2" s="117">
        <v>185</v>
      </c>
      <c r="J2" s="2">
        <v>113</v>
      </c>
      <c r="K2" s="2">
        <v>14</v>
      </c>
      <c r="L2" s="117">
        <v>42</v>
      </c>
      <c r="M2" s="117">
        <v>89</v>
      </c>
      <c r="N2" s="2">
        <v>2</v>
      </c>
      <c r="O2" s="2">
        <v>0</v>
      </c>
      <c r="P2" s="2">
        <v>2</v>
      </c>
      <c r="Q2" s="2">
        <v>0</v>
      </c>
      <c r="R2" s="2">
        <v>31</v>
      </c>
      <c r="S2" s="2">
        <v>6</v>
      </c>
      <c r="T2" s="2">
        <v>5</v>
      </c>
      <c r="U2" s="2">
        <v>3</v>
      </c>
      <c r="V2" s="117">
        <v>79</v>
      </c>
      <c r="W2" s="2">
        <v>21</v>
      </c>
      <c r="X2" s="25"/>
      <c r="Y2" s="25"/>
      <c r="Z2" s="25"/>
      <c r="AA2" s="25"/>
      <c r="AB2" s="25"/>
      <c r="AC2" s="25"/>
      <c r="AD2" s="28">
        <f>('Controles Generales'!$D$7*(I2*(90/H2))+'Controles Generales'!$G$7*(L2*(90/H2))+'Controles Generales'!$H$7*(M2*(90/H2))+'Controles Generales'!$Q$7*(V2*(90/H2)))/100</f>
        <v>5.4624277456647397</v>
      </c>
      <c r="AE2" s="25"/>
      <c r="AF2" s="25"/>
      <c r="AG2" s="25"/>
      <c r="AH2" s="25"/>
      <c r="AI2" s="25"/>
    </row>
    <row r="3" spans="1:35" ht="21" x14ac:dyDescent="0.25">
      <c r="A3" s="117" t="s">
        <v>349</v>
      </c>
      <c r="B3" s="117" t="s">
        <v>24</v>
      </c>
      <c r="C3" s="117" t="s">
        <v>172</v>
      </c>
      <c r="D3" s="117" t="s">
        <v>118</v>
      </c>
      <c r="E3" s="118">
        <v>32913</v>
      </c>
      <c r="F3" s="117">
        <v>25</v>
      </c>
      <c r="G3" s="117">
        <v>9</v>
      </c>
      <c r="H3" s="117">
        <v>389</v>
      </c>
      <c r="I3" s="117">
        <v>26</v>
      </c>
      <c r="J3" s="2">
        <v>4</v>
      </c>
      <c r="K3" s="2">
        <v>0</v>
      </c>
      <c r="L3" s="117">
        <v>10</v>
      </c>
      <c r="M3" s="117">
        <v>26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</v>
      </c>
      <c r="V3" s="117">
        <v>15</v>
      </c>
      <c r="W3" s="2">
        <v>8</v>
      </c>
      <c r="X3" s="25"/>
      <c r="Y3" s="25"/>
      <c r="Z3" s="25"/>
      <c r="AA3" s="25"/>
      <c r="AB3" s="25"/>
      <c r="AC3" s="25"/>
      <c r="AD3" s="28">
        <f>('Controles Generales'!$D$7*(I3*(90/H3))+'Controles Generales'!$G$7*(L3*(90/H3))+'Controles Generales'!$H$7*(M3*(90/H3))+'Controles Generales'!$Q$7*(V3*(90/H3)))/100</f>
        <v>4.3958868894601544</v>
      </c>
      <c r="AE3" s="25"/>
      <c r="AF3" s="25"/>
      <c r="AG3" s="25"/>
      <c r="AH3" s="25"/>
      <c r="AI3" s="25"/>
    </row>
    <row r="4" spans="1:35" ht="31.5" x14ac:dyDescent="0.25">
      <c r="A4" s="117" t="s">
        <v>232</v>
      </c>
      <c r="B4" s="117" t="s">
        <v>24</v>
      </c>
      <c r="C4" s="117" t="s">
        <v>175</v>
      </c>
      <c r="D4" s="117" t="s">
        <v>118</v>
      </c>
      <c r="E4" s="118">
        <v>35081</v>
      </c>
      <c r="F4" s="117">
        <v>19</v>
      </c>
      <c r="G4" s="117">
        <v>9</v>
      </c>
      <c r="H4" s="117">
        <v>395</v>
      </c>
      <c r="I4" s="117">
        <v>28</v>
      </c>
      <c r="J4" s="2">
        <v>271</v>
      </c>
      <c r="K4" s="2">
        <v>45</v>
      </c>
      <c r="L4" s="117">
        <v>19</v>
      </c>
      <c r="M4" s="117">
        <v>20</v>
      </c>
      <c r="N4" s="2">
        <v>13</v>
      </c>
      <c r="O4" s="2">
        <v>1</v>
      </c>
      <c r="P4" s="2">
        <v>3</v>
      </c>
      <c r="Q4" s="2">
        <v>1</v>
      </c>
      <c r="R4" s="2">
        <v>57</v>
      </c>
      <c r="S4" s="2">
        <v>16</v>
      </c>
      <c r="T4" s="2">
        <v>23</v>
      </c>
      <c r="U4" s="2">
        <v>15</v>
      </c>
      <c r="V4" s="117">
        <v>26</v>
      </c>
      <c r="W4" s="2">
        <v>77</v>
      </c>
      <c r="X4" s="25"/>
      <c r="Y4" s="25"/>
      <c r="Z4" s="25"/>
      <c r="AA4" s="25"/>
      <c r="AB4" s="25"/>
      <c r="AC4" s="25"/>
      <c r="AD4" s="28">
        <f>('Controles Generales'!$D$7*(I4*(90/H4))+'Controles Generales'!$G$7*(L4*(90/H4))+'Controles Generales'!$H$7*(M4*(90/H4))+'Controles Generales'!$Q$7*(V4*(90/H4)))/100</f>
        <v>5.1721518987341781</v>
      </c>
      <c r="AE4" s="25"/>
      <c r="AF4" s="25"/>
      <c r="AG4" s="25"/>
      <c r="AH4" s="25"/>
      <c r="AI4" s="25"/>
    </row>
    <row r="5" spans="1:35" ht="21" x14ac:dyDescent="0.25">
      <c r="A5" s="117" t="s">
        <v>644</v>
      </c>
      <c r="B5" s="117" t="s">
        <v>24</v>
      </c>
      <c r="C5" s="117" t="s">
        <v>165</v>
      </c>
      <c r="D5" s="117" t="s">
        <v>169</v>
      </c>
      <c r="E5" s="118">
        <v>32365</v>
      </c>
      <c r="F5" s="117">
        <v>27</v>
      </c>
      <c r="G5" s="117">
        <v>21</v>
      </c>
      <c r="H5" s="117">
        <v>734</v>
      </c>
      <c r="I5" s="117">
        <v>64</v>
      </c>
      <c r="J5" s="2">
        <v>210</v>
      </c>
      <c r="K5" s="2">
        <v>51</v>
      </c>
      <c r="L5" s="117">
        <v>17</v>
      </c>
      <c r="M5" s="117">
        <v>48</v>
      </c>
      <c r="N5" s="2">
        <v>9</v>
      </c>
      <c r="O5" s="2">
        <v>0</v>
      </c>
      <c r="P5" s="2">
        <v>2</v>
      </c>
      <c r="Q5" s="2">
        <v>2</v>
      </c>
      <c r="R5" s="2">
        <v>37</v>
      </c>
      <c r="S5" s="2">
        <v>29</v>
      </c>
      <c r="T5" s="2">
        <v>19</v>
      </c>
      <c r="U5" s="2">
        <v>4</v>
      </c>
      <c r="V5" s="117">
        <v>63</v>
      </c>
      <c r="W5" s="2">
        <v>24</v>
      </c>
      <c r="X5" s="25"/>
      <c r="Y5" s="25"/>
      <c r="Z5" s="25"/>
      <c r="AA5" s="25"/>
      <c r="AB5" s="25"/>
      <c r="AC5" s="25"/>
      <c r="AD5" s="28">
        <f>('Controles Generales'!$D$7*(I5*(90/H5))+'Controles Generales'!$G$7*(L5*(90/H5))+'Controles Generales'!$H$7*(M5*(90/H5))+'Controles Generales'!$Q$7*(V5*(90/H5)))/100</f>
        <v>5.5544959128065399</v>
      </c>
      <c r="AE5" s="25"/>
      <c r="AF5" s="25"/>
      <c r="AG5" s="25"/>
      <c r="AH5" s="25"/>
      <c r="AI5" s="25"/>
    </row>
    <row r="6" spans="1:35" ht="21" x14ac:dyDescent="0.25">
      <c r="A6" s="117" t="s">
        <v>645</v>
      </c>
      <c r="B6" s="117" t="s">
        <v>24</v>
      </c>
      <c r="C6" s="117" t="s">
        <v>142</v>
      </c>
      <c r="D6" s="117" t="s">
        <v>118</v>
      </c>
      <c r="E6" s="118">
        <v>33443</v>
      </c>
      <c r="F6" s="117">
        <v>24</v>
      </c>
      <c r="G6" s="117">
        <v>14</v>
      </c>
      <c r="H6" s="117">
        <v>465</v>
      </c>
      <c r="I6" s="117">
        <v>85</v>
      </c>
      <c r="J6" s="2">
        <v>76</v>
      </c>
      <c r="K6" s="2">
        <v>9</v>
      </c>
      <c r="L6" s="117">
        <v>7</v>
      </c>
      <c r="M6" s="117">
        <v>15</v>
      </c>
      <c r="N6" s="2">
        <v>8</v>
      </c>
      <c r="O6" s="2">
        <v>0</v>
      </c>
      <c r="P6" s="2">
        <v>0</v>
      </c>
      <c r="Q6" s="2">
        <v>0</v>
      </c>
      <c r="R6" s="2">
        <v>2</v>
      </c>
      <c r="S6" s="2">
        <v>7</v>
      </c>
      <c r="T6" s="2">
        <v>9</v>
      </c>
      <c r="U6" s="2">
        <v>1</v>
      </c>
      <c r="V6" s="117">
        <v>20</v>
      </c>
      <c r="W6" s="2">
        <v>15</v>
      </c>
      <c r="X6" s="25"/>
      <c r="Y6" s="25"/>
      <c r="Z6" s="25"/>
      <c r="AA6" s="25"/>
      <c r="AB6" s="25"/>
      <c r="AC6" s="25"/>
      <c r="AD6" s="28">
        <f>('Controles Generales'!$D$7*(I6*(90/H6))+'Controles Generales'!$G$7*(L6*(90/H6))+'Controles Generales'!$H$7*(M6*(90/H6))+'Controles Generales'!$Q$7*(V6*(90/H6)))/100</f>
        <v>5.6806451612903217</v>
      </c>
      <c r="AE6" s="25"/>
      <c r="AF6" s="25"/>
      <c r="AG6" s="25"/>
      <c r="AH6" s="25"/>
      <c r="AI6" s="25"/>
    </row>
    <row r="7" spans="1:35" ht="21" x14ac:dyDescent="0.25">
      <c r="A7" s="117" t="s">
        <v>646</v>
      </c>
      <c r="B7" s="117" t="s">
        <v>24</v>
      </c>
      <c r="C7" s="117" t="s">
        <v>175</v>
      </c>
      <c r="D7" s="117" t="s">
        <v>118</v>
      </c>
      <c r="E7" s="118">
        <v>34790</v>
      </c>
      <c r="F7" s="117">
        <v>20</v>
      </c>
      <c r="G7" s="117">
        <v>1</v>
      </c>
      <c r="H7" s="117">
        <v>18</v>
      </c>
      <c r="I7" s="117">
        <v>1</v>
      </c>
      <c r="J7" s="2">
        <v>259</v>
      </c>
      <c r="K7" s="2">
        <v>27</v>
      </c>
      <c r="L7" s="117">
        <v>0</v>
      </c>
      <c r="M7" s="117">
        <v>1</v>
      </c>
      <c r="N7" s="2">
        <v>16</v>
      </c>
      <c r="O7" s="2">
        <v>6</v>
      </c>
      <c r="P7" s="2">
        <v>5</v>
      </c>
      <c r="Q7" s="2">
        <v>1</v>
      </c>
      <c r="R7" s="2">
        <v>24</v>
      </c>
      <c r="S7" s="2">
        <v>14</v>
      </c>
      <c r="T7" s="2">
        <v>29</v>
      </c>
      <c r="U7" s="2">
        <v>9</v>
      </c>
      <c r="V7" s="117">
        <v>1</v>
      </c>
      <c r="W7" s="2">
        <v>57</v>
      </c>
      <c r="X7" s="2" t="s">
        <v>42</v>
      </c>
      <c r="Y7" s="2">
        <v>7.0450506349996651</v>
      </c>
      <c r="Z7" s="2">
        <v>4.0801842349604645</v>
      </c>
      <c r="AA7" s="2">
        <v>3.9391466466662002</v>
      </c>
      <c r="AB7" s="2">
        <v>5.9835752251635981</v>
      </c>
      <c r="AC7" s="2">
        <v>7.8285294323007797</v>
      </c>
      <c r="AD7" s="28">
        <f>('Controles Generales'!$D$7*(I7*(90/H7))+'Controles Generales'!$G$7*(L7*(90/H7))+'Controles Generales'!$H$7*(M7*(90/H7))+'Controles Generales'!$Q$7*(V7*(90/H7)))/100</f>
        <v>3.5</v>
      </c>
      <c r="AE7" s="2">
        <v>8.230854122197206</v>
      </c>
      <c r="AF7" s="2">
        <v>9.2380405278887245</v>
      </c>
      <c r="AG7" s="2">
        <v>10.689096681669859</v>
      </c>
      <c r="AH7" s="2">
        <v>8.7929346028293836</v>
      </c>
      <c r="AI7" s="2">
        <v>9.3830684435407434</v>
      </c>
    </row>
    <row r="8" spans="1:35" ht="21" x14ac:dyDescent="0.25">
      <c r="A8" s="117" t="s">
        <v>174</v>
      </c>
      <c r="B8" s="117" t="s">
        <v>24</v>
      </c>
      <c r="C8" s="117" t="s">
        <v>175</v>
      </c>
      <c r="D8" s="117" t="s">
        <v>118</v>
      </c>
      <c r="E8" s="118">
        <v>34542</v>
      </c>
      <c r="F8" s="117">
        <v>21</v>
      </c>
      <c r="G8" s="117">
        <v>24</v>
      </c>
      <c r="H8" s="117">
        <v>1552</v>
      </c>
      <c r="I8" s="117">
        <v>152</v>
      </c>
      <c r="J8" s="2">
        <v>133</v>
      </c>
      <c r="K8" s="2">
        <v>13</v>
      </c>
      <c r="L8" s="117">
        <v>16</v>
      </c>
      <c r="M8" s="117">
        <v>51</v>
      </c>
      <c r="N8" s="2">
        <v>12</v>
      </c>
      <c r="O8" s="2">
        <v>2</v>
      </c>
      <c r="P8" s="2">
        <v>1</v>
      </c>
      <c r="Q8" s="2">
        <v>0</v>
      </c>
      <c r="R8" s="2">
        <v>36</v>
      </c>
      <c r="S8" s="2">
        <v>11</v>
      </c>
      <c r="T8" s="2">
        <v>19</v>
      </c>
      <c r="U8" s="2">
        <v>2</v>
      </c>
      <c r="V8" s="117">
        <v>44</v>
      </c>
      <c r="W8" s="2">
        <v>47</v>
      </c>
      <c r="X8" s="2" t="s">
        <v>42</v>
      </c>
      <c r="Y8" s="2">
        <v>38.723929485303117</v>
      </c>
      <c r="Z8" s="2">
        <v>27.382240723828559</v>
      </c>
      <c r="AA8" s="2">
        <v>28.734282684625782</v>
      </c>
      <c r="AB8" s="2">
        <v>28.84892948530312</v>
      </c>
      <c r="AC8" s="2">
        <v>35.709182297511127</v>
      </c>
      <c r="AD8" s="28">
        <f>('Controles Generales'!$D$7*(I8*(90/H8))+'Controles Generales'!$G$7*(L8*(90/H8))+'Controles Generales'!$H$7*(M8*(90/H8))+'Controles Generales'!$Q$7*(V8*(90/H8)))/100</f>
        <v>3.58521262886598</v>
      </c>
      <c r="AE8" s="2">
        <v>28.224872873227572</v>
      </c>
      <c r="AF8" s="2">
        <v>20.148219041482797</v>
      </c>
      <c r="AG8" s="2">
        <v>27.987332761763501</v>
      </c>
      <c r="AH8" s="2">
        <v>24.999408172735972</v>
      </c>
      <c r="AI8" s="2">
        <v>21.331749500210531</v>
      </c>
    </row>
    <row r="9" spans="1:35" ht="21" x14ac:dyDescent="0.25">
      <c r="A9" s="117" t="s">
        <v>519</v>
      </c>
      <c r="B9" s="117" t="s">
        <v>24</v>
      </c>
      <c r="C9" s="117" t="s">
        <v>142</v>
      </c>
      <c r="D9" s="117" t="s">
        <v>118</v>
      </c>
      <c r="E9" s="118">
        <v>34502</v>
      </c>
      <c r="F9" s="117">
        <v>21</v>
      </c>
      <c r="G9" s="117">
        <v>23</v>
      </c>
      <c r="H9" s="117">
        <v>1528</v>
      </c>
      <c r="I9" s="117">
        <v>142</v>
      </c>
      <c r="J9" s="2">
        <v>0</v>
      </c>
      <c r="K9" s="2">
        <v>0</v>
      </c>
      <c r="L9" s="117">
        <v>20</v>
      </c>
      <c r="M9" s="117">
        <v>59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17">
        <v>60</v>
      </c>
      <c r="W9" s="2">
        <v>0</v>
      </c>
      <c r="X9" s="25"/>
      <c r="Y9" s="25"/>
      <c r="Z9" s="25"/>
      <c r="AA9" s="25"/>
      <c r="AB9" s="25"/>
      <c r="AC9" s="25"/>
      <c r="AD9" s="28">
        <f>('Controles Generales'!$D$7*(I9*(90/H9))+'Controles Generales'!$G$7*(L9*(90/H9))+'Controles Generales'!$H$7*(M9*(90/H9))+'Controles Generales'!$Q$7*(V9*(90/H9)))/100</f>
        <v>3.8977421465968587</v>
      </c>
      <c r="AE9" s="25"/>
      <c r="AF9" s="25"/>
      <c r="AG9" s="25"/>
      <c r="AH9" s="25"/>
      <c r="AI9" s="25"/>
    </row>
    <row r="10" spans="1:35" ht="31.5" x14ac:dyDescent="0.25">
      <c r="A10" s="117" t="s">
        <v>647</v>
      </c>
      <c r="B10" s="117" t="s">
        <v>24</v>
      </c>
      <c r="C10" s="117" t="s">
        <v>165</v>
      </c>
      <c r="D10" s="117" t="s">
        <v>118</v>
      </c>
      <c r="E10" s="118">
        <v>32959</v>
      </c>
      <c r="F10" s="117">
        <v>25</v>
      </c>
      <c r="G10" s="117">
        <v>22</v>
      </c>
      <c r="H10" s="117">
        <v>1381</v>
      </c>
      <c r="I10" s="117">
        <v>65</v>
      </c>
      <c r="J10" s="2">
        <v>295</v>
      </c>
      <c r="K10" s="2">
        <v>19</v>
      </c>
      <c r="L10" s="117">
        <v>9</v>
      </c>
      <c r="M10" s="117">
        <v>50</v>
      </c>
      <c r="N10" s="2">
        <v>11</v>
      </c>
      <c r="O10" s="2">
        <v>3</v>
      </c>
      <c r="P10" s="2">
        <v>3</v>
      </c>
      <c r="Q10" s="2">
        <v>2</v>
      </c>
      <c r="R10" s="2">
        <v>16</v>
      </c>
      <c r="S10" s="2">
        <v>11</v>
      </c>
      <c r="T10" s="2">
        <v>9</v>
      </c>
      <c r="U10" s="2">
        <v>3</v>
      </c>
      <c r="V10" s="117">
        <v>37</v>
      </c>
      <c r="W10" s="2">
        <v>56</v>
      </c>
      <c r="X10" s="2" t="s">
        <v>42</v>
      </c>
      <c r="Y10" s="2">
        <v>18.386400030747986</v>
      </c>
      <c r="Z10" s="2">
        <v>11.282692750111451</v>
      </c>
      <c r="AA10" s="2">
        <v>11.756441918456119</v>
      </c>
      <c r="AB10" s="2">
        <v>14.740908227469298</v>
      </c>
      <c r="AC10" s="2">
        <v>15.025152019008422</v>
      </c>
      <c r="AD10" s="28">
        <f>('Controles Generales'!$D$7*(I10*(90/H10))+'Controles Generales'!$G$7*(L10*(90/H10))+'Controles Generales'!$H$7*(M10*(90/H10))+'Controles Generales'!$Q$7*(V10*(90/H10)))/100</f>
        <v>2.5074221578566256</v>
      </c>
      <c r="AE10" s="2">
        <v>16.936181066815816</v>
      </c>
      <c r="AF10" s="2">
        <v>17.314583274972268</v>
      </c>
      <c r="AG10" s="2">
        <v>19.9654935037358</v>
      </c>
      <c r="AH10" s="2">
        <v>19.999889517067444</v>
      </c>
      <c r="AI10" s="2">
        <v>16.632128372018801</v>
      </c>
    </row>
    <row r="11" spans="1:35" ht="31.5" x14ac:dyDescent="0.25">
      <c r="A11" s="117" t="s">
        <v>648</v>
      </c>
      <c r="B11" s="117" t="s">
        <v>24</v>
      </c>
      <c r="C11" s="117" t="s">
        <v>172</v>
      </c>
      <c r="D11" s="117" t="s">
        <v>118</v>
      </c>
      <c r="E11" s="118">
        <v>33609</v>
      </c>
      <c r="F11" s="117">
        <v>23</v>
      </c>
      <c r="G11" s="117">
        <v>7</v>
      </c>
      <c r="H11" s="117">
        <v>269</v>
      </c>
      <c r="I11" s="117">
        <v>26</v>
      </c>
      <c r="J11" s="2">
        <v>300</v>
      </c>
      <c r="K11" s="2">
        <v>21</v>
      </c>
      <c r="L11" s="117">
        <v>8</v>
      </c>
      <c r="M11" s="117">
        <v>23</v>
      </c>
      <c r="N11" s="2">
        <v>8</v>
      </c>
      <c r="O11" s="2">
        <v>4</v>
      </c>
      <c r="P11" s="2">
        <v>7</v>
      </c>
      <c r="Q11" s="2">
        <v>5</v>
      </c>
      <c r="R11" s="2">
        <v>11</v>
      </c>
      <c r="S11" s="2">
        <v>11</v>
      </c>
      <c r="T11" s="2">
        <v>19</v>
      </c>
      <c r="U11" s="2">
        <v>2</v>
      </c>
      <c r="V11" s="117">
        <v>17</v>
      </c>
      <c r="W11" s="2">
        <v>28</v>
      </c>
      <c r="X11" s="2" t="s">
        <v>42</v>
      </c>
      <c r="Y11" s="2">
        <v>18.141657615022538</v>
      </c>
      <c r="Z11" s="2">
        <v>13.695924375154894</v>
      </c>
      <c r="AA11" s="2">
        <v>15.119129758286459</v>
      </c>
      <c r="AB11" s="2">
        <v>14.168296959284833</v>
      </c>
      <c r="AC11" s="2">
        <v>20.072298816474259</v>
      </c>
      <c r="AD11" s="28">
        <f>('Controles Generales'!$D$7*(I11*(90/H11))+'Controles Generales'!$G$7*(L11*(90/H11))+'Controles Generales'!$H$7*(M11*(90/H11))+'Controles Generales'!$Q$7*(V11*(90/H11)))/100</f>
        <v>6.0139405204460967</v>
      </c>
      <c r="AE11" s="2">
        <v>17.83436773305219</v>
      </c>
      <c r="AF11" s="2">
        <v>18.868799351958742</v>
      </c>
      <c r="AG11" s="2">
        <v>20.601609032562934</v>
      </c>
      <c r="AH11" s="2">
        <v>17.834637951615239</v>
      </c>
      <c r="AI11" s="2">
        <v>17.522912551713983</v>
      </c>
    </row>
    <row r="12" spans="1:35" ht="31.5" x14ac:dyDescent="0.25">
      <c r="A12" s="117" t="s">
        <v>649</v>
      </c>
      <c r="B12" s="117" t="s">
        <v>24</v>
      </c>
      <c r="C12" s="117" t="s">
        <v>160</v>
      </c>
      <c r="D12" s="117" t="s">
        <v>118</v>
      </c>
      <c r="E12" s="118">
        <v>34040</v>
      </c>
      <c r="F12" s="117">
        <v>22</v>
      </c>
      <c r="G12" s="117">
        <v>24</v>
      </c>
      <c r="H12" s="117">
        <v>1383</v>
      </c>
      <c r="I12" s="117">
        <v>58</v>
      </c>
      <c r="J12" s="2">
        <v>15</v>
      </c>
      <c r="K12" s="2">
        <v>2</v>
      </c>
      <c r="L12" s="117">
        <v>13</v>
      </c>
      <c r="M12" s="117">
        <v>41</v>
      </c>
      <c r="N12" s="2">
        <v>0</v>
      </c>
      <c r="O12" s="2">
        <v>0</v>
      </c>
      <c r="P12" s="2">
        <v>0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117">
        <v>44</v>
      </c>
      <c r="W12" s="2">
        <v>2</v>
      </c>
      <c r="X12" s="2" t="s">
        <v>42</v>
      </c>
      <c r="Y12" s="2">
        <v>28.923039562114482</v>
      </c>
      <c r="Z12" s="2">
        <v>15.690976922840436</v>
      </c>
      <c r="AA12" s="2">
        <v>15.644162035030735</v>
      </c>
      <c r="AB12" s="2">
        <v>22.226318250639068</v>
      </c>
      <c r="AC12" s="2">
        <v>19.973028947649439</v>
      </c>
      <c r="AD12" s="28">
        <f>('Controles Generales'!$D$7*(I12*(90/H12))+'Controles Generales'!$G$7*(L12*(90/H12))+'Controles Generales'!$H$7*(M12*(90/H12))+'Controles Generales'!$Q$7*(V12*(90/H12)))/100</f>
        <v>2.4094360086767894</v>
      </c>
      <c r="AE12" s="2">
        <v>34.688884469459055</v>
      </c>
      <c r="AF12" s="2">
        <v>55.783442425520228</v>
      </c>
      <c r="AG12" s="2">
        <v>53.167157808002983</v>
      </c>
      <c r="AH12" s="2">
        <v>53.674597602930731</v>
      </c>
      <c r="AI12" s="2">
        <v>42.982976020677924</v>
      </c>
    </row>
    <row r="13" spans="1:35" ht="21" x14ac:dyDescent="0.25">
      <c r="A13" s="117" t="s">
        <v>650</v>
      </c>
      <c r="B13" s="117" t="s">
        <v>24</v>
      </c>
      <c r="C13" s="117" t="s">
        <v>157</v>
      </c>
      <c r="D13" s="117" t="s">
        <v>118</v>
      </c>
      <c r="E13" s="118">
        <v>33835</v>
      </c>
      <c r="F13" s="117">
        <v>23</v>
      </c>
      <c r="G13" s="117">
        <v>4</v>
      </c>
      <c r="H13" s="117">
        <v>122</v>
      </c>
      <c r="I13" s="117">
        <v>22</v>
      </c>
      <c r="J13" s="2">
        <v>25</v>
      </c>
      <c r="K13" s="2">
        <v>3</v>
      </c>
      <c r="L13" s="117">
        <v>2</v>
      </c>
      <c r="M13" s="117">
        <v>11</v>
      </c>
      <c r="N13" s="2">
        <v>1</v>
      </c>
      <c r="O13" s="2">
        <v>0</v>
      </c>
      <c r="P13" s="2">
        <v>0</v>
      </c>
      <c r="Q13" s="2">
        <v>0</v>
      </c>
      <c r="R13" s="2">
        <v>2</v>
      </c>
      <c r="S13" s="2">
        <v>2</v>
      </c>
      <c r="T13" s="2">
        <v>0</v>
      </c>
      <c r="U13" s="2">
        <v>1</v>
      </c>
      <c r="V13" s="117">
        <v>10</v>
      </c>
      <c r="W13" s="2">
        <v>2</v>
      </c>
      <c r="X13" s="2" t="s">
        <v>42</v>
      </c>
      <c r="Y13" s="2">
        <v>8.2185693828619204</v>
      </c>
      <c r="Z13" s="2">
        <v>4.1181221183130283</v>
      </c>
      <c r="AA13" s="2">
        <v>5.4501571460427387</v>
      </c>
      <c r="AB13" s="2">
        <v>7.0710283992553631</v>
      </c>
      <c r="AC13" s="2">
        <v>8.210439307687885</v>
      </c>
      <c r="AD13" s="28">
        <f>('Controles Generales'!$D$7*(I13*(90/H13))+'Controles Generales'!$G$7*(L13*(90/H13))+'Controles Generales'!$H$7*(M13*(90/H13))+'Controles Generales'!$Q$7*(V13*(90/H13)))/100</f>
        <v>7.8012295081967231</v>
      </c>
      <c r="AE13" s="2">
        <v>8.3716572146016333</v>
      </c>
      <c r="AF13" s="2">
        <v>7.0771254362335947</v>
      </c>
      <c r="AG13" s="2">
        <v>8.2979569812711311</v>
      </c>
      <c r="AH13" s="2">
        <v>6.6313925909844658</v>
      </c>
      <c r="AI13" s="2">
        <v>8.193279726706395</v>
      </c>
    </row>
    <row r="14" spans="1:35" ht="21" x14ac:dyDescent="0.25">
      <c r="A14" s="117" t="s">
        <v>224</v>
      </c>
      <c r="B14" s="117" t="s">
        <v>24</v>
      </c>
      <c r="C14" s="117" t="s">
        <v>135</v>
      </c>
      <c r="D14" s="117" t="s">
        <v>118</v>
      </c>
      <c r="E14" s="118">
        <v>33620</v>
      </c>
      <c r="F14" s="117">
        <v>23</v>
      </c>
      <c r="G14" s="117">
        <v>26</v>
      </c>
      <c r="H14" s="117">
        <v>2284</v>
      </c>
      <c r="I14" s="117">
        <v>109</v>
      </c>
      <c r="J14" s="2">
        <v>39</v>
      </c>
      <c r="K14" s="2">
        <v>11</v>
      </c>
      <c r="L14" s="117">
        <v>15</v>
      </c>
      <c r="M14" s="117">
        <v>53</v>
      </c>
      <c r="N14" s="2">
        <v>5</v>
      </c>
      <c r="O14" s="2">
        <v>2</v>
      </c>
      <c r="P14" s="2">
        <v>1</v>
      </c>
      <c r="Q14" s="2">
        <v>1</v>
      </c>
      <c r="R14" s="2">
        <v>4</v>
      </c>
      <c r="S14" s="2">
        <v>2</v>
      </c>
      <c r="T14" s="2">
        <v>4</v>
      </c>
      <c r="U14" s="2">
        <v>0</v>
      </c>
      <c r="V14" s="117">
        <v>65</v>
      </c>
      <c r="W14" s="2">
        <v>7</v>
      </c>
      <c r="X14" s="2" t="s">
        <v>42</v>
      </c>
      <c r="Y14" s="2">
        <v>11.886047418663592</v>
      </c>
      <c r="Z14" s="2">
        <v>8.8120019163416767</v>
      </c>
      <c r="AA14" s="2">
        <v>10.187338567425192</v>
      </c>
      <c r="AB14" s="2">
        <v>9.7159654514504794</v>
      </c>
      <c r="AC14" s="2">
        <v>12.491149877819039</v>
      </c>
      <c r="AD14" s="28">
        <f>('Controles Generales'!$D$7*(I14*(90/H14))+'Controles Generales'!$G$7*(L14*(90/H14))+'Controles Generales'!$H$7*(M14*(90/H14))+'Controles Generales'!$Q$7*(V14*(90/H14)))/100</f>
        <v>2.2302977232924688</v>
      </c>
      <c r="AE14" s="2">
        <v>11.46839365336843</v>
      </c>
      <c r="AF14" s="2">
        <v>11.709950979163501</v>
      </c>
      <c r="AG14" s="2">
        <v>12.53140182663544</v>
      </c>
      <c r="AH14" s="2">
        <v>11.632808350082705</v>
      </c>
      <c r="AI14" s="2">
        <v>11.70867055293688</v>
      </c>
    </row>
    <row r="15" spans="1:35" ht="21" x14ac:dyDescent="0.25">
      <c r="A15" s="117" t="s">
        <v>651</v>
      </c>
      <c r="B15" s="117" t="s">
        <v>24</v>
      </c>
      <c r="C15" s="117" t="s">
        <v>155</v>
      </c>
      <c r="D15" s="117" t="s">
        <v>118</v>
      </c>
      <c r="E15" s="118">
        <v>34480</v>
      </c>
      <c r="F15" s="117">
        <v>21</v>
      </c>
      <c r="G15" s="117">
        <v>27</v>
      </c>
      <c r="H15" s="117">
        <v>1942</v>
      </c>
      <c r="I15" s="117">
        <v>222</v>
      </c>
      <c r="J15" s="2">
        <v>280</v>
      </c>
      <c r="K15" s="2">
        <v>42</v>
      </c>
      <c r="L15" s="117">
        <v>29</v>
      </c>
      <c r="M15" s="117">
        <v>104</v>
      </c>
      <c r="N15" s="2">
        <v>9</v>
      </c>
      <c r="O15" s="2">
        <v>1</v>
      </c>
      <c r="P15" s="2">
        <v>6</v>
      </c>
      <c r="Q15" s="2">
        <v>2</v>
      </c>
      <c r="R15" s="2">
        <v>13</v>
      </c>
      <c r="S15" s="2">
        <v>12</v>
      </c>
      <c r="T15" s="2">
        <v>24</v>
      </c>
      <c r="U15" s="2">
        <v>7</v>
      </c>
      <c r="V15" s="117">
        <v>87</v>
      </c>
      <c r="W15" s="2">
        <v>52</v>
      </c>
      <c r="X15" s="2" t="s">
        <v>42</v>
      </c>
      <c r="Y15" s="2">
        <v>9.3723220082293164</v>
      </c>
      <c r="Z15" s="2">
        <v>6.8807371431434232</v>
      </c>
      <c r="AA15" s="2">
        <v>7.345975590722662</v>
      </c>
      <c r="AB15" s="2">
        <v>9.0526498770817767</v>
      </c>
      <c r="AC15" s="2">
        <v>10.131117696345401</v>
      </c>
      <c r="AD15" s="28">
        <f>('Controles Generales'!$D$7*(I15*(90/H15))+'Controles Generales'!$G$7*(L15*(90/H15))+'Controles Generales'!$H$7*(M15*(90/H15))+'Controles Generales'!$Q$7*(V15*(90/H15)))/100</f>
        <v>4.8498970133882597</v>
      </c>
      <c r="AE15" s="2">
        <v>10.033094844018386</v>
      </c>
      <c r="AF15" s="2">
        <v>10.615294555047877</v>
      </c>
      <c r="AG15" s="2">
        <v>10.501448047268809</v>
      </c>
      <c r="AH15" s="2">
        <v>10.067945146191171</v>
      </c>
      <c r="AI15" s="2">
        <v>10.273087490100496</v>
      </c>
    </row>
    <row r="16" spans="1:35" ht="21" x14ac:dyDescent="0.25">
      <c r="A16" s="117" t="s">
        <v>532</v>
      </c>
      <c r="B16" s="117" t="s">
        <v>24</v>
      </c>
      <c r="C16" s="117" t="s">
        <v>175</v>
      </c>
      <c r="D16" s="117" t="s">
        <v>118</v>
      </c>
      <c r="E16" s="118">
        <v>34093</v>
      </c>
      <c r="F16" s="117">
        <v>22</v>
      </c>
      <c r="G16" s="117">
        <v>3</v>
      </c>
      <c r="H16" s="117">
        <v>94</v>
      </c>
      <c r="I16" s="117">
        <v>5</v>
      </c>
      <c r="J16" s="2">
        <v>6</v>
      </c>
      <c r="K16" s="2">
        <v>0</v>
      </c>
      <c r="L16" s="117">
        <v>0</v>
      </c>
      <c r="M16" s="117">
        <v>5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117">
        <v>0</v>
      </c>
      <c r="W16" s="2">
        <v>1</v>
      </c>
      <c r="X16" s="25"/>
      <c r="Y16" s="25"/>
      <c r="Z16" s="25"/>
      <c r="AA16" s="25"/>
      <c r="AB16" s="25"/>
      <c r="AC16" s="25"/>
      <c r="AD16" s="28">
        <f>('Controles Generales'!$D$7*(I16*(90/H16))+'Controles Generales'!$G$7*(L16*(90/H16))+'Controles Generales'!$H$7*(M16*(90/H16))+'Controles Generales'!$Q$7*(V16*(90/H16)))/100</f>
        <v>2.3936170212765959</v>
      </c>
      <c r="AE16" s="25"/>
      <c r="AF16" s="25"/>
      <c r="AG16" s="25"/>
      <c r="AH16" s="25"/>
      <c r="AI16" s="25"/>
    </row>
    <row r="17" spans="1:35" ht="21" x14ac:dyDescent="0.25">
      <c r="A17" s="117" t="s">
        <v>122</v>
      </c>
      <c r="B17" s="117" t="s">
        <v>24</v>
      </c>
      <c r="C17" s="117" t="s">
        <v>121</v>
      </c>
      <c r="D17" s="117" t="s">
        <v>118</v>
      </c>
      <c r="E17" s="118">
        <v>33582</v>
      </c>
      <c r="F17" s="117">
        <v>23</v>
      </c>
      <c r="G17" s="117">
        <v>8</v>
      </c>
      <c r="H17" s="117">
        <v>139</v>
      </c>
      <c r="I17" s="117">
        <v>19</v>
      </c>
      <c r="J17" s="2">
        <v>200</v>
      </c>
      <c r="K17" s="2">
        <v>11</v>
      </c>
      <c r="L17" s="117">
        <v>4</v>
      </c>
      <c r="M17" s="117">
        <v>10</v>
      </c>
      <c r="N17" s="2">
        <v>6</v>
      </c>
      <c r="O17" s="2">
        <v>3</v>
      </c>
      <c r="P17" s="2">
        <v>9</v>
      </c>
      <c r="Q17" s="2">
        <v>5</v>
      </c>
      <c r="R17" s="2">
        <v>8</v>
      </c>
      <c r="S17" s="2">
        <v>20</v>
      </c>
      <c r="T17" s="2">
        <v>15</v>
      </c>
      <c r="U17" s="2">
        <v>2</v>
      </c>
      <c r="V17" s="117">
        <v>4</v>
      </c>
      <c r="W17" s="2">
        <v>22</v>
      </c>
      <c r="X17" s="25"/>
      <c r="Y17" s="25"/>
      <c r="Z17" s="25"/>
      <c r="AA17" s="25"/>
      <c r="AB17" s="25"/>
      <c r="AC17" s="25"/>
      <c r="AD17" s="28">
        <f>('Controles Generales'!$D$7*(I17*(90/H17))+'Controles Generales'!$G$7*(L17*(90/H17))+'Controles Generales'!$H$7*(M17*(90/H17))+'Controles Generales'!$Q$7*(V17*(90/H17)))/100</f>
        <v>5.8435251798561145</v>
      </c>
      <c r="AE17" s="25"/>
      <c r="AF17" s="25"/>
      <c r="AG17" s="25"/>
      <c r="AH17" s="25"/>
      <c r="AI17" s="25"/>
    </row>
    <row r="18" spans="1:35" ht="31.5" x14ac:dyDescent="0.25">
      <c r="A18" s="117" t="s">
        <v>652</v>
      </c>
      <c r="B18" s="117" t="s">
        <v>24</v>
      </c>
      <c r="C18" s="117" t="s">
        <v>158</v>
      </c>
      <c r="D18" s="117" t="s">
        <v>653</v>
      </c>
      <c r="E18" s="118">
        <v>34202</v>
      </c>
      <c r="F18" s="117">
        <v>22</v>
      </c>
      <c r="G18" s="117">
        <v>12</v>
      </c>
      <c r="H18" s="117">
        <v>638</v>
      </c>
      <c r="I18" s="117">
        <v>40</v>
      </c>
      <c r="J18" s="2">
        <v>68</v>
      </c>
      <c r="K18" s="2">
        <v>8</v>
      </c>
      <c r="L18" s="117">
        <v>10</v>
      </c>
      <c r="M18" s="117">
        <v>14</v>
      </c>
      <c r="N18" s="2">
        <v>0</v>
      </c>
      <c r="O18" s="2">
        <v>0</v>
      </c>
      <c r="P18" s="2">
        <v>2</v>
      </c>
      <c r="Q18" s="2">
        <v>2</v>
      </c>
      <c r="R18" s="2">
        <v>11</v>
      </c>
      <c r="S18" s="2">
        <v>0</v>
      </c>
      <c r="T18" s="2">
        <v>1</v>
      </c>
      <c r="U18" s="2">
        <v>5</v>
      </c>
      <c r="V18" s="117">
        <v>24</v>
      </c>
      <c r="W18" s="2">
        <v>19</v>
      </c>
      <c r="X18" s="2" t="s">
        <v>42</v>
      </c>
      <c r="Y18" s="2">
        <v>1.7398772890007139</v>
      </c>
      <c r="Z18" s="2">
        <v>1.0459132386950918</v>
      </c>
      <c r="AA18" s="2">
        <v>0.97491047774520723</v>
      </c>
      <c r="AB18" s="2">
        <v>1.5759428627712058</v>
      </c>
      <c r="AC18" s="2">
        <v>1.7337066791525997</v>
      </c>
      <c r="AD18" s="28">
        <f>('Controles Generales'!$D$7*(I18*(90/H18))+'Controles Generales'!$G$7*(L18*(90/H18))+'Controles Generales'!$H$7*(M18*(90/H18))+'Controles Generales'!$Q$7*(V18*(90/H18)))/100</f>
        <v>2.9130094043887147</v>
      </c>
      <c r="AE18" s="2">
        <v>1.9801209535439184</v>
      </c>
      <c r="AF18" s="2">
        <v>1.863561722907074</v>
      </c>
      <c r="AG18" s="2">
        <v>2.0588524430640338</v>
      </c>
      <c r="AH18" s="2">
        <v>1.6676014568275124</v>
      </c>
      <c r="AI18" s="2">
        <v>1.968096356136112</v>
      </c>
    </row>
    <row r="19" spans="1:35" ht="21" x14ac:dyDescent="0.25">
      <c r="A19" s="117" t="s">
        <v>654</v>
      </c>
      <c r="B19" s="117" t="s">
        <v>24</v>
      </c>
      <c r="C19" s="117" t="s">
        <v>128</v>
      </c>
      <c r="D19" s="117" t="s">
        <v>215</v>
      </c>
      <c r="E19" s="118">
        <v>33997</v>
      </c>
      <c r="F19" s="117">
        <v>22</v>
      </c>
      <c r="G19" s="117">
        <v>29</v>
      </c>
      <c r="H19" s="117">
        <v>2434</v>
      </c>
      <c r="I19" s="117">
        <v>89</v>
      </c>
      <c r="J19" s="2">
        <v>119</v>
      </c>
      <c r="K19" s="2">
        <v>7</v>
      </c>
      <c r="L19" s="117">
        <v>21</v>
      </c>
      <c r="M19" s="117">
        <v>57</v>
      </c>
      <c r="N19" s="2">
        <v>10</v>
      </c>
      <c r="O19" s="2">
        <v>1</v>
      </c>
      <c r="P19" s="2">
        <v>0</v>
      </c>
      <c r="Q19" s="2">
        <v>0</v>
      </c>
      <c r="R19" s="2">
        <v>29</v>
      </c>
      <c r="S19" s="2">
        <v>2</v>
      </c>
      <c r="T19" s="2">
        <v>14</v>
      </c>
      <c r="U19" s="2">
        <v>20</v>
      </c>
      <c r="V19" s="117">
        <v>39</v>
      </c>
      <c r="W19" s="2">
        <v>71</v>
      </c>
      <c r="X19" s="25"/>
      <c r="Y19" s="25"/>
      <c r="Z19" s="25"/>
      <c r="AA19" s="25"/>
      <c r="AB19" s="25"/>
      <c r="AC19" s="25"/>
      <c r="AD19" s="28">
        <f>('Controles Generales'!$D$7*(I19*(90/H19))+'Controles Generales'!$G$7*(L19*(90/H19))+'Controles Generales'!$H$7*(M19*(90/H19))+'Controles Generales'!$Q$7*(V19*(90/H19)))/100</f>
        <v>1.8414133114215283</v>
      </c>
      <c r="AE19" s="25"/>
      <c r="AF19" s="25"/>
      <c r="AG19" s="25"/>
      <c r="AH19" s="25"/>
      <c r="AI19" s="25"/>
    </row>
    <row r="20" spans="1:35" ht="21" x14ac:dyDescent="0.25">
      <c r="A20" s="117" t="s">
        <v>513</v>
      </c>
      <c r="B20" s="117" t="s">
        <v>24</v>
      </c>
      <c r="C20" s="117" t="s">
        <v>157</v>
      </c>
      <c r="D20" s="117" t="s">
        <v>118</v>
      </c>
      <c r="E20" s="118">
        <v>33333</v>
      </c>
      <c r="F20" s="117">
        <v>24</v>
      </c>
      <c r="G20" s="117">
        <v>4</v>
      </c>
      <c r="H20" s="117">
        <v>163</v>
      </c>
      <c r="I20" s="117">
        <v>22</v>
      </c>
      <c r="J20" s="2">
        <v>8</v>
      </c>
      <c r="K20" s="2">
        <v>0</v>
      </c>
      <c r="L20" s="117">
        <v>2</v>
      </c>
      <c r="M20" s="117">
        <v>7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117">
        <v>2</v>
      </c>
      <c r="W20" s="2">
        <v>1</v>
      </c>
      <c r="X20" s="2" t="s">
        <v>42</v>
      </c>
      <c r="Y20" s="2">
        <v>4.9011882940660572</v>
      </c>
      <c r="Z20" s="2">
        <v>4.5478862391899826</v>
      </c>
      <c r="AA20" s="2">
        <v>4.8987593773889877</v>
      </c>
      <c r="AB20" s="2">
        <v>4.8622538678365483</v>
      </c>
      <c r="AC20" s="2">
        <v>5.4129670929955545</v>
      </c>
      <c r="AD20" s="28">
        <f>('Controles Generales'!$D$7*(I20*(90/H20))+'Controles Generales'!$G$7*(L20*(90/H20))+'Controles Generales'!$H$7*(M20*(90/H20))+'Controles Generales'!$Q$7*(V20*(90/H20)))/100</f>
        <v>4.3481595092024543</v>
      </c>
      <c r="AE20" s="2">
        <v>5.6490499365030757</v>
      </c>
      <c r="AF20" s="2">
        <v>6.8169836348204456</v>
      </c>
      <c r="AG20" s="2">
        <v>5.2863124786360229</v>
      </c>
      <c r="AH20" s="2">
        <v>5.22601192812935</v>
      </c>
      <c r="AI20" s="2">
        <v>5.7610489781863636</v>
      </c>
    </row>
    <row r="21" spans="1:35" ht="21" x14ac:dyDescent="0.25">
      <c r="A21" s="117" t="s">
        <v>167</v>
      </c>
      <c r="B21" s="117" t="s">
        <v>24</v>
      </c>
      <c r="C21" s="117" t="s">
        <v>172</v>
      </c>
      <c r="D21" s="117" t="s">
        <v>118</v>
      </c>
      <c r="E21" s="118">
        <v>33617</v>
      </c>
      <c r="F21" s="117">
        <v>23</v>
      </c>
      <c r="G21" s="117">
        <v>5</v>
      </c>
      <c r="H21" s="117">
        <v>147</v>
      </c>
      <c r="I21" s="117">
        <v>10</v>
      </c>
      <c r="J21" s="2">
        <v>356</v>
      </c>
      <c r="K21" s="2">
        <v>34</v>
      </c>
      <c r="L21" s="117">
        <v>1</v>
      </c>
      <c r="M21" s="117">
        <v>3</v>
      </c>
      <c r="N21" s="2">
        <v>22</v>
      </c>
      <c r="O21" s="2">
        <v>8</v>
      </c>
      <c r="P21" s="2">
        <v>8</v>
      </c>
      <c r="Q21" s="2">
        <v>2</v>
      </c>
      <c r="R21" s="2">
        <v>26</v>
      </c>
      <c r="S21" s="2">
        <v>30</v>
      </c>
      <c r="T21" s="2">
        <v>53</v>
      </c>
      <c r="U21" s="2">
        <v>21</v>
      </c>
      <c r="V21" s="117">
        <v>2</v>
      </c>
      <c r="W21" s="2">
        <v>94</v>
      </c>
      <c r="X21" s="25"/>
      <c r="Y21" s="25"/>
      <c r="Z21" s="25"/>
      <c r="AA21" s="25"/>
      <c r="AB21" s="25"/>
      <c r="AC21" s="25"/>
      <c r="AD21" s="28">
        <f>('Controles Generales'!$D$7*(I21*(90/H21))+'Controles Generales'!$G$7*(L21*(90/H21))+'Controles Generales'!$H$7*(M21*(90/H21))+'Controles Generales'!$Q$7*(V21*(90/H21)))/100</f>
        <v>2.3112244897959182</v>
      </c>
      <c r="AE21" s="25"/>
      <c r="AF21" s="25"/>
      <c r="AG21" s="25"/>
      <c r="AH21" s="25"/>
      <c r="AI21" s="25"/>
    </row>
    <row r="22" spans="1:35" ht="21" x14ac:dyDescent="0.25">
      <c r="A22" s="117" t="s">
        <v>655</v>
      </c>
      <c r="B22" s="117" t="s">
        <v>24</v>
      </c>
      <c r="C22" s="117" t="s">
        <v>146</v>
      </c>
      <c r="D22" s="117" t="s">
        <v>118</v>
      </c>
      <c r="E22" s="118">
        <v>30258</v>
      </c>
      <c r="F22" s="117">
        <v>33</v>
      </c>
      <c r="G22" s="117">
        <v>25</v>
      </c>
      <c r="H22" s="117">
        <v>1844</v>
      </c>
      <c r="I22" s="117">
        <v>137</v>
      </c>
      <c r="J22" s="2">
        <v>39</v>
      </c>
      <c r="K22" s="2">
        <v>4</v>
      </c>
      <c r="L22" s="117">
        <v>21</v>
      </c>
      <c r="M22" s="117">
        <v>78</v>
      </c>
      <c r="N22" s="2">
        <v>2</v>
      </c>
      <c r="O22" s="2">
        <v>0</v>
      </c>
      <c r="P22" s="2">
        <v>2</v>
      </c>
      <c r="Q22" s="2">
        <v>0</v>
      </c>
      <c r="R22" s="2">
        <v>4</v>
      </c>
      <c r="S22" s="2">
        <v>0</v>
      </c>
      <c r="T22" s="2">
        <v>0</v>
      </c>
      <c r="U22" s="2">
        <v>2</v>
      </c>
      <c r="V22" s="117">
        <v>59</v>
      </c>
      <c r="W22" s="2">
        <v>5</v>
      </c>
      <c r="X22" s="2" t="s">
        <v>42</v>
      </c>
      <c r="Y22" s="2">
        <v>0.80629681803974895</v>
      </c>
      <c r="Z22" s="2">
        <v>0.24265019627922854</v>
      </c>
      <c r="AA22" s="2">
        <v>0.18356374807987713</v>
      </c>
      <c r="AB22" s="2">
        <v>0.31449353935122437</v>
      </c>
      <c r="AC22" s="2">
        <v>0.57396991054486302</v>
      </c>
      <c r="AD22" s="28">
        <f>('Controles Generales'!$D$7*(I22*(90/H22))+'Controles Generales'!$G$7*(L22*(90/H22))+'Controles Generales'!$H$7*(M22*(90/H22))+'Controles Generales'!$Q$7*(V22*(90/H22)))/100</f>
        <v>3.4347885032537966</v>
      </c>
      <c r="AE22" s="2">
        <v>0.41115478449444298</v>
      </c>
      <c r="AF22" s="2">
        <v>0.46578290814533685</v>
      </c>
      <c r="AG22" s="2">
        <v>1.0165590591369047</v>
      </c>
      <c r="AH22" s="2">
        <v>0.79284571223165801</v>
      </c>
      <c r="AI22" s="2">
        <v>0.42765654648956358</v>
      </c>
    </row>
    <row r="23" spans="1:35" ht="31.5" x14ac:dyDescent="0.25">
      <c r="A23" s="117" t="s">
        <v>656</v>
      </c>
      <c r="B23" s="117" t="s">
        <v>24</v>
      </c>
      <c r="C23" s="117" t="s">
        <v>141</v>
      </c>
      <c r="D23" s="117" t="s">
        <v>118</v>
      </c>
      <c r="E23" s="118">
        <v>34792</v>
      </c>
      <c r="F23" s="117">
        <v>20</v>
      </c>
      <c r="G23" s="117">
        <v>17</v>
      </c>
      <c r="H23" s="117">
        <v>1530</v>
      </c>
      <c r="I23" s="117">
        <v>56</v>
      </c>
      <c r="J23" s="2">
        <v>29</v>
      </c>
      <c r="K23" s="2">
        <v>3</v>
      </c>
      <c r="L23" s="117">
        <v>6</v>
      </c>
      <c r="M23" s="117">
        <v>26</v>
      </c>
      <c r="N23" s="2">
        <v>1</v>
      </c>
      <c r="O23" s="2">
        <v>0</v>
      </c>
      <c r="P23" s="2">
        <v>1</v>
      </c>
      <c r="Q23" s="2">
        <v>0</v>
      </c>
      <c r="R23" s="2">
        <v>3</v>
      </c>
      <c r="S23" s="2">
        <v>0</v>
      </c>
      <c r="T23" s="2">
        <v>1</v>
      </c>
      <c r="U23" s="2">
        <v>1</v>
      </c>
      <c r="V23" s="117">
        <v>32</v>
      </c>
      <c r="W23" s="2">
        <v>6</v>
      </c>
      <c r="X23" s="25"/>
      <c r="Y23" s="25"/>
      <c r="Z23" s="25"/>
      <c r="AA23" s="25"/>
      <c r="AB23" s="25"/>
      <c r="AC23" s="25"/>
      <c r="AD23" s="28">
        <f>('Controles Generales'!$D$7*(I23*(90/H23))+'Controles Generales'!$G$7*(L23*(90/H23))+'Controles Generales'!$H$7*(M23*(90/H23))+'Controles Generales'!$Q$7*(V23*(90/H23)))/100</f>
        <v>1.6441176470588235</v>
      </c>
      <c r="AE23" s="25"/>
      <c r="AF23" s="25"/>
      <c r="AG23" s="25"/>
      <c r="AH23" s="25"/>
      <c r="AI23" s="25"/>
    </row>
    <row r="24" spans="1:35" ht="21" x14ac:dyDescent="0.25">
      <c r="A24" s="117" t="s">
        <v>185</v>
      </c>
      <c r="B24" s="117" t="s">
        <v>24</v>
      </c>
      <c r="C24" s="117" t="s">
        <v>129</v>
      </c>
      <c r="D24" s="117" t="s">
        <v>118</v>
      </c>
      <c r="E24" s="118">
        <v>32801</v>
      </c>
      <c r="F24" s="117">
        <v>26</v>
      </c>
      <c r="G24" s="117">
        <v>9</v>
      </c>
      <c r="H24" s="117">
        <v>301</v>
      </c>
      <c r="I24" s="117">
        <v>28</v>
      </c>
      <c r="J24" s="2">
        <v>291</v>
      </c>
      <c r="K24" s="2">
        <v>41</v>
      </c>
      <c r="L24" s="117">
        <v>2</v>
      </c>
      <c r="M24" s="117">
        <v>12</v>
      </c>
      <c r="N24" s="2">
        <v>10</v>
      </c>
      <c r="O24" s="2">
        <v>1</v>
      </c>
      <c r="P24" s="2">
        <v>5</v>
      </c>
      <c r="Q24" s="2">
        <v>2</v>
      </c>
      <c r="R24" s="2">
        <v>74</v>
      </c>
      <c r="S24" s="2">
        <v>5</v>
      </c>
      <c r="T24" s="2">
        <v>24</v>
      </c>
      <c r="U24" s="2">
        <v>3</v>
      </c>
      <c r="V24" s="117">
        <v>19</v>
      </c>
      <c r="W24" s="2">
        <v>32</v>
      </c>
      <c r="X24" s="25"/>
      <c r="Y24" s="25"/>
      <c r="Z24" s="25"/>
      <c r="AA24" s="25"/>
      <c r="AB24" s="25"/>
      <c r="AC24" s="25"/>
      <c r="AD24" s="28">
        <f>('Controles Generales'!$D$7*(I24*(90/H24))+'Controles Generales'!$G$7*(L24*(90/H24))+'Controles Generales'!$H$7*(M24*(90/H24))+'Controles Generales'!$Q$7*(V24*(90/H24)))/100</f>
        <v>4.1860465116279082</v>
      </c>
      <c r="AE24" s="25"/>
      <c r="AF24" s="25"/>
      <c r="AG24" s="25"/>
      <c r="AH24" s="25"/>
      <c r="AI24" s="25"/>
    </row>
    <row r="25" spans="1:35" ht="21" x14ac:dyDescent="0.25">
      <c r="A25" s="117" t="s">
        <v>657</v>
      </c>
      <c r="B25" s="117" t="s">
        <v>24</v>
      </c>
      <c r="C25" s="117" t="s">
        <v>172</v>
      </c>
      <c r="D25" s="117" t="s">
        <v>118</v>
      </c>
      <c r="E25" s="118">
        <v>31156</v>
      </c>
      <c r="F25" s="117">
        <v>30</v>
      </c>
      <c r="G25" s="117">
        <v>8</v>
      </c>
      <c r="H25" s="117">
        <v>234</v>
      </c>
      <c r="I25" s="117">
        <v>21</v>
      </c>
      <c r="J25" s="2">
        <v>21</v>
      </c>
      <c r="K25" s="2">
        <v>1</v>
      </c>
      <c r="L25" s="117">
        <v>0</v>
      </c>
      <c r="M25" s="117">
        <v>5</v>
      </c>
      <c r="N25" s="2">
        <v>0</v>
      </c>
      <c r="O25" s="2">
        <v>1</v>
      </c>
      <c r="P25" s="2">
        <v>1</v>
      </c>
      <c r="Q25" s="2">
        <v>0</v>
      </c>
      <c r="R25" s="2">
        <v>3</v>
      </c>
      <c r="S25" s="2">
        <v>0</v>
      </c>
      <c r="T25" s="2">
        <v>5</v>
      </c>
      <c r="U25" s="2">
        <v>2</v>
      </c>
      <c r="V25" s="117">
        <v>9</v>
      </c>
      <c r="W25" s="2">
        <v>7</v>
      </c>
      <c r="X25" s="25"/>
      <c r="Y25" s="25"/>
      <c r="Z25" s="25"/>
      <c r="AA25" s="25"/>
      <c r="AB25" s="25"/>
      <c r="AC25" s="25"/>
      <c r="AD25" s="28">
        <f>('Controles Generales'!$D$7*(I25*(90/H25))+'Controles Generales'!$G$7*(L25*(90/H25))+'Controles Generales'!$H$7*(M25*(90/H25))+'Controles Generales'!$Q$7*(V25*(90/H25)))/100</f>
        <v>3.0384615384615383</v>
      </c>
      <c r="AE25" s="25"/>
      <c r="AF25" s="25"/>
      <c r="AG25" s="25"/>
      <c r="AH25" s="25"/>
      <c r="AI25" s="25"/>
    </row>
    <row r="26" spans="1:35" ht="21" x14ac:dyDescent="0.25">
      <c r="A26" s="117" t="s">
        <v>202</v>
      </c>
      <c r="B26" s="117" t="s">
        <v>24</v>
      </c>
      <c r="C26" s="117" t="s">
        <v>139</v>
      </c>
      <c r="D26" s="117" t="s">
        <v>118</v>
      </c>
      <c r="E26" s="118">
        <v>33309</v>
      </c>
      <c r="F26" s="117">
        <v>24</v>
      </c>
      <c r="G26" s="117">
        <v>28</v>
      </c>
      <c r="H26" s="117">
        <v>2416</v>
      </c>
      <c r="I26" s="117">
        <v>73</v>
      </c>
      <c r="J26" s="2">
        <v>91</v>
      </c>
      <c r="K26" s="2">
        <v>13</v>
      </c>
      <c r="L26" s="117">
        <v>19</v>
      </c>
      <c r="M26" s="117">
        <v>49</v>
      </c>
      <c r="N26" s="2">
        <v>8</v>
      </c>
      <c r="O26" s="2">
        <v>0</v>
      </c>
      <c r="P26" s="2">
        <v>2</v>
      </c>
      <c r="Q26" s="2">
        <v>1</v>
      </c>
      <c r="R26" s="2">
        <v>12</v>
      </c>
      <c r="S26" s="2">
        <v>9</v>
      </c>
      <c r="T26" s="2">
        <v>4</v>
      </c>
      <c r="U26" s="2">
        <v>0</v>
      </c>
      <c r="V26" s="117">
        <v>55</v>
      </c>
      <c r="W26" s="2">
        <v>13</v>
      </c>
      <c r="X26" s="25"/>
      <c r="Y26" s="25"/>
      <c r="Z26" s="25"/>
      <c r="AA26" s="25"/>
      <c r="AB26" s="25"/>
      <c r="AC26" s="25"/>
      <c r="AD26" s="28">
        <f>('Controles Generales'!$D$7*(I26*(90/H26))+'Controles Generales'!$G$7*(L26*(90/H26))+'Controles Generales'!$H$7*(M26*(90/H26))+'Controles Generales'!$Q$7*(V26*(90/H26)))/100</f>
        <v>1.7359271523178808</v>
      </c>
      <c r="AE26" s="25"/>
      <c r="AF26" s="25"/>
      <c r="AG26" s="25"/>
      <c r="AH26" s="25"/>
      <c r="AI26" s="25"/>
    </row>
    <row r="27" spans="1:35" ht="21" x14ac:dyDescent="0.25">
      <c r="A27" s="117" t="s">
        <v>485</v>
      </c>
      <c r="B27" s="117" t="s">
        <v>24</v>
      </c>
      <c r="C27" s="117" t="s">
        <v>158</v>
      </c>
      <c r="D27" s="117" t="s">
        <v>118</v>
      </c>
      <c r="E27" s="118">
        <v>33137</v>
      </c>
      <c r="F27" s="117">
        <v>25</v>
      </c>
      <c r="G27" s="117">
        <v>3</v>
      </c>
      <c r="H27" s="117">
        <v>68</v>
      </c>
      <c r="I27" s="117">
        <v>4</v>
      </c>
      <c r="J27" s="2">
        <v>29</v>
      </c>
      <c r="K27" s="2">
        <v>1</v>
      </c>
      <c r="L27" s="117">
        <v>0</v>
      </c>
      <c r="M27" s="117">
        <v>1</v>
      </c>
      <c r="N27" s="2">
        <v>1</v>
      </c>
      <c r="O27" s="2">
        <v>0</v>
      </c>
      <c r="P27" s="2">
        <v>0</v>
      </c>
      <c r="Q27" s="2">
        <v>0</v>
      </c>
      <c r="R27" s="2">
        <v>6</v>
      </c>
      <c r="S27" s="2">
        <v>0</v>
      </c>
      <c r="T27" s="2">
        <v>0</v>
      </c>
      <c r="U27" s="2">
        <v>2</v>
      </c>
      <c r="V27" s="117">
        <v>3</v>
      </c>
      <c r="W27" s="2">
        <v>16</v>
      </c>
      <c r="X27" s="2" t="s">
        <v>42</v>
      </c>
      <c r="Y27" s="2">
        <v>34.835091177593831</v>
      </c>
      <c r="Z27" s="2">
        <v>15.422472346575011</v>
      </c>
      <c r="AA27" s="2">
        <v>17.399338348282498</v>
      </c>
      <c r="AB27" s="2">
        <v>32.87812396447908</v>
      </c>
      <c r="AC27" s="2">
        <v>39.620823143391434</v>
      </c>
      <c r="AD27" s="28">
        <f>('Controles Generales'!$D$7*(I27*(90/H27))+'Controles Generales'!$G$7*(L27*(90/H27))+'Controles Generales'!$H$7*(M27*(90/H27))+'Controles Generales'!$Q$7*(V27*(90/H27)))/100</f>
        <v>2.3492647058823528</v>
      </c>
      <c r="AE27" s="2">
        <v>39.827869439303242</v>
      </c>
      <c r="AF27" s="2">
        <v>38.85214009407558</v>
      </c>
      <c r="AG27" s="2">
        <v>53.685791853229723</v>
      </c>
      <c r="AH27" s="2">
        <v>46.377316043217022</v>
      </c>
      <c r="AI27" s="2">
        <v>47.837802742309961</v>
      </c>
    </row>
    <row r="28" spans="1:35" ht="21" x14ac:dyDescent="0.25">
      <c r="A28" s="117" t="s">
        <v>527</v>
      </c>
      <c r="B28" s="117" t="s">
        <v>24</v>
      </c>
      <c r="C28" s="117" t="s">
        <v>160</v>
      </c>
      <c r="D28" s="117" t="s">
        <v>118</v>
      </c>
      <c r="E28" s="118">
        <v>34834</v>
      </c>
      <c r="F28" s="117">
        <v>20</v>
      </c>
      <c r="G28" s="117">
        <v>8</v>
      </c>
      <c r="H28" s="117">
        <v>353</v>
      </c>
      <c r="I28" s="117">
        <v>27</v>
      </c>
      <c r="J28" s="2">
        <v>67</v>
      </c>
      <c r="K28" s="2">
        <v>9</v>
      </c>
      <c r="L28" s="117">
        <v>3</v>
      </c>
      <c r="M28" s="117">
        <v>10</v>
      </c>
      <c r="N28" s="2">
        <v>11</v>
      </c>
      <c r="O28" s="2">
        <v>0</v>
      </c>
      <c r="P28" s="2">
        <v>0</v>
      </c>
      <c r="Q28" s="2">
        <v>0</v>
      </c>
      <c r="R28" s="2">
        <v>8</v>
      </c>
      <c r="S28" s="2">
        <v>10</v>
      </c>
      <c r="T28" s="2">
        <v>9</v>
      </c>
      <c r="U28" s="2">
        <v>1</v>
      </c>
      <c r="V28" s="117">
        <v>7</v>
      </c>
      <c r="W28" s="2">
        <v>17</v>
      </c>
      <c r="X28" s="25"/>
      <c r="Y28" s="25"/>
      <c r="Z28" s="25"/>
      <c r="AA28" s="25"/>
      <c r="AB28" s="25"/>
      <c r="AC28" s="25"/>
      <c r="AD28" s="28">
        <f>('Controles Generales'!$D$7*(I28*(90/H28))+'Controles Generales'!$G$7*(L28*(90/H28))+'Controles Generales'!$H$7*(M28*(90/H28))+'Controles Generales'!$Q$7*(V28*(90/H28)))/100</f>
        <v>2.8364022662889523</v>
      </c>
      <c r="AE28" s="25"/>
      <c r="AF28" s="25"/>
      <c r="AG28" s="25"/>
      <c r="AH28" s="25"/>
      <c r="AI28" s="25"/>
    </row>
    <row r="29" spans="1:35" ht="21" x14ac:dyDescent="0.25">
      <c r="A29" s="117" t="s">
        <v>658</v>
      </c>
      <c r="B29" s="117" t="s">
        <v>24</v>
      </c>
      <c r="C29" s="117" t="s">
        <v>124</v>
      </c>
      <c r="D29" s="117" t="s">
        <v>118</v>
      </c>
      <c r="E29" s="118">
        <v>33733</v>
      </c>
      <c r="F29" s="117">
        <v>23</v>
      </c>
      <c r="G29" s="117">
        <v>3</v>
      </c>
      <c r="H29" s="117">
        <v>45</v>
      </c>
      <c r="I29" s="117">
        <v>8</v>
      </c>
      <c r="J29" s="2">
        <v>111</v>
      </c>
      <c r="K29" s="2">
        <v>3</v>
      </c>
      <c r="L29" s="117">
        <v>1</v>
      </c>
      <c r="M29" s="117">
        <v>1</v>
      </c>
      <c r="N29" s="2">
        <v>4</v>
      </c>
      <c r="O29" s="2">
        <v>1</v>
      </c>
      <c r="P29" s="2">
        <v>0</v>
      </c>
      <c r="Q29" s="2">
        <v>0</v>
      </c>
      <c r="R29" s="2">
        <v>19</v>
      </c>
      <c r="S29" s="2">
        <v>1</v>
      </c>
      <c r="T29" s="2">
        <v>6</v>
      </c>
      <c r="U29" s="2">
        <v>5</v>
      </c>
      <c r="V29" s="117">
        <v>2</v>
      </c>
      <c r="W29" s="2">
        <v>27</v>
      </c>
      <c r="X29" s="25"/>
      <c r="Y29" s="25"/>
      <c r="Z29" s="25"/>
      <c r="AA29" s="25"/>
      <c r="AB29" s="25"/>
      <c r="AC29" s="25"/>
      <c r="AD29" s="28">
        <f>('Controles Generales'!$D$7*(I29*(90/H29))+'Controles Generales'!$G$7*(L29*(90/H29))+'Controles Generales'!$H$7*(M29*(90/H29))+'Controles Generales'!$Q$7*(V29*(90/H29)))/100</f>
        <v>5.55</v>
      </c>
      <c r="AE29" s="25"/>
      <c r="AF29" s="25"/>
      <c r="AG29" s="25"/>
      <c r="AH29" s="25"/>
      <c r="AI29" s="25"/>
    </row>
    <row r="30" spans="1:35" ht="21" x14ac:dyDescent="0.25">
      <c r="A30" s="117" t="s">
        <v>659</v>
      </c>
      <c r="B30" s="117" t="s">
        <v>24</v>
      </c>
      <c r="C30" s="117" t="s">
        <v>585</v>
      </c>
      <c r="D30" s="117" t="s">
        <v>169</v>
      </c>
      <c r="E30" s="118">
        <v>33037</v>
      </c>
      <c r="F30" s="117">
        <v>25</v>
      </c>
      <c r="G30" s="117">
        <v>24</v>
      </c>
      <c r="H30" s="117">
        <v>1386</v>
      </c>
      <c r="I30" s="117">
        <v>118</v>
      </c>
      <c r="J30" s="2">
        <v>44</v>
      </c>
      <c r="K30" s="2">
        <v>0</v>
      </c>
      <c r="L30" s="117">
        <v>26</v>
      </c>
      <c r="M30" s="117">
        <v>80</v>
      </c>
      <c r="N30" s="2">
        <v>4</v>
      </c>
      <c r="O30" s="2">
        <v>0</v>
      </c>
      <c r="P30" s="2">
        <v>0</v>
      </c>
      <c r="Q30" s="2">
        <v>0</v>
      </c>
      <c r="R30" s="2">
        <v>5</v>
      </c>
      <c r="S30" s="2">
        <v>3</v>
      </c>
      <c r="T30" s="2">
        <v>5</v>
      </c>
      <c r="U30" s="2">
        <v>1</v>
      </c>
      <c r="V30" s="117">
        <v>77</v>
      </c>
      <c r="W30" s="2">
        <v>13</v>
      </c>
      <c r="X30" s="2" t="s">
        <v>42</v>
      </c>
      <c r="Y30" s="2">
        <v>20.335477918733989</v>
      </c>
      <c r="Z30" s="2">
        <v>12.306198637677962</v>
      </c>
      <c r="AA30" s="2">
        <v>13.26938059783139</v>
      </c>
      <c r="AB30" s="2">
        <v>14.269904148242187</v>
      </c>
      <c r="AC30" s="2">
        <v>18.423171648775984</v>
      </c>
      <c r="AD30" s="28">
        <f>('Controles Generales'!$D$7*(I30*(90/H30))+'Controles Generales'!$G$7*(L30*(90/H30))+'Controles Generales'!$H$7*(M30*(90/H30))+'Controles Generales'!$Q$7*(V30*(90/H30)))/100</f>
        <v>4.6590909090909092</v>
      </c>
      <c r="AE30" s="2">
        <v>19.614221686044473</v>
      </c>
      <c r="AF30" s="2">
        <v>22.996403484069514</v>
      </c>
      <c r="AG30" s="2">
        <v>26.679881102066684</v>
      </c>
      <c r="AH30" s="2">
        <v>24.28895804962001</v>
      </c>
      <c r="AI30" s="2">
        <v>21.312290238263298</v>
      </c>
    </row>
    <row r="31" spans="1:35" ht="21" x14ac:dyDescent="0.25">
      <c r="A31" s="117" t="s">
        <v>660</v>
      </c>
      <c r="B31" s="117" t="s">
        <v>24</v>
      </c>
      <c r="C31" s="117" t="s">
        <v>598</v>
      </c>
      <c r="D31" s="117" t="s">
        <v>118</v>
      </c>
      <c r="E31" s="118">
        <v>29611</v>
      </c>
      <c r="F31" s="117">
        <v>34</v>
      </c>
      <c r="G31" s="117">
        <v>10</v>
      </c>
      <c r="H31" s="117">
        <v>456</v>
      </c>
      <c r="I31" s="117">
        <v>41</v>
      </c>
      <c r="J31" s="2">
        <v>9</v>
      </c>
      <c r="K31" s="2">
        <v>1</v>
      </c>
      <c r="L31" s="117">
        <v>3</v>
      </c>
      <c r="M31" s="117">
        <v>24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0</v>
      </c>
      <c r="T31" s="2">
        <v>1</v>
      </c>
      <c r="U31" s="2">
        <v>0</v>
      </c>
      <c r="V31" s="117">
        <v>6</v>
      </c>
      <c r="W31" s="2">
        <v>1</v>
      </c>
      <c r="X31" s="25"/>
      <c r="Y31" s="25"/>
      <c r="Z31" s="25"/>
      <c r="AA31" s="25"/>
      <c r="AB31" s="25"/>
      <c r="AC31" s="25"/>
      <c r="AD31" s="28">
        <f>('Controles Generales'!$D$7*(I31*(90/H31))+'Controles Generales'!$G$7*(L31*(90/H31))+'Controles Generales'!$H$7*(M31*(90/H31))+'Controles Generales'!$Q$7*(V31*(90/H31)))/100</f>
        <v>3.5378289473684212</v>
      </c>
      <c r="AE31" s="25"/>
      <c r="AF31" s="25"/>
      <c r="AG31" s="25"/>
      <c r="AH31" s="25"/>
      <c r="AI31" s="25"/>
    </row>
    <row r="32" spans="1:35" ht="31.5" x14ac:dyDescent="0.25">
      <c r="A32" s="117" t="s">
        <v>661</v>
      </c>
      <c r="B32" s="117" t="s">
        <v>24</v>
      </c>
      <c r="C32" s="117" t="s">
        <v>160</v>
      </c>
      <c r="D32" s="117" t="s">
        <v>118</v>
      </c>
      <c r="E32" s="118">
        <v>33452</v>
      </c>
      <c r="F32" s="117">
        <v>24</v>
      </c>
      <c r="G32" s="117">
        <v>8</v>
      </c>
      <c r="H32" s="117">
        <v>265</v>
      </c>
      <c r="I32" s="117">
        <v>21</v>
      </c>
      <c r="J32" s="2">
        <v>219</v>
      </c>
      <c r="K32" s="2">
        <v>28</v>
      </c>
      <c r="L32" s="117">
        <v>3</v>
      </c>
      <c r="M32" s="117">
        <v>11</v>
      </c>
      <c r="N32" s="2">
        <v>11</v>
      </c>
      <c r="O32" s="2">
        <v>0</v>
      </c>
      <c r="P32" s="2">
        <v>7</v>
      </c>
      <c r="Q32" s="2">
        <v>3</v>
      </c>
      <c r="R32" s="2">
        <v>35</v>
      </c>
      <c r="S32" s="2">
        <v>6</v>
      </c>
      <c r="T32" s="2">
        <v>15</v>
      </c>
      <c r="U32" s="2">
        <v>3</v>
      </c>
      <c r="V32" s="117">
        <v>9</v>
      </c>
      <c r="W32" s="2">
        <v>29</v>
      </c>
      <c r="X32" s="2" t="s">
        <v>42</v>
      </c>
      <c r="Y32" s="2">
        <v>30.870831513165669</v>
      </c>
      <c r="Z32" s="2">
        <v>18.985286346954805</v>
      </c>
      <c r="AA32" s="2">
        <v>18.550642292876081</v>
      </c>
      <c r="AB32" s="2">
        <v>25.305257742673863</v>
      </c>
      <c r="AC32" s="2">
        <v>28.403777944823791</v>
      </c>
      <c r="AD32" s="28">
        <f>('Controles Generales'!$D$7*(I32*(90/H32))+'Controles Generales'!$G$7*(L32*(90/H32))+'Controles Generales'!$H$7*(M32*(90/H32))+'Controles Generales'!$Q$7*(V32*(90/H32)))/100</f>
        <v>3.5490566037735847</v>
      </c>
      <c r="AE32" s="2">
        <v>27.942643150804855</v>
      </c>
      <c r="AF32" s="2">
        <v>25.049858901376926</v>
      </c>
      <c r="AG32" s="2">
        <v>32.334427097219894</v>
      </c>
      <c r="AH32" s="2">
        <v>30.79389521134085</v>
      </c>
      <c r="AI32" s="2">
        <v>26.521195352268613</v>
      </c>
    </row>
    <row r="33" spans="1:35" ht="21" x14ac:dyDescent="0.25">
      <c r="A33" s="117" t="s">
        <v>212</v>
      </c>
      <c r="B33" s="117" t="s">
        <v>24</v>
      </c>
      <c r="C33" s="117" t="s">
        <v>148</v>
      </c>
      <c r="D33" s="117" t="s">
        <v>118</v>
      </c>
      <c r="E33" s="118">
        <v>35556</v>
      </c>
      <c r="F33" s="117">
        <v>18</v>
      </c>
      <c r="G33" s="117">
        <v>1</v>
      </c>
      <c r="H33" s="117">
        <v>7</v>
      </c>
      <c r="I33" s="117">
        <v>1</v>
      </c>
      <c r="J33" s="2">
        <v>283</v>
      </c>
      <c r="K33" s="2">
        <v>11</v>
      </c>
      <c r="L33" s="117">
        <v>0</v>
      </c>
      <c r="M33" s="117">
        <v>0</v>
      </c>
      <c r="N33" s="2">
        <v>33</v>
      </c>
      <c r="O33" s="2">
        <v>2</v>
      </c>
      <c r="P33" s="2">
        <v>7</v>
      </c>
      <c r="Q33" s="2">
        <v>4</v>
      </c>
      <c r="R33" s="2">
        <v>28</v>
      </c>
      <c r="S33" s="2">
        <v>6</v>
      </c>
      <c r="T33" s="2">
        <v>17</v>
      </c>
      <c r="U33" s="2">
        <v>16</v>
      </c>
      <c r="V33" s="117">
        <v>0</v>
      </c>
      <c r="W33" s="2">
        <v>92</v>
      </c>
      <c r="X33" s="25"/>
      <c r="Y33" s="25"/>
      <c r="Z33" s="25"/>
      <c r="AA33" s="25"/>
      <c r="AB33" s="25"/>
      <c r="AC33" s="25"/>
      <c r="AD33" s="28">
        <f>('Controles Generales'!$D$7*(I33*(90/H33))+'Controles Generales'!$G$7*(L33*(90/H33))+'Controles Generales'!$H$7*(M33*(90/H33))+'Controles Generales'!$Q$7*(V33*(90/H33)))/100</f>
        <v>2.8928571428571428</v>
      </c>
      <c r="AE33" s="25"/>
      <c r="AF33" s="25"/>
      <c r="AG33" s="25"/>
      <c r="AH33" s="25"/>
      <c r="AI33" s="25"/>
    </row>
    <row r="34" spans="1:35" ht="21" x14ac:dyDescent="0.25">
      <c r="A34" s="117" t="s">
        <v>145</v>
      </c>
      <c r="B34" s="117" t="s">
        <v>24</v>
      </c>
      <c r="C34" s="117" t="s">
        <v>190</v>
      </c>
      <c r="D34" s="117" t="s">
        <v>118</v>
      </c>
      <c r="E34" s="118">
        <v>34341</v>
      </c>
      <c r="F34" s="117">
        <v>21</v>
      </c>
      <c r="G34" s="117">
        <v>20</v>
      </c>
      <c r="H34" s="117">
        <v>1342</v>
      </c>
      <c r="I34" s="117">
        <v>105</v>
      </c>
      <c r="J34" s="2">
        <v>6</v>
      </c>
      <c r="K34" s="2">
        <v>0</v>
      </c>
      <c r="L34" s="117">
        <v>4</v>
      </c>
      <c r="M34" s="117">
        <v>44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117">
        <v>60</v>
      </c>
      <c r="W34" s="2">
        <v>1</v>
      </c>
      <c r="X34" s="2" t="s">
        <v>42</v>
      </c>
      <c r="Y34" s="2">
        <v>18.062579644995825</v>
      </c>
      <c r="Z34" s="2">
        <v>12.767005930755682</v>
      </c>
      <c r="AA34" s="2">
        <v>14.156705997337083</v>
      </c>
      <c r="AB34" s="2">
        <v>14.956022267946645</v>
      </c>
      <c r="AC34" s="2">
        <v>18.663293565949779</v>
      </c>
      <c r="AD34" s="28">
        <f>('Controles Generales'!$D$7*(I34*(90/H34))+'Controles Generales'!$G$7*(L34*(90/H34))+'Controles Generales'!$H$7*(M34*(90/H34))+'Controles Generales'!$Q$7*(V34*(90/H34)))/100</f>
        <v>3.2811102831594643</v>
      </c>
      <c r="AE34" s="2">
        <v>16.866167873948918</v>
      </c>
      <c r="AF34" s="2">
        <v>18.156998695660935</v>
      </c>
      <c r="AG34" s="2">
        <v>19.398485439850109</v>
      </c>
      <c r="AH34" s="2">
        <v>18.584313910996809</v>
      </c>
      <c r="AI34" s="2">
        <v>17.625586234908447</v>
      </c>
    </row>
    <row r="35" spans="1:35" ht="21" x14ac:dyDescent="0.25">
      <c r="A35" s="117" t="s">
        <v>170</v>
      </c>
      <c r="B35" s="117" t="s">
        <v>24</v>
      </c>
      <c r="C35" s="117" t="s">
        <v>168</v>
      </c>
      <c r="D35" s="117" t="s">
        <v>118</v>
      </c>
      <c r="E35" s="118">
        <v>34201</v>
      </c>
      <c r="F35" s="117">
        <v>22</v>
      </c>
      <c r="G35" s="117">
        <v>15</v>
      </c>
      <c r="H35" s="117">
        <v>566</v>
      </c>
      <c r="I35" s="117">
        <v>53</v>
      </c>
      <c r="J35" s="2">
        <v>3</v>
      </c>
      <c r="K35" s="2">
        <v>0</v>
      </c>
      <c r="L35" s="117">
        <v>7</v>
      </c>
      <c r="M35" s="117">
        <v>23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117">
        <v>28</v>
      </c>
      <c r="W35" s="2">
        <v>0</v>
      </c>
      <c r="X35" s="25"/>
      <c r="Y35" s="25"/>
      <c r="Z35" s="25"/>
      <c r="AA35" s="25"/>
      <c r="AB35" s="25"/>
      <c r="AC35" s="25"/>
      <c r="AD35" s="28">
        <f>('Controles Generales'!$D$7*(I35*(90/H35))+'Controles Generales'!$G$7*(L35*(90/H35))+'Controles Generales'!$H$7*(M35*(90/H35))+'Controles Generales'!$Q$7*(V35*(90/H35)))/100</f>
        <v>4.1263250883392226</v>
      </c>
      <c r="AE35" s="25"/>
      <c r="AF35" s="25"/>
      <c r="AG35" s="25"/>
      <c r="AH35" s="25"/>
      <c r="AI35" s="25"/>
    </row>
    <row r="36" spans="1:35" ht="21" x14ac:dyDescent="0.25">
      <c r="A36" s="117" t="s">
        <v>321</v>
      </c>
      <c r="B36" s="117" t="s">
        <v>24</v>
      </c>
      <c r="C36" s="117" t="s">
        <v>154</v>
      </c>
      <c r="D36" s="117" t="s">
        <v>118</v>
      </c>
      <c r="E36" s="118">
        <v>34770</v>
      </c>
      <c r="F36" s="117">
        <v>20</v>
      </c>
      <c r="G36" s="117">
        <v>1</v>
      </c>
      <c r="H36" s="117">
        <v>26</v>
      </c>
      <c r="I36" s="117">
        <v>2</v>
      </c>
      <c r="J36" s="2">
        <v>4</v>
      </c>
      <c r="K36" s="2">
        <v>0</v>
      </c>
      <c r="L36" s="117">
        <v>1</v>
      </c>
      <c r="M36" s="117">
        <v>2</v>
      </c>
      <c r="N36" s="2">
        <v>0</v>
      </c>
      <c r="O36" s="2">
        <v>0</v>
      </c>
      <c r="P36" s="2">
        <v>0</v>
      </c>
      <c r="Q36" s="2">
        <v>0</v>
      </c>
      <c r="R36" s="2">
        <v>2</v>
      </c>
      <c r="S36" s="2">
        <v>0</v>
      </c>
      <c r="T36" s="2">
        <v>1</v>
      </c>
      <c r="U36" s="2">
        <v>0</v>
      </c>
      <c r="V36" s="117">
        <v>0</v>
      </c>
      <c r="W36" s="2">
        <v>0</v>
      </c>
      <c r="X36" s="25"/>
      <c r="Y36" s="25"/>
      <c r="Z36" s="25"/>
      <c r="AA36" s="25"/>
      <c r="AB36" s="25"/>
      <c r="AC36" s="25"/>
      <c r="AD36" s="28">
        <f>('Controles Generales'!$D$7*(I36*(90/H36))+'Controles Generales'!$G$7*(L36*(90/H36))+'Controles Generales'!$H$7*(M36*(90/H36))+'Controles Generales'!$Q$7*(V36*(90/H36)))/100</f>
        <v>4.5</v>
      </c>
      <c r="AE36" s="25"/>
      <c r="AF36" s="25"/>
      <c r="AG36" s="25"/>
      <c r="AH36" s="25"/>
      <c r="AI36" s="25"/>
    </row>
    <row r="37" spans="1:35" ht="21" x14ac:dyDescent="0.25">
      <c r="A37" s="117" t="s">
        <v>313</v>
      </c>
      <c r="B37" s="117" t="s">
        <v>24</v>
      </c>
      <c r="C37" s="117" t="s">
        <v>117</v>
      </c>
      <c r="D37" s="117" t="s">
        <v>118</v>
      </c>
      <c r="E37" s="118">
        <v>30020</v>
      </c>
      <c r="F37" s="117">
        <v>33</v>
      </c>
      <c r="G37" s="117">
        <v>28</v>
      </c>
      <c r="H37" s="117">
        <v>2374</v>
      </c>
      <c r="I37" s="117">
        <v>126</v>
      </c>
      <c r="J37" s="2">
        <v>62</v>
      </c>
      <c r="K37" s="2">
        <v>16</v>
      </c>
      <c r="L37" s="117">
        <v>22</v>
      </c>
      <c r="M37" s="117">
        <v>83</v>
      </c>
      <c r="N37" s="2">
        <v>9</v>
      </c>
      <c r="O37" s="2">
        <v>3</v>
      </c>
      <c r="P37" s="2">
        <v>5</v>
      </c>
      <c r="Q37" s="2">
        <v>3</v>
      </c>
      <c r="R37" s="2">
        <v>8</v>
      </c>
      <c r="S37" s="2">
        <v>9</v>
      </c>
      <c r="T37" s="2">
        <v>13</v>
      </c>
      <c r="U37" s="2">
        <v>20</v>
      </c>
      <c r="V37" s="117">
        <v>102</v>
      </c>
      <c r="W37" s="2">
        <v>34</v>
      </c>
      <c r="X37" s="2" t="s">
        <v>42</v>
      </c>
      <c r="Y37" s="2">
        <v>8.1322851721333703E-2</v>
      </c>
      <c r="Z37" s="2">
        <v>2.9908737688623836E-2</v>
      </c>
      <c r="AA37" s="2">
        <v>0.11963495075449534</v>
      </c>
      <c r="AB37" s="2">
        <v>8.1322851721333703E-2</v>
      </c>
      <c r="AC37" s="2">
        <v>0.10282822806541972</v>
      </c>
      <c r="AD37" s="28">
        <f>('Controles Generales'!$D$7*(I37*(90/H37))+'Controles Generales'!$G$7*(L37*(90/H37))+'Controles Generales'!$H$7*(M37*(90/H37))+'Controles Generales'!$Q$7*(V37*(90/H37)))/100</f>
        <v>2.9636689132266212</v>
      </c>
      <c r="AE37" s="2">
        <v>0.10282822806541972</v>
      </c>
      <c r="AF37" s="2">
        <v>0.12903225806451613</v>
      </c>
      <c r="AG37" s="2">
        <v>8.6021505376344079E-2</v>
      </c>
      <c r="AH37" s="2">
        <v>8.6021505376344079E-2</v>
      </c>
      <c r="AI37" s="2">
        <v>0.13743561940905397</v>
      </c>
    </row>
    <row r="38" spans="1:35" ht="31.5" x14ac:dyDescent="0.25">
      <c r="A38" s="117" t="s">
        <v>186</v>
      </c>
      <c r="B38" s="117" t="s">
        <v>24</v>
      </c>
      <c r="C38" s="117" t="s">
        <v>129</v>
      </c>
      <c r="D38" s="117" t="s">
        <v>118</v>
      </c>
      <c r="E38" s="118">
        <v>34934</v>
      </c>
      <c r="F38" s="117">
        <v>20</v>
      </c>
      <c r="G38" s="117">
        <v>2</v>
      </c>
      <c r="H38" s="117">
        <v>38</v>
      </c>
      <c r="I38" s="117">
        <v>2</v>
      </c>
      <c r="J38" s="2">
        <v>181</v>
      </c>
      <c r="K38" s="2">
        <v>23</v>
      </c>
      <c r="L38" s="117">
        <v>2</v>
      </c>
      <c r="M38" s="117">
        <v>2</v>
      </c>
      <c r="N38" s="2">
        <v>9</v>
      </c>
      <c r="O38" s="2">
        <v>1</v>
      </c>
      <c r="P38" s="2">
        <v>4</v>
      </c>
      <c r="Q38" s="2">
        <v>2</v>
      </c>
      <c r="R38" s="2">
        <v>26</v>
      </c>
      <c r="S38" s="2">
        <v>1</v>
      </c>
      <c r="T38" s="2">
        <v>19</v>
      </c>
      <c r="U38" s="2">
        <v>7</v>
      </c>
      <c r="V38" s="117">
        <v>4</v>
      </c>
      <c r="W38" s="2">
        <v>29</v>
      </c>
      <c r="X38" s="2" t="s">
        <v>42</v>
      </c>
      <c r="Y38" s="2">
        <v>4.8387096774193547E-2</v>
      </c>
      <c r="Z38" s="2">
        <v>1.6129032258064516E-2</v>
      </c>
      <c r="AA38" s="2">
        <v>6.4516129032258063E-2</v>
      </c>
      <c r="AB38" s="2">
        <v>4.8387096774193547E-2</v>
      </c>
      <c r="AC38" s="2">
        <v>6.4516129032258063E-2</v>
      </c>
      <c r="AD38" s="28">
        <f>('Controles Generales'!$D$7*(I38*(90/H38))+'Controles Generales'!$G$7*(L38*(90/H38))+'Controles Generales'!$H$7*(M38*(90/H38))+'Controles Generales'!$Q$7*(V38*(90/H38)))/100</f>
        <v>5.6842105263157894</v>
      </c>
      <c r="AE38" s="2">
        <v>6.4516129032258063E-2</v>
      </c>
      <c r="AF38" s="2">
        <v>9.6774193548387094E-2</v>
      </c>
      <c r="AG38" s="2">
        <v>6.4516129032258063E-2</v>
      </c>
      <c r="AH38" s="2">
        <v>6.4516129032258063E-2</v>
      </c>
      <c r="AI38" s="2">
        <v>9.6774193548387094E-2</v>
      </c>
    </row>
    <row r="39" spans="1:35" ht="21" x14ac:dyDescent="0.25">
      <c r="A39" s="117" t="s">
        <v>662</v>
      </c>
      <c r="B39" s="117" t="s">
        <v>24</v>
      </c>
      <c r="C39" s="117" t="s">
        <v>129</v>
      </c>
      <c r="D39" s="117" t="s">
        <v>118</v>
      </c>
      <c r="E39" s="118">
        <v>29462</v>
      </c>
      <c r="F39" s="117">
        <v>35</v>
      </c>
      <c r="G39" s="117">
        <v>7</v>
      </c>
      <c r="H39" s="117">
        <v>176</v>
      </c>
      <c r="I39" s="117">
        <v>30</v>
      </c>
      <c r="J39" s="2">
        <v>122</v>
      </c>
      <c r="K39" s="2">
        <v>13</v>
      </c>
      <c r="L39" s="117">
        <v>3</v>
      </c>
      <c r="M39" s="117">
        <v>21</v>
      </c>
      <c r="N39" s="2">
        <v>13</v>
      </c>
      <c r="O39" s="2">
        <v>1</v>
      </c>
      <c r="P39" s="2">
        <v>2</v>
      </c>
      <c r="Q39" s="2">
        <v>0</v>
      </c>
      <c r="R39" s="2">
        <v>19</v>
      </c>
      <c r="S39" s="2">
        <v>0</v>
      </c>
      <c r="T39" s="2">
        <v>11</v>
      </c>
      <c r="U39" s="2">
        <v>11</v>
      </c>
      <c r="V39" s="117">
        <v>12</v>
      </c>
      <c r="W39" s="2">
        <v>31</v>
      </c>
      <c r="X39" s="2" t="s">
        <v>42</v>
      </c>
      <c r="Y39" s="2">
        <v>2.9554436644342621</v>
      </c>
      <c r="Z39" s="2">
        <v>3.2503195613414517</v>
      </c>
      <c r="AA39" s="2">
        <v>3.0329758837707654</v>
      </c>
      <c r="AB39" s="2">
        <v>2.7915092382047533</v>
      </c>
      <c r="AC39" s="2">
        <v>2.8678108340110238</v>
      </c>
      <c r="AD39" s="28">
        <f>('Controles Generales'!$D$7*(I39*(90/H39))+'Controles Generales'!$G$7*(L39*(90/H39))+'Controles Generales'!$H$7*(M39*(90/H39))+'Controles Generales'!$Q$7*(V39*(90/H39)))/100</f>
        <v>8.092329545454545</v>
      </c>
      <c r="AE39" s="2">
        <v>4.9331769898542248</v>
      </c>
      <c r="AF39" s="2">
        <v>7.7797584294263622</v>
      </c>
      <c r="AG39" s="2">
        <v>5.6071016848616626</v>
      </c>
      <c r="AH39" s="2">
        <v>5.6804971632716059</v>
      </c>
      <c r="AI39" s="2">
        <v>5.5901721508874287</v>
      </c>
    </row>
    <row r="40" spans="1:35" ht="31.5" x14ac:dyDescent="0.25">
      <c r="A40" s="117" t="s">
        <v>663</v>
      </c>
      <c r="B40" s="117" t="s">
        <v>24</v>
      </c>
      <c r="C40" s="117" t="s">
        <v>605</v>
      </c>
      <c r="D40" s="117" t="s">
        <v>133</v>
      </c>
      <c r="E40" s="118">
        <v>32554</v>
      </c>
      <c r="F40" s="117">
        <v>26</v>
      </c>
      <c r="G40" s="117">
        <v>25</v>
      </c>
      <c r="H40" s="117">
        <v>1566</v>
      </c>
      <c r="I40" s="117">
        <v>107</v>
      </c>
      <c r="J40" s="2">
        <v>188</v>
      </c>
      <c r="K40" s="2">
        <v>40</v>
      </c>
      <c r="L40" s="117">
        <v>10</v>
      </c>
      <c r="M40" s="117">
        <v>36</v>
      </c>
      <c r="N40" s="2">
        <v>24</v>
      </c>
      <c r="O40" s="2">
        <v>8</v>
      </c>
      <c r="P40" s="2">
        <v>5</v>
      </c>
      <c r="Q40" s="2">
        <v>3</v>
      </c>
      <c r="R40" s="2">
        <v>56</v>
      </c>
      <c r="S40" s="2">
        <v>4</v>
      </c>
      <c r="T40" s="2">
        <v>46</v>
      </c>
      <c r="U40" s="2">
        <v>7</v>
      </c>
      <c r="V40" s="117">
        <v>39</v>
      </c>
      <c r="W40" s="2">
        <v>48</v>
      </c>
      <c r="X40" s="2" t="s">
        <v>42</v>
      </c>
      <c r="Y40" s="2">
        <v>25.285503220316201</v>
      </c>
      <c r="Z40" s="2">
        <v>14.129561916141864</v>
      </c>
      <c r="AA40" s="2">
        <v>17.116634631685098</v>
      </c>
      <c r="AB40" s="2">
        <v>19.508863876053905</v>
      </c>
      <c r="AC40" s="2">
        <v>24.498077541495306</v>
      </c>
      <c r="AD40" s="28">
        <f>('Controles Generales'!$D$7*(I40*(90/H40))+'Controles Generales'!$G$7*(L40*(90/H40))+'Controles Generales'!$H$7*(M40*(90/H40))+'Controles Generales'!$Q$7*(V40*(90/H40)))/100</f>
        <v>2.5732758620689657</v>
      </c>
      <c r="AE40" s="2">
        <v>25.102724407232209</v>
      </c>
      <c r="AF40" s="2">
        <v>27.135382740458638</v>
      </c>
      <c r="AG40" s="2">
        <v>30.475713971230661</v>
      </c>
      <c r="AH40" s="2">
        <v>27.467321118726186</v>
      </c>
      <c r="AI40" s="2">
        <v>25.807658340011859</v>
      </c>
    </row>
    <row r="41" spans="1:35" ht="21" x14ac:dyDescent="0.25">
      <c r="A41" s="117" t="s">
        <v>533</v>
      </c>
      <c r="B41" s="117" t="s">
        <v>24</v>
      </c>
      <c r="C41" s="117" t="s">
        <v>130</v>
      </c>
      <c r="D41" s="117" t="s">
        <v>118</v>
      </c>
      <c r="E41" s="118">
        <v>31345</v>
      </c>
      <c r="F41" s="117">
        <v>30</v>
      </c>
      <c r="G41" s="117">
        <v>7</v>
      </c>
      <c r="H41" s="117">
        <v>383</v>
      </c>
      <c r="I41" s="117">
        <v>30</v>
      </c>
      <c r="J41" s="2">
        <v>17</v>
      </c>
      <c r="K41" s="2">
        <v>0</v>
      </c>
      <c r="L41" s="117">
        <v>3</v>
      </c>
      <c r="M41" s="117">
        <v>17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0</v>
      </c>
      <c r="T41" s="2">
        <v>1</v>
      </c>
      <c r="U41" s="2">
        <v>0</v>
      </c>
      <c r="V41" s="117">
        <v>10</v>
      </c>
      <c r="W41" s="2">
        <v>4</v>
      </c>
      <c r="X41" s="25"/>
      <c r="Y41" s="25"/>
      <c r="Z41" s="25"/>
      <c r="AA41" s="25"/>
      <c r="AB41" s="25"/>
      <c r="AC41" s="25"/>
      <c r="AD41" s="28">
        <f>('Controles Generales'!$D$7*(I41*(90/H41))+'Controles Generales'!$G$7*(L41*(90/H41))+'Controles Generales'!$H$7*(M41*(90/H41))+'Controles Generales'!$Q$7*(V41*(90/H41)))/100</f>
        <v>3.3661879895561362</v>
      </c>
      <c r="AE41" s="25"/>
      <c r="AF41" s="25"/>
      <c r="AG41" s="25"/>
      <c r="AH41" s="25"/>
      <c r="AI41" s="25"/>
    </row>
    <row r="42" spans="1:35" ht="21" x14ac:dyDescent="0.25">
      <c r="A42" s="117" t="s">
        <v>664</v>
      </c>
      <c r="B42" s="117" t="s">
        <v>24</v>
      </c>
      <c r="C42" s="117" t="s">
        <v>598</v>
      </c>
      <c r="D42" s="117" t="s">
        <v>118</v>
      </c>
      <c r="E42" s="118">
        <v>32239</v>
      </c>
      <c r="F42" s="117">
        <v>27</v>
      </c>
      <c r="G42" s="117">
        <v>28</v>
      </c>
      <c r="H42" s="117">
        <v>2455</v>
      </c>
      <c r="I42" s="117">
        <v>342</v>
      </c>
      <c r="J42" s="2">
        <v>208</v>
      </c>
      <c r="K42" s="2">
        <v>14</v>
      </c>
      <c r="L42" s="117">
        <v>24</v>
      </c>
      <c r="M42" s="117">
        <v>247</v>
      </c>
      <c r="N42" s="2">
        <v>41</v>
      </c>
      <c r="O42" s="2">
        <v>7</v>
      </c>
      <c r="P42" s="2">
        <v>2</v>
      </c>
      <c r="Q42" s="2">
        <v>0</v>
      </c>
      <c r="R42" s="2">
        <v>15</v>
      </c>
      <c r="S42" s="2">
        <v>9</v>
      </c>
      <c r="T42" s="2">
        <v>25</v>
      </c>
      <c r="U42" s="2">
        <v>29</v>
      </c>
      <c r="V42" s="117">
        <v>301</v>
      </c>
      <c r="W42" s="2">
        <v>103</v>
      </c>
      <c r="X42" s="2" t="s">
        <v>42</v>
      </c>
      <c r="Y42" s="2">
        <v>0.15266106442577032</v>
      </c>
      <c r="Z42" s="2">
        <v>0.15073529411764708</v>
      </c>
      <c r="AA42" s="2">
        <v>0.18627450980392157</v>
      </c>
      <c r="AB42" s="2">
        <v>0.15266106442577032</v>
      </c>
      <c r="AC42" s="2">
        <v>0.21218487394957983</v>
      </c>
      <c r="AD42" s="28">
        <f>('Controles Generales'!$D$7*(I42*(90/H42))+'Controles Generales'!$G$7*(L42*(90/H42))+'Controles Generales'!$H$7*(M42*(90/H42))+'Controles Generales'!$Q$7*(V42*(90/H42)))/100</f>
        <v>7.7819755600814666</v>
      </c>
      <c r="AE42" s="2">
        <v>0.12289915966386555</v>
      </c>
      <c r="AF42" s="2">
        <v>0</v>
      </c>
      <c r="AG42" s="2">
        <v>0</v>
      </c>
      <c r="AH42" s="2">
        <v>0</v>
      </c>
      <c r="AI42" s="2">
        <v>1.6806722689075633E-2</v>
      </c>
    </row>
    <row r="43" spans="1:35" ht="21" x14ac:dyDescent="0.25">
      <c r="A43" s="117" t="s">
        <v>665</v>
      </c>
      <c r="B43" s="117" t="s">
        <v>24</v>
      </c>
      <c r="C43" s="117" t="s">
        <v>154</v>
      </c>
      <c r="D43" s="117" t="s">
        <v>169</v>
      </c>
      <c r="E43" s="118">
        <v>33246</v>
      </c>
      <c r="F43" s="117">
        <v>24</v>
      </c>
      <c r="G43" s="117">
        <v>23</v>
      </c>
      <c r="H43" s="117">
        <v>1720</v>
      </c>
      <c r="I43" s="117">
        <v>232</v>
      </c>
      <c r="J43" s="2">
        <v>10</v>
      </c>
      <c r="K43" s="2">
        <v>2</v>
      </c>
      <c r="L43" s="117">
        <v>27</v>
      </c>
      <c r="M43" s="117">
        <v>100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117">
        <v>90</v>
      </c>
      <c r="W43" s="2">
        <v>0</v>
      </c>
      <c r="X43" s="25"/>
      <c r="Y43" s="25"/>
      <c r="Z43" s="25"/>
      <c r="AA43" s="25"/>
      <c r="AB43" s="25"/>
      <c r="AC43" s="25"/>
      <c r="AD43" s="28">
        <f>('Controles Generales'!$D$7*(I43*(90/H43))+'Controles Generales'!$G$7*(L43*(90/H43))+'Controles Generales'!$H$7*(M43*(90/H43))+'Controles Generales'!$Q$7*(V43*(90/H43)))/100</f>
        <v>5.5360465116279078</v>
      </c>
      <c r="AE43" s="25"/>
      <c r="AF43" s="25"/>
      <c r="AG43" s="25"/>
      <c r="AH43" s="25"/>
      <c r="AI43" s="25"/>
    </row>
    <row r="44" spans="1:35" ht="21" x14ac:dyDescent="0.25">
      <c r="A44" s="117" t="s">
        <v>120</v>
      </c>
      <c r="B44" s="117" t="s">
        <v>24</v>
      </c>
      <c r="C44" s="117" t="s">
        <v>138</v>
      </c>
      <c r="D44" s="117" t="s">
        <v>118</v>
      </c>
      <c r="E44" s="118">
        <v>31034</v>
      </c>
      <c r="F44" s="117">
        <v>30</v>
      </c>
      <c r="G44" s="117">
        <v>25</v>
      </c>
      <c r="H44" s="117">
        <v>1358</v>
      </c>
      <c r="I44" s="117">
        <v>47</v>
      </c>
      <c r="J44" s="2">
        <v>11</v>
      </c>
      <c r="K44" s="2">
        <v>0</v>
      </c>
      <c r="L44" s="117">
        <v>13</v>
      </c>
      <c r="M44" s="117">
        <v>43</v>
      </c>
      <c r="N44" s="2">
        <v>0</v>
      </c>
      <c r="O44" s="2">
        <v>0</v>
      </c>
      <c r="P44" s="2">
        <v>0</v>
      </c>
      <c r="Q44" s="2">
        <v>0</v>
      </c>
      <c r="R44" s="2">
        <v>3</v>
      </c>
      <c r="S44" s="2">
        <v>0</v>
      </c>
      <c r="T44" s="2">
        <v>1</v>
      </c>
      <c r="U44" s="2">
        <v>0</v>
      </c>
      <c r="V44" s="117">
        <v>28</v>
      </c>
      <c r="W44" s="2">
        <v>0</v>
      </c>
      <c r="AD44" s="28">
        <f>('Controles Generales'!$D$7*(I44*(90/H44))+'Controles Generales'!$G$7*(L44*(90/H44))+'Controles Generales'!$H$7*(M44*(90/H44))+'Controles Generales'!$Q$7*(V44*(90/H44)))/100</f>
        <v>2.114138438880707</v>
      </c>
    </row>
    <row r="45" spans="1:35" ht="21" x14ac:dyDescent="0.25">
      <c r="A45" s="117" t="s">
        <v>161</v>
      </c>
      <c r="B45" s="117" t="s">
        <v>24</v>
      </c>
      <c r="C45" s="117" t="s">
        <v>139</v>
      </c>
      <c r="D45" s="117" t="s">
        <v>162</v>
      </c>
      <c r="E45" s="118">
        <v>34727</v>
      </c>
      <c r="F45" s="117">
        <v>20</v>
      </c>
      <c r="G45" s="117">
        <v>15</v>
      </c>
      <c r="H45" s="117">
        <v>672</v>
      </c>
      <c r="I45" s="117">
        <v>32</v>
      </c>
      <c r="J45" s="2">
        <v>57</v>
      </c>
      <c r="K45" s="2">
        <v>27</v>
      </c>
      <c r="L45" s="117">
        <v>10</v>
      </c>
      <c r="M45" s="117">
        <v>17</v>
      </c>
      <c r="N45" s="2">
        <v>0</v>
      </c>
      <c r="O45" s="2">
        <v>2</v>
      </c>
      <c r="P45" s="2">
        <v>3</v>
      </c>
      <c r="Q45" s="2">
        <v>1</v>
      </c>
      <c r="R45" s="2">
        <v>8</v>
      </c>
      <c r="S45" s="2">
        <v>3</v>
      </c>
      <c r="T45" s="2">
        <v>12</v>
      </c>
      <c r="U45" s="2">
        <v>0</v>
      </c>
      <c r="V45" s="117">
        <v>14</v>
      </c>
      <c r="W45" s="2">
        <v>11</v>
      </c>
      <c r="AD45" s="28">
        <f>('Controles Generales'!$D$7*(I45*(90/H45))+'Controles Generales'!$G$7*(L45*(90/H45))+'Controles Generales'!$H$7*(M45*(90/H45))+'Controles Generales'!$Q$7*(V45*(90/H45)))/100</f>
        <v>2.3671875</v>
      </c>
    </row>
    <row r="46" spans="1:35" ht="21" x14ac:dyDescent="0.25">
      <c r="A46" s="117" t="s">
        <v>666</v>
      </c>
      <c r="B46" s="117" t="s">
        <v>24</v>
      </c>
      <c r="C46" s="117" t="s">
        <v>135</v>
      </c>
      <c r="D46" s="117" t="s">
        <v>118</v>
      </c>
      <c r="E46" s="118">
        <v>35476</v>
      </c>
      <c r="F46" s="117">
        <v>18</v>
      </c>
      <c r="G46" s="117">
        <v>1</v>
      </c>
      <c r="H46" s="117">
        <v>14</v>
      </c>
      <c r="I46" s="117">
        <v>1</v>
      </c>
      <c r="J46" s="2">
        <v>308</v>
      </c>
      <c r="K46" s="2">
        <v>38</v>
      </c>
      <c r="L46" s="117">
        <v>0</v>
      </c>
      <c r="M46" s="117">
        <v>0</v>
      </c>
      <c r="N46" s="2">
        <v>10</v>
      </c>
      <c r="O46" s="2">
        <v>0</v>
      </c>
      <c r="P46" s="2">
        <v>7</v>
      </c>
      <c r="Q46" s="2">
        <v>4</v>
      </c>
      <c r="R46" s="2">
        <v>19</v>
      </c>
      <c r="S46" s="2">
        <v>31</v>
      </c>
      <c r="T46" s="2">
        <v>39</v>
      </c>
      <c r="U46" s="2">
        <v>2</v>
      </c>
      <c r="V46" s="117">
        <v>0</v>
      </c>
      <c r="W46" s="2">
        <v>20</v>
      </c>
      <c r="AD46" s="28">
        <f>('Controles Generales'!$D$7*(I46*(90/H46))+'Controles Generales'!$G$7*(L46*(90/H46))+'Controles Generales'!$H$7*(M46*(90/H46))+'Controles Generales'!$Q$7*(V46*(90/H46)))/100</f>
        <v>1.4464285714285714</v>
      </c>
    </row>
    <row r="47" spans="1:35" ht="21" x14ac:dyDescent="0.25">
      <c r="A47" s="117" t="s">
        <v>222</v>
      </c>
      <c r="B47" s="117" t="s">
        <v>24</v>
      </c>
      <c r="C47" s="117" t="s">
        <v>155</v>
      </c>
      <c r="D47" s="117" t="s">
        <v>118</v>
      </c>
      <c r="E47" s="118">
        <v>34171</v>
      </c>
      <c r="F47" s="117">
        <v>22</v>
      </c>
      <c r="G47" s="117">
        <v>18</v>
      </c>
      <c r="H47" s="117">
        <v>954</v>
      </c>
      <c r="I47" s="117">
        <v>142</v>
      </c>
      <c r="J47" s="2">
        <v>93</v>
      </c>
      <c r="K47" s="2">
        <v>15</v>
      </c>
      <c r="L47" s="117">
        <v>16</v>
      </c>
      <c r="M47" s="117">
        <v>65</v>
      </c>
      <c r="N47" s="2">
        <v>6</v>
      </c>
      <c r="O47" s="2">
        <v>0</v>
      </c>
      <c r="P47" s="2">
        <v>2</v>
      </c>
      <c r="Q47" s="2">
        <v>1</v>
      </c>
      <c r="R47" s="2">
        <v>8</v>
      </c>
      <c r="S47" s="2">
        <v>9</v>
      </c>
      <c r="T47" s="2">
        <v>8</v>
      </c>
      <c r="U47" s="2">
        <v>1</v>
      </c>
      <c r="V47" s="117">
        <v>44</v>
      </c>
      <c r="W47" s="2">
        <v>18</v>
      </c>
      <c r="X47" s="26" t="s">
        <v>42</v>
      </c>
      <c r="Y47" s="26">
        <v>17.839535898494479</v>
      </c>
      <c r="Z47" s="26">
        <v>10.608875250166633</v>
      </c>
      <c r="AA47" s="26">
        <v>12.917883263364841</v>
      </c>
      <c r="AB47" s="26">
        <v>16.24732278374038</v>
      </c>
      <c r="AC47" s="26">
        <v>21.166946188660912</v>
      </c>
      <c r="AD47" s="28">
        <f>('Controles Generales'!$D$7*(I47*(90/H47))+'Controles Generales'!$G$7*(L47*(90/H47))+'Controles Generales'!$H$7*(M47*(90/H47))+'Controles Generales'!$Q$7*(V47*(90/H47)))/100</f>
        <v>5.9834905660377364</v>
      </c>
      <c r="AE47" s="26">
        <v>20.986166172575668</v>
      </c>
      <c r="AF47" s="26">
        <v>23.450147057594872</v>
      </c>
      <c r="AG47" s="26">
        <v>23.40362210073614</v>
      </c>
      <c r="AH47" s="26">
        <v>20.245975338189425</v>
      </c>
      <c r="AI47" s="26">
        <v>21.64043050747302</v>
      </c>
    </row>
    <row r="48" spans="1:35" ht="31.5" x14ac:dyDescent="0.25">
      <c r="A48" s="117" t="s">
        <v>667</v>
      </c>
      <c r="B48" s="117" t="s">
        <v>24</v>
      </c>
      <c r="C48" s="117" t="s">
        <v>141</v>
      </c>
      <c r="D48" s="117" t="s">
        <v>118</v>
      </c>
      <c r="E48" s="118">
        <v>29010</v>
      </c>
      <c r="F48" s="117">
        <v>36</v>
      </c>
      <c r="G48" s="117">
        <v>17</v>
      </c>
      <c r="H48" s="117">
        <v>665</v>
      </c>
      <c r="I48" s="117">
        <v>94</v>
      </c>
      <c r="J48" s="2">
        <v>91</v>
      </c>
      <c r="K48" s="2">
        <v>15</v>
      </c>
      <c r="L48" s="117">
        <v>11</v>
      </c>
      <c r="M48" s="117">
        <v>34</v>
      </c>
      <c r="N48" s="2">
        <v>7</v>
      </c>
      <c r="O48" s="2">
        <v>1</v>
      </c>
      <c r="P48" s="2">
        <v>2</v>
      </c>
      <c r="Q48" s="2">
        <v>1</v>
      </c>
      <c r="R48" s="2">
        <v>10</v>
      </c>
      <c r="S48" s="2">
        <v>9</v>
      </c>
      <c r="T48" s="2">
        <v>7</v>
      </c>
      <c r="U48" s="2">
        <v>0</v>
      </c>
      <c r="V48" s="117">
        <v>32</v>
      </c>
      <c r="W48" s="2">
        <v>18</v>
      </c>
      <c r="AD48" s="28">
        <f>('Controles Generales'!$D$7*(I48*(90/H48))+'Controles Generales'!$G$7*(L48*(90/H48))+'Controles Generales'!$H$7*(M48*(90/H48))+'Controles Generales'!$Q$7*(V48*(90/H48)))/100</f>
        <v>5.4406015037593987</v>
      </c>
    </row>
    <row r="49" spans="1:35" ht="21" x14ac:dyDescent="0.25">
      <c r="A49" s="117" t="s">
        <v>668</v>
      </c>
      <c r="B49" s="117" t="s">
        <v>24</v>
      </c>
      <c r="C49" s="117" t="s">
        <v>121</v>
      </c>
      <c r="D49" s="117" t="s">
        <v>118</v>
      </c>
      <c r="E49" s="118">
        <v>33545</v>
      </c>
      <c r="F49" s="117">
        <v>24</v>
      </c>
      <c r="G49" s="117">
        <v>23</v>
      </c>
      <c r="H49" s="117">
        <v>1624</v>
      </c>
      <c r="I49" s="117">
        <v>68</v>
      </c>
      <c r="J49" s="2">
        <v>199</v>
      </c>
      <c r="K49" s="2">
        <v>21</v>
      </c>
      <c r="L49" s="117">
        <v>18</v>
      </c>
      <c r="M49" s="117">
        <v>38</v>
      </c>
      <c r="N49" s="2">
        <v>16</v>
      </c>
      <c r="O49" s="2">
        <v>1</v>
      </c>
      <c r="P49" s="2">
        <v>5</v>
      </c>
      <c r="Q49" s="2">
        <v>4</v>
      </c>
      <c r="R49" s="2">
        <v>30</v>
      </c>
      <c r="S49" s="2">
        <v>3</v>
      </c>
      <c r="T49" s="2">
        <v>25</v>
      </c>
      <c r="U49" s="2">
        <v>9</v>
      </c>
      <c r="V49" s="117">
        <v>66</v>
      </c>
      <c r="W49" s="2">
        <v>71</v>
      </c>
      <c r="AD49" s="28">
        <f>('Controles Generales'!$D$7*(I49*(90/H49))+'Controles Generales'!$G$7*(L49*(90/H49))+'Controles Generales'!$H$7*(M49*(90/H49))+'Controles Generales'!$Q$7*(V49*(90/H49)))/100</f>
        <v>2.457820197044335</v>
      </c>
    </row>
    <row r="50" spans="1:35" ht="21" x14ac:dyDescent="0.25">
      <c r="A50" s="117" t="s">
        <v>669</v>
      </c>
      <c r="B50" s="117" t="s">
        <v>24</v>
      </c>
      <c r="C50" s="117" t="s">
        <v>128</v>
      </c>
      <c r="D50" s="117" t="s">
        <v>118</v>
      </c>
      <c r="E50" s="118">
        <v>31834</v>
      </c>
      <c r="F50" s="117">
        <v>28</v>
      </c>
      <c r="G50" s="117">
        <v>22</v>
      </c>
      <c r="H50" s="117">
        <v>1414</v>
      </c>
      <c r="I50" s="117">
        <v>76</v>
      </c>
      <c r="J50" s="2">
        <v>3</v>
      </c>
      <c r="K50" s="2">
        <v>1</v>
      </c>
      <c r="L50" s="117">
        <v>9</v>
      </c>
      <c r="M50" s="117">
        <v>30</v>
      </c>
      <c r="N50" s="2">
        <v>1</v>
      </c>
      <c r="O50" s="2">
        <v>0</v>
      </c>
      <c r="P50" s="2">
        <v>0</v>
      </c>
      <c r="Q50" s="2">
        <v>0</v>
      </c>
      <c r="R50" s="2">
        <v>2</v>
      </c>
      <c r="S50" s="2">
        <v>0</v>
      </c>
      <c r="T50" s="2">
        <v>1</v>
      </c>
      <c r="U50" s="2">
        <v>0</v>
      </c>
      <c r="V50" s="117">
        <v>49</v>
      </c>
      <c r="W50" s="2">
        <v>2</v>
      </c>
      <c r="AD50" s="28">
        <f>('Controles Generales'!$D$7*(I50*(90/H50))+'Controles Generales'!$G$7*(L50*(90/H50))+'Controles Generales'!$H$7*(M50*(90/H50))+'Controles Generales'!$Q$7*(V50*(90/H50)))/100</f>
        <v>2.409123055162659</v>
      </c>
    </row>
    <row r="51" spans="1:35" ht="21" x14ac:dyDescent="0.25">
      <c r="A51" s="117" t="s">
        <v>670</v>
      </c>
      <c r="B51" s="117" t="s">
        <v>24</v>
      </c>
      <c r="C51" s="117" t="s">
        <v>598</v>
      </c>
      <c r="D51" s="117" t="s">
        <v>118</v>
      </c>
      <c r="E51" s="118">
        <v>32687</v>
      </c>
      <c r="F51" s="117">
        <v>26</v>
      </c>
      <c r="G51" s="117">
        <v>10</v>
      </c>
      <c r="H51" s="117">
        <v>494</v>
      </c>
      <c r="I51" s="117">
        <v>35</v>
      </c>
      <c r="J51" s="2">
        <v>148</v>
      </c>
      <c r="K51" s="2">
        <v>24</v>
      </c>
      <c r="L51" s="117">
        <v>5</v>
      </c>
      <c r="M51" s="117">
        <v>22</v>
      </c>
      <c r="N51" s="2">
        <v>11</v>
      </c>
      <c r="O51" s="2">
        <v>0</v>
      </c>
      <c r="P51" s="2">
        <v>1</v>
      </c>
      <c r="Q51" s="2">
        <v>1</v>
      </c>
      <c r="R51" s="2">
        <v>23</v>
      </c>
      <c r="S51" s="2">
        <v>9</v>
      </c>
      <c r="T51" s="2">
        <v>15</v>
      </c>
      <c r="U51" s="2">
        <v>0</v>
      </c>
      <c r="V51" s="117">
        <v>27</v>
      </c>
      <c r="W51" s="2">
        <v>24</v>
      </c>
      <c r="X51" s="26" t="s">
        <v>42</v>
      </c>
      <c r="Y51" s="26">
        <v>19.436016155663779</v>
      </c>
      <c r="Z51" s="26">
        <v>8.9939614355175692</v>
      </c>
      <c r="AA51" s="26">
        <v>11.280906376055674</v>
      </c>
      <c r="AB51" s="26">
        <v>15.665524352385091</v>
      </c>
      <c r="AC51" s="26">
        <v>20.381697276407568</v>
      </c>
      <c r="AD51" s="28">
        <f>('Controles Generales'!$D$7*(I51*(90/H51))+'Controles Generales'!$G$7*(L51*(90/H51))+'Controles Generales'!$H$7*(M51*(90/H51))+'Controles Generales'!$Q$7*(V51*(90/H51)))/100</f>
        <v>3.7940283400809718</v>
      </c>
      <c r="AE51" s="26">
        <v>18.729345778409741</v>
      </c>
      <c r="AF51" s="26">
        <v>15.867484385036569</v>
      </c>
      <c r="AG51" s="26">
        <v>21.619403977617807</v>
      </c>
      <c r="AH51" s="26">
        <v>18.126820638602457</v>
      </c>
      <c r="AI51" s="26">
        <v>18.594392845087064</v>
      </c>
    </row>
    <row r="52" spans="1:35" ht="31.5" x14ac:dyDescent="0.25">
      <c r="A52" s="117" t="s">
        <v>180</v>
      </c>
      <c r="B52" s="117" t="s">
        <v>24</v>
      </c>
      <c r="C52" s="117" t="s">
        <v>598</v>
      </c>
      <c r="D52" s="117" t="s">
        <v>118</v>
      </c>
      <c r="E52" s="118">
        <v>33098</v>
      </c>
      <c r="F52" s="117">
        <v>25</v>
      </c>
      <c r="G52" s="117">
        <v>22</v>
      </c>
      <c r="H52" s="117">
        <v>1052</v>
      </c>
      <c r="I52" s="117">
        <v>100</v>
      </c>
      <c r="J52" s="2">
        <v>109</v>
      </c>
      <c r="K52" s="2">
        <v>3</v>
      </c>
      <c r="L52" s="117">
        <v>19</v>
      </c>
      <c r="M52" s="117">
        <v>73</v>
      </c>
      <c r="N52" s="2">
        <v>4</v>
      </c>
      <c r="O52" s="2">
        <v>0</v>
      </c>
      <c r="P52" s="2">
        <v>0</v>
      </c>
      <c r="Q52" s="2">
        <v>0</v>
      </c>
      <c r="R52" s="2">
        <v>3</v>
      </c>
      <c r="S52" s="2">
        <v>0</v>
      </c>
      <c r="T52" s="2">
        <v>3</v>
      </c>
      <c r="U52" s="2">
        <v>2</v>
      </c>
      <c r="V52" s="117">
        <v>61</v>
      </c>
      <c r="W52" s="2">
        <v>18</v>
      </c>
      <c r="AD52" s="28">
        <f>('Controles Generales'!$D$7*(I52*(90/H52))+'Controles Generales'!$G$7*(L52*(90/H52))+'Controles Generales'!$H$7*(M52*(90/H52))+'Controles Generales'!$Q$7*(V52*(90/H52)))/100</f>
        <v>5.1737167300380227</v>
      </c>
    </row>
    <row r="53" spans="1:35" ht="21" x14ac:dyDescent="0.25">
      <c r="A53" s="117" t="s">
        <v>671</v>
      </c>
      <c r="B53" s="117" t="s">
        <v>24</v>
      </c>
      <c r="C53" s="117" t="s">
        <v>124</v>
      </c>
      <c r="D53" s="117" t="s">
        <v>118</v>
      </c>
      <c r="E53" s="118">
        <v>35054</v>
      </c>
      <c r="F53" s="117">
        <v>19</v>
      </c>
      <c r="G53" s="117">
        <v>19</v>
      </c>
      <c r="H53" s="117">
        <v>1501</v>
      </c>
      <c r="I53" s="117">
        <v>55</v>
      </c>
      <c r="J53" s="2">
        <v>50</v>
      </c>
      <c r="K53" s="2">
        <v>10</v>
      </c>
      <c r="L53" s="117">
        <v>10</v>
      </c>
      <c r="M53" s="117">
        <v>39</v>
      </c>
      <c r="N53" s="2">
        <v>1</v>
      </c>
      <c r="O53" s="2">
        <v>1</v>
      </c>
      <c r="P53" s="2">
        <v>0</v>
      </c>
      <c r="Q53" s="2">
        <v>0</v>
      </c>
      <c r="R53" s="2">
        <v>12</v>
      </c>
      <c r="S53" s="2">
        <v>1</v>
      </c>
      <c r="T53" s="2">
        <v>5</v>
      </c>
      <c r="U53" s="2">
        <v>0</v>
      </c>
      <c r="V53" s="117">
        <v>53</v>
      </c>
      <c r="W53" s="2">
        <v>5</v>
      </c>
      <c r="X53" s="26" t="s">
        <v>42</v>
      </c>
      <c r="Y53" s="26">
        <v>20.341899100956958</v>
      </c>
      <c r="Z53" s="26">
        <v>10.5470721213171</v>
      </c>
      <c r="AA53" s="26">
        <v>12.774481073994487</v>
      </c>
      <c r="AB53" s="26">
        <v>13.581653199317614</v>
      </c>
      <c r="AC53" s="26">
        <v>17.747016289271482</v>
      </c>
      <c r="AD53" s="28">
        <f>('Controles Generales'!$D$7*(I53*(90/H53))+'Controles Generales'!$G$7*(L53*(90/H53))+'Controles Generales'!$H$7*(M53*(90/H53))+'Controles Generales'!$Q$7*(V53*(90/H53)))/100</f>
        <v>2.2005329780146572</v>
      </c>
      <c r="AE53" s="26">
        <v>16.512820004234822</v>
      </c>
      <c r="AF53" s="26">
        <v>16.889285252662859</v>
      </c>
      <c r="AG53" s="26">
        <v>22.242609925274714</v>
      </c>
      <c r="AH53" s="26">
        <v>18.606111036515699</v>
      </c>
      <c r="AI53" s="26">
        <v>16.750336129226653</v>
      </c>
    </row>
    <row r="54" spans="1:35" ht="21" x14ac:dyDescent="0.25">
      <c r="A54" s="117" t="s">
        <v>672</v>
      </c>
      <c r="B54" s="117" t="s">
        <v>24</v>
      </c>
      <c r="C54" s="117" t="s">
        <v>160</v>
      </c>
      <c r="D54" s="117" t="s">
        <v>118</v>
      </c>
      <c r="E54" s="118">
        <v>30940</v>
      </c>
      <c r="F54" s="117">
        <v>31</v>
      </c>
      <c r="G54" s="117">
        <v>6</v>
      </c>
      <c r="H54" s="117">
        <v>187</v>
      </c>
      <c r="I54" s="117">
        <v>14</v>
      </c>
      <c r="J54" s="2">
        <v>108</v>
      </c>
      <c r="K54" s="2">
        <v>8</v>
      </c>
      <c r="L54" s="117">
        <v>1</v>
      </c>
      <c r="M54" s="117">
        <v>8</v>
      </c>
      <c r="N54" s="2">
        <v>4</v>
      </c>
      <c r="O54" s="2">
        <v>0</v>
      </c>
      <c r="P54" s="2">
        <v>1</v>
      </c>
      <c r="Q54" s="2">
        <v>0</v>
      </c>
      <c r="R54" s="2">
        <v>13</v>
      </c>
      <c r="S54" s="2">
        <v>6</v>
      </c>
      <c r="T54" s="2">
        <v>10</v>
      </c>
      <c r="U54" s="2">
        <v>1</v>
      </c>
      <c r="V54" s="117">
        <v>2</v>
      </c>
      <c r="W54" s="2">
        <v>17</v>
      </c>
      <c r="X54" s="26" t="s">
        <v>42</v>
      </c>
      <c r="Y54" s="26">
        <v>24.580352387672534</v>
      </c>
      <c r="Z54" s="26">
        <v>15.749604364455395</v>
      </c>
      <c r="AA54" s="26">
        <v>17.691356958172634</v>
      </c>
      <c r="AB54" s="26">
        <v>21.473795010623352</v>
      </c>
      <c r="AC54" s="26">
        <v>19.417965754101399</v>
      </c>
      <c r="AD54" s="28">
        <f>('Controles Generales'!$D$7*(I54*(90/H54))+'Controles Generales'!$G$7*(L54*(90/H54))+'Controles Generales'!$H$7*(M54*(90/H54))+'Controles Generales'!$Q$7*(V54*(90/H54)))/100</f>
        <v>2.9117647058823524</v>
      </c>
      <c r="AE54" s="26">
        <v>25.15859199230907</v>
      </c>
      <c r="AF54" s="26">
        <v>33.40396957213845</v>
      </c>
      <c r="AG54" s="26">
        <v>30.403969414024782</v>
      </c>
      <c r="AH54" s="26">
        <v>35.969328485290312</v>
      </c>
      <c r="AI54" s="26">
        <v>26.543827814220514</v>
      </c>
    </row>
    <row r="55" spans="1:35" ht="21" x14ac:dyDescent="0.25">
      <c r="A55" s="117" t="s">
        <v>203</v>
      </c>
      <c r="B55" s="117" t="s">
        <v>24</v>
      </c>
      <c r="C55" s="117" t="s">
        <v>129</v>
      </c>
      <c r="D55" s="117" t="s">
        <v>118</v>
      </c>
      <c r="E55" s="118">
        <v>34004</v>
      </c>
      <c r="F55" s="117">
        <v>22</v>
      </c>
      <c r="G55" s="117">
        <v>28</v>
      </c>
      <c r="H55" s="117">
        <v>1734</v>
      </c>
      <c r="I55" s="117">
        <v>72</v>
      </c>
      <c r="J55" s="2">
        <v>16</v>
      </c>
      <c r="K55" s="2">
        <v>5</v>
      </c>
      <c r="L55" s="117">
        <v>8</v>
      </c>
      <c r="M55" s="117">
        <v>43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1</v>
      </c>
      <c r="V55" s="117">
        <v>48</v>
      </c>
      <c r="W55" s="2">
        <v>4</v>
      </c>
      <c r="AD55" s="28">
        <f>('Controles Generales'!$D$7*(I55*(90/H55))+'Controles Generales'!$G$7*(L55*(90/H55))+'Controles Generales'!$H$7*(M55*(90/H55))+'Controles Generales'!$Q$7*(V55*(90/H55)))/100</f>
        <v>2.0774221453287196</v>
      </c>
    </row>
    <row r="56" spans="1:35" ht="21" x14ac:dyDescent="0.25">
      <c r="A56" s="117" t="s">
        <v>673</v>
      </c>
      <c r="B56" s="117" t="s">
        <v>24</v>
      </c>
      <c r="C56" s="117" t="s">
        <v>190</v>
      </c>
      <c r="D56" s="117" t="s">
        <v>118</v>
      </c>
      <c r="E56" s="118">
        <v>32443</v>
      </c>
      <c r="F56" s="117">
        <v>27</v>
      </c>
      <c r="G56" s="117">
        <v>28</v>
      </c>
      <c r="H56" s="117">
        <v>2413</v>
      </c>
      <c r="I56" s="117">
        <v>154</v>
      </c>
      <c r="J56" s="2">
        <v>33</v>
      </c>
      <c r="K56" s="2">
        <v>0</v>
      </c>
      <c r="L56" s="117">
        <v>20</v>
      </c>
      <c r="M56" s="117">
        <v>78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2</v>
      </c>
      <c r="T56" s="2">
        <v>2</v>
      </c>
      <c r="U56" s="2">
        <v>0</v>
      </c>
      <c r="V56" s="117">
        <v>68</v>
      </c>
      <c r="W56" s="2">
        <v>2</v>
      </c>
      <c r="X56" s="26" t="s">
        <v>42</v>
      </c>
      <c r="Y56" s="26">
        <v>23.669713572771137</v>
      </c>
      <c r="Z56" s="26">
        <v>12.993845580617961</v>
      </c>
      <c r="AA56" s="26">
        <v>15.074623143930117</v>
      </c>
      <c r="AB56" s="26">
        <v>20.173811933426872</v>
      </c>
      <c r="AC56" s="26">
        <v>17.211960980129525</v>
      </c>
      <c r="AD56" s="28">
        <f>('Controles Generales'!$D$7*(I56*(90/H56))+'Controles Generales'!$G$7*(L56*(90/H56))+'Controles Generales'!$H$7*(M56*(90/H56))+'Controles Generales'!$Q$7*(V56*(90/H56)))/100</f>
        <v>2.8234562784915043</v>
      </c>
      <c r="AE56" s="26">
        <v>23.814550470125049</v>
      </c>
      <c r="AF56" s="26">
        <v>30.904359362613626</v>
      </c>
      <c r="AG56" s="26">
        <v>32.454869756756409</v>
      </c>
      <c r="AH56" s="26">
        <v>34.278582007843291</v>
      </c>
      <c r="AI56" s="26">
        <v>28.097469370465387</v>
      </c>
    </row>
    <row r="57" spans="1:35" ht="21" x14ac:dyDescent="0.25">
      <c r="A57" s="117" t="s">
        <v>476</v>
      </c>
      <c r="B57" s="117" t="s">
        <v>24</v>
      </c>
      <c r="C57" s="117" t="s">
        <v>144</v>
      </c>
      <c r="D57" s="117" t="s">
        <v>118</v>
      </c>
      <c r="E57" s="118">
        <v>35145</v>
      </c>
      <c r="F57" s="117">
        <v>19</v>
      </c>
      <c r="G57" s="117">
        <v>13</v>
      </c>
      <c r="H57" s="117">
        <v>815</v>
      </c>
      <c r="I57" s="117">
        <v>88</v>
      </c>
      <c r="J57" s="2">
        <v>155</v>
      </c>
      <c r="K57" s="2">
        <v>9</v>
      </c>
      <c r="L57" s="117">
        <v>2</v>
      </c>
      <c r="M57" s="117">
        <v>31</v>
      </c>
      <c r="N57" s="2">
        <v>1</v>
      </c>
      <c r="O57" s="2">
        <v>2</v>
      </c>
      <c r="P57" s="2">
        <v>2</v>
      </c>
      <c r="Q57" s="2">
        <v>0</v>
      </c>
      <c r="R57" s="2">
        <v>7</v>
      </c>
      <c r="S57" s="2">
        <v>0</v>
      </c>
      <c r="T57" s="2">
        <v>12</v>
      </c>
      <c r="U57" s="2">
        <v>1</v>
      </c>
      <c r="V57" s="117">
        <v>28</v>
      </c>
      <c r="W57" s="2">
        <v>9</v>
      </c>
      <c r="AD57" s="28">
        <f>('Controles Generales'!$D$7*(I57*(90/H57))+'Controles Generales'!$G$7*(L57*(90/H57))+'Controles Generales'!$H$7*(M57*(90/H57))+'Controles Generales'!$Q$7*(V57*(90/H57)))/100</f>
        <v>3.8125766871165645</v>
      </c>
    </row>
    <row r="58" spans="1:35" ht="21" x14ac:dyDescent="0.25">
      <c r="A58" s="117" t="s">
        <v>674</v>
      </c>
      <c r="B58" s="117" t="s">
        <v>24</v>
      </c>
      <c r="C58" s="117" t="s">
        <v>138</v>
      </c>
      <c r="D58" s="117" t="s">
        <v>133</v>
      </c>
      <c r="E58" s="118">
        <v>33976</v>
      </c>
      <c r="F58" s="117">
        <v>22</v>
      </c>
      <c r="G58" s="117">
        <v>27</v>
      </c>
      <c r="H58" s="117">
        <v>1606</v>
      </c>
      <c r="I58" s="117">
        <v>110</v>
      </c>
      <c r="J58" s="2">
        <v>136</v>
      </c>
      <c r="K58" s="2">
        <v>14</v>
      </c>
      <c r="L58" s="117">
        <v>23</v>
      </c>
      <c r="M58" s="117">
        <v>63</v>
      </c>
      <c r="N58" s="2">
        <v>15</v>
      </c>
      <c r="O58" s="2">
        <v>2</v>
      </c>
      <c r="P58" s="2">
        <v>5</v>
      </c>
      <c r="Q58" s="2">
        <v>3</v>
      </c>
      <c r="R58" s="2">
        <v>30</v>
      </c>
      <c r="S58" s="2">
        <v>9</v>
      </c>
      <c r="T58" s="2">
        <v>12</v>
      </c>
      <c r="U58" s="2">
        <v>7</v>
      </c>
      <c r="V58" s="117">
        <v>75</v>
      </c>
      <c r="W58" s="2">
        <v>31</v>
      </c>
      <c r="AD58" s="28">
        <f>('Controles Generales'!$D$7*(I58*(90/H58))+'Controles Generales'!$G$7*(L58*(90/H58))+'Controles Generales'!$H$7*(M58*(90/H58))+'Controles Generales'!$Q$7*(V58*(90/H58)))/100</f>
        <v>3.5851494396014942</v>
      </c>
    </row>
    <row r="59" spans="1:35" ht="21" x14ac:dyDescent="0.25">
      <c r="A59" s="117" t="s">
        <v>179</v>
      </c>
      <c r="B59" s="117" t="s">
        <v>24</v>
      </c>
      <c r="C59" s="117" t="s">
        <v>175</v>
      </c>
      <c r="D59" s="117" t="s">
        <v>118</v>
      </c>
      <c r="E59" s="118">
        <v>34718</v>
      </c>
      <c r="F59" s="117">
        <v>20</v>
      </c>
      <c r="G59" s="117">
        <v>11</v>
      </c>
      <c r="H59" s="117">
        <v>753</v>
      </c>
      <c r="I59" s="117">
        <v>71</v>
      </c>
      <c r="J59" s="2">
        <v>0</v>
      </c>
      <c r="K59" s="2">
        <v>0</v>
      </c>
      <c r="L59" s="117">
        <v>7</v>
      </c>
      <c r="M59" s="117">
        <v>24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117">
        <v>31</v>
      </c>
      <c r="W59" s="2">
        <v>1</v>
      </c>
      <c r="X59" s="26" t="s">
        <v>42</v>
      </c>
      <c r="Y59" s="26">
        <v>12.432684595753335</v>
      </c>
      <c r="Z59" s="26">
        <v>5.163842554442243</v>
      </c>
      <c r="AA59" s="26">
        <v>5.3608894049954809</v>
      </c>
      <c r="AB59" s="26">
        <v>10.037192792474647</v>
      </c>
      <c r="AC59" s="26">
        <v>12.996903160091016</v>
      </c>
      <c r="AD59" s="28">
        <f>('Controles Generales'!$D$7*(I59*(90/H59))+'Controles Generales'!$G$7*(L59*(90/H59))+'Controles Generales'!$H$7*(M59*(90/H59))+'Controles Generales'!$Q$7*(V59*(90/H59)))/100</f>
        <v>3.6902390438247017</v>
      </c>
      <c r="AE59" s="26">
        <v>12.837103550327278</v>
      </c>
      <c r="AF59" s="26">
        <v>15.268967837279034</v>
      </c>
      <c r="AG59" s="26">
        <v>20.949926212077425</v>
      </c>
      <c r="AH59" s="26">
        <v>17.554175166585541</v>
      </c>
      <c r="AI59" s="26">
        <v>17.03873198500229</v>
      </c>
    </row>
    <row r="60" spans="1:35" ht="31.5" x14ac:dyDescent="0.25">
      <c r="A60" s="117" t="s">
        <v>675</v>
      </c>
      <c r="B60" s="117" t="s">
        <v>24</v>
      </c>
      <c r="C60" s="117" t="s">
        <v>132</v>
      </c>
      <c r="D60" s="117" t="s">
        <v>118</v>
      </c>
      <c r="E60" s="118">
        <v>33404</v>
      </c>
      <c r="F60" s="117">
        <v>24</v>
      </c>
      <c r="G60" s="117">
        <v>17</v>
      </c>
      <c r="H60" s="117">
        <v>821</v>
      </c>
      <c r="I60" s="117">
        <v>56</v>
      </c>
      <c r="J60" s="2">
        <v>323</v>
      </c>
      <c r="K60" s="2">
        <v>56</v>
      </c>
      <c r="L60" s="117">
        <v>7</v>
      </c>
      <c r="M60" s="117">
        <v>41</v>
      </c>
      <c r="N60" s="2">
        <v>27</v>
      </c>
      <c r="O60" s="2">
        <v>9</v>
      </c>
      <c r="P60" s="2">
        <v>5</v>
      </c>
      <c r="Q60" s="2">
        <v>2</v>
      </c>
      <c r="R60" s="2">
        <v>42</v>
      </c>
      <c r="S60" s="2">
        <v>17</v>
      </c>
      <c r="T60" s="2">
        <v>76</v>
      </c>
      <c r="U60" s="2">
        <v>1</v>
      </c>
      <c r="V60" s="117">
        <v>36</v>
      </c>
      <c r="W60" s="2">
        <v>28</v>
      </c>
      <c r="AD60" s="28">
        <f>('Controles Generales'!$D$7*(I60*(90/H60))+'Controles Generales'!$G$7*(L60*(90/H60))+'Controles Generales'!$H$7*(M60*(90/H60))+'Controles Generales'!$Q$7*(V60*(90/H60)))/100</f>
        <v>3.6367235079171745</v>
      </c>
    </row>
    <row r="61" spans="1:35" ht="21" x14ac:dyDescent="0.25">
      <c r="A61" s="117" t="s">
        <v>676</v>
      </c>
      <c r="B61" s="117" t="s">
        <v>24</v>
      </c>
      <c r="C61" s="117" t="s">
        <v>598</v>
      </c>
      <c r="D61" s="117" t="s">
        <v>118</v>
      </c>
      <c r="E61" s="118">
        <v>31975</v>
      </c>
      <c r="F61" s="117">
        <v>28</v>
      </c>
      <c r="G61" s="117">
        <v>17</v>
      </c>
      <c r="H61" s="117">
        <v>991</v>
      </c>
      <c r="I61" s="117">
        <v>85</v>
      </c>
      <c r="J61" s="2">
        <v>518</v>
      </c>
      <c r="K61" s="2">
        <v>84</v>
      </c>
      <c r="L61" s="117">
        <v>12</v>
      </c>
      <c r="M61" s="117">
        <v>41</v>
      </c>
      <c r="N61" s="2">
        <v>15</v>
      </c>
      <c r="O61" s="2">
        <v>9</v>
      </c>
      <c r="P61" s="2">
        <v>17</v>
      </c>
      <c r="Q61" s="2">
        <v>9</v>
      </c>
      <c r="R61" s="2">
        <v>78</v>
      </c>
      <c r="S61" s="2">
        <v>21</v>
      </c>
      <c r="T61" s="2">
        <v>77</v>
      </c>
      <c r="U61" s="2">
        <v>3</v>
      </c>
      <c r="V61" s="117">
        <v>39</v>
      </c>
      <c r="W61" s="2">
        <v>81</v>
      </c>
      <c r="X61" s="26" t="s">
        <v>42</v>
      </c>
      <c r="Y61" s="26">
        <v>18.532756073366397</v>
      </c>
      <c r="Z61" s="26">
        <v>12.182173456696066</v>
      </c>
      <c r="AA61" s="26">
        <v>14.233837483336375</v>
      </c>
      <c r="AB61" s="26">
        <v>15.995870827464755</v>
      </c>
      <c r="AC61" s="26">
        <v>16.873827751744205</v>
      </c>
      <c r="AD61" s="28">
        <f>('Controles Generales'!$D$7*(I61*(90/H61))+'Controles Generales'!$G$7*(L61*(90/H61))+'Controles Generales'!$H$7*(M61*(90/H61))+'Controles Generales'!$Q$7*(V61*(90/H61)))/100</f>
        <v>3.7961654894046419</v>
      </c>
      <c r="AE61" s="26">
        <v>23.575269054158998</v>
      </c>
      <c r="AF61" s="26">
        <v>35.497713352077675</v>
      </c>
      <c r="AG61" s="26">
        <v>31.711272774179111</v>
      </c>
      <c r="AH61" s="26">
        <v>33.829254869318866</v>
      </c>
      <c r="AI61" s="26">
        <v>28.632190258613409</v>
      </c>
    </row>
    <row r="62" spans="1:35" ht="21" x14ac:dyDescent="0.25">
      <c r="A62" s="117" t="s">
        <v>677</v>
      </c>
      <c r="B62" s="117" t="s">
        <v>24</v>
      </c>
      <c r="C62" s="117" t="s">
        <v>165</v>
      </c>
      <c r="D62" s="117" t="s">
        <v>118</v>
      </c>
      <c r="E62" s="118">
        <v>32356</v>
      </c>
      <c r="F62" s="117">
        <v>27</v>
      </c>
      <c r="G62" s="117">
        <v>26</v>
      </c>
      <c r="H62" s="117">
        <v>1896</v>
      </c>
      <c r="I62" s="117">
        <v>146</v>
      </c>
      <c r="J62" s="2">
        <v>137</v>
      </c>
      <c r="K62" s="2">
        <v>19</v>
      </c>
      <c r="L62" s="117">
        <v>21</v>
      </c>
      <c r="M62" s="117">
        <v>91</v>
      </c>
      <c r="N62" s="2">
        <v>4</v>
      </c>
      <c r="O62" s="2">
        <v>3</v>
      </c>
      <c r="P62" s="2">
        <v>4</v>
      </c>
      <c r="Q62" s="2">
        <v>2</v>
      </c>
      <c r="R62" s="2">
        <v>10</v>
      </c>
      <c r="S62" s="2">
        <v>9</v>
      </c>
      <c r="T62" s="2">
        <v>17</v>
      </c>
      <c r="U62" s="2">
        <v>0</v>
      </c>
      <c r="V62" s="117">
        <v>75</v>
      </c>
      <c r="W62" s="2">
        <v>27</v>
      </c>
      <c r="X62" s="26" t="s">
        <v>42</v>
      </c>
      <c r="Y62" s="26">
        <v>13.651460785397724</v>
      </c>
      <c r="Z62" s="26">
        <v>6.936200586797403</v>
      </c>
      <c r="AA62" s="26">
        <v>7.559063210059203</v>
      </c>
      <c r="AB62" s="26">
        <v>10.686296850971495</v>
      </c>
      <c r="AC62" s="26">
        <v>13.251360746272816</v>
      </c>
      <c r="AD62" s="28">
        <f>('Controles Generales'!$D$7*(I62*(90/H62))+'Controles Generales'!$G$7*(L62*(90/H62))+'Controles Generales'!$H$7*(M62*(90/H62))+'Controles Generales'!$Q$7*(V62*(90/H62)))/100</f>
        <v>3.758306962025316</v>
      </c>
      <c r="AE62" s="26">
        <v>12.54375569009137</v>
      </c>
      <c r="AF62" s="26">
        <v>15.255941709214955</v>
      </c>
      <c r="AG62" s="26">
        <v>20.575720185399938</v>
      </c>
      <c r="AH62" s="26">
        <v>17.878484955407956</v>
      </c>
      <c r="AI62" s="26">
        <v>16.25780844933492</v>
      </c>
    </row>
    <row r="63" spans="1:35" ht="31.5" x14ac:dyDescent="0.25">
      <c r="A63" s="117" t="s">
        <v>678</v>
      </c>
      <c r="B63" s="117" t="s">
        <v>24</v>
      </c>
      <c r="C63" s="117" t="s">
        <v>154</v>
      </c>
      <c r="D63" s="117" t="s">
        <v>169</v>
      </c>
      <c r="E63" s="118">
        <v>31018</v>
      </c>
      <c r="F63" s="117">
        <v>30</v>
      </c>
      <c r="G63" s="117">
        <v>15</v>
      </c>
      <c r="H63" s="117">
        <v>1061</v>
      </c>
      <c r="I63" s="117">
        <v>106</v>
      </c>
      <c r="J63" s="2">
        <v>61</v>
      </c>
      <c r="K63" s="2">
        <v>6</v>
      </c>
      <c r="L63" s="117">
        <v>11</v>
      </c>
      <c r="M63" s="117">
        <v>51</v>
      </c>
      <c r="N63" s="2">
        <v>8</v>
      </c>
      <c r="O63" s="2">
        <v>0</v>
      </c>
      <c r="P63" s="2">
        <v>0</v>
      </c>
      <c r="Q63" s="2">
        <v>0</v>
      </c>
      <c r="R63" s="2">
        <v>9</v>
      </c>
      <c r="S63" s="2">
        <v>5</v>
      </c>
      <c r="T63" s="2">
        <v>11</v>
      </c>
      <c r="U63" s="2">
        <v>6</v>
      </c>
      <c r="V63" s="117">
        <v>34</v>
      </c>
      <c r="W63" s="2">
        <v>25</v>
      </c>
      <c r="AD63" s="28">
        <f>('Controles Generales'!$D$7*(I63*(90/H63))+'Controles Generales'!$G$7*(L63*(90/H63))+'Controles Generales'!$H$7*(M63*(90/H63))+'Controles Generales'!$Q$7*(V63*(90/H63)))/100</f>
        <v>4.0695098963242229</v>
      </c>
    </row>
    <row r="64" spans="1:35" ht="21" x14ac:dyDescent="0.25">
      <c r="A64" s="117" t="s">
        <v>294</v>
      </c>
      <c r="B64" s="117" t="s">
        <v>24</v>
      </c>
      <c r="C64" s="117" t="s">
        <v>168</v>
      </c>
      <c r="D64" s="117" t="s">
        <v>118</v>
      </c>
      <c r="E64" s="118">
        <v>32939</v>
      </c>
      <c r="F64" s="117">
        <v>25</v>
      </c>
      <c r="G64" s="117">
        <v>25</v>
      </c>
      <c r="H64" s="117">
        <v>2023</v>
      </c>
      <c r="I64" s="117">
        <v>109</v>
      </c>
      <c r="J64" s="2">
        <v>14</v>
      </c>
      <c r="K64" s="2">
        <v>2</v>
      </c>
      <c r="L64" s="117">
        <v>40</v>
      </c>
      <c r="M64" s="117">
        <v>91</v>
      </c>
      <c r="N64" s="2">
        <v>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117">
        <v>103</v>
      </c>
      <c r="W64" s="2">
        <v>5</v>
      </c>
      <c r="AD64" s="28">
        <f>('Controles Generales'!$D$7*(I64*(90/H64))+'Controles Generales'!$G$7*(L64*(90/H64))+'Controles Generales'!$H$7*(M64*(90/H64))+'Controles Generales'!$Q$7*(V64*(90/H64)))/100</f>
        <v>3.6547207118141376</v>
      </c>
    </row>
    <row r="65" spans="1:35" ht="21" x14ac:dyDescent="0.25">
      <c r="A65" s="117" t="s">
        <v>273</v>
      </c>
      <c r="B65" s="117" t="s">
        <v>24</v>
      </c>
      <c r="C65" s="117" t="s">
        <v>146</v>
      </c>
      <c r="D65" s="117" t="s">
        <v>118</v>
      </c>
      <c r="E65" s="118">
        <v>33535</v>
      </c>
      <c r="F65" s="117">
        <v>24</v>
      </c>
      <c r="G65" s="117">
        <v>1</v>
      </c>
      <c r="H65" s="117">
        <v>29</v>
      </c>
      <c r="I65" s="117">
        <v>3</v>
      </c>
      <c r="J65" s="2">
        <v>382</v>
      </c>
      <c r="K65" s="2">
        <v>11</v>
      </c>
      <c r="L65" s="117">
        <v>0</v>
      </c>
      <c r="M65" s="117">
        <v>1</v>
      </c>
      <c r="N65" s="2">
        <v>8</v>
      </c>
      <c r="O65" s="2">
        <v>0</v>
      </c>
      <c r="P65" s="2">
        <v>1</v>
      </c>
      <c r="Q65" s="2">
        <v>0</v>
      </c>
      <c r="R65" s="2">
        <v>29</v>
      </c>
      <c r="S65" s="2">
        <v>5</v>
      </c>
      <c r="T65" s="2">
        <v>13</v>
      </c>
      <c r="U65" s="2">
        <v>15</v>
      </c>
      <c r="V65" s="117">
        <v>2</v>
      </c>
      <c r="W65" s="2">
        <v>107</v>
      </c>
      <c r="AD65" s="28">
        <f>('Controles Generales'!$D$7*(I65*(90/H65))+'Controles Generales'!$G$7*(L65*(90/H65))+'Controles Generales'!$H$7*(M65*(90/H65))+'Controles Generales'!$Q$7*(V65*(90/H65)))/100</f>
        <v>4.1896551724137927</v>
      </c>
    </row>
    <row r="66" spans="1:35" ht="21" x14ac:dyDescent="0.25">
      <c r="A66" s="117" t="s">
        <v>679</v>
      </c>
      <c r="B66" s="117" t="s">
        <v>24</v>
      </c>
      <c r="C66" s="117" t="s">
        <v>165</v>
      </c>
      <c r="D66" s="117" t="s">
        <v>118</v>
      </c>
      <c r="E66" s="118">
        <v>34034</v>
      </c>
      <c r="F66" s="117">
        <v>22</v>
      </c>
      <c r="G66" s="117">
        <v>6</v>
      </c>
      <c r="H66" s="117">
        <v>152</v>
      </c>
      <c r="I66" s="117">
        <v>2</v>
      </c>
      <c r="J66" s="2">
        <v>324</v>
      </c>
      <c r="K66" s="2">
        <v>61</v>
      </c>
      <c r="L66" s="117">
        <v>2</v>
      </c>
      <c r="M66" s="117">
        <v>4</v>
      </c>
      <c r="N66" s="2">
        <v>18</v>
      </c>
      <c r="O66" s="2">
        <v>3</v>
      </c>
      <c r="P66" s="2">
        <v>8</v>
      </c>
      <c r="Q66" s="2">
        <v>4</v>
      </c>
      <c r="R66" s="2">
        <v>68</v>
      </c>
      <c r="S66" s="2">
        <v>41</v>
      </c>
      <c r="T66" s="2">
        <v>43</v>
      </c>
      <c r="U66" s="2">
        <v>3</v>
      </c>
      <c r="V66" s="117">
        <v>3</v>
      </c>
      <c r="W66" s="2">
        <v>64</v>
      </c>
      <c r="AD66" s="28">
        <f>('Controles Generales'!$D$7*(I66*(90/H66))+'Controles Generales'!$G$7*(L66*(90/H66))+'Controles Generales'!$H$7*(M66*(90/H66))+'Controles Generales'!$Q$7*(V66*(90/H66)))/100</f>
        <v>1.6282894736842104</v>
      </c>
    </row>
    <row r="67" spans="1:35" ht="21" x14ac:dyDescent="0.25">
      <c r="A67" s="117" t="s">
        <v>207</v>
      </c>
      <c r="B67" s="117" t="s">
        <v>24</v>
      </c>
      <c r="C67" s="117" t="s">
        <v>144</v>
      </c>
      <c r="D67" s="117" t="s">
        <v>118</v>
      </c>
      <c r="E67" s="118">
        <v>35277</v>
      </c>
      <c r="F67" s="117">
        <v>19</v>
      </c>
      <c r="G67" s="117">
        <v>17</v>
      </c>
      <c r="H67" s="117">
        <v>717</v>
      </c>
      <c r="I67" s="117">
        <v>40</v>
      </c>
      <c r="J67" s="2">
        <v>173</v>
      </c>
      <c r="K67" s="2">
        <v>11</v>
      </c>
      <c r="L67" s="117">
        <v>4</v>
      </c>
      <c r="M67" s="117">
        <v>26</v>
      </c>
      <c r="N67" s="2">
        <v>13</v>
      </c>
      <c r="O67" s="2">
        <v>3</v>
      </c>
      <c r="P67" s="2">
        <v>4</v>
      </c>
      <c r="Q67" s="2">
        <v>2</v>
      </c>
      <c r="R67" s="2">
        <v>12</v>
      </c>
      <c r="S67" s="2">
        <v>5</v>
      </c>
      <c r="T67" s="2">
        <v>28</v>
      </c>
      <c r="U67" s="2">
        <v>4</v>
      </c>
      <c r="V67" s="117">
        <v>14</v>
      </c>
      <c r="W67" s="2">
        <v>25</v>
      </c>
      <c r="X67" s="26" t="s">
        <v>42</v>
      </c>
      <c r="Y67" s="26">
        <v>12.187757096587493</v>
      </c>
      <c r="Z67" s="26">
        <v>3.5841919666085449</v>
      </c>
      <c r="AA67" s="26">
        <v>4.2936098049834337</v>
      </c>
      <c r="AB67" s="26">
        <v>11.673412834292412</v>
      </c>
      <c r="AC67" s="26">
        <v>15.781047462973461</v>
      </c>
      <c r="AD67" s="28">
        <f>('Controles Generales'!$D$7*(I67*(90/H67))+'Controles Generales'!$G$7*(L67*(90/H67))+'Controles Generales'!$H$7*(M67*(90/H67))+'Controles Generales'!$Q$7*(V67*(90/H67)))/100</f>
        <v>2.52928870292887</v>
      </c>
      <c r="AE67" s="26">
        <v>15.269403619012541</v>
      </c>
      <c r="AF67" s="26">
        <v>14.179280397022332</v>
      </c>
      <c r="AG67" s="26">
        <v>21.418829561941671</v>
      </c>
      <c r="AH67" s="26">
        <v>17.000470769095173</v>
      </c>
      <c r="AI67" s="26">
        <v>19.21286759533335</v>
      </c>
    </row>
    <row r="68" spans="1:35" ht="21" x14ac:dyDescent="0.25">
      <c r="A68" s="117" t="s">
        <v>680</v>
      </c>
      <c r="B68" s="117" t="s">
        <v>24</v>
      </c>
      <c r="C68" s="117" t="s">
        <v>144</v>
      </c>
      <c r="D68" s="117" t="s">
        <v>118</v>
      </c>
      <c r="E68" s="118">
        <v>32802</v>
      </c>
      <c r="F68" s="117">
        <v>26</v>
      </c>
      <c r="G68" s="117">
        <v>18</v>
      </c>
      <c r="H68" s="117">
        <v>1006</v>
      </c>
      <c r="I68" s="117">
        <v>78</v>
      </c>
      <c r="J68" s="2">
        <v>4</v>
      </c>
      <c r="K68" s="2">
        <v>0</v>
      </c>
      <c r="L68" s="117">
        <v>14</v>
      </c>
      <c r="M68" s="117">
        <v>50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1</v>
      </c>
      <c r="U68" s="2">
        <v>0</v>
      </c>
      <c r="V68" s="117">
        <v>36</v>
      </c>
      <c r="W68" s="2">
        <v>1</v>
      </c>
      <c r="X68" s="26" t="s">
        <v>42</v>
      </c>
      <c r="Y68" s="26">
        <v>31.234612084720428</v>
      </c>
      <c r="Z68" s="26">
        <v>14.318150880013455</v>
      </c>
      <c r="AA68" s="26">
        <v>15.397106780893383</v>
      </c>
      <c r="AB68" s="26">
        <v>22.468218642097476</v>
      </c>
      <c r="AC68" s="26">
        <v>27.233026551870594</v>
      </c>
      <c r="AD68" s="28">
        <f>('Controles Generales'!$D$7*(I68*(90/H68))+'Controles Generales'!$G$7*(L68*(90/H68))+'Controles Generales'!$H$7*(M68*(90/H68))+'Controles Generales'!$Q$7*(V68*(90/H68)))/100</f>
        <v>3.820079522862823</v>
      </c>
      <c r="AE68" s="26">
        <v>29.505445579165904</v>
      </c>
      <c r="AF68" s="26">
        <v>30.249817299153161</v>
      </c>
      <c r="AG68" s="26">
        <v>41.395799702958996</v>
      </c>
      <c r="AH68" s="26">
        <v>37.390451094729485</v>
      </c>
      <c r="AI68" s="26">
        <v>31.563250352363838</v>
      </c>
    </row>
    <row r="69" spans="1:35" ht="21" x14ac:dyDescent="0.25">
      <c r="A69" s="117" t="s">
        <v>681</v>
      </c>
      <c r="B69" s="117" t="s">
        <v>24</v>
      </c>
      <c r="C69" s="117" t="s">
        <v>128</v>
      </c>
      <c r="D69" s="117" t="s">
        <v>118</v>
      </c>
      <c r="E69" s="118">
        <v>35327</v>
      </c>
      <c r="F69" s="117">
        <v>19</v>
      </c>
      <c r="G69" s="117">
        <v>5</v>
      </c>
      <c r="H69" s="117">
        <v>108</v>
      </c>
      <c r="I69" s="117">
        <v>2</v>
      </c>
      <c r="J69" s="2">
        <v>7</v>
      </c>
      <c r="K69" s="2">
        <v>1</v>
      </c>
      <c r="L69" s="117">
        <v>1</v>
      </c>
      <c r="M69" s="117">
        <v>2</v>
      </c>
      <c r="N69" s="2">
        <v>3</v>
      </c>
      <c r="O69" s="2">
        <v>1</v>
      </c>
      <c r="P69" s="2">
        <v>0</v>
      </c>
      <c r="Q69" s="2">
        <v>0</v>
      </c>
      <c r="R69" s="2">
        <v>1</v>
      </c>
      <c r="S69" s="2">
        <v>1</v>
      </c>
      <c r="T69" s="2">
        <v>4</v>
      </c>
      <c r="U69" s="2">
        <v>0</v>
      </c>
      <c r="V69" s="117">
        <v>3</v>
      </c>
      <c r="W69" s="2">
        <v>0</v>
      </c>
      <c r="X69" s="26" t="s">
        <v>42</v>
      </c>
      <c r="Y69" s="26">
        <v>28.697670858958716</v>
      </c>
      <c r="Z69" s="26">
        <v>28.28500369862768</v>
      </c>
      <c r="AA69" s="26">
        <v>25.687963135786109</v>
      </c>
      <c r="AB69" s="26">
        <v>26.168982334368547</v>
      </c>
      <c r="AC69" s="26">
        <v>36.742493710755134</v>
      </c>
      <c r="AD69" s="28">
        <f>('Controles Generales'!$D$7*(I69*(90/H69))+'Controles Generales'!$G$7*(L69*(90/H69))+'Controles Generales'!$H$7*(M69*(90/H69))+'Controles Generales'!$Q$7*(V69*(90/H69)))/100</f>
        <v>1.5833333333333335</v>
      </c>
      <c r="AE69" s="26">
        <v>37.604272339792075</v>
      </c>
      <c r="AF69" s="26">
        <v>57.731558149489835</v>
      </c>
      <c r="AG69" s="26">
        <v>50.327907788705062</v>
      </c>
      <c r="AH69" s="26">
        <v>51.923726348783511</v>
      </c>
      <c r="AI69" s="26">
        <v>43.601930158850372</v>
      </c>
    </row>
    <row r="70" spans="1:35" ht="21" x14ac:dyDescent="0.25">
      <c r="A70" s="117" t="s">
        <v>282</v>
      </c>
      <c r="B70" s="117" t="s">
        <v>24</v>
      </c>
      <c r="C70" s="117" t="s">
        <v>190</v>
      </c>
      <c r="D70" s="117" t="s">
        <v>118</v>
      </c>
      <c r="E70" s="118">
        <v>29689</v>
      </c>
      <c r="F70" s="117">
        <v>34</v>
      </c>
      <c r="G70" s="117">
        <v>5</v>
      </c>
      <c r="H70" s="117">
        <v>330</v>
      </c>
      <c r="I70" s="117">
        <v>32</v>
      </c>
      <c r="J70" s="2">
        <v>112</v>
      </c>
      <c r="K70" s="2">
        <v>8</v>
      </c>
      <c r="L70" s="117">
        <v>1</v>
      </c>
      <c r="M70" s="117">
        <v>15</v>
      </c>
      <c r="N70" s="2">
        <v>13</v>
      </c>
      <c r="O70" s="2">
        <v>0</v>
      </c>
      <c r="P70" s="2">
        <v>4</v>
      </c>
      <c r="Q70" s="2">
        <v>3</v>
      </c>
      <c r="R70" s="2">
        <v>6</v>
      </c>
      <c r="S70" s="2">
        <v>1</v>
      </c>
      <c r="T70" s="2">
        <v>7</v>
      </c>
      <c r="U70" s="2">
        <v>1</v>
      </c>
      <c r="V70" s="117">
        <v>29</v>
      </c>
      <c r="W70" s="2">
        <v>37</v>
      </c>
      <c r="X70" s="26" t="s">
        <v>42</v>
      </c>
      <c r="Y70" s="26">
        <v>26.634714843625208</v>
      </c>
      <c r="Z70" s="26">
        <v>15.656818435123075</v>
      </c>
      <c r="AA70" s="26">
        <v>20.985954196390203</v>
      </c>
      <c r="AB70" s="26">
        <v>23.48922304034652</v>
      </c>
      <c r="AC70" s="26">
        <v>26.311375599349645</v>
      </c>
      <c r="AD70" s="28">
        <f>('Controles Generales'!$D$7*(I70*(90/H70))+'Controles Generales'!$G$7*(L70*(90/H70))+'Controles Generales'!$H$7*(M70*(90/H70))+'Controles Generales'!$Q$7*(V70*(90/H70)))/100</f>
        <v>4.7522727272727261</v>
      </c>
      <c r="AE70" s="26">
        <v>33.995845219019422</v>
      </c>
      <c r="AF70" s="26">
        <v>46.651967296179819</v>
      </c>
      <c r="AG70" s="26">
        <v>43.527984933874279</v>
      </c>
      <c r="AH70" s="26">
        <v>43.708771321537476</v>
      </c>
      <c r="AI70" s="26">
        <v>41.245421921287964</v>
      </c>
    </row>
    <row r="71" spans="1:35" ht="21" x14ac:dyDescent="0.25">
      <c r="A71" s="117" t="s">
        <v>682</v>
      </c>
      <c r="B71" s="117" t="s">
        <v>24</v>
      </c>
      <c r="C71" s="117" t="s">
        <v>144</v>
      </c>
      <c r="D71" s="117" t="s">
        <v>118</v>
      </c>
      <c r="E71" s="118">
        <v>33714</v>
      </c>
      <c r="F71" s="117">
        <v>23</v>
      </c>
      <c r="G71" s="117">
        <v>1</v>
      </c>
      <c r="H71" s="117">
        <v>35</v>
      </c>
      <c r="I71" s="117">
        <v>2</v>
      </c>
      <c r="J71" s="2">
        <v>298</v>
      </c>
      <c r="K71" s="2">
        <v>54</v>
      </c>
      <c r="L71" s="117">
        <v>1</v>
      </c>
      <c r="M71" s="117">
        <v>2</v>
      </c>
      <c r="N71" s="2">
        <v>18</v>
      </c>
      <c r="O71" s="2">
        <v>11</v>
      </c>
      <c r="P71" s="2">
        <v>4</v>
      </c>
      <c r="Q71" s="2">
        <v>1</v>
      </c>
      <c r="R71" s="2">
        <v>80</v>
      </c>
      <c r="S71" s="2">
        <v>37</v>
      </c>
      <c r="T71" s="2">
        <v>48</v>
      </c>
      <c r="U71" s="2">
        <v>10</v>
      </c>
      <c r="V71" s="117">
        <v>2</v>
      </c>
      <c r="W71" s="2">
        <v>71</v>
      </c>
      <c r="AD71" s="28">
        <f>('Controles Generales'!$D$7*(I71*(90/H71))+'Controles Generales'!$G$7*(L71*(90/H71))+'Controles Generales'!$H$7*(M71*(90/H71))+'Controles Generales'!$Q$7*(V71*(90/H71)))/100</f>
        <v>4.3714285714285719</v>
      </c>
    </row>
    <row r="72" spans="1:35" ht="21" x14ac:dyDescent="0.25">
      <c r="A72" s="117" t="s">
        <v>683</v>
      </c>
      <c r="B72" s="117" t="s">
        <v>24</v>
      </c>
      <c r="C72" s="117" t="s">
        <v>157</v>
      </c>
      <c r="D72" s="117" t="s">
        <v>118</v>
      </c>
      <c r="E72" s="118">
        <v>34541</v>
      </c>
      <c r="F72" s="117">
        <v>21</v>
      </c>
      <c r="G72" s="117">
        <v>27</v>
      </c>
      <c r="H72" s="117">
        <v>1820</v>
      </c>
      <c r="I72" s="117">
        <v>137</v>
      </c>
      <c r="J72" s="2">
        <v>12</v>
      </c>
      <c r="K72" s="2">
        <v>0</v>
      </c>
      <c r="L72" s="117">
        <v>21</v>
      </c>
      <c r="M72" s="117">
        <v>86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117">
        <v>58</v>
      </c>
      <c r="W72" s="2">
        <v>2</v>
      </c>
      <c r="X72" s="26" t="s">
        <v>42</v>
      </c>
      <c r="Y72" s="26">
        <v>24.960881178076658</v>
      </c>
      <c r="Z72" s="26">
        <v>12.137068364468997</v>
      </c>
      <c r="AA72" s="26">
        <v>12.293305446638646</v>
      </c>
      <c r="AB72" s="26">
        <v>18.333831997748785</v>
      </c>
      <c r="AC72" s="26">
        <v>21.972892614151938</v>
      </c>
      <c r="AD72" s="28">
        <f>('Controles Generales'!$D$7*(I72*(90/H72))+'Controles Generales'!$G$7*(L72*(90/H72))+'Controles Generales'!$H$7*(M72*(90/H72))+'Controles Generales'!$Q$7*(V72*(90/H72)))/100</f>
        <v>3.5789835164835164</v>
      </c>
      <c r="AE72" s="26">
        <v>27.899316967107492</v>
      </c>
      <c r="AF72" s="26">
        <v>35.016629340158758</v>
      </c>
      <c r="AG72" s="26">
        <v>41.420991621329129</v>
      </c>
      <c r="AH72" s="26">
        <v>36.809064937259251</v>
      </c>
      <c r="AI72" s="26">
        <v>33.404166393944017</v>
      </c>
    </row>
    <row r="73" spans="1:35" ht="21" x14ac:dyDescent="0.25">
      <c r="A73" s="117" t="s">
        <v>173</v>
      </c>
      <c r="B73" s="117" t="s">
        <v>24</v>
      </c>
      <c r="C73" s="117" t="s">
        <v>172</v>
      </c>
      <c r="D73" s="117" t="s">
        <v>118</v>
      </c>
      <c r="E73" s="118">
        <v>30066</v>
      </c>
      <c r="F73" s="117">
        <v>33</v>
      </c>
      <c r="G73" s="117">
        <v>25</v>
      </c>
      <c r="H73" s="117">
        <v>1715</v>
      </c>
      <c r="I73" s="117">
        <v>164</v>
      </c>
      <c r="J73" s="2">
        <v>184</v>
      </c>
      <c r="K73" s="2">
        <v>36</v>
      </c>
      <c r="L73" s="117">
        <v>18</v>
      </c>
      <c r="M73" s="117">
        <v>71</v>
      </c>
      <c r="N73" s="2">
        <v>25</v>
      </c>
      <c r="O73" s="2">
        <v>2</v>
      </c>
      <c r="P73" s="2">
        <v>4</v>
      </c>
      <c r="Q73" s="2">
        <v>3</v>
      </c>
      <c r="R73" s="2">
        <v>42</v>
      </c>
      <c r="S73" s="2">
        <v>4</v>
      </c>
      <c r="T73" s="2">
        <v>20</v>
      </c>
      <c r="U73" s="2">
        <v>14</v>
      </c>
      <c r="V73" s="117">
        <v>76</v>
      </c>
      <c r="W73" s="2">
        <v>55</v>
      </c>
      <c r="AD73" s="28">
        <f>('Controles Generales'!$D$7*(I73*(90/H73))+'Controles Generales'!$G$7*(L73*(90/H73))+'Controles Generales'!$H$7*(M73*(90/H73))+'Controles Generales'!$Q$7*(V73*(90/H73)))/100</f>
        <v>4.0421282798833822</v>
      </c>
    </row>
    <row r="74" spans="1:35" ht="31.5" x14ac:dyDescent="0.25">
      <c r="A74" s="2" t="s">
        <v>204</v>
      </c>
      <c r="B74" s="2" t="s">
        <v>24</v>
      </c>
      <c r="C74" s="2" t="s">
        <v>143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v>41</v>
      </c>
      <c r="J74" s="2">
        <v>45</v>
      </c>
      <c r="K74" s="2">
        <v>1</v>
      </c>
      <c r="L74" s="2">
        <v>1</v>
      </c>
      <c r="M74" s="2">
        <v>12</v>
      </c>
      <c r="N74" s="2">
        <v>2</v>
      </c>
      <c r="O74" s="2">
        <v>0</v>
      </c>
      <c r="P74" s="2">
        <v>0</v>
      </c>
      <c r="Q74" s="2">
        <v>0</v>
      </c>
      <c r="R74" s="2">
        <v>11</v>
      </c>
      <c r="S74" s="2">
        <v>1</v>
      </c>
      <c r="T74" s="2">
        <v>1</v>
      </c>
      <c r="U74" s="2">
        <v>0</v>
      </c>
      <c r="V74" s="2">
        <v>10</v>
      </c>
      <c r="W74" s="2">
        <v>6</v>
      </c>
      <c r="AD74" s="28">
        <f>('Controles Generales'!$D$7*(I74*(90/H74))+'Controles Generales'!$G$7*(L74*(90/H74))+'Controles Generales'!$H$7*(M74*(90/H74))+'Controles Generales'!$Q$7*(V74*(90/H74)))/100</f>
        <v>3.8562138728323698</v>
      </c>
    </row>
    <row r="75" spans="1:35" ht="21" x14ac:dyDescent="0.25">
      <c r="A75" s="2" t="s">
        <v>183</v>
      </c>
      <c r="B75" s="2" t="s">
        <v>24</v>
      </c>
      <c r="C75" s="2" t="s">
        <v>128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v>15</v>
      </c>
      <c r="J75" s="2">
        <v>37</v>
      </c>
      <c r="K75" s="2">
        <v>13</v>
      </c>
      <c r="L75" s="2">
        <v>1</v>
      </c>
      <c r="M75" s="2">
        <v>8</v>
      </c>
      <c r="N75" s="2">
        <v>1</v>
      </c>
      <c r="O75" s="2">
        <v>0</v>
      </c>
      <c r="P75" s="2">
        <v>0</v>
      </c>
      <c r="Q75" s="2">
        <v>0</v>
      </c>
      <c r="R75" s="2">
        <v>10</v>
      </c>
      <c r="S75" s="2">
        <v>0</v>
      </c>
      <c r="T75" s="2">
        <v>2</v>
      </c>
      <c r="U75" s="2">
        <v>0</v>
      </c>
      <c r="V75" s="2">
        <v>13</v>
      </c>
      <c r="W75" s="2">
        <v>4</v>
      </c>
      <c r="X75" s="26" t="s">
        <v>42</v>
      </c>
      <c r="Y75" s="26">
        <v>19.83701724118195</v>
      </c>
      <c r="Z75" s="26">
        <v>10.351882074385198</v>
      </c>
      <c r="AA75" s="26">
        <v>11.54874886559063</v>
      </c>
      <c r="AB75" s="26">
        <v>18.097263142821294</v>
      </c>
      <c r="AC75" s="26">
        <v>17.008186705767351</v>
      </c>
      <c r="AD75" s="28">
        <f>('Controles Generales'!$D$7*(I75*(90/H75))+'Controles Generales'!$G$7*(L75*(90/H75))+'Controles Generales'!$H$7*(M75*(90/H75))+'Controles Generales'!$Q$7*(V75*(90/H75)))/100</f>
        <v>3.8718274111675131</v>
      </c>
      <c r="AE75" s="26">
        <v>21.992002507373687</v>
      </c>
      <c r="AF75" s="26">
        <v>23.885734626958534</v>
      </c>
      <c r="AG75" s="26">
        <v>27.675891121784208</v>
      </c>
      <c r="AH75" s="26">
        <v>26.79602538388448</v>
      </c>
      <c r="AI75" s="26">
        <v>24.889823565678036</v>
      </c>
    </row>
    <row r="76" spans="1:35" ht="21" x14ac:dyDescent="0.25">
      <c r="A76" s="2" t="s">
        <v>179</v>
      </c>
      <c r="B76" s="2" t="s">
        <v>24</v>
      </c>
      <c r="C76" s="2" t="s">
        <v>121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v>82</v>
      </c>
      <c r="J76" s="2">
        <v>113</v>
      </c>
      <c r="K76" s="2">
        <v>10</v>
      </c>
      <c r="L76" s="2">
        <v>5</v>
      </c>
      <c r="M76" s="2">
        <v>49</v>
      </c>
      <c r="N76" s="2">
        <v>6</v>
      </c>
      <c r="O76" s="2">
        <v>3</v>
      </c>
      <c r="P76" s="2">
        <v>0</v>
      </c>
      <c r="Q76" s="2">
        <v>0</v>
      </c>
      <c r="R76" s="2">
        <v>15</v>
      </c>
      <c r="S76" s="2">
        <v>2</v>
      </c>
      <c r="T76" s="2">
        <v>17</v>
      </c>
      <c r="U76" s="2">
        <v>3</v>
      </c>
      <c r="V76" s="2">
        <v>36</v>
      </c>
      <c r="W76" s="2">
        <v>38</v>
      </c>
      <c r="X76" s="26" t="s">
        <v>42</v>
      </c>
      <c r="Y76" s="26">
        <v>21.213475060657245</v>
      </c>
      <c r="Z76" s="26">
        <v>23.042471081619034</v>
      </c>
      <c r="AA76" s="26">
        <v>21.731883280866004</v>
      </c>
      <c r="AB76" s="26">
        <v>17.037245552460529</v>
      </c>
      <c r="AC76" s="26">
        <v>23.338493209848476</v>
      </c>
      <c r="AD76" s="28">
        <f>('Controles Generales'!$D$7*(I76*(90/H76))+'Controles Generales'!$G$7*(L76*(90/H76))+'Controles Generales'!$H$7*(M76*(90/H76))+'Controles Generales'!$Q$7*(V76*(90/H76)))/100</f>
        <v>4.4371966019417473</v>
      </c>
      <c r="AE76" s="26">
        <v>19.137697858905106</v>
      </c>
      <c r="AF76" s="26">
        <v>22.176762823584454</v>
      </c>
      <c r="AG76" s="26">
        <v>20.968848320265248</v>
      </c>
      <c r="AH76" s="26">
        <v>19.883619424103372</v>
      </c>
      <c r="AI76" s="26">
        <v>17.743065038559553</v>
      </c>
    </row>
    <row r="77" spans="1:35" ht="31.5" x14ac:dyDescent="0.25">
      <c r="A77" s="2" t="s">
        <v>201</v>
      </c>
      <c r="B77" s="2" t="s">
        <v>24</v>
      </c>
      <c r="C77" s="2" t="s">
        <v>141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v>163</v>
      </c>
      <c r="J77" s="2">
        <v>463</v>
      </c>
      <c r="K77" s="2">
        <v>48</v>
      </c>
      <c r="L77" s="2">
        <v>9</v>
      </c>
      <c r="M77" s="2">
        <v>64</v>
      </c>
      <c r="N77" s="2">
        <v>9</v>
      </c>
      <c r="O77" s="2">
        <v>2</v>
      </c>
      <c r="P77" s="2">
        <v>6</v>
      </c>
      <c r="Q77" s="2">
        <v>3</v>
      </c>
      <c r="R77" s="2">
        <v>41</v>
      </c>
      <c r="S77" s="2">
        <v>51</v>
      </c>
      <c r="T77" s="2">
        <v>43</v>
      </c>
      <c r="U77" s="2">
        <v>1</v>
      </c>
      <c r="V77" s="2">
        <v>43</v>
      </c>
      <c r="W77" s="2">
        <v>29</v>
      </c>
      <c r="AD77" s="28">
        <f>('Controles Generales'!$D$7*(I77*(90/H77))+'Controles Generales'!$G$7*(L77*(90/H77))+'Controles Generales'!$H$7*(M77*(90/H77))+'Controles Generales'!$Q$7*(V77*(90/H77)))/100</f>
        <v>3.1275834658187605</v>
      </c>
    </row>
    <row r="78" spans="1:35" ht="21" x14ac:dyDescent="0.25">
      <c r="A78" s="2" t="s">
        <v>217</v>
      </c>
      <c r="B78" s="2" t="s">
        <v>24</v>
      </c>
      <c r="C78" s="2" t="s">
        <v>152</v>
      </c>
      <c r="D78" s="2" t="s">
        <v>133</v>
      </c>
      <c r="E78" s="3">
        <v>33789</v>
      </c>
      <c r="F78" s="2">
        <v>25</v>
      </c>
      <c r="G78" s="2">
        <v>13</v>
      </c>
      <c r="H78" s="2">
        <v>979</v>
      </c>
      <c r="I78" s="2">
        <v>80</v>
      </c>
      <c r="J78" s="2">
        <v>168</v>
      </c>
      <c r="K78" s="2">
        <v>17</v>
      </c>
      <c r="L78" s="2">
        <v>3</v>
      </c>
      <c r="M78" s="2">
        <v>45</v>
      </c>
      <c r="N78" s="2">
        <v>5</v>
      </c>
      <c r="O78" s="2">
        <v>1</v>
      </c>
      <c r="P78" s="2">
        <v>3</v>
      </c>
      <c r="Q78" s="2">
        <v>2</v>
      </c>
      <c r="R78" s="2">
        <v>13</v>
      </c>
      <c r="S78" s="2">
        <v>4</v>
      </c>
      <c r="T78" s="2">
        <v>25</v>
      </c>
      <c r="U78" s="2">
        <v>0</v>
      </c>
      <c r="V78" s="2">
        <v>39</v>
      </c>
      <c r="W78" s="2">
        <v>28</v>
      </c>
      <c r="AD78" s="28">
        <f>('Controles Generales'!$D$7*(I78*(90/H78))+'Controles Generales'!$G$7*(L78*(90/H78))+'Controles Generales'!$H$7*(M78*(90/H78))+'Controles Generales'!$Q$7*(V78*(90/H78)))/100</f>
        <v>3.5921859039836566</v>
      </c>
    </row>
    <row r="79" spans="1:35" ht="21" x14ac:dyDescent="0.25">
      <c r="A79" s="2" t="s">
        <v>227</v>
      </c>
      <c r="B79" s="2" t="s">
        <v>24</v>
      </c>
      <c r="C79" s="2" t="s">
        <v>160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v>8</v>
      </c>
      <c r="J79" s="2">
        <v>13</v>
      </c>
      <c r="K79" s="2">
        <v>2</v>
      </c>
      <c r="L79" s="2">
        <v>0</v>
      </c>
      <c r="M79" s="2">
        <v>7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2</v>
      </c>
      <c r="U79" s="2">
        <v>0</v>
      </c>
      <c r="V79" s="2">
        <v>5</v>
      </c>
      <c r="W79" s="2">
        <v>5</v>
      </c>
      <c r="AD79" s="28">
        <f>('Controles Generales'!$D$7*(I79*(90/H79))+'Controles Generales'!$G$7*(L79*(90/H79))+'Controles Generales'!$H$7*(M79*(90/H79))+'Controles Generales'!$Q$7*(V79*(90/H79)))/100</f>
        <v>3.0375000000000001</v>
      </c>
    </row>
    <row r="80" spans="1:35" ht="21" x14ac:dyDescent="0.25">
      <c r="A80" s="2" t="s">
        <v>218</v>
      </c>
      <c r="B80" s="2" t="s">
        <v>24</v>
      </c>
      <c r="C80" s="2" t="s">
        <v>152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v>29</v>
      </c>
      <c r="J80" s="2">
        <v>89</v>
      </c>
      <c r="K80" s="2">
        <v>18</v>
      </c>
      <c r="L80" s="2">
        <v>2</v>
      </c>
      <c r="M80" s="2">
        <v>13</v>
      </c>
      <c r="N80" s="2">
        <v>9</v>
      </c>
      <c r="O80" s="2">
        <v>2</v>
      </c>
      <c r="P80" s="2">
        <v>0</v>
      </c>
      <c r="Q80" s="2">
        <v>0</v>
      </c>
      <c r="R80" s="2">
        <v>5</v>
      </c>
      <c r="S80" s="2">
        <v>6</v>
      </c>
      <c r="T80" s="2">
        <v>16</v>
      </c>
      <c r="U80" s="2">
        <v>1</v>
      </c>
      <c r="V80" s="2">
        <v>29</v>
      </c>
      <c r="W80" s="2">
        <v>29</v>
      </c>
      <c r="AD80" s="28">
        <f>('Controles Generales'!$D$7*(I80*(90/H80))+'Controles Generales'!$G$7*(L80*(90/H80))+'Controles Generales'!$H$7*(M80*(90/H80))+'Controles Generales'!$Q$7*(V80*(90/H80)))/100</f>
        <v>2.9819277108433733</v>
      </c>
    </row>
    <row r="81" spans="1:35" ht="21" x14ac:dyDescent="0.25">
      <c r="A81" s="2" t="s">
        <v>205</v>
      </c>
      <c r="B81" s="2" t="s">
        <v>24</v>
      </c>
      <c r="C81" s="2" t="s">
        <v>143</v>
      </c>
      <c r="D81" s="2" t="s">
        <v>169</v>
      </c>
      <c r="E81" s="3">
        <v>32755</v>
      </c>
      <c r="F81" s="2">
        <v>27</v>
      </c>
      <c r="G81" s="2">
        <v>23</v>
      </c>
      <c r="H81" s="2">
        <v>1650</v>
      </c>
      <c r="I81" s="2">
        <v>289</v>
      </c>
      <c r="J81" s="2">
        <v>395</v>
      </c>
      <c r="K81" s="2">
        <v>33</v>
      </c>
      <c r="L81" s="2">
        <v>9</v>
      </c>
      <c r="M81" s="2">
        <v>85</v>
      </c>
      <c r="N81" s="2">
        <v>8</v>
      </c>
      <c r="O81" s="2">
        <v>3</v>
      </c>
      <c r="P81" s="2">
        <v>8</v>
      </c>
      <c r="Q81" s="2">
        <v>6</v>
      </c>
      <c r="R81" s="2">
        <v>39</v>
      </c>
      <c r="S81" s="2">
        <v>2</v>
      </c>
      <c r="T81" s="2">
        <v>23</v>
      </c>
      <c r="U81" s="2">
        <v>10</v>
      </c>
      <c r="V81" s="2">
        <v>48</v>
      </c>
      <c r="W81" s="2">
        <v>35</v>
      </c>
      <c r="AD81" s="28">
        <f>('Controles Generales'!$D$7*(I81*(90/H81))+'Controles Generales'!$G$7*(L81*(90/H81))+'Controles Generales'!$H$7*(M81*(90/H81))+'Controles Generales'!$Q$7*(V81*(90/H81)))/100</f>
        <v>5.4927272727272722</v>
      </c>
    </row>
    <row r="82" spans="1:35" ht="21" x14ac:dyDescent="0.25">
      <c r="A82" s="2" t="s">
        <v>195</v>
      </c>
      <c r="B82" s="2" t="s">
        <v>24</v>
      </c>
      <c r="C82" s="2" t="s">
        <v>135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v>149</v>
      </c>
      <c r="J82" s="2">
        <v>261</v>
      </c>
      <c r="K82" s="2">
        <v>47</v>
      </c>
      <c r="L82" s="2">
        <v>19</v>
      </c>
      <c r="M82" s="2">
        <v>78</v>
      </c>
      <c r="N82" s="2">
        <v>14</v>
      </c>
      <c r="O82" s="2">
        <v>3</v>
      </c>
      <c r="P82" s="2">
        <v>7</v>
      </c>
      <c r="Q82" s="2">
        <v>4</v>
      </c>
      <c r="R82" s="2">
        <v>55</v>
      </c>
      <c r="S82" s="2">
        <v>14</v>
      </c>
      <c r="T82" s="2">
        <v>26</v>
      </c>
      <c r="U82" s="2">
        <v>4</v>
      </c>
      <c r="V82" s="2">
        <v>81</v>
      </c>
      <c r="W82" s="2">
        <v>45</v>
      </c>
      <c r="X82" s="26" t="s">
        <v>42</v>
      </c>
      <c r="Y82" s="26">
        <v>3.899804368484828</v>
      </c>
      <c r="Z82" s="26">
        <v>1.6257200718226079</v>
      </c>
      <c r="AA82" s="26">
        <v>1.7928150589325211</v>
      </c>
      <c r="AB82" s="26">
        <v>2.5883289586487619</v>
      </c>
      <c r="AC82" s="26">
        <v>3.89860005585812</v>
      </c>
      <c r="AD82" s="28">
        <f>('Controles Generales'!$D$7*(I82*(90/H82))+'Controles Generales'!$G$7*(L82*(90/H82))+'Controles Generales'!$H$7*(M82*(90/H82))+'Controles Generales'!$Q$7*(V82*(90/H82)))/100</f>
        <v>3.8956925675675675</v>
      </c>
      <c r="AE82" s="26">
        <v>3.1215010787950108</v>
      </c>
      <c r="AF82" s="26">
        <v>2.2021551696599131</v>
      </c>
      <c r="AG82" s="26">
        <v>4.3431888120428264</v>
      </c>
      <c r="AH82" s="26">
        <v>3.1231135820833145</v>
      </c>
      <c r="AI82" s="26">
        <v>3.1483307327651748</v>
      </c>
    </row>
    <row r="83" spans="1:35" ht="31.5" x14ac:dyDescent="0.25">
      <c r="A83" s="2" t="s">
        <v>184</v>
      </c>
      <c r="B83" s="2" t="s">
        <v>24</v>
      </c>
      <c r="C83" s="2" t="s">
        <v>128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v>90</v>
      </c>
      <c r="J83" s="2">
        <v>176</v>
      </c>
      <c r="K83" s="2">
        <v>10</v>
      </c>
      <c r="L83" s="2">
        <v>16</v>
      </c>
      <c r="M83" s="2">
        <v>74</v>
      </c>
      <c r="N83" s="2">
        <v>18</v>
      </c>
      <c r="O83" s="2">
        <v>2</v>
      </c>
      <c r="P83" s="2">
        <v>5</v>
      </c>
      <c r="Q83" s="2">
        <v>1</v>
      </c>
      <c r="R83" s="2">
        <v>103</v>
      </c>
      <c r="S83" s="2">
        <v>4</v>
      </c>
      <c r="T83" s="2">
        <v>42</v>
      </c>
      <c r="U83" s="2">
        <v>4</v>
      </c>
      <c r="V83" s="2">
        <v>89</v>
      </c>
      <c r="W83" s="2">
        <v>53</v>
      </c>
      <c r="X83" s="26" t="s">
        <v>42</v>
      </c>
      <c r="Y83" s="26">
        <v>14.507356300450638</v>
      </c>
      <c r="Z83" s="26">
        <v>9.0950389006928951</v>
      </c>
      <c r="AA83" s="26">
        <v>10.268633158588536</v>
      </c>
      <c r="AB83" s="26">
        <v>13.976618595532605</v>
      </c>
      <c r="AC83" s="26">
        <v>14.270361466423751</v>
      </c>
      <c r="AD83" s="28">
        <f>('Controles Generales'!$D$7*(I83*(90/H83))+'Controles Generales'!$G$7*(L83*(90/H83))+'Controles Generales'!$H$7*(M83*(90/H83))+'Controles Generales'!$Q$7*(V83*(90/H83)))/100</f>
        <v>2.8626069451434324</v>
      </c>
      <c r="AE83" s="26">
        <v>16.782315324714776</v>
      </c>
      <c r="AF83" s="26">
        <v>15.694011036752972</v>
      </c>
      <c r="AG83" s="26">
        <v>16.697007516349135</v>
      </c>
      <c r="AH83" s="26">
        <v>15.962260800557335</v>
      </c>
      <c r="AI83" s="26">
        <v>16.697768614129629</v>
      </c>
    </row>
    <row r="84" spans="1:35" ht="21" x14ac:dyDescent="0.25">
      <c r="A84" s="2" t="s">
        <v>196</v>
      </c>
      <c r="B84" s="2" t="s">
        <v>24</v>
      </c>
      <c r="C84" s="2" t="s">
        <v>135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v>13</v>
      </c>
      <c r="J84" s="2">
        <v>18</v>
      </c>
      <c r="K84" s="2">
        <v>2</v>
      </c>
      <c r="L84" s="2">
        <v>1</v>
      </c>
      <c r="M84" s="2">
        <v>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</v>
      </c>
      <c r="U84" s="2">
        <v>0</v>
      </c>
      <c r="V84" s="2">
        <v>9</v>
      </c>
      <c r="W84" s="2">
        <v>2</v>
      </c>
      <c r="X84" s="26" t="s">
        <v>42</v>
      </c>
      <c r="Y84" s="26">
        <v>2.7704977013441483</v>
      </c>
      <c r="Z84" s="26">
        <v>1.8217998345047841</v>
      </c>
      <c r="AA84" s="26">
        <v>1.9044659457958779</v>
      </c>
      <c r="AB84" s="26">
        <v>1.9508255701966075</v>
      </c>
      <c r="AC84" s="26">
        <v>2.5298563200836899</v>
      </c>
      <c r="AD84" s="28">
        <f>('Controles Generales'!$D$7*(I84*(90/H84))+'Controles Generales'!$G$7*(L84*(90/H84))+'Controles Generales'!$H$7*(M84*(90/H84))+'Controles Generales'!$Q$7*(V84*(90/H84)))/100</f>
        <v>3.84</v>
      </c>
      <c r="AE84" s="26">
        <v>1.9539195300464798</v>
      </c>
      <c r="AF84" s="26">
        <v>0.74501897533206829</v>
      </c>
      <c r="AG84" s="26">
        <v>2.0516455656826453</v>
      </c>
      <c r="AH84" s="26">
        <v>1.4055510623075247</v>
      </c>
      <c r="AI84" s="26">
        <v>1.4447525272894364</v>
      </c>
    </row>
    <row r="85" spans="1:35" ht="21" x14ac:dyDescent="0.25">
      <c r="A85" s="2" t="s">
        <v>210</v>
      </c>
      <c r="B85" s="2" t="s">
        <v>24</v>
      </c>
      <c r="C85" s="2" t="s">
        <v>146</v>
      </c>
      <c r="D85" s="2" t="s">
        <v>169</v>
      </c>
      <c r="E85" s="3">
        <v>31963</v>
      </c>
      <c r="F85" s="2">
        <v>30</v>
      </c>
      <c r="G85" s="2">
        <v>28</v>
      </c>
      <c r="H85" s="2">
        <v>2399</v>
      </c>
      <c r="I85" s="2">
        <v>194</v>
      </c>
      <c r="J85" s="2">
        <v>331</v>
      </c>
      <c r="K85" s="2">
        <v>18</v>
      </c>
      <c r="L85" s="2">
        <v>22</v>
      </c>
      <c r="M85" s="2">
        <v>157</v>
      </c>
      <c r="N85" s="2">
        <v>13</v>
      </c>
      <c r="O85" s="2">
        <v>3</v>
      </c>
      <c r="P85" s="2">
        <v>5</v>
      </c>
      <c r="Q85" s="2">
        <v>2</v>
      </c>
      <c r="R85" s="2">
        <v>47</v>
      </c>
      <c r="S85" s="2">
        <v>0</v>
      </c>
      <c r="T85" s="2">
        <v>28</v>
      </c>
      <c r="U85" s="2">
        <v>21</v>
      </c>
      <c r="V85" s="2">
        <v>213</v>
      </c>
      <c r="W85" s="2">
        <v>96</v>
      </c>
      <c r="AD85" s="28">
        <f>('Controles Generales'!$D$7*(I85*(90/H85))+'Controles Generales'!$G$7*(L85*(90/H85))+'Controles Generales'!$H$7*(M85*(90/H85))+'Controles Generales'!$Q$7*(V85*(90/H85)))/100</f>
        <v>5.1030637765735722</v>
      </c>
    </row>
    <row r="86" spans="1:35" ht="21" x14ac:dyDescent="0.25">
      <c r="A86" s="2" t="s">
        <v>207</v>
      </c>
      <c r="B86" s="2" t="s">
        <v>24</v>
      </c>
      <c r="C86" s="2" t="s">
        <v>144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v>11</v>
      </c>
      <c r="J86" s="2">
        <v>24</v>
      </c>
      <c r="K86" s="2">
        <v>3</v>
      </c>
      <c r="L86" s="2">
        <v>0</v>
      </c>
      <c r="M86" s="2">
        <v>2</v>
      </c>
      <c r="N86" s="2">
        <v>3</v>
      </c>
      <c r="O86" s="2">
        <v>0</v>
      </c>
      <c r="P86" s="2">
        <v>2</v>
      </c>
      <c r="Q86" s="2">
        <v>2</v>
      </c>
      <c r="R86" s="2">
        <v>4</v>
      </c>
      <c r="S86" s="2">
        <v>0</v>
      </c>
      <c r="T86" s="2">
        <v>3</v>
      </c>
      <c r="U86" s="2">
        <v>0</v>
      </c>
      <c r="V86" s="2">
        <v>3</v>
      </c>
      <c r="W86" s="2">
        <v>1</v>
      </c>
      <c r="AD86" s="28">
        <f>('Controles Generales'!$D$7*(I86*(90/H86))+'Controles Generales'!$G$7*(L86*(90/H86))+'Controles Generales'!$H$7*(M86*(90/H86))+'Controles Generales'!$Q$7*(V86*(90/H86)))/100</f>
        <v>2.548828125</v>
      </c>
    </row>
    <row r="87" spans="1:35" ht="31.5" x14ac:dyDescent="0.25">
      <c r="A87" s="2" t="s">
        <v>213</v>
      </c>
      <c r="B87" s="2" t="s">
        <v>24</v>
      </c>
      <c r="C87" s="2" t="s">
        <v>148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AD87" s="28">
        <f>('Controles Generales'!$D$7*(I87*(90/H87))+'Controles Generales'!$G$7*(L87*(90/H87))+'Controles Generales'!$H$7*(M87*(90/H87))+'Controles Generales'!$Q$7*(V87*(90/H87)))/100</f>
        <v>0</v>
      </c>
    </row>
    <row r="88" spans="1:35" ht="21" x14ac:dyDescent="0.25">
      <c r="A88" s="2" t="s">
        <v>197</v>
      </c>
      <c r="B88" s="2" t="s">
        <v>24</v>
      </c>
      <c r="C88" s="2" t="s">
        <v>135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v>2</v>
      </c>
      <c r="J88" s="2">
        <v>0</v>
      </c>
      <c r="K88" s="2">
        <v>1</v>
      </c>
      <c r="L88" s="2">
        <v>0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2</v>
      </c>
      <c r="X88" s="26" t="s">
        <v>42</v>
      </c>
      <c r="Y88" s="26">
        <v>0.9291179976911379</v>
      </c>
      <c r="Z88" s="26">
        <v>0.8440790592755234</v>
      </c>
      <c r="AA88" s="26">
        <v>0.77092873842191212</v>
      </c>
      <c r="AB88" s="26">
        <v>0.76518357146162952</v>
      </c>
      <c r="AC88" s="26">
        <v>0.4588215784847664</v>
      </c>
      <c r="AD88" s="28">
        <f>('Controles Generales'!$D$7*(I88*(90/H88))+'Controles Generales'!$G$7*(L88*(90/H88))+'Controles Generales'!$H$7*(M88*(90/H88))+'Controles Generales'!$Q$7*(V88*(90/H88)))/100</f>
        <v>4.9090909090909092</v>
      </c>
      <c r="AE88" s="26">
        <v>0.59983757468368937</v>
      </c>
      <c r="AF88" s="26">
        <v>0.18768328445747798</v>
      </c>
      <c r="AG88" s="26">
        <v>0.2284505552617663</v>
      </c>
      <c r="AH88" s="26">
        <v>0.23292149415893471</v>
      </c>
      <c r="AI88" s="26">
        <v>0.30491110685029321</v>
      </c>
    </row>
    <row r="89" spans="1:35" ht="31.5" x14ac:dyDescent="0.25">
      <c r="A89" s="2" t="s">
        <v>199</v>
      </c>
      <c r="B89" s="2" t="s">
        <v>24</v>
      </c>
      <c r="C89" s="2" t="s">
        <v>138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v>34</v>
      </c>
      <c r="J89" s="2">
        <v>13</v>
      </c>
      <c r="K89" s="2">
        <v>0</v>
      </c>
      <c r="L89" s="2">
        <v>0</v>
      </c>
      <c r="M89" s="2">
        <v>7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7</v>
      </c>
      <c r="W89" s="2">
        <v>3</v>
      </c>
      <c r="X89" s="26" t="s">
        <v>42</v>
      </c>
      <c r="Y89" s="26">
        <v>0.24396855516400109</v>
      </c>
      <c r="Z89" s="26">
        <v>8.9726213065871502E-2</v>
      </c>
      <c r="AA89" s="26">
        <v>0.35890485226348601</v>
      </c>
      <c r="AB89" s="26">
        <v>0.24396855516400109</v>
      </c>
      <c r="AC89" s="26">
        <v>0.30848468419625913</v>
      </c>
      <c r="AD89" s="28">
        <f>('Controles Generales'!$D$7*(I89*(90/H89))+'Controles Generales'!$G$7*(L89*(90/H89))+'Controles Generales'!$H$7*(M89*(90/H89))+'Controles Generales'!$Q$7*(V89*(90/H89)))/100</f>
        <v>6.9073426573426584</v>
      </c>
      <c r="AE89" s="26">
        <v>0.30848468419625913</v>
      </c>
      <c r="AF89" s="26">
        <v>0.38709677419354838</v>
      </c>
      <c r="AG89" s="26">
        <v>0.25806451612903225</v>
      </c>
      <c r="AH89" s="26">
        <v>0.25806451612903225</v>
      </c>
      <c r="AI89" s="26">
        <v>0.41230685822716184</v>
      </c>
    </row>
    <row r="90" spans="1:35" ht="21" x14ac:dyDescent="0.25">
      <c r="A90" s="2" t="s">
        <v>228</v>
      </c>
      <c r="B90" s="2" t="s">
        <v>24</v>
      </c>
      <c r="C90" s="2" t="s">
        <v>160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v>71</v>
      </c>
      <c r="J90" s="2">
        <v>167</v>
      </c>
      <c r="K90" s="2">
        <v>14</v>
      </c>
      <c r="L90" s="2">
        <v>2</v>
      </c>
      <c r="M90" s="2">
        <v>25</v>
      </c>
      <c r="N90" s="2">
        <v>8</v>
      </c>
      <c r="O90" s="2">
        <v>2</v>
      </c>
      <c r="P90" s="2">
        <v>3</v>
      </c>
      <c r="Q90" s="2">
        <v>2</v>
      </c>
      <c r="R90" s="2">
        <v>43</v>
      </c>
      <c r="S90" s="2">
        <v>7</v>
      </c>
      <c r="T90" s="2">
        <v>17</v>
      </c>
      <c r="U90" s="2">
        <v>5</v>
      </c>
      <c r="V90" s="2">
        <v>27</v>
      </c>
      <c r="W90" s="2">
        <v>32</v>
      </c>
      <c r="AD90" s="28">
        <f>('Controles Generales'!$D$7*(I90*(90/H90))+'Controles Generales'!$G$7*(L90*(90/H90))+'Controles Generales'!$H$7*(M90*(90/H90))+'Controles Generales'!$Q$7*(V90*(90/H90)))/100</f>
        <v>2.9948096885813147</v>
      </c>
    </row>
    <row r="91" spans="1:35" ht="21" x14ac:dyDescent="0.25">
      <c r="A91" s="2" t="s">
        <v>225</v>
      </c>
      <c r="B91" s="2" t="s">
        <v>24</v>
      </c>
      <c r="C91" s="2" t="s">
        <v>158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v>93</v>
      </c>
      <c r="J91" s="2">
        <v>239</v>
      </c>
      <c r="K91" s="2">
        <v>37</v>
      </c>
      <c r="L91" s="2">
        <v>7</v>
      </c>
      <c r="M91" s="2">
        <v>37</v>
      </c>
      <c r="N91" s="2">
        <v>21</v>
      </c>
      <c r="O91" s="2">
        <v>4</v>
      </c>
      <c r="P91" s="2">
        <v>9</v>
      </c>
      <c r="Q91" s="2">
        <v>3</v>
      </c>
      <c r="R91" s="2">
        <v>44</v>
      </c>
      <c r="S91" s="2">
        <v>8</v>
      </c>
      <c r="T91" s="2">
        <v>42</v>
      </c>
      <c r="U91" s="2">
        <v>1</v>
      </c>
      <c r="V91" s="2">
        <v>57</v>
      </c>
      <c r="W91" s="2">
        <v>51</v>
      </c>
      <c r="AD91" s="28">
        <f>('Controles Generales'!$D$7*(I91*(90/H91))+'Controles Generales'!$G$7*(L91*(90/H91))+'Controles Generales'!$H$7*(M91*(90/H91))+'Controles Generales'!$Q$7*(V91*(90/H91)))/100</f>
        <v>2.3135446685878964</v>
      </c>
    </row>
    <row r="92" spans="1:35" ht="21" x14ac:dyDescent="0.25">
      <c r="A92" s="2" t="s">
        <v>178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v>134</v>
      </c>
      <c r="J92" s="2">
        <v>172</v>
      </c>
      <c r="K92" s="2">
        <v>9</v>
      </c>
      <c r="L92" s="2">
        <v>9</v>
      </c>
      <c r="M92" s="2">
        <v>87</v>
      </c>
      <c r="N92" s="2">
        <v>7</v>
      </c>
      <c r="O92" s="2">
        <v>0</v>
      </c>
      <c r="P92" s="2">
        <v>0</v>
      </c>
      <c r="Q92" s="2">
        <v>0</v>
      </c>
      <c r="R92" s="2">
        <v>16</v>
      </c>
      <c r="S92" s="2">
        <v>2</v>
      </c>
      <c r="T92" s="2">
        <v>9</v>
      </c>
      <c r="U92" s="2">
        <v>11</v>
      </c>
      <c r="V92" s="2">
        <v>115</v>
      </c>
      <c r="W92" s="2">
        <v>82</v>
      </c>
      <c r="X92" s="26" t="s">
        <v>42</v>
      </c>
      <c r="Y92" s="26">
        <v>30.907902833719227</v>
      </c>
      <c r="Z92" s="26">
        <v>27.169228839111966</v>
      </c>
      <c r="AA92" s="26">
        <v>24.94083396706862</v>
      </c>
      <c r="AB92" s="26">
        <v>25.787001194374962</v>
      </c>
      <c r="AC92" s="26">
        <v>27.271010587126931</v>
      </c>
      <c r="AD92" s="28">
        <f>('Controles Generales'!$D$7*(I92*(90/H92))+'Controles Generales'!$G$7*(L92*(90/H92))+'Controles Generales'!$H$7*(M92*(90/H92))+'Controles Generales'!$Q$7*(V92*(90/H92)))/100</f>
        <v>6.053752107925801</v>
      </c>
      <c r="AE92" s="26">
        <v>26.628661903653807</v>
      </c>
      <c r="AF92" s="26">
        <v>26.326150560733105</v>
      </c>
      <c r="AG92" s="26">
        <v>24.760062675089738</v>
      </c>
      <c r="AH92" s="26">
        <v>25.796818350617112</v>
      </c>
      <c r="AI92" s="26">
        <v>21.424782815480853</v>
      </c>
    </row>
    <row r="93" spans="1:35" ht="31.5" x14ac:dyDescent="0.25">
      <c r="A93" s="2" t="s">
        <v>233</v>
      </c>
      <c r="B93" s="2" t="s">
        <v>24</v>
      </c>
      <c r="C93" s="2" t="s">
        <v>175</v>
      </c>
      <c r="D93" s="2" t="s">
        <v>169</v>
      </c>
      <c r="E93" s="3">
        <v>33500</v>
      </c>
      <c r="F93" s="2">
        <v>25</v>
      </c>
      <c r="G93" s="2">
        <v>27</v>
      </c>
      <c r="H93" s="2">
        <v>1949</v>
      </c>
      <c r="I93" s="2">
        <v>250</v>
      </c>
      <c r="J93" s="2">
        <v>391</v>
      </c>
      <c r="K93" s="2">
        <v>29</v>
      </c>
      <c r="L93" s="2">
        <v>16</v>
      </c>
      <c r="M93" s="2">
        <v>107</v>
      </c>
      <c r="N93" s="2">
        <v>14</v>
      </c>
      <c r="O93" s="2">
        <v>4</v>
      </c>
      <c r="P93" s="2">
        <v>4</v>
      </c>
      <c r="Q93" s="2">
        <v>0</v>
      </c>
      <c r="R93" s="2">
        <v>52</v>
      </c>
      <c r="S93" s="2">
        <v>6</v>
      </c>
      <c r="T93" s="2">
        <v>34</v>
      </c>
      <c r="U93" s="2">
        <v>8</v>
      </c>
      <c r="V93" s="2">
        <v>88</v>
      </c>
      <c r="W93" s="2">
        <v>57</v>
      </c>
      <c r="AD93" s="28">
        <f>('Controles Generales'!$D$7*(I93*(90/H93))+'Controles Generales'!$G$7*(L93*(90/H93))+'Controles Generales'!$H$7*(M93*(90/H93))+'Controles Generales'!$Q$7*(V93*(90/H93)))/100</f>
        <v>4.9906362237044641</v>
      </c>
    </row>
    <row r="94" spans="1:35" ht="21" x14ac:dyDescent="0.25">
      <c r="A94" s="2" t="s">
        <v>188</v>
      </c>
      <c r="B94" s="2" t="s">
        <v>24</v>
      </c>
      <c r="C94" s="2" t="s">
        <v>130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v>60</v>
      </c>
      <c r="J94" s="2">
        <v>121</v>
      </c>
      <c r="K94" s="2">
        <v>13</v>
      </c>
      <c r="L94" s="2">
        <v>1</v>
      </c>
      <c r="M94" s="2">
        <v>19</v>
      </c>
      <c r="N94" s="2">
        <v>4</v>
      </c>
      <c r="O94" s="2">
        <v>0</v>
      </c>
      <c r="P94" s="2">
        <v>1</v>
      </c>
      <c r="Q94" s="2">
        <v>0</v>
      </c>
      <c r="R94" s="2">
        <v>5</v>
      </c>
      <c r="S94" s="2">
        <v>0</v>
      </c>
      <c r="T94" s="2">
        <v>6</v>
      </c>
      <c r="U94" s="2">
        <v>2</v>
      </c>
      <c r="V94" s="2">
        <v>20</v>
      </c>
      <c r="W94" s="2">
        <v>7</v>
      </c>
      <c r="X94" s="26" t="s">
        <v>42</v>
      </c>
      <c r="Y94" s="26">
        <v>10.541007423930916</v>
      </c>
      <c r="Z94" s="26">
        <v>8.2043512215913719</v>
      </c>
      <c r="AA94" s="26">
        <v>8.8499314492080909</v>
      </c>
      <c r="AB94" s="26">
        <v>9.159859882947309</v>
      </c>
      <c r="AC94" s="26">
        <v>12.523714262459352</v>
      </c>
      <c r="AD94" s="28">
        <f>('Controles Generales'!$D$7*(I94*(90/H94))+'Controles Generales'!$G$7*(L94*(90/H94))+'Controles Generales'!$H$7*(M94*(90/H94))+'Controles Generales'!$Q$7*(V94*(90/H94)))/100</f>
        <v>4.796875</v>
      </c>
      <c r="AE94" s="26">
        <v>10.477410064673451</v>
      </c>
      <c r="AF94" s="26">
        <v>11.732634757539881</v>
      </c>
      <c r="AG94" s="26">
        <v>12.59517009513899</v>
      </c>
      <c r="AH94" s="26">
        <v>11.153354194246424</v>
      </c>
      <c r="AI94" s="26">
        <v>11.539909467791636</v>
      </c>
    </row>
  </sheetData>
  <autoFilter ref="A1:AI43" xr:uid="{00000000-0009-0000-0000-000005000000}">
    <sortState xmlns:xlrd2="http://schemas.microsoft.com/office/spreadsheetml/2017/richdata2" ref="A2:AI94">
      <sortCondition ref="A1:A4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4"/>
  <sheetViews>
    <sheetView topLeftCell="A79" workbookViewId="0">
      <selection activeCell="K2" sqref="K2:L94"/>
    </sheetView>
  </sheetViews>
  <sheetFormatPr baseColWidth="10" defaultColWidth="11.140625" defaultRowHeight="22.5" customHeight="1" x14ac:dyDescent="0.25"/>
  <cols>
    <col min="1" max="2" width="11.42578125"/>
    <col min="3" max="3" width="12" bestFit="1" customWidth="1"/>
    <col min="4" max="4" width="15" bestFit="1" customWidth="1"/>
    <col min="5" max="9" width="11.42578125"/>
    <col min="10" max="12" width="11.5703125" bestFit="1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557</v>
      </c>
      <c r="J1" s="8" t="s">
        <v>558</v>
      </c>
      <c r="K1" s="9" t="s">
        <v>555</v>
      </c>
      <c r="L1" s="9" t="s">
        <v>556</v>
      </c>
    </row>
    <row r="2" spans="1:12" ht="22.5" customHeight="1" x14ac:dyDescent="0.25">
      <c r="A2" s="117" t="s">
        <v>151</v>
      </c>
      <c r="B2" s="117" t="s">
        <v>24</v>
      </c>
      <c r="C2" s="117" t="s">
        <v>152</v>
      </c>
      <c r="D2" s="117" t="s">
        <v>118</v>
      </c>
      <c r="E2" s="118">
        <v>33539</v>
      </c>
      <c r="F2" s="117">
        <v>24</v>
      </c>
      <c r="G2" s="117">
        <v>24</v>
      </c>
      <c r="H2" s="117">
        <v>1557</v>
      </c>
      <c r="I2" s="2">
        <f>'Volante der. ofensivo'!AD2</f>
        <v>4.5997109826589595</v>
      </c>
      <c r="J2" s="2">
        <f>'Volante der. defensivo'!AD2</f>
        <v>5.4624277456647397</v>
      </c>
      <c r="K2" s="2">
        <f>'Controles Generales'!$C$6*'Condensado VPD'!I2+'Controles Generales'!$C$7*'Condensado VPD'!J2</f>
        <v>4.7722543352601159</v>
      </c>
      <c r="L2" s="2">
        <f>IF($H2&lt;'Criterios de Restricción'!$E$15,0,'Condensado VPD'!K2)</f>
        <v>4.7722543352601159</v>
      </c>
    </row>
    <row r="3" spans="1:12" ht="22.5" customHeight="1" x14ac:dyDescent="0.25">
      <c r="A3" s="117" t="s">
        <v>349</v>
      </c>
      <c r="B3" s="117" t="s">
        <v>24</v>
      </c>
      <c r="C3" s="117" t="s">
        <v>172</v>
      </c>
      <c r="D3" s="117" t="s">
        <v>118</v>
      </c>
      <c r="E3" s="118">
        <v>32913</v>
      </c>
      <c r="F3" s="117">
        <v>25</v>
      </c>
      <c r="G3" s="117">
        <v>9</v>
      </c>
      <c r="H3" s="117">
        <v>389</v>
      </c>
      <c r="I3" s="2">
        <f>'Volante der. ofensivo'!AD3</f>
        <v>2.7763496143958868</v>
      </c>
      <c r="J3" s="2">
        <f>'Volante der. defensivo'!AD3</f>
        <v>4.3958868894601544</v>
      </c>
      <c r="K3" s="2">
        <f>'Controles Generales'!$C$6*'Condensado VPD'!I3+'Controles Generales'!$C$7*'Condensado VPD'!J3</f>
        <v>3.1002570694087401</v>
      </c>
      <c r="L3" s="2">
        <f>IF($H3&lt;'Criterios de Restricción'!$E$15,0,'Condensado VPD'!K3)</f>
        <v>0</v>
      </c>
    </row>
    <row r="4" spans="1:12" ht="22.5" customHeight="1" x14ac:dyDescent="0.25">
      <c r="A4" s="117" t="s">
        <v>232</v>
      </c>
      <c r="B4" s="117" t="s">
        <v>24</v>
      </c>
      <c r="C4" s="117" t="s">
        <v>175</v>
      </c>
      <c r="D4" s="117" t="s">
        <v>118</v>
      </c>
      <c r="E4" s="118">
        <v>35081</v>
      </c>
      <c r="F4" s="117">
        <v>19</v>
      </c>
      <c r="G4" s="117">
        <v>9</v>
      </c>
      <c r="H4" s="117">
        <v>395</v>
      </c>
      <c r="I4" s="2">
        <f>'Volante der. ofensivo'!AD4</f>
        <v>2.7569620253164557</v>
      </c>
      <c r="J4" s="2">
        <f>'Volante der. defensivo'!AD4</f>
        <v>5.1721518987341781</v>
      </c>
      <c r="K4" s="2">
        <f>'Controles Generales'!$C$6*'Condensado VPD'!I4+'Controles Generales'!$C$7*'Condensado VPD'!J4</f>
        <v>3.24</v>
      </c>
      <c r="L4" s="2">
        <f>IF($H4&lt;'Criterios de Restricción'!$E$15,0,'Condensado VPD'!K4)</f>
        <v>0</v>
      </c>
    </row>
    <row r="5" spans="1:12" ht="22.5" customHeight="1" x14ac:dyDescent="0.25">
      <c r="A5" s="117" t="s">
        <v>644</v>
      </c>
      <c r="B5" s="117" t="s">
        <v>24</v>
      </c>
      <c r="C5" s="117" t="s">
        <v>165</v>
      </c>
      <c r="D5" s="117" t="s">
        <v>169</v>
      </c>
      <c r="E5" s="118">
        <v>32365</v>
      </c>
      <c r="F5" s="117">
        <v>27</v>
      </c>
      <c r="G5" s="117">
        <v>21</v>
      </c>
      <c r="H5" s="117">
        <v>734</v>
      </c>
      <c r="I5" s="2">
        <f>'Volante der. ofensivo'!AD5</f>
        <v>2.8232288828337873</v>
      </c>
      <c r="J5" s="2">
        <f>'Volante der. defensivo'!AD5</f>
        <v>5.5544959128065399</v>
      </c>
      <c r="K5" s="2">
        <f>'Controles Generales'!$C$6*'Condensado VPD'!I5+'Controles Generales'!$C$7*'Condensado VPD'!J5</f>
        <v>3.3694822888283378</v>
      </c>
      <c r="L5" s="2">
        <f>IF($H5&lt;'Criterios de Restricción'!$E$15,0,'Condensado VPD'!K5)</f>
        <v>3.3694822888283378</v>
      </c>
    </row>
    <row r="6" spans="1:12" ht="22.5" customHeight="1" x14ac:dyDescent="0.25">
      <c r="A6" s="117" t="s">
        <v>645</v>
      </c>
      <c r="B6" s="117" t="s">
        <v>24</v>
      </c>
      <c r="C6" s="117" t="s">
        <v>142</v>
      </c>
      <c r="D6" s="117" t="s">
        <v>118</v>
      </c>
      <c r="E6" s="118">
        <v>33443</v>
      </c>
      <c r="F6" s="117">
        <v>24</v>
      </c>
      <c r="G6" s="117">
        <v>14</v>
      </c>
      <c r="H6" s="117">
        <v>465</v>
      </c>
      <c r="I6" s="2">
        <f>'Volante der. ofensivo'!AD6</f>
        <v>5.6419354838709683</v>
      </c>
      <c r="J6" s="2">
        <f>'Volante der. defensivo'!AD6</f>
        <v>5.6806451612903217</v>
      </c>
      <c r="K6" s="2">
        <f>'Controles Generales'!$C$6*'Condensado VPD'!I6+'Controles Generales'!$C$7*'Condensado VPD'!J6</f>
        <v>5.6496774193548394</v>
      </c>
      <c r="L6" s="2">
        <f>IF($H6&lt;'Criterios de Restricción'!$E$15,0,'Condensado VPD'!K6)</f>
        <v>0</v>
      </c>
    </row>
    <row r="7" spans="1:12" ht="22.5" customHeight="1" x14ac:dyDescent="0.25">
      <c r="A7" s="117" t="s">
        <v>646</v>
      </c>
      <c r="B7" s="117" t="s">
        <v>24</v>
      </c>
      <c r="C7" s="117" t="s">
        <v>175</v>
      </c>
      <c r="D7" s="117" t="s">
        <v>118</v>
      </c>
      <c r="E7" s="118">
        <v>34790</v>
      </c>
      <c r="F7" s="117">
        <v>20</v>
      </c>
      <c r="G7" s="117">
        <v>1</v>
      </c>
      <c r="H7" s="117">
        <v>18</v>
      </c>
      <c r="I7" s="2">
        <f>'Volante der. ofensivo'!AD7</f>
        <v>5.75</v>
      </c>
      <c r="J7" s="2">
        <f>'Volante der. defensivo'!AD7</f>
        <v>3.5</v>
      </c>
      <c r="K7" s="2">
        <f>'Controles Generales'!$C$6*'Condensado VPD'!I7+'Controles Generales'!$C$7*'Condensado VPD'!J7</f>
        <v>5.3000000000000007</v>
      </c>
      <c r="L7" s="2">
        <f>IF($H7&lt;'Criterios de Restricción'!$E$15,0,'Condensado VPD'!K7)</f>
        <v>0</v>
      </c>
    </row>
    <row r="8" spans="1:12" ht="22.5" customHeight="1" x14ac:dyDescent="0.25">
      <c r="A8" s="117" t="s">
        <v>174</v>
      </c>
      <c r="B8" s="117" t="s">
        <v>24</v>
      </c>
      <c r="C8" s="117" t="s">
        <v>175</v>
      </c>
      <c r="D8" s="117" t="s">
        <v>118</v>
      </c>
      <c r="E8" s="118">
        <v>34542</v>
      </c>
      <c r="F8" s="117">
        <v>21</v>
      </c>
      <c r="G8" s="117">
        <v>24</v>
      </c>
      <c r="H8" s="117">
        <v>1552</v>
      </c>
      <c r="I8" s="2">
        <f>'Volante der. ofensivo'!AD8</f>
        <v>5.0494523195876306</v>
      </c>
      <c r="J8" s="2">
        <f>'Volante der. defensivo'!AD8</f>
        <v>3.58521262886598</v>
      </c>
      <c r="K8" s="2">
        <f>'Controles Generales'!$C$6*'Condensado VPD'!I8+'Controles Generales'!$C$7*'Condensado VPD'!J8</f>
        <v>4.7566043814433003</v>
      </c>
      <c r="L8" s="2">
        <f>IF($H8&lt;'Criterios de Restricción'!$E$15,0,'Condensado VPD'!K8)</f>
        <v>4.7566043814433003</v>
      </c>
    </row>
    <row r="9" spans="1:12" ht="22.5" customHeight="1" x14ac:dyDescent="0.25">
      <c r="A9" s="117" t="s">
        <v>519</v>
      </c>
      <c r="B9" s="117" t="s">
        <v>24</v>
      </c>
      <c r="C9" s="117" t="s">
        <v>142</v>
      </c>
      <c r="D9" s="117" t="s">
        <v>118</v>
      </c>
      <c r="E9" s="118">
        <v>34502</v>
      </c>
      <c r="F9" s="117">
        <v>21</v>
      </c>
      <c r="G9" s="117">
        <v>23</v>
      </c>
      <c r="H9" s="117">
        <v>1528</v>
      </c>
      <c r="I9" s="2">
        <f>'Volante der. ofensivo'!AD9</f>
        <v>6.0770615183246068</v>
      </c>
      <c r="J9" s="2">
        <f>'Volante der. defensivo'!AD9</f>
        <v>3.8977421465968587</v>
      </c>
      <c r="K9" s="2">
        <f>'Controles Generales'!$C$6*'Condensado VPD'!I9+'Controles Generales'!$C$7*'Condensado VPD'!J9</f>
        <v>5.6411976439790568</v>
      </c>
      <c r="L9" s="2">
        <f>IF($H9&lt;'Criterios de Restricción'!$E$15,0,'Condensado VPD'!K9)</f>
        <v>5.6411976439790568</v>
      </c>
    </row>
    <row r="10" spans="1:12" ht="22.5" customHeight="1" x14ac:dyDescent="0.25">
      <c r="A10" s="117" t="s">
        <v>647</v>
      </c>
      <c r="B10" s="117" t="s">
        <v>24</v>
      </c>
      <c r="C10" s="117" t="s">
        <v>165</v>
      </c>
      <c r="D10" s="117" t="s">
        <v>118</v>
      </c>
      <c r="E10" s="118">
        <v>32959</v>
      </c>
      <c r="F10" s="117">
        <v>25</v>
      </c>
      <c r="G10" s="117">
        <v>22</v>
      </c>
      <c r="H10" s="117">
        <v>1381</v>
      </c>
      <c r="I10" s="2">
        <f>'Volante der. ofensivo'!AD10</f>
        <v>2.7355177407675604</v>
      </c>
      <c r="J10" s="2">
        <f>'Volante der. defensivo'!AD10</f>
        <v>2.5074221578566256</v>
      </c>
      <c r="K10" s="2">
        <f>'Controles Generales'!$C$6*'Condensado VPD'!I10+'Controles Generales'!$C$7*'Condensado VPD'!J10</f>
        <v>2.6898986241853735</v>
      </c>
      <c r="L10" s="2">
        <f>IF($H10&lt;'Criterios de Restricción'!$E$15,0,'Condensado VPD'!K10)</f>
        <v>2.6898986241853735</v>
      </c>
    </row>
    <row r="11" spans="1:12" ht="22.5" customHeight="1" x14ac:dyDescent="0.25">
      <c r="A11" s="117" t="s">
        <v>648</v>
      </c>
      <c r="B11" s="117" t="s">
        <v>24</v>
      </c>
      <c r="C11" s="117" t="s">
        <v>172</v>
      </c>
      <c r="D11" s="117" t="s">
        <v>118</v>
      </c>
      <c r="E11" s="118">
        <v>33609</v>
      </c>
      <c r="F11" s="117">
        <v>23</v>
      </c>
      <c r="G11" s="117">
        <v>7</v>
      </c>
      <c r="H11" s="117">
        <v>269</v>
      </c>
      <c r="I11" s="2">
        <f>'Volante der. ofensivo'!AD11</f>
        <v>2.425650557620818</v>
      </c>
      <c r="J11" s="2">
        <f>'Volante der. defensivo'!AD11</f>
        <v>6.0139405204460967</v>
      </c>
      <c r="K11" s="2">
        <f>'Controles Generales'!$C$6*'Condensado VPD'!I11+'Controles Generales'!$C$7*'Condensado VPD'!J11</f>
        <v>3.1433085501858735</v>
      </c>
      <c r="L11" s="2">
        <f>IF($H11&lt;'Criterios de Restricción'!$E$15,0,'Condensado VPD'!K11)</f>
        <v>0</v>
      </c>
    </row>
    <row r="12" spans="1:12" ht="22.5" customHeight="1" x14ac:dyDescent="0.25">
      <c r="A12" s="117" t="s">
        <v>649</v>
      </c>
      <c r="B12" s="117" t="s">
        <v>24</v>
      </c>
      <c r="C12" s="117" t="s">
        <v>160</v>
      </c>
      <c r="D12" s="117" t="s">
        <v>118</v>
      </c>
      <c r="E12" s="118">
        <v>34040</v>
      </c>
      <c r="F12" s="117">
        <v>22</v>
      </c>
      <c r="G12" s="117">
        <v>24</v>
      </c>
      <c r="H12" s="117">
        <v>1383</v>
      </c>
      <c r="I12" s="2">
        <f>'Volante der. ofensivo'!AD12</f>
        <v>3.6052060737527114</v>
      </c>
      <c r="J12" s="2">
        <f>'Volante der. defensivo'!AD12</f>
        <v>2.4094360086767894</v>
      </c>
      <c r="K12" s="2">
        <f>'Controles Generales'!$C$6*'Condensado VPD'!I12+'Controles Generales'!$C$7*'Condensado VPD'!J12</f>
        <v>3.3660520607375268</v>
      </c>
      <c r="L12" s="2">
        <f>IF($H12&lt;'Criterios de Restricción'!$E$15,0,'Condensado VPD'!K12)</f>
        <v>3.3660520607375268</v>
      </c>
    </row>
    <row r="13" spans="1:12" ht="22.5" customHeight="1" x14ac:dyDescent="0.25">
      <c r="A13" s="117" t="s">
        <v>650</v>
      </c>
      <c r="B13" s="117" t="s">
        <v>24</v>
      </c>
      <c r="C13" s="117" t="s">
        <v>157</v>
      </c>
      <c r="D13" s="117" t="s">
        <v>118</v>
      </c>
      <c r="E13" s="118">
        <v>33835</v>
      </c>
      <c r="F13" s="117">
        <v>23</v>
      </c>
      <c r="G13" s="117">
        <v>4</v>
      </c>
      <c r="H13" s="117">
        <v>122</v>
      </c>
      <c r="I13" s="2">
        <f>'Volante der. ofensivo'!AD13</f>
        <v>3.6885245901639343</v>
      </c>
      <c r="J13" s="2">
        <f>'Volante der. defensivo'!AD13</f>
        <v>7.8012295081967231</v>
      </c>
      <c r="K13" s="2">
        <f>'Controles Generales'!$C$6*'Condensado VPD'!I13+'Controles Generales'!$C$7*'Condensado VPD'!J13</f>
        <v>4.5110655737704919</v>
      </c>
      <c r="L13" s="2">
        <f>IF($H13&lt;'Criterios de Restricción'!$E$15,0,'Condensado VPD'!K13)</f>
        <v>0</v>
      </c>
    </row>
    <row r="14" spans="1:12" ht="22.5" customHeight="1" x14ac:dyDescent="0.25">
      <c r="A14" s="117" t="s">
        <v>224</v>
      </c>
      <c r="B14" s="117" t="s">
        <v>24</v>
      </c>
      <c r="C14" s="117" t="s">
        <v>135</v>
      </c>
      <c r="D14" s="117" t="s">
        <v>118</v>
      </c>
      <c r="E14" s="118">
        <v>33620</v>
      </c>
      <c r="F14" s="117">
        <v>23</v>
      </c>
      <c r="G14" s="117">
        <v>26</v>
      </c>
      <c r="H14" s="117">
        <v>2284</v>
      </c>
      <c r="I14" s="2">
        <f>'Volante der. ofensivo'!AD14</f>
        <v>3.7325963222416814</v>
      </c>
      <c r="J14" s="2">
        <f>'Volante der. defensivo'!AD14</f>
        <v>2.2302977232924688</v>
      </c>
      <c r="K14" s="2">
        <f>'Controles Generales'!$C$6*'Condensado VPD'!I14+'Controles Generales'!$C$7*'Condensado VPD'!J14</f>
        <v>3.4321366024518389</v>
      </c>
      <c r="L14" s="2">
        <f>IF($H14&lt;'Criterios de Restricción'!$E$15,0,'Condensado VPD'!K14)</f>
        <v>3.4321366024518389</v>
      </c>
    </row>
    <row r="15" spans="1:12" ht="22.5" customHeight="1" x14ac:dyDescent="0.25">
      <c r="A15" s="117" t="s">
        <v>651</v>
      </c>
      <c r="B15" s="117" t="s">
        <v>24</v>
      </c>
      <c r="C15" s="117" t="s">
        <v>155</v>
      </c>
      <c r="D15" s="117" t="s">
        <v>118</v>
      </c>
      <c r="E15" s="118">
        <v>34480</v>
      </c>
      <c r="F15" s="117">
        <v>21</v>
      </c>
      <c r="G15" s="117">
        <v>27</v>
      </c>
      <c r="H15" s="117">
        <v>1942</v>
      </c>
      <c r="I15" s="2">
        <f>'Volante der. ofensivo'!AD15</f>
        <v>4.9101441812564364</v>
      </c>
      <c r="J15" s="2">
        <f>'Volante der. defensivo'!AD15</f>
        <v>4.8498970133882597</v>
      </c>
      <c r="K15" s="2">
        <f>'Controles Generales'!$C$6*'Condensado VPD'!I15+'Controles Generales'!$C$7*'Condensado VPD'!J15</f>
        <v>4.8980947476828014</v>
      </c>
      <c r="L15" s="2">
        <f>IF($H15&lt;'Criterios de Restricción'!$E$15,0,'Condensado VPD'!K15)</f>
        <v>4.8980947476828014</v>
      </c>
    </row>
    <row r="16" spans="1:12" ht="22.5" customHeight="1" x14ac:dyDescent="0.25">
      <c r="A16" s="117" t="s">
        <v>532</v>
      </c>
      <c r="B16" s="117" t="s">
        <v>24</v>
      </c>
      <c r="C16" s="117" t="s">
        <v>175</v>
      </c>
      <c r="D16" s="117" t="s">
        <v>118</v>
      </c>
      <c r="E16" s="118">
        <v>34093</v>
      </c>
      <c r="F16" s="117">
        <v>22</v>
      </c>
      <c r="G16" s="117">
        <v>3</v>
      </c>
      <c r="H16" s="117">
        <v>94</v>
      </c>
      <c r="I16" s="2">
        <f>'Volante der. ofensivo'!AD16</f>
        <v>7.5159574468085113</v>
      </c>
      <c r="J16" s="2">
        <f>'Volante der. defensivo'!AD16</f>
        <v>2.3936170212765959</v>
      </c>
      <c r="K16" s="2">
        <f>'Controles Generales'!$C$6*'Condensado VPD'!I16+'Controles Generales'!$C$7*'Condensado VPD'!J16</f>
        <v>6.4914893617021292</v>
      </c>
      <c r="L16" s="2">
        <f>IF($H16&lt;'Criterios de Restricción'!$E$15,0,'Condensado VPD'!K16)</f>
        <v>0</v>
      </c>
    </row>
    <row r="17" spans="1:12" ht="22.5" customHeight="1" x14ac:dyDescent="0.25">
      <c r="A17" s="117" t="s">
        <v>122</v>
      </c>
      <c r="B17" s="117" t="s">
        <v>24</v>
      </c>
      <c r="C17" s="117" t="s">
        <v>121</v>
      </c>
      <c r="D17" s="117" t="s">
        <v>118</v>
      </c>
      <c r="E17" s="118">
        <v>33582</v>
      </c>
      <c r="F17" s="117">
        <v>23</v>
      </c>
      <c r="G17" s="117">
        <v>8</v>
      </c>
      <c r="H17" s="117">
        <v>139</v>
      </c>
      <c r="I17" s="2">
        <f>'Volante der. ofensivo'!AD17</f>
        <v>5.2607913669064752</v>
      </c>
      <c r="J17" s="2">
        <f>'Volante der. defensivo'!AD17</f>
        <v>5.8435251798561145</v>
      </c>
      <c r="K17" s="2">
        <f>'Controles Generales'!$C$6*'Condensado VPD'!I17+'Controles Generales'!$C$7*'Condensado VPD'!J17</f>
        <v>5.3773381294964029</v>
      </c>
      <c r="L17" s="2">
        <f>IF($H17&lt;'Criterios de Restricción'!$E$15,0,'Condensado VPD'!K17)</f>
        <v>0</v>
      </c>
    </row>
    <row r="18" spans="1:12" ht="22.5" customHeight="1" x14ac:dyDescent="0.25">
      <c r="A18" s="117" t="s">
        <v>652</v>
      </c>
      <c r="B18" s="117" t="s">
        <v>24</v>
      </c>
      <c r="C18" s="117" t="s">
        <v>158</v>
      </c>
      <c r="D18" s="117" t="s">
        <v>653</v>
      </c>
      <c r="E18" s="118">
        <v>34202</v>
      </c>
      <c r="F18" s="117">
        <v>22</v>
      </c>
      <c r="G18" s="117">
        <v>12</v>
      </c>
      <c r="H18" s="117">
        <v>638</v>
      </c>
      <c r="I18" s="2">
        <f>'Volante der. ofensivo'!AD18</f>
        <v>5.2018025078369901</v>
      </c>
      <c r="J18" s="2">
        <f>'Volante der. defensivo'!AD18</f>
        <v>2.9130094043887147</v>
      </c>
      <c r="K18" s="2">
        <f>'Controles Generales'!$C$6*'Condensado VPD'!I18+'Controles Generales'!$C$7*'Condensado VPD'!J18</f>
        <v>4.7440438871473347</v>
      </c>
      <c r="L18" s="2">
        <f>IF($H18&lt;'Criterios de Restricción'!$E$15,0,'Condensado VPD'!K18)</f>
        <v>4.7440438871473347</v>
      </c>
    </row>
    <row r="19" spans="1:12" ht="22.5" customHeight="1" x14ac:dyDescent="0.25">
      <c r="A19" s="117" t="s">
        <v>654</v>
      </c>
      <c r="B19" s="117" t="s">
        <v>24</v>
      </c>
      <c r="C19" s="117" t="s">
        <v>128</v>
      </c>
      <c r="D19" s="117" t="s">
        <v>215</v>
      </c>
      <c r="E19" s="118">
        <v>33997</v>
      </c>
      <c r="F19" s="117">
        <v>22</v>
      </c>
      <c r="G19" s="117">
        <v>29</v>
      </c>
      <c r="H19" s="117">
        <v>2434</v>
      </c>
      <c r="I19" s="2">
        <f>'Volante der. ofensivo'!AD19</f>
        <v>3.4517255546425645</v>
      </c>
      <c r="J19" s="2">
        <f>'Volante der. defensivo'!AD19</f>
        <v>1.8414133114215283</v>
      </c>
      <c r="K19" s="2">
        <f>'Controles Generales'!$C$6*'Condensado VPD'!I19+'Controles Generales'!$C$7*'Condensado VPD'!J19</f>
        <v>3.1296631059983571</v>
      </c>
      <c r="L19" s="2">
        <f>IF($H19&lt;'Criterios de Restricción'!$E$15,0,'Condensado VPD'!K19)</f>
        <v>3.1296631059983571</v>
      </c>
    </row>
    <row r="20" spans="1:12" ht="22.5" customHeight="1" x14ac:dyDescent="0.25">
      <c r="A20" s="117" t="s">
        <v>513</v>
      </c>
      <c r="B20" s="117" t="s">
        <v>24</v>
      </c>
      <c r="C20" s="117" t="s">
        <v>157</v>
      </c>
      <c r="D20" s="117" t="s">
        <v>118</v>
      </c>
      <c r="E20" s="118">
        <v>33333</v>
      </c>
      <c r="F20" s="117">
        <v>24</v>
      </c>
      <c r="G20" s="117">
        <v>4</v>
      </c>
      <c r="H20" s="117">
        <v>163</v>
      </c>
      <c r="I20" s="2">
        <f>'Volante der. ofensivo'!AD20</f>
        <v>4.3757668711656441</v>
      </c>
      <c r="J20" s="2">
        <f>'Volante der. defensivo'!AD20</f>
        <v>4.3481595092024543</v>
      </c>
      <c r="K20" s="2">
        <f>'Controles Generales'!$C$6*'Condensado VPD'!I20+'Controles Generales'!$C$7*'Condensado VPD'!J20</f>
        <v>4.3702453987730063</v>
      </c>
      <c r="L20" s="2">
        <f>IF($H20&lt;'Criterios de Restricción'!$E$15,0,'Condensado VPD'!K20)</f>
        <v>0</v>
      </c>
    </row>
    <row r="21" spans="1:12" ht="22.5" customHeight="1" x14ac:dyDescent="0.25">
      <c r="A21" s="117" t="s">
        <v>167</v>
      </c>
      <c r="B21" s="117" t="s">
        <v>24</v>
      </c>
      <c r="C21" s="117" t="s">
        <v>172</v>
      </c>
      <c r="D21" s="117" t="s">
        <v>118</v>
      </c>
      <c r="E21" s="118">
        <v>33617</v>
      </c>
      <c r="F21" s="117">
        <v>23</v>
      </c>
      <c r="G21" s="117">
        <v>5</v>
      </c>
      <c r="H21" s="117">
        <v>147</v>
      </c>
      <c r="I21" s="2">
        <f>'Volante der. ofensivo'!AD21</f>
        <v>4.5765306122448983</v>
      </c>
      <c r="J21" s="2">
        <f>'Volante der. defensivo'!AD21</f>
        <v>2.3112244897959182</v>
      </c>
      <c r="K21" s="2">
        <f>'Controles Generales'!$C$6*'Condensado VPD'!I21+'Controles Generales'!$C$7*'Condensado VPD'!J21</f>
        <v>4.1234693877551027</v>
      </c>
      <c r="L21" s="2">
        <f>IF($H21&lt;'Criterios de Restricción'!$E$15,0,'Condensado VPD'!K21)</f>
        <v>0</v>
      </c>
    </row>
    <row r="22" spans="1:12" ht="22.5" customHeight="1" x14ac:dyDescent="0.25">
      <c r="A22" s="117" t="s">
        <v>655</v>
      </c>
      <c r="B22" s="117" t="s">
        <v>24</v>
      </c>
      <c r="C22" s="117" t="s">
        <v>146</v>
      </c>
      <c r="D22" s="117" t="s">
        <v>118</v>
      </c>
      <c r="E22" s="118">
        <v>30258</v>
      </c>
      <c r="F22" s="117">
        <v>33</v>
      </c>
      <c r="G22" s="117">
        <v>25</v>
      </c>
      <c r="H22" s="117">
        <v>1844</v>
      </c>
      <c r="I22" s="2">
        <f>'Volante der. ofensivo'!AD22</f>
        <v>3.8581887201735365</v>
      </c>
      <c r="J22" s="2">
        <f>'Volante der. defensivo'!AD22</f>
        <v>3.4347885032537966</v>
      </c>
      <c r="K22" s="2">
        <f>'Controles Generales'!$C$6*'Condensado VPD'!I22+'Controles Generales'!$C$7*'Condensado VPD'!J22</f>
        <v>3.7735086767895885</v>
      </c>
      <c r="L22" s="2">
        <f>IF($H22&lt;'Criterios de Restricción'!$E$15,0,'Condensado VPD'!K22)</f>
        <v>3.7735086767895885</v>
      </c>
    </row>
    <row r="23" spans="1:12" ht="22.5" customHeight="1" x14ac:dyDescent="0.25">
      <c r="A23" s="117" t="s">
        <v>656</v>
      </c>
      <c r="B23" s="117" t="s">
        <v>24</v>
      </c>
      <c r="C23" s="117" t="s">
        <v>141</v>
      </c>
      <c r="D23" s="117" t="s">
        <v>118</v>
      </c>
      <c r="E23" s="118">
        <v>34792</v>
      </c>
      <c r="F23" s="117">
        <v>20</v>
      </c>
      <c r="G23" s="117">
        <v>17</v>
      </c>
      <c r="H23" s="117">
        <v>1530</v>
      </c>
      <c r="I23" s="2">
        <f>'Volante der. ofensivo'!AD23</f>
        <v>3.1455882352941176</v>
      </c>
      <c r="J23" s="2">
        <f>'Volante der. defensivo'!AD23</f>
        <v>1.6441176470588235</v>
      </c>
      <c r="K23" s="2">
        <f>'Controles Generales'!$C$6*'Condensado VPD'!I23+'Controles Generales'!$C$7*'Condensado VPD'!J23</f>
        <v>2.8452941176470588</v>
      </c>
      <c r="L23" s="2">
        <f>IF($H23&lt;'Criterios de Restricción'!$E$15,0,'Condensado VPD'!K23)</f>
        <v>2.8452941176470588</v>
      </c>
    </row>
    <row r="24" spans="1:12" s="7" customFormat="1" ht="22.5" customHeight="1" x14ac:dyDescent="0.25">
      <c r="A24" s="117" t="s">
        <v>185</v>
      </c>
      <c r="B24" s="117" t="s">
        <v>24</v>
      </c>
      <c r="C24" s="117" t="s">
        <v>129</v>
      </c>
      <c r="D24" s="117" t="s">
        <v>118</v>
      </c>
      <c r="E24" s="118">
        <v>32801</v>
      </c>
      <c r="F24" s="117">
        <v>26</v>
      </c>
      <c r="G24" s="117">
        <v>9</v>
      </c>
      <c r="H24" s="117">
        <v>301</v>
      </c>
      <c r="I24" s="2">
        <f>'Volante der. ofensivo'!AD24</f>
        <v>3.2068106312292359</v>
      </c>
      <c r="J24" s="2">
        <f>'Volante der. defensivo'!AD24</f>
        <v>4.1860465116279082</v>
      </c>
      <c r="K24" s="2">
        <f>'Controles Generales'!$C$6*'Condensado VPD'!I24+'Controles Generales'!$C$7*'Condensado VPD'!J24</f>
        <v>3.4026578073089704</v>
      </c>
      <c r="L24" s="2">
        <f>IF($H24&lt;'Criterios de Restricción'!$E$15,0,'Condensado VPD'!K24)</f>
        <v>0</v>
      </c>
    </row>
    <row r="25" spans="1:12" ht="22.5" customHeight="1" x14ac:dyDescent="0.25">
      <c r="A25" s="117" t="s">
        <v>657</v>
      </c>
      <c r="B25" s="117" t="s">
        <v>24</v>
      </c>
      <c r="C25" s="117" t="s">
        <v>172</v>
      </c>
      <c r="D25" s="117" t="s">
        <v>118</v>
      </c>
      <c r="E25" s="118">
        <v>31156</v>
      </c>
      <c r="F25" s="117">
        <v>30</v>
      </c>
      <c r="G25" s="117">
        <v>8</v>
      </c>
      <c r="H25" s="117">
        <v>234</v>
      </c>
      <c r="I25" s="2">
        <f>'Volante der. ofensivo'!AD25</f>
        <v>3.5576923076923084</v>
      </c>
      <c r="J25" s="2">
        <f>'Volante der. defensivo'!AD25</f>
        <v>3.0384615384615383</v>
      </c>
      <c r="K25" s="2">
        <f>'Controles Generales'!$C$6*'Condensado VPD'!I25+'Controles Generales'!$C$7*'Condensado VPD'!J25</f>
        <v>3.453846153846154</v>
      </c>
      <c r="L25" s="2">
        <f>IF($H25&lt;'Criterios de Restricción'!$E$15,0,'Condensado VPD'!K25)</f>
        <v>0</v>
      </c>
    </row>
    <row r="26" spans="1:12" ht="22.5" customHeight="1" x14ac:dyDescent="0.25">
      <c r="A26" s="117" t="s">
        <v>202</v>
      </c>
      <c r="B26" s="117" t="s">
        <v>24</v>
      </c>
      <c r="C26" s="117" t="s">
        <v>139</v>
      </c>
      <c r="D26" s="117" t="s">
        <v>118</v>
      </c>
      <c r="E26" s="118">
        <v>33309</v>
      </c>
      <c r="F26" s="117">
        <v>24</v>
      </c>
      <c r="G26" s="117">
        <v>28</v>
      </c>
      <c r="H26" s="117">
        <v>2416</v>
      </c>
      <c r="I26" s="2">
        <f>'Volante der. ofensivo'!AD26</f>
        <v>3.5631208609271523</v>
      </c>
      <c r="J26" s="2">
        <f>'Volante der. defensivo'!AD26</f>
        <v>1.7359271523178808</v>
      </c>
      <c r="K26" s="2">
        <f>'Controles Generales'!$C$6*'Condensado VPD'!I26+'Controles Generales'!$C$7*'Condensado VPD'!J26</f>
        <v>3.197682119205298</v>
      </c>
      <c r="L26" s="2">
        <f>IF($H26&lt;'Criterios de Restricción'!$E$15,0,'Condensado VPD'!K26)</f>
        <v>3.197682119205298</v>
      </c>
    </row>
    <row r="27" spans="1:12" ht="22.5" customHeight="1" x14ac:dyDescent="0.25">
      <c r="A27" s="117" t="s">
        <v>485</v>
      </c>
      <c r="B27" s="117" t="s">
        <v>24</v>
      </c>
      <c r="C27" s="117" t="s">
        <v>158</v>
      </c>
      <c r="D27" s="117" t="s">
        <v>118</v>
      </c>
      <c r="E27" s="118">
        <v>33137</v>
      </c>
      <c r="F27" s="117">
        <v>25</v>
      </c>
      <c r="G27" s="117">
        <v>3</v>
      </c>
      <c r="H27" s="117">
        <v>68</v>
      </c>
      <c r="I27" s="2">
        <f>'Volante der. ofensivo'!AD27</f>
        <v>4.8970588235294112</v>
      </c>
      <c r="J27" s="2">
        <f>'Volante der. defensivo'!AD27</f>
        <v>2.3492647058823528</v>
      </c>
      <c r="K27" s="2">
        <f>'Controles Generales'!$C$6*'Condensado VPD'!I27+'Controles Generales'!$C$7*'Condensado VPD'!J27</f>
        <v>4.3874999999999993</v>
      </c>
      <c r="L27" s="2">
        <f>IF($H27&lt;'Criterios de Restricción'!$E$15,0,'Condensado VPD'!K27)</f>
        <v>0</v>
      </c>
    </row>
    <row r="28" spans="1:12" ht="22.5" customHeight="1" x14ac:dyDescent="0.25">
      <c r="A28" s="117" t="s">
        <v>527</v>
      </c>
      <c r="B28" s="117" t="s">
        <v>24</v>
      </c>
      <c r="C28" s="117" t="s">
        <v>160</v>
      </c>
      <c r="D28" s="117" t="s">
        <v>118</v>
      </c>
      <c r="E28" s="118">
        <v>34834</v>
      </c>
      <c r="F28" s="117">
        <v>20</v>
      </c>
      <c r="G28" s="117">
        <v>8</v>
      </c>
      <c r="H28" s="117">
        <v>353</v>
      </c>
      <c r="I28" s="2">
        <f>'Volante der. ofensivo'!AD28</f>
        <v>2.9957507082152972</v>
      </c>
      <c r="J28" s="2">
        <f>'Volante der. defensivo'!AD28</f>
        <v>2.8364022662889523</v>
      </c>
      <c r="K28" s="2">
        <f>'Controles Generales'!$C$6*'Condensado VPD'!I28+'Controles Generales'!$C$7*'Condensado VPD'!J28</f>
        <v>2.9638810198300281</v>
      </c>
      <c r="L28" s="2">
        <f>IF($H28&lt;'Criterios de Restricción'!$E$15,0,'Condensado VPD'!K28)</f>
        <v>0</v>
      </c>
    </row>
    <row r="29" spans="1:12" ht="22.5" customHeight="1" x14ac:dyDescent="0.25">
      <c r="A29" s="117" t="s">
        <v>658</v>
      </c>
      <c r="B29" s="117" t="s">
        <v>24</v>
      </c>
      <c r="C29" s="117" t="s">
        <v>124</v>
      </c>
      <c r="D29" s="117" t="s">
        <v>118</v>
      </c>
      <c r="E29" s="118">
        <v>33733</v>
      </c>
      <c r="F29" s="117">
        <v>23</v>
      </c>
      <c r="G29" s="117">
        <v>3</v>
      </c>
      <c r="H29" s="117">
        <v>45</v>
      </c>
      <c r="I29" s="2">
        <f>'Volante der. ofensivo'!AD29</f>
        <v>10.9</v>
      </c>
      <c r="J29" s="2">
        <f>'Volante der. defensivo'!AD29</f>
        <v>5.55</v>
      </c>
      <c r="K29" s="2">
        <f>'Controles Generales'!$C$6*'Condensado VPD'!I29+'Controles Generales'!$C$7*'Condensado VPD'!J29</f>
        <v>9.83</v>
      </c>
      <c r="L29" s="2">
        <f>IF($H29&lt;'Criterios de Restricción'!$E$15,0,'Condensado VPD'!K29)</f>
        <v>0</v>
      </c>
    </row>
    <row r="30" spans="1:12" ht="22.5" customHeight="1" x14ac:dyDescent="0.25">
      <c r="A30" s="117" t="s">
        <v>659</v>
      </c>
      <c r="B30" s="117" t="s">
        <v>24</v>
      </c>
      <c r="C30" s="117" t="s">
        <v>585</v>
      </c>
      <c r="D30" s="117" t="s">
        <v>169</v>
      </c>
      <c r="E30" s="118">
        <v>33037</v>
      </c>
      <c r="F30" s="117">
        <v>25</v>
      </c>
      <c r="G30" s="117">
        <v>24</v>
      </c>
      <c r="H30" s="117">
        <v>1386</v>
      </c>
      <c r="I30" s="2">
        <f>'Volante der. ofensivo'!AD30</f>
        <v>4.6720779220779214</v>
      </c>
      <c r="J30" s="2">
        <f>'Volante der. defensivo'!AD30</f>
        <v>4.6590909090909092</v>
      </c>
      <c r="K30" s="2">
        <f>'Controles Generales'!$C$6*'Condensado VPD'!I30+'Controles Generales'!$C$7*'Condensado VPD'!J30</f>
        <v>4.6694805194805191</v>
      </c>
      <c r="L30" s="2">
        <f>IF($H30&lt;'Criterios de Restricción'!$E$15,0,'Condensado VPD'!K30)</f>
        <v>4.6694805194805191</v>
      </c>
    </row>
    <row r="31" spans="1:12" ht="22.5" customHeight="1" x14ac:dyDescent="0.25">
      <c r="A31" s="117" t="s">
        <v>660</v>
      </c>
      <c r="B31" s="117" t="s">
        <v>24</v>
      </c>
      <c r="C31" s="117" t="s">
        <v>598</v>
      </c>
      <c r="D31" s="117" t="s">
        <v>118</v>
      </c>
      <c r="E31" s="118">
        <v>29611</v>
      </c>
      <c r="F31" s="117">
        <v>34</v>
      </c>
      <c r="G31" s="117">
        <v>10</v>
      </c>
      <c r="H31" s="117">
        <v>456</v>
      </c>
      <c r="I31" s="2">
        <f>'Volante der. ofensivo'!AD31</f>
        <v>4.7861842105263159</v>
      </c>
      <c r="J31" s="2">
        <f>'Volante der. defensivo'!AD31</f>
        <v>3.5378289473684212</v>
      </c>
      <c r="K31" s="2">
        <f>'Controles Generales'!$C$6*'Condensado VPD'!I31+'Controles Generales'!$C$7*'Condensado VPD'!J31</f>
        <v>4.5365131578947375</v>
      </c>
      <c r="L31" s="2">
        <f>IF($H31&lt;'Criterios de Restricción'!$E$15,0,'Condensado VPD'!K31)</f>
        <v>0</v>
      </c>
    </row>
    <row r="32" spans="1:12" ht="22.5" customHeight="1" x14ac:dyDescent="0.25">
      <c r="A32" s="117" t="s">
        <v>661</v>
      </c>
      <c r="B32" s="117" t="s">
        <v>24</v>
      </c>
      <c r="C32" s="117" t="s">
        <v>160</v>
      </c>
      <c r="D32" s="117" t="s">
        <v>118</v>
      </c>
      <c r="E32" s="118">
        <v>33452</v>
      </c>
      <c r="F32" s="117">
        <v>24</v>
      </c>
      <c r="G32" s="117">
        <v>8</v>
      </c>
      <c r="H32" s="117">
        <v>265</v>
      </c>
      <c r="I32" s="2">
        <f>'Volante der. ofensivo'!AD32</f>
        <v>4.3981132075471692</v>
      </c>
      <c r="J32" s="2">
        <f>'Volante der. defensivo'!AD32</f>
        <v>3.5490566037735847</v>
      </c>
      <c r="K32" s="2">
        <f>'Controles Generales'!$C$6*'Condensado VPD'!I32+'Controles Generales'!$C$7*'Condensado VPD'!J32</f>
        <v>4.2283018867924529</v>
      </c>
      <c r="L32" s="2">
        <f>IF($H32&lt;'Criterios de Restricción'!$E$15,0,'Condensado VPD'!K32)</f>
        <v>0</v>
      </c>
    </row>
    <row r="33" spans="1:12" ht="22.5" customHeight="1" x14ac:dyDescent="0.25">
      <c r="A33" s="117" t="s">
        <v>212</v>
      </c>
      <c r="B33" s="117" t="s">
        <v>24</v>
      </c>
      <c r="C33" s="117" t="s">
        <v>148</v>
      </c>
      <c r="D33" s="117" t="s">
        <v>118</v>
      </c>
      <c r="E33" s="118">
        <v>35556</v>
      </c>
      <c r="F33" s="117">
        <v>18</v>
      </c>
      <c r="G33" s="117">
        <v>1</v>
      </c>
      <c r="H33" s="117">
        <v>7</v>
      </c>
      <c r="I33" s="2">
        <f>'Volante der. ofensivo'!AD33</f>
        <v>0</v>
      </c>
      <c r="J33" s="2">
        <f>'Volante der. defensivo'!AD33</f>
        <v>2.8928571428571428</v>
      </c>
      <c r="K33" s="2">
        <f>'Controles Generales'!$C$6*'Condensado VPD'!I33+'Controles Generales'!$C$7*'Condensado VPD'!J33</f>
        <v>0.5785714285714284</v>
      </c>
      <c r="L33" s="2">
        <f>IF($H33&lt;'Criterios de Restricción'!$E$15,0,'Condensado VPD'!K33)</f>
        <v>0</v>
      </c>
    </row>
    <row r="34" spans="1:12" ht="22.5" customHeight="1" x14ac:dyDescent="0.25">
      <c r="A34" s="117" t="s">
        <v>145</v>
      </c>
      <c r="B34" s="117" t="s">
        <v>24</v>
      </c>
      <c r="C34" s="117" t="s">
        <v>190</v>
      </c>
      <c r="D34" s="117" t="s">
        <v>118</v>
      </c>
      <c r="E34" s="118">
        <v>34341</v>
      </c>
      <c r="F34" s="117">
        <v>21</v>
      </c>
      <c r="G34" s="117">
        <v>20</v>
      </c>
      <c r="H34" s="117">
        <v>1342</v>
      </c>
      <c r="I34" s="2">
        <f>'Volante der. ofensivo'!AD34</f>
        <v>3.2961997019374065</v>
      </c>
      <c r="J34" s="2">
        <f>'Volante der. defensivo'!AD34</f>
        <v>3.2811102831594643</v>
      </c>
      <c r="K34" s="2">
        <f>'Controles Generales'!$C$6*'Condensado VPD'!I34+'Controles Generales'!$C$7*'Condensado VPD'!J34</f>
        <v>3.293181818181818</v>
      </c>
      <c r="L34" s="2">
        <f>IF($H34&lt;'Criterios de Restricción'!$E$15,0,'Condensado VPD'!K34)</f>
        <v>3.293181818181818</v>
      </c>
    </row>
    <row r="35" spans="1:12" ht="22.5" customHeight="1" x14ac:dyDescent="0.25">
      <c r="A35" s="117" t="s">
        <v>170</v>
      </c>
      <c r="B35" s="117" t="s">
        <v>24</v>
      </c>
      <c r="C35" s="117" t="s">
        <v>168</v>
      </c>
      <c r="D35" s="117" t="s">
        <v>118</v>
      </c>
      <c r="E35" s="118">
        <v>34201</v>
      </c>
      <c r="F35" s="117">
        <v>22</v>
      </c>
      <c r="G35" s="117">
        <v>15</v>
      </c>
      <c r="H35" s="117">
        <v>566</v>
      </c>
      <c r="I35" s="2">
        <f>'Volante der. ofensivo'!AD35</f>
        <v>5.2950530035335683</v>
      </c>
      <c r="J35" s="2">
        <f>'Volante der. defensivo'!AD35</f>
        <v>4.1263250883392226</v>
      </c>
      <c r="K35" s="2">
        <f>'Controles Generales'!$C$6*'Condensado VPD'!I35+'Controles Generales'!$C$7*'Condensado VPD'!J35</f>
        <v>5.0613074204946988</v>
      </c>
      <c r="L35" s="2">
        <f>IF($H35&lt;'Criterios de Restricción'!$E$15,0,'Condensado VPD'!K35)</f>
        <v>0</v>
      </c>
    </row>
    <row r="36" spans="1:12" ht="22.5" customHeight="1" x14ac:dyDescent="0.25">
      <c r="A36" s="117" t="s">
        <v>321</v>
      </c>
      <c r="B36" s="117" t="s">
        <v>24</v>
      </c>
      <c r="C36" s="117" t="s">
        <v>154</v>
      </c>
      <c r="D36" s="117" t="s">
        <v>118</v>
      </c>
      <c r="E36" s="118">
        <v>34770</v>
      </c>
      <c r="F36" s="117">
        <v>20</v>
      </c>
      <c r="G36" s="117">
        <v>1</v>
      </c>
      <c r="H36" s="117">
        <v>26</v>
      </c>
      <c r="I36" s="2">
        <f>'Volante der. ofensivo'!AD36</f>
        <v>4.1538461538461542</v>
      </c>
      <c r="J36" s="2">
        <f>'Volante der. defensivo'!AD36</f>
        <v>4.5</v>
      </c>
      <c r="K36" s="2">
        <f>'Controles Generales'!$C$6*'Condensado VPD'!I36+'Controles Generales'!$C$7*'Condensado VPD'!J36</f>
        <v>4.2230769230769232</v>
      </c>
      <c r="L36" s="2">
        <f>IF($H36&lt;'Criterios de Restricción'!$E$15,0,'Condensado VPD'!K36)</f>
        <v>0</v>
      </c>
    </row>
    <row r="37" spans="1:12" ht="22.5" customHeight="1" x14ac:dyDescent="0.25">
      <c r="A37" s="117" t="s">
        <v>313</v>
      </c>
      <c r="B37" s="117" t="s">
        <v>24</v>
      </c>
      <c r="C37" s="117" t="s">
        <v>117</v>
      </c>
      <c r="D37" s="117" t="s">
        <v>118</v>
      </c>
      <c r="E37" s="118">
        <v>30020</v>
      </c>
      <c r="F37" s="117">
        <v>33</v>
      </c>
      <c r="G37" s="117">
        <v>28</v>
      </c>
      <c r="H37" s="117">
        <v>2374</v>
      </c>
      <c r="I37" s="2">
        <f>'Volante der. ofensivo'!AD37</f>
        <v>3.3010741364785172</v>
      </c>
      <c r="J37" s="2">
        <f>'Volante der. defensivo'!AD37</f>
        <v>2.9636689132266212</v>
      </c>
      <c r="K37" s="2">
        <f>'Controles Generales'!$C$6*'Condensado VPD'!I37+'Controles Generales'!$C$7*'Condensado VPD'!J37</f>
        <v>3.2335930918281379</v>
      </c>
      <c r="L37" s="2">
        <f>IF($H37&lt;'Criterios de Restricción'!$E$15,0,'Condensado VPD'!K37)</f>
        <v>3.2335930918281379</v>
      </c>
    </row>
    <row r="38" spans="1:12" ht="22.5" customHeight="1" x14ac:dyDescent="0.25">
      <c r="A38" s="117" t="s">
        <v>186</v>
      </c>
      <c r="B38" s="117" t="s">
        <v>24</v>
      </c>
      <c r="C38" s="117" t="s">
        <v>129</v>
      </c>
      <c r="D38" s="117" t="s">
        <v>118</v>
      </c>
      <c r="E38" s="118">
        <v>34934</v>
      </c>
      <c r="F38" s="117">
        <v>20</v>
      </c>
      <c r="G38" s="117">
        <v>2</v>
      </c>
      <c r="H38" s="117">
        <v>38</v>
      </c>
      <c r="I38" s="2">
        <f>'Volante der. ofensivo'!AD38</f>
        <v>8.2894736842105257</v>
      </c>
      <c r="J38" s="2">
        <f>'Volante der. defensivo'!AD38</f>
        <v>5.6842105263157894</v>
      </c>
      <c r="K38" s="2">
        <f>'Controles Generales'!$C$6*'Condensado VPD'!I38+'Controles Generales'!$C$7*'Condensado VPD'!J38</f>
        <v>7.7684210526315791</v>
      </c>
      <c r="L38" s="2">
        <f>IF($H38&lt;'Criterios de Restricción'!$E$15,0,'Condensado VPD'!K38)</f>
        <v>0</v>
      </c>
    </row>
    <row r="39" spans="1:12" ht="22.5" customHeight="1" x14ac:dyDescent="0.25">
      <c r="A39" s="117" t="s">
        <v>662</v>
      </c>
      <c r="B39" s="117" t="s">
        <v>24</v>
      </c>
      <c r="C39" s="117" t="s">
        <v>129</v>
      </c>
      <c r="D39" s="117" t="s">
        <v>118</v>
      </c>
      <c r="E39" s="118">
        <v>29462</v>
      </c>
      <c r="F39" s="117">
        <v>35</v>
      </c>
      <c r="G39" s="117">
        <v>7</v>
      </c>
      <c r="H39" s="117">
        <v>176</v>
      </c>
      <c r="I39" s="2">
        <f>'Volante der. ofensivo'!AD39</f>
        <v>3.4261363636363638</v>
      </c>
      <c r="J39" s="2">
        <f>'Volante der. defensivo'!AD39</f>
        <v>8.092329545454545</v>
      </c>
      <c r="K39" s="2">
        <f>'Controles Generales'!$C$6*'Condensado VPD'!I39+'Controles Generales'!$C$7*'Condensado VPD'!J39</f>
        <v>4.359375</v>
      </c>
      <c r="L39" s="2">
        <f>IF($H39&lt;'Criterios de Restricción'!$E$15,0,'Condensado VPD'!K39)</f>
        <v>0</v>
      </c>
    </row>
    <row r="40" spans="1:12" ht="22.5" customHeight="1" x14ac:dyDescent="0.25">
      <c r="A40" s="117" t="s">
        <v>663</v>
      </c>
      <c r="B40" s="117" t="s">
        <v>24</v>
      </c>
      <c r="C40" s="117" t="s">
        <v>605</v>
      </c>
      <c r="D40" s="117" t="s">
        <v>133</v>
      </c>
      <c r="E40" s="118">
        <v>32554</v>
      </c>
      <c r="F40" s="117">
        <v>26</v>
      </c>
      <c r="G40" s="117">
        <v>25</v>
      </c>
      <c r="H40" s="117">
        <v>1566</v>
      </c>
      <c r="I40" s="2">
        <f>'Volante der. ofensivo'!AD40</f>
        <v>3.7428160919540234</v>
      </c>
      <c r="J40" s="2">
        <f>'Volante der. defensivo'!AD40</f>
        <v>2.5732758620689657</v>
      </c>
      <c r="K40" s="2">
        <f>'Controles Generales'!$C$6*'Condensado VPD'!I40+'Controles Generales'!$C$7*'Condensado VPD'!J40</f>
        <v>3.5089080459770119</v>
      </c>
      <c r="L40" s="2">
        <f>IF($H40&lt;'Criterios de Restricción'!$E$15,0,'Condensado VPD'!K40)</f>
        <v>3.5089080459770119</v>
      </c>
    </row>
    <row r="41" spans="1:12" ht="22.5" customHeight="1" x14ac:dyDescent="0.25">
      <c r="A41" s="117" t="s">
        <v>533</v>
      </c>
      <c r="B41" s="117" t="s">
        <v>24</v>
      </c>
      <c r="C41" s="117" t="s">
        <v>130</v>
      </c>
      <c r="D41" s="117" t="s">
        <v>118</v>
      </c>
      <c r="E41" s="118">
        <v>31345</v>
      </c>
      <c r="F41" s="117">
        <v>30</v>
      </c>
      <c r="G41" s="117">
        <v>7</v>
      </c>
      <c r="H41" s="117">
        <v>383</v>
      </c>
      <c r="I41" s="2">
        <f>'Volante der. ofensivo'!AD41</f>
        <v>5.4281984334203663</v>
      </c>
      <c r="J41" s="2">
        <f>'Volante der. defensivo'!AD41</f>
        <v>3.3661879895561362</v>
      </c>
      <c r="K41" s="2">
        <f>'Controles Generales'!$C$6*'Condensado VPD'!I41+'Controles Generales'!$C$7*'Condensado VPD'!J41</f>
        <v>5.0157963446475211</v>
      </c>
      <c r="L41" s="2">
        <f>IF($H41&lt;'Criterios de Restricción'!$E$15,0,'Condensado VPD'!K41)</f>
        <v>0</v>
      </c>
    </row>
    <row r="42" spans="1:12" ht="22.5" customHeight="1" x14ac:dyDescent="0.25">
      <c r="A42" s="117" t="s">
        <v>664</v>
      </c>
      <c r="B42" s="117" t="s">
        <v>24</v>
      </c>
      <c r="C42" s="117" t="s">
        <v>598</v>
      </c>
      <c r="D42" s="117" t="s">
        <v>118</v>
      </c>
      <c r="E42" s="118">
        <v>32239</v>
      </c>
      <c r="F42" s="117">
        <v>27</v>
      </c>
      <c r="G42" s="117">
        <v>28</v>
      </c>
      <c r="H42" s="117">
        <v>2455</v>
      </c>
      <c r="I42" s="2">
        <f>'Volante der. ofensivo'!AD42</f>
        <v>1.5076374745417516</v>
      </c>
      <c r="J42" s="2">
        <f>'Volante der. defensivo'!AD42</f>
        <v>7.7819755600814666</v>
      </c>
      <c r="K42" s="2">
        <f>'Controles Generales'!$C$6*'Condensado VPD'!I42+'Controles Generales'!$C$7*'Condensado VPD'!J42</f>
        <v>2.762505091649694</v>
      </c>
      <c r="L42" s="2">
        <f>IF($H42&lt;'Criterios de Restricción'!$E$15,0,'Condensado VPD'!K42)</f>
        <v>2.762505091649694</v>
      </c>
    </row>
    <row r="43" spans="1:12" ht="22.5" customHeight="1" x14ac:dyDescent="0.25">
      <c r="A43" s="117" t="s">
        <v>665</v>
      </c>
      <c r="B43" s="117" t="s">
        <v>24</v>
      </c>
      <c r="C43" s="117" t="s">
        <v>154</v>
      </c>
      <c r="D43" s="117" t="s">
        <v>169</v>
      </c>
      <c r="E43" s="118">
        <v>33246</v>
      </c>
      <c r="F43" s="117">
        <v>24</v>
      </c>
      <c r="G43" s="117">
        <v>23</v>
      </c>
      <c r="H43" s="117">
        <v>1720</v>
      </c>
      <c r="I43" s="2">
        <f>'Volante der. ofensivo'!AD43</f>
        <v>5.524273255813954</v>
      </c>
      <c r="J43" s="2">
        <f>'Volante der. defensivo'!AD43</f>
        <v>5.5360465116279078</v>
      </c>
      <c r="K43" s="2">
        <f>'Controles Generales'!$C$6*'Condensado VPD'!I43+'Controles Generales'!$C$7*'Condensado VPD'!J43</f>
        <v>5.5266279069767448</v>
      </c>
      <c r="L43" s="2">
        <f>IF($H43&lt;'Criterios de Restricción'!$E$15,0,'Condensado VPD'!K43)</f>
        <v>5.5266279069767448</v>
      </c>
    </row>
    <row r="44" spans="1:12" ht="22.5" customHeight="1" x14ac:dyDescent="0.25">
      <c r="A44" s="117" t="s">
        <v>120</v>
      </c>
      <c r="B44" s="117" t="s">
        <v>24</v>
      </c>
      <c r="C44" s="117" t="s">
        <v>138</v>
      </c>
      <c r="D44" s="117" t="s">
        <v>118</v>
      </c>
      <c r="E44" s="118">
        <v>31034</v>
      </c>
      <c r="F44" s="117">
        <v>30</v>
      </c>
      <c r="G44" s="117">
        <v>25</v>
      </c>
      <c r="H44" s="117">
        <v>1358</v>
      </c>
      <c r="I44" s="2">
        <f>'Volante der. ofensivo'!AD44</f>
        <v>3.2938144329896915</v>
      </c>
      <c r="J44" s="2">
        <f>'Volante der. defensivo'!AD44</f>
        <v>2.114138438880707</v>
      </c>
      <c r="K44" s="2">
        <f>'Controles Generales'!$C$6*'Condensado VPD'!I44+'Controles Generales'!$C$7*'Condensado VPD'!J44</f>
        <v>3.0578792341678946</v>
      </c>
      <c r="L44" s="2">
        <f>IF($H44&lt;'Criterios de Restricción'!$E$15,0,'Condensado VPD'!K44)</f>
        <v>3.0578792341678946</v>
      </c>
    </row>
    <row r="45" spans="1:12" ht="22.5" customHeight="1" x14ac:dyDescent="0.25">
      <c r="A45" s="117" t="s">
        <v>161</v>
      </c>
      <c r="B45" s="117" t="s">
        <v>24</v>
      </c>
      <c r="C45" s="117" t="s">
        <v>139</v>
      </c>
      <c r="D45" s="117" t="s">
        <v>162</v>
      </c>
      <c r="E45" s="118">
        <v>34727</v>
      </c>
      <c r="F45" s="117">
        <v>20</v>
      </c>
      <c r="G45" s="117">
        <v>15</v>
      </c>
      <c r="H45" s="117">
        <v>672</v>
      </c>
      <c r="I45" s="2">
        <f>'Volante der. ofensivo'!AD45</f>
        <v>2.4274553571428568</v>
      </c>
      <c r="J45" s="2">
        <f>'Volante der. defensivo'!AD45</f>
        <v>2.3671875</v>
      </c>
      <c r="K45" s="2">
        <f>'Controles Generales'!$C$6*'Condensado VPD'!I45+'Controles Generales'!$C$7*'Condensado VPD'!J45</f>
        <v>2.4154017857142853</v>
      </c>
      <c r="L45" s="2">
        <f>IF($H45&lt;'Criterios de Restricción'!$E$15,0,'Condensado VPD'!K45)</f>
        <v>2.4154017857142853</v>
      </c>
    </row>
    <row r="46" spans="1:12" ht="22.5" customHeight="1" x14ac:dyDescent="0.25">
      <c r="A46" s="117" t="s">
        <v>666</v>
      </c>
      <c r="B46" s="117" t="s">
        <v>24</v>
      </c>
      <c r="C46" s="117" t="s">
        <v>135</v>
      </c>
      <c r="D46" s="117" t="s">
        <v>118</v>
      </c>
      <c r="E46" s="118">
        <v>35476</v>
      </c>
      <c r="F46" s="117">
        <v>18</v>
      </c>
      <c r="G46" s="117">
        <v>1</v>
      </c>
      <c r="H46" s="117">
        <v>14</v>
      </c>
      <c r="I46" s="2">
        <f>'Volante der. ofensivo'!AD46</f>
        <v>0</v>
      </c>
      <c r="J46" s="2">
        <f>'Volante der. defensivo'!AD46</f>
        <v>1.4464285714285714</v>
      </c>
      <c r="K46" s="2">
        <f>'Controles Generales'!$C$6*'Condensado VPD'!I46+'Controles Generales'!$C$7*'Condensado VPD'!J46</f>
        <v>0.2892857142857142</v>
      </c>
      <c r="L46" s="2">
        <f>IF($H46&lt;'Criterios de Restricción'!$E$15,0,'Condensado VPD'!K46)</f>
        <v>0</v>
      </c>
    </row>
    <row r="47" spans="1:12" ht="22.5" customHeight="1" x14ac:dyDescent="0.25">
      <c r="A47" s="117" t="s">
        <v>222</v>
      </c>
      <c r="B47" s="117" t="s">
        <v>24</v>
      </c>
      <c r="C47" s="117" t="s">
        <v>155</v>
      </c>
      <c r="D47" s="117" t="s">
        <v>118</v>
      </c>
      <c r="E47" s="118">
        <v>34171</v>
      </c>
      <c r="F47" s="117">
        <v>22</v>
      </c>
      <c r="G47" s="117">
        <v>18</v>
      </c>
      <c r="H47" s="117">
        <v>954</v>
      </c>
      <c r="I47" s="2">
        <f>'Volante der. ofensivo'!AD47</f>
        <v>4.4198113207547172</v>
      </c>
      <c r="J47" s="2">
        <f>'Volante der. defensivo'!AD47</f>
        <v>5.9834905660377364</v>
      </c>
      <c r="K47" s="2">
        <f>'Controles Generales'!$C$6*'Condensado VPD'!I47+'Controles Generales'!$C$7*'Condensado VPD'!J47</f>
        <v>4.7325471698113208</v>
      </c>
      <c r="L47" s="2">
        <f>IF($H47&lt;'Criterios de Restricción'!$E$15,0,'Condensado VPD'!K47)</f>
        <v>4.7325471698113208</v>
      </c>
    </row>
    <row r="48" spans="1:12" ht="22.5" customHeight="1" x14ac:dyDescent="0.25">
      <c r="A48" s="117" t="s">
        <v>667</v>
      </c>
      <c r="B48" s="117" t="s">
        <v>24</v>
      </c>
      <c r="C48" s="117" t="s">
        <v>141</v>
      </c>
      <c r="D48" s="117" t="s">
        <v>118</v>
      </c>
      <c r="E48" s="118">
        <v>29010</v>
      </c>
      <c r="F48" s="117">
        <v>36</v>
      </c>
      <c r="G48" s="117">
        <v>17</v>
      </c>
      <c r="H48" s="117">
        <v>665</v>
      </c>
      <c r="I48" s="2">
        <f>'Volante der. ofensivo'!AD48</f>
        <v>4.3578947368421046</v>
      </c>
      <c r="J48" s="2">
        <f>'Volante der. defensivo'!AD48</f>
        <v>5.4406015037593987</v>
      </c>
      <c r="K48" s="2">
        <f>'Controles Generales'!$C$6*'Condensado VPD'!I48+'Controles Generales'!$C$7*'Condensado VPD'!J48</f>
        <v>4.5744360902255634</v>
      </c>
      <c r="L48" s="2">
        <f>IF($H48&lt;'Criterios de Restricción'!$E$15,0,'Condensado VPD'!K48)</f>
        <v>4.5744360902255634</v>
      </c>
    </row>
    <row r="49" spans="1:12" ht="22.5" customHeight="1" x14ac:dyDescent="0.25">
      <c r="A49" s="117" t="s">
        <v>668</v>
      </c>
      <c r="B49" s="117" t="s">
        <v>24</v>
      </c>
      <c r="C49" s="117" t="s">
        <v>121</v>
      </c>
      <c r="D49" s="117" t="s">
        <v>118</v>
      </c>
      <c r="E49" s="118">
        <v>33545</v>
      </c>
      <c r="F49" s="117">
        <v>24</v>
      </c>
      <c r="G49" s="117">
        <v>23</v>
      </c>
      <c r="H49" s="117">
        <v>1624</v>
      </c>
      <c r="I49" s="2">
        <f>'Volante der. ofensivo'!AD49</f>
        <v>2.9233374384236455</v>
      </c>
      <c r="J49" s="2">
        <f>'Volante der. defensivo'!AD49</f>
        <v>2.457820197044335</v>
      </c>
      <c r="K49" s="2">
        <f>'Controles Generales'!$C$6*'Condensado VPD'!I49+'Controles Generales'!$C$7*'Condensado VPD'!J49</f>
        <v>2.8302339901477831</v>
      </c>
      <c r="L49" s="2">
        <f>IF($H49&lt;'Criterios de Restricción'!$E$15,0,'Condensado VPD'!K49)</f>
        <v>2.8302339901477831</v>
      </c>
    </row>
    <row r="50" spans="1:12" ht="22.5" customHeight="1" x14ac:dyDescent="0.25">
      <c r="A50" s="117" t="s">
        <v>669</v>
      </c>
      <c r="B50" s="117" t="s">
        <v>24</v>
      </c>
      <c r="C50" s="117" t="s">
        <v>128</v>
      </c>
      <c r="D50" s="117" t="s">
        <v>118</v>
      </c>
      <c r="E50" s="118">
        <v>31834</v>
      </c>
      <c r="F50" s="117">
        <v>28</v>
      </c>
      <c r="G50" s="117">
        <v>22</v>
      </c>
      <c r="H50" s="117">
        <v>1414</v>
      </c>
      <c r="I50" s="2">
        <f>'Volante der. ofensivo'!AD50</f>
        <v>3.3654526166902405</v>
      </c>
      <c r="J50" s="2">
        <f>'Volante der. defensivo'!AD50</f>
        <v>2.409123055162659</v>
      </c>
      <c r="K50" s="2">
        <f>'Controles Generales'!$C$6*'Condensado VPD'!I50+'Controles Generales'!$C$7*'Condensado VPD'!J50</f>
        <v>3.1741867043847245</v>
      </c>
      <c r="L50" s="2">
        <f>IF($H50&lt;'Criterios de Restricción'!$E$15,0,'Condensado VPD'!K50)</f>
        <v>3.1741867043847245</v>
      </c>
    </row>
    <row r="51" spans="1:12" ht="22.5" customHeight="1" x14ac:dyDescent="0.25">
      <c r="A51" s="117" t="s">
        <v>670</v>
      </c>
      <c r="B51" s="117" t="s">
        <v>24</v>
      </c>
      <c r="C51" s="117" t="s">
        <v>598</v>
      </c>
      <c r="D51" s="117" t="s">
        <v>118</v>
      </c>
      <c r="E51" s="118">
        <v>32687</v>
      </c>
      <c r="F51" s="117">
        <v>26</v>
      </c>
      <c r="G51" s="117">
        <v>10</v>
      </c>
      <c r="H51" s="117">
        <v>494</v>
      </c>
      <c r="I51" s="2">
        <f>'Volante der. ofensivo'!AD51</f>
        <v>4.6229757085020244</v>
      </c>
      <c r="J51" s="2">
        <f>'Volante der. defensivo'!AD51</f>
        <v>3.7940283400809718</v>
      </c>
      <c r="K51" s="2">
        <f>'Controles Generales'!$C$6*'Condensado VPD'!I51+'Controles Generales'!$C$7*'Condensado VPD'!J51</f>
        <v>4.4571862348178142</v>
      </c>
      <c r="L51" s="2">
        <f>IF($H51&lt;'Criterios de Restricción'!$E$15,0,'Condensado VPD'!K51)</f>
        <v>0</v>
      </c>
    </row>
    <row r="52" spans="1:12" ht="22.5" customHeight="1" x14ac:dyDescent="0.25">
      <c r="A52" s="117" t="s">
        <v>180</v>
      </c>
      <c r="B52" s="117" t="s">
        <v>24</v>
      </c>
      <c r="C52" s="117" t="s">
        <v>598</v>
      </c>
      <c r="D52" s="117" t="s">
        <v>118</v>
      </c>
      <c r="E52" s="118">
        <v>33098</v>
      </c>
      <c r="F52" s="117">
        <v>25</v>
      </c>
      <c r="G52" s="117">
        <v>22</v>
      </c>
      <c r="H52" s="117">
        <v>1052</v>
      </c>
      <c r="I52" s="2">
        <f>'Volante der. ofensivo'!AD52</f>
        <v>4.6946292775665395</v>
      </c>
      <c r="J52" s="2">
        <f>'Volante der. defensivo'!AD52</f>
        <v>5.1737167300380227</v>
      </c>
      <c r="K52" s="2">
        <f>'Controles Generales'!$C$6*'Condensado VPD'!I52+'Controles Generales'!$C$7*'Condensado VPD'!J52</f>
        <v>4.7904467680608365</v>
      </c>
      <c r="L52" s="2">
        <f>IF($H52&lt;'Criterios de Restricción'!$E$15,0,'Condensado VPD'!K52)</f>
        <v>4.7904467680608365</v>
      </c>
    </row>
    <row r="53" spans="1:12" ht="22.5" customHeight="1" x14ac:dyDescent="0.25">
      <c r="A53" s="117" t="s">
        <v>671</v>
      </c>
      <c r="B53" s="117" t="s">
        <v>24</v>
      </c>
      <c r="C53" s="117" t="s">
        <v>124</v>
      </c>
      <c r="D53" s="117" t="s">
        <v>118</v>
      </c>
      <c r="E53" s="118">
        <v>35054</v>
      </c>
      <c r="F53" s="117">
        <v>19</v>
      </c>
      <c r="G53" s="117">
        <v>19</v>
      </c>
      <c r="H53" s="117">
        <v>1501</v>
      </c>
      <c r="I53" s="2">
        <f>'Volante der. ofensivo'!AD53</f>
        <v>3.4971685542971351</v>
      </c>
      <c r="J53" s="2">
        <f>'Volante der. defensivo'!AD53</f>
        <v>2.2005329780146572</v>
      </c>
      <c r="K53" s="2">
        <f>'Controles Generales'!$C$6*'Condensado VPD'!I53+'Controles Generales'!$C$7*'Condensado VPD'!J53</f>
        <v>3.2378414390406398</v>
      </c>
      <c r="L53" s="2">
        <f>IF($H53&lt;'Criterios de Restricción'!$E$15,0,'Condensado VPD'!K53)</f>
        <v>3.2378414390406398</v>
      </c>
    </row>
    <row r="54" spans="1:12" ht="22.5" customHeight="1" x14ac:dyDescent="0.25">
      <c r="A54" s="117" t="s">
        <v>672</v>
      </c>
      <c r="B54" s="117" t="s">
        <v>24</v>
      </c>
      <c r="C54" s="117" t="s">
        <v>160</v>
      </c>
      <c r="D54" s="117" t="s">
        <v>118</v>
      </c>
      <c r="E54" s="118">
        <v>30940</v>
      </c>
      <c r="F54" s="117">
        <v>31</v>
      </c>
      <c r="G54" s="117">
        <v>6</v>
      </c>
      <c r="H54" s="117">
        <v>187</v>
      </c>
      <c r="I54" s="2">
        <f>'Volante der. ofensivo'!AD54</f>
        <v>6.3168449197860967</v>
      </c>
      <c r="J54" s="2">
        <f>'Volante der. defensivo'!AD54</f>
        <v>2.9117647058823524</v>
      </c>
      <c r="K54" s="2">
        <f>'Controles Generales'!$C$6*'Condensado VPD'!I54+'Controles Generales'!$C$7*'Condensado VPD'!J54</f>
        <v>5.6358288770053484</v>
      </c>
      <c r="L54" s="2">
        <f>IF($H54&lt;'Criterios de Restricción'!$E$15,0,'Condensado VPD'!K54)</f>
        <v>0</v>
      </c>
    </row>
    <row r="55" spans="1:12" ht="22.5" customHeight="1" x14ac:dyDescent="0.25">
      <c r="A55" s="117" t="s">
        <v>203</v>
      </c>
      <c r="B55" s="117" t="s">
        <v>24</v>
      </c>
      <c r="C55" s="117" t="s">
        <v>129</v>
      </c>
      <c r="D55" s="117" t="s">
        <v>118</v>
      </c>
      <c r="E55" s="118">
        <v>34004</v>
      </c>
      <c r="F55" s="117">
        <v>22</v>
      </c>
      <c r="G55" s="117">
        <v>28</v>
      </c>
      <c r="H55" s="117">
        <v>1734</v>
      </c>
      <c r="I55" s="2">
        <f>'Volante der. ofensivo'!AD55</f>
        <v>2.4589100346020758</v>
      </c>
      <c r="J55" s="2">
        <f>'Volante der. defensivo'!AD55</f>
        <v>2.0774221453287196</v>
      </c>
      <c r="K55" s="2">
        <f>'Controles Generales'!$C$6*'Condensado VPD'!I55+'Controles Generales'!$C$7*'Condensado VPD'!J55</f>
        <v>2.3826124567474047</v>
      </c>
      <c r="L55" s="2">
        <f>IF($H55&lt;'Criterios de Restricción'!$E$15,0,'Condensado VPD'!K55)</f>
        <v>2.3826124567474047</v>
      </c>
    </row>
    <row r="56" spans="1:12" ht="22.5" customHeight="1" x14ac:dyDescent="0.25">
      <c r="A56" s="117" t="s">
        <v>673</v>
      </c>
      <c r="B56" s="117" t="s">
        <v>24</v>
      </c>
      <c r="C56" s="117" t="s">
        <v>190</v>
      </c>
      <c r="D56" s="117" t="s">
        <v>118</v>
      </c>
      <c r="E56" s="118">
        <v>32443</v>
      </c>
      <c r="F56" s="117">
        <v>27</v>
      </c>
      <c r="G56" s="117">
        <v>28</v>
      </c>
      <c r="H56" s="117">
        <v>2413</v>
      </c>
      <c r="I56" s="2">
        <f>'Volante der. ofensivo'!AD56</f>
        <v>4.5736634894322421</v>
      </c>
      <c r="J56" s="2">
        <f>'Volante der. defensivo'!AD56</f>
        <v>2.8234562784915043</v>
      </c>
      <c r="K56" s="2">
        <f>'Controles Generales'!$C$6*'Condensado VPD'!I56+'Controles Generales'!$C$7*'Condensado VPD'!J56</f>
        <v>4.2236220472440946</v>
      </c>
      <c r="L56" s="2">
        <f>IF($H56&lt;'Criterios de Restricción'!$E$15,0,'Condensado VPD'!K56)</f>
        <v>4.2236220472440946</v>
      </c>
    </row>
    <row r="57" spans="1:12" ht="22.5" customHeight="1" x14ac:dyDescent="0.25">
      <c r="A57" s="117" t="s">
        <v>476</v>
      </c>
      <c r="B57" s="117" t="s">
        <v>24</v>
      </c>
      <c r="C57" s="117" t="s">
        <v>144</v>
      </c>
      <c r="D57" s="117" t="s">
        <v>118</v>
      </c>
      <c r="E57" s="118">
        <v>35145</v>
      </c>
      <c r="F57" s="117">
        <v>19</v>
      </c>
      <c r="G57" s="117">
        <v>13</v>
      </c>
      <c r="H57" s="117">
        <v>815</v>
      </c>
      <c r="I57" s="2">
        <f>'Volante der. ofensivo'!AD57</f>
        <v>3.6966257668711662</v>
      </c>
      <c r="J57" s="2">
        <f>'Volante der. defensivo'!AD57</f>
        <v>3.8125766871165645</v>
      </c>
      <c r="K57" s="2">
        <f>'Controles Generales'!$C$6*'Condensado VPD'!I57+'Controles Generales'!$C$7*'Condensado VPD'!J57</f>
        <v>3.7198159509202462</v>
      </c>
      <c r="L57" s="2">
        <f>IF($H57&lt;'Criterios de Restricción'!$E$15,0,'Condensado VPD'!K57)</f>
        <v>3.7198159509202462</v>
      </c>
    </row>
    <row r="58" spans="1:12" ht="22.5" customHeight="1" x14ac:dyDescent="0.25">
      <c r="A58" s="117" t="s">
        <v>674</v>
      </c>
      <c r="B58" s="117" t="s">
        <v>24</v>
      </c>
      <c r="C58" s="117" t="s">
        <v>138</v>
      </c>
      <c r="D58" s="117" t="s">
        <v>133</v>
      </c>
      <c r="E58" s="118">
        <v>33976</v>
      </c>
      <c r="F58" s="117">
        <v>22</v>
      </c>
      <c r="G58" s="117">
        <v>27</v>
      </c>
      <c r="H58" s="117">
        <v>1606</v>
      </c>
      <c r="I58" s="2">
        <f>'Volante der. ofensivo'!AD58</f>
        <v>3.484277708592777</v>
      </c>
      <c r="J58" s="2">
        <f>'Volante der. defensivo'!AD58</f>
        <v>3.5851494396014942</v>
      </c>
      <c r="K58" s="2">
        <f>'Controles Generales'!$C$6*'Condensado VPD'!I58+'Controles Generales'!$C$7*'Condensado VPD'!J58</f>
        <v>3.5044520547945206</v>
      </c>
      <c r="L58" s="2">
        <f>IF($H58&lt;'Criterios de Restricción'!$E$15,0,'Condensado VPD'!K58)</f>
        <v>3.5044520547945206</v>
      </c>
    </row>
    <row r="59" spans="1:12" ht="22.5" customHeight="1" x14ac:dyDescent="0.25">
      <c r="A59" s="117" t="s">
        <v>179</v>
      </c>
      <c r="B59" s="117" t="s">
        <v>24</v>
      </c>
      <c r="C59" s="117" t="s">
        <v>175</v>
      </c>
      <c r="D59" s="117" t="s">
        <v>118</v>
      </c>
      <c r="E59" s="118">
        <v>34718</v>
      </c>
      <c r="F59" s="117">
        <v>20</v>
      </c>
      <c r="G59" s="117">
        <v>11</v>
      </c>
      <c r="H59" s="117">
        <v>753</v>
      </c>
      <c r="I59" s="2">
        <f>'Volante der. ofensivo'!AD59</f>
        <v>3.8784860557768921</v>
      </c>
      <c r="J59" s="2">
        <f>'Volante der. defensivo'!AD59</f>
        <v>3.6902390438247017</v>
      </c>
      <c r="K59" s="2">
        <f>'Controles Generales'!$C$6*'Condensado VPD'!I59+'Controles Generales'!$C$7*'Condensado VPD'!J59</f>
        <v>3.8408366533864542</v>
      </c>
      <c r="L59" s="2">
        <f>IF($H59&lt;'Criterios de Restricción'!$E$15,0,'Condensado VPD'!K59)</f>
        <v>3.8408366533864542</v>
      </c>
    </row>
    <row r="60" spans="1:12" ht="22.5" customHeight="1" x14ac:dyDescent="0.25">
      <c r="A60" s="117" t="s">
        <v>675</v>
      </c>
      <c r="B60" s="117" t="s">
        <v>24</v>
      </c>
      <c r="C60" s="117" t="s">
        <v>132</v>
      </c>
      <c r="D60" s="117" t="s">
        <v>118</v>
      </c>
      <c r="E60" s="118">
        <v>33404</v>
      </c>
      <c r="F60" s="117">
        <v>24</v>
      </c>
      <c r="G60" s="117">
        <v>17</v>
      </c>
      <c r="H60" s="117">
        <v>821</v>
      </c>
      <c r="I60" s="2">
        <f>'Volante der. ofensivo'!AD60</f>
        <v>3.8230816077953715</v>
      </c>
      <c r="J60" s="2">
        <f>'Volante der. defensivo'!AD60</f>
        <v>3.6367235079171745</v>
      </c>
      <c r="K60" s="2">
        <f>'Controles Generales'!$C$6*'Condensado VPD'!I60+'Controles Generales'!$C$7*'Condensado VPD'!J60</f>
        <v>3.7858099878197322</v>
      </c>
      <c r="L60" s="2">
        <f>IF($H60&lt;'Criterios de Restricción'!$E$15,0,'Condensado VPD'!K60)</f>
        <v>3.7858099878197322</v>
      </c>
    </row>
    <row r="61" spans="1:12" ht="22.5" customHeight="1" x14ac:dyDescent="0.25">
      <c r="A61" s="117" t="s">
        <v>676</v>
      </c>
      <c r="B61" s="117" t="s">
        <v>24</v>
      </c>
      <c r="C61" s="117" t="s">
        <v>598</v>
      </c>
      <c r="D61" s="117" t="s">
        <v>118</v>
      </c>
      <c r="E61" s="118">
        <v>31975</v>
      </c>
      <c r="F61" s="117">
        <v>28</v>
      </c>
      <c r="G61" s="117">
        <v>17</v>
      </c>
      <c r="H61" s="117">
        <v>991</v>
      </c>
      <c r="I61" s="2">
        <f>'Volante der. ofensivo'!AD61</f>
        <v>4.2547931382441986</v>
      </c>
      <c r="J61" s="2">
        <f>'Volante der. defensivo'!AD61</f>
        <v>3.7961654894046419</v>
      </c>
      <c r="K61" s="2">
        <f>'Controles Generales'!$C$6*'Condensado VPD'!I61+'Controles Generales'!$C$7*'Condensado VPD'!J61</f>
        <v>4.163067608476287</v>
      </c>
      <c r="L61" s="2">
        <f>IF($H61&lt;'Criterios de Restricción'!$E$15,0,'Condensado VPD'!K61)</f>
        <v>4.163067608476287</v>
      </c>
    </row>
    <row r="62" spans="1:12" ht="22.5" customHeight="1" x14ac:dyDescent="0.25">
      <c r="A62" s="117" t="s">
        <v>677</v>
      </c>
      <c r="B62" s="117" t="s">
        <v>24</v>
      </c>
      <c r="C62" s="117" t="s">
        <v>165</v>
      </c>
      <c r="D62" s="117" t="s">
        <v>118</v>
      </c>
      <c r="E62" s="118">
        <v>32356</v>
      </c>
      <c r="F62" s="117">
        <v>27</v>
      </c>
      <c r="G62" s="117">
        <v>26</v>
      </c>
      <c r="H62" s="117">
        <v>1896</v>
      </c>
      <c r="I62" s="2">
        <f>'Volante der. ofensivo'!AD62</f>
        <v>4.2258702531645573</v>
      </c>
      <c r="J62" s="2">
        <f>'Volante der. defensivo'!AD62</f>
        <v>3.758306962025316</v>
      </c>
      <c r="K62" s="2">
        <f>'Controles Generales'!$C$6*'Condensado VPD'!I62+'Controles Generales'!$C$7*'Condensado VPD'!J62</f>
        <v>4.1323575949367086</v>
      </c>
      <c r="L62" s="2">
        <f>IF($H62&lt;'Criterios de Restricción'!$E$15,0,'Condensado VPD'!K62)</f>
        <v>4.1323575949367086</v>
      </c>
    </row>
    <row r="63" spans="1:12" ht="22.5" customHeight="1" x14ac:dyDescent="0.25">
      <c r="A63" s="117" t="s">
        <v>678</v>
      </c>
      <c r="B63" s="117" t="s">
        <v>24</v>
      </c>
      <c r="C63" s="117" t="s">
        <v>154</v>
      </c>
      <c r="D63" s="117" t="s">
        <v>169</v>
      </c>
      <c r="E63" s="118">
        <v>31018</v>
      </c>
      <c r="F63" s="117">
        <v>30</v>
      </c>
      <c r="G63" s="117">
        <v>15</v>
      </c>
      <c r="H63" s="117">
        <v>1061</v>
      </c>
      <c r="I63" s="2">
        <f>'Volante der. ofensivo'!AD63</f>
        <v>6.3195098963242229</v>
      </c>
      <c r="J63" s="2">
        <f>'Volante der. defensivo'!AD63</f>
        <v>4.0695098963242229</v>
      </c>
      <c r="K63" s="2">
        <f>'Controles Generales'!$C$6*'Condensado VPD'!I63+'Controles Generales'!$C$7*'Condensado VPD'!J63</f>
        <v>5.8695098963242236</v>
      </c>
      <c r="L63" s="2">
        <f>IF($H63&lt;'Criterios de Restricción'!$E$15,0,'Condensado VPD'!K63)</f>
        <v>5.8695098963242236</v>
      </c>
    </row>
    <row r="64" spans="1:12" ht="22.5" customHeight="1" x14ac:dyDescent="0.25">
      <c r="A64" s="117" t="s">
        <v>294</v>
      </c>
      <c r="B64" s="117" t="s">
        <v>24</v>
      </c>
      <c r="C64" s="117" t="s">
        <v>168</v>
      </c>
      <c r="D64" s="117" t="s">
        <v>118</v>
      </c>
      <c r="E64" s="118">
        <v>32939</v>
      </c>
      <c r="F64" s="117">
        <v>25</v>
      </c>
      <c r="G64" s="117">
        <v>25</v>
      </c>
      <c r="H64" s="117">
        <v>2023</v>
      </c>
      <c r="I64" s="2">
        <f>'Volante der. ofensivo'!AD64</f>
        <v>3.7448096885813147</v>
      </c>
      <c r="J64" s="2">
        <f>'Volante der. defensivo'!AD64</f>
        <v>3.6547207118141376</v>
      </c>
      <c r="K64" s="2">
        <f>'Controles Generales'!$C$6*'Condensado VPD'!I64+'Controles Generales'!$C$7*'Condensado VPD'!J64</f>
        <v>3.7267918932278792</v>
      </c>
      <c r="L64" s="2">
        <f>IF($H64&lt;'Criterios de Restricción'!$E$15,0,'Condensado VPD'!K64)</f>
        <v>3.7267918932278792</v>
      </c>
    </row>
    <row r="65" spans="1:12" ht="22.5" customHeight="1" x14ac:dyDescent="0.25">
      <c r="A65" s="117" t="s">
        <v>273</v>
      </c>
      <c r="B65" s="117" t="s">
        <v>24</v>
      </c>
      <c r="C65" s="117" t="s">
        <v>146</v>
      </c>
      <c r="D65" s="117" t="s">
        <v>118</v>
      </c>
      <c r="E65" s="118">
        <v>33535</v>
      </c>
      <c r="F65" s="117">
        <v>24</v>
      </c>
      <c r="G65" s="117">
        <v>1</v>
      </c>
      <c r="H65" s="117">
        <v>29</v>
      </c>
      <c r="I65" s="2">
        <f>'Volante der. ofensivo'!AD65</f>
        <v>2.8706896551724141</v>
      </c>
      <c r="J65" s="2">
        <f>'Volante der. defensivo'!AD65</f>
        <v>4.1896551724137927</v>
      </c>
      <c r="K65" s="2">
        <f>'Controles Generales'!$C$6*'Condensado VPD'!I65+'Controles Generales'!$C$7*'Condensado VPD'!J65</f>
        <v>3.13448275862069</v>
      </c>
      <c r="L65" s="2">
        <f>IF($H65&lt;'Criterios de Restricción'!$E$15,0,'Condensado VPD'!K65)</f>
        <v>0</v>
      </c>
    </row>
    <row r="66" spans="1:12" ht="22.5" customHeight="1" x14ac:dyDescent="0.25">
      <c r="A66" s="117" t="s">
        <v>679</v>
      </c>
      <c r="B66" s="117" t="s">
        <v>24</v>
      </c>
      <c r="C66" s="117" t="s">
        <v>165</v>
      </c>
      <c r="D66" s="117" t="s">
        <v>118</v>
      </c>
      <c r="E66" s="118">
        <v>34034</v>
      </c>
      <c r="F66" s="117">
        <v>22</v>
      </c>
      <c r="G66" s="117">
        <v>6</v>
      </c>
      <c r="H66" s="117">
        <v>152</v>
      </c>
      <c r="I66" s="2">
        <f>'Volante der. ofensivo'!AD66</f>
        <v>5.0921052631578938</v>
      </c>
      <c r="J66" s="2">
        <f>'Volante der. defensivo'!AD66</f>
        <v>1.6282894736842104</v>
      </c>
      <c r="K66" s="2">
        <f>'Controles Generales'!$C$6*'Condensado VPD'!I66+'Controles Generales'!$C$7*'Condensado VPD'!J66</f>
        <v>4.3993421052631572</v>
      </c>
      <c r="L66" s="2">
        <f>IF($H66&lt;'Criterios de Restricción'!$E$15,0,'Condensado VPD'!K66)</f>
        <v>0</v>
      </c>
    </row>
    <row r="67" spans="1:12" ht="22.5" customHeight="1" x14ac:dyDescent="0.25">
      <c r="A67" s="117" t="s">
        <v>207</v>
      </c>
      <c r="B67" s="117" t="s">
        <v>24</v>
      </c>
      <c r="C67" s="117" t="s">
        <v>144</v>
      </c>
      <c r="D67" s="117" t="s">
        <v>118</v>
      </c>
      <c r="E67" s="118">
        <v>35277</v>
      </c>
      <c r="F67" s="117">
        <v>19</v>
      </c>
      <c r="G67" s="117">
        <v>17</v>
      </c>
      <c r="H67" s="117">
        <v>717</v>
      </c>
      <c r="I67" s="2">
        <f>'Volante der. ofensivo'!AD67</f>
        <v>3.4048117154811712</v>
      </c>
      <c r="J67" s="2">
        <f>'Volante der. defensivo'!AD67</f>
        <v>2.52928870292887</v>
      </c>
      <c r="K67" s="2">
        <f>'Controles Generales'!$C$6*'Condensado VPD'!I67+'Controles Generales'!$C$7*'Condensado VPD'!J67</f>
        <v>3.2297071129707109</v>
      </c>
      <c r="L67" s="2">
        <f>IF($H67&lt;'Criterios de Restricción'!$E$15,0,'Condensado VPD'!K67)</f>
        <v>3.2297071129707109</v>
      </c>
    </row>
    <row r="68" spans="1:12" ht="22.5" customHeight="1" x14ac:dyDescent="0.25">
      <c r="A68" s="117" t="s">
        <v>680</v>
      </c>
      <c r="B68" s="117" t="s">
        <v>24</v>
      </c>
      <c r="C68" s="117" t="s">
        <v>144</v>
      </c>
      <c r="D68" s="117" t="s">
        <v>118</v>
      </c>
      <c r="E68" s="118">
        <v>32802</v>
      </c>
      <c r="F68" s="117">
        <v>26</v>
      </c>
      <c r="G68" s="117">
        <v>18</v>
      </c>
      <c r="H68" s="117">
        <v>1006</v>
      </c>
      <c r="I68" s="2">
        <f>'Volante der. ofensivo'!AD68</f>
        <v>3.766401590457257</v>
      </c>
      <c r="J68" s="2">
        <f>'Volante der. defensivo'!AD68</f>
        <v>3.820079522862823</v>
      </c>
      <c r="K68" s="2">
        <f>'Controles Generales'!$C$6*'Condensado VPD'!I68+'Controles Generales'!$C$7*'Condensado VPD'!J68</f>
        <v>3.7771371769383704</v>
      </c>
      <c r="L68" s="2">
        <f>IF($H68&lt;'Criterios de Restricción'!$E$15,0,'Condensado VPD'!K68)</f>
        <v>3.7771371769383704</v>
      </c>
    </row>
    <row r="69" spans="1:12" ht="22.5" customHeight="1" x14ac:dyDescent="0.25">
      <c r="A69" s="117" t="s">
        <v>681</v>
      </c>
      <c r="B69" s="117" t="s">
        <v>24</v>
      </c>
      <c r="C69" s="117" t="s">
        <v>128</v>
      </c>
      <c r="D69" s="117" t="s">
        <v>118</v>
      </c>
      <c r="E69" s="118">
        <v>35327</v>
      </c>
      <c r="F69" s="117">
        <v>19</v>
      </c>
      <c r="G69" s="117">
        <v>5</v>
      </c>
      <c r="H69" s="117">
        <v>108</v>
      </c>
      <c r="I69" s="2">
        <f>'Volante der. ofensivo'!AD69</f>
        <v>4.4166666666666679</v>
      </c>
      <c r="J69" s="2">
        <f>'Volante der. defensivo'!AD69</f>
        <v>1.5833333333333335</v>
      </c>
      <c r="K69" s="2">
        <f>'Controles Generales'!$C$6*'Condensado VPD'!I69+'Controles Generales'!$C$7*'Condensado VPD'!J69</f>
        <v>3.8500000000000014</v>
      </c>
      <c r="L69" s="2">
        <f>IF($H69&lt;'Criterios de Restricción'!$E$15,0,'Condensado VPD'!K69)</f>
        <v>0</v>
      </c>
    </row>
    <row r="70" spans="1:12" ht="22.5" customHeight="1" x14ac:dyDescent="0.25">
      <c r="A70" s="117" t="s">
        <v>282</v>
      </c>
      <c r="B70" s="117" t="s">
        <v>24</v>
      </c>
      <c r="C70" s="117" t="s">
        <v>190</v>
      </c>
      <c r="D70" s="117" t="s">
        <v>118</v>
      </c>
      <c r="E70" s="118">
        <v>29689</v>
      </c>
      <c r="F70" s="117">
        <v>34</v>
      </c>
      <c r="G70" s="117">
        <v>5</v>
      </c>
      <c r="H70" s="117">
        <v>330</v>
      </c>
      <c r="I70" s="2">
        <f>'Volante der. ofensivo'!AD70</f>
        <v>3.4909090909090907</v>
      </c>
      <c r="J70" s="2">
        <f>'Volante der. defensivo'!AD70</f>
        <v>4.7522727272727261</v>
      </c>
      <c r="K70" s="2">
        <f>'Controles Generales'!$C$6*'Condensado VPD'!I70+'Controles Generales'!$C$7*'Condensado VPD'!J70</f>
        <v>3.7431818181818182</v>
      </c>
      <c r="L70" s="2">
        <f>IF($H70&lt;'Criterios de Restricción'!$E$15,0,'Condensado VPD'!K70)</f>
        <v>0</v>
      </c>
    </row>
    <row r="71" spans="1:12" ht="22.5" customHeight="1" x14ac:dyDescent="0.25">
      <c r="A71" s="117" t="s">
        <v>682</v>
      </c>
      <c r="B71" s="117" t="s">
        <v>24</v>
      </c>
      <c r="C71" s="117" t="s">
        <v>144</v>
      </c>
      <c r="D71" s="117" t="s">
        <v>118</v>
      </c>
      <c r="E71" s="118">
        <v>33714</v>
      </c>
      <c r="F71" s="117">
        <v>23</v>
      </c>
      <c r="G71" s="117">
        <v>1</v>
      </c>
      <c r="H71" s="117">
        <v>35</v>
      </c>
      <c r="I71" s="2">
        <f>'Volante der. ofensivo'!AD71</f>
        <v>3.0857142857142863</v>
      </c>
      <c r="J71" s="2">
        <f>'Volante der. defensivo'!AD71</f>
        <v>4.3714285714285719</v>
      </c>
      <c r="K71" s="2">
        <f>'Controles Generales'!$C$6*'Condensado VPD'!I71+'Controles Generales'!$C$7*'Condensado VPD'!J71</f>
        <v>3.3428571428571434</v>
      </c>
      <c r="L71" s="2">
        <f>IF($H71&lt;'Criterios de Restricción'!$E$15,0,'Condensado VPD'!K71)</f>
        <v>0</v>
      </c>
    </row>
    <row r="72" spans="1:12" ht="22.5" customHeight="1" x14ac:dyDescent="0.25">
      <c r="A72" s="117" t="s">
        <v>683</v>
      </c>
      <c r="B72" s="117" t="s">
        <v>24</v>
      </c>
      <c r="C72" s="117" t="s">
        <v>157</v>
      </c>
      <c r="D72" s="117" t="s">
        <v>118</v>
      </c>
      <c r="E72" s="118">
        <v>34541</v>
      </c>
      <c r="F72" s="117">
        <v>21</v>
      </c>
      <c r="G72" s="117">
        <v>27</v>
      </c>
      <c r="H72" s="117">
        <v>1820</v>
      </c>
      <c r="I72" s="2">
        <f>'Volante der. ofensivo'!AD72</f>
        <v>4.140247252747252</v>
      </c>
      <c r="J72" s="2">
        <f>'Volante der. defensivo'!AD72</f>
        <v>3.5789835164835164</v>
      </c>
      <c r="K72" s="2">
        <f>'Controles Generales'!$C$6*'Condensado VPD'!I72+'Controles Generales'!$C$7*'Condensado VPD'!J72</f>
        <v>4.0279945054945046</v>
      </c>
      <c r="L72" s="2">
        <f>IF($H72&lt;'Criterios de Restricción'!$E$15,0,'Condensado VPD'!K72)</f>
        <v>4.0279945054945046</v>
      </c>
    </row>
    <row r="73" spans="1:12" ht="22.5" customHeight="1" x14ac:dyDescent="0.25">
      <c r="A73" s="117" t="s">
        <v>173</v>
      </c>
      <c r="B73" s="117" t="s">
        <v>24</v>
      </c>
      <c r="C73" s="117" t="s">
        <v>172</v>
      </c>
      <c r="D73" s="117" t="s">
        <v>118</v>
      </c>
      <c r="E73" s="118">
        <v>30066</v>
      </c>
      <c r="F73" s="117">
        <v>33</v>
      </c>
      <c r="G73" s="117">
        <v>25</v>
      </c>
      <c r="H73" s="117">
        <v>1715</v>
      </c>
      <c r="I73" s="2">
        <f>'Volante der. ofensivo'!AD73</f>
        <v>4.2376093294460642</v>
      </c>
      <c r="J73" s="2">
        <f>'Volante der. defensivo'!AD73</f>
        <v>4.0421282798833822</v>
      </c>
      <c r="K73" s="2">
        <f>'Controles Generales'!$C$6*'Condensado VPD'!I73+'Controles Generales'!$C$7*'Condensado VPD'!J73</f>
        <v>4.1985131195335281</v>
      </c>
      <c r="L73" s="2">
        <f>IF($H73&lt;'Criterios de Restricción'!$E$15,0,'Condensado VPD'!K73)</f>
        <v>4.1985131195335281</v>
      </c>
    </row>
    <row r="74" spans="1:12" ht="22.5" customHeight="1" x14ac:dyDescent="0.25">
      <c r="A74" s="2" t="s">
        <v>204</v>
      </c>
      <c r="B74" s="2" t="s">
        <v>24</v>
      </c>
      <c r="C74" s="2" t="s">
        <v>143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f>'Volante der. ofensivo'!AD74</f>
        <v>2.848265895953757</v>
      </c>
      <c r="J74" s="2">
        <f>'Volante der. defensivo'!AD74</f>
        <v>3.8562138728323698</v>
      </c>
      <c r="K74" s="2">
        <f>'Controles Generales'!$C$6*'Condensado VPD'!I74+'Controles Generales'!$C$7*'Condensado VPD'!J74</f>
        <v>3.0498554913294793</v>
      </c>
      <c r="L74" s="2">
        <f>IF($H74&lt;'Criterios de Restricción'!$E$15,0,'Condensado VPD'!K74)</f>
        <v>0</v>
      </c>
    </row>
    <row r="75" spans="1:12" ht="22.5" customHeight="1" x14ac:dyDescent="0.25">
      <c r="A75" s="2" t="s">
        <v>183</v>
      </c>
      <c r="B75" s="2" t="s">
        <v>24</v>
      </c>
      <c r="C75" s="2" t="s">
        <v>128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f>'Volante der. ofensivo'!AD75</f>
        <v>5.345177664974619</v>
      </c>
      <c r="J75" s="2">
        <f>'Volante der. defensivo'!AD75</f>
        <v>3.8718274111675131</v>
      </c>
      <c r="K75" s="2">
        <f>'Controles Generales'!$C$6*'Condensado VPD'!I75+'Controles Generales'!$C$7*'Condensado VPD'!J75</f>
        <v>5.0505076142131982</v>
      </c>
      <c r="L75" s="2">
        <f>IF($H75&lt;'Criterios de Restricción'!$E$15,0,'Condensado VPD'!K75)</f>
        <v>0</v>
      </c>
    </row>
    <row r="76" spans="1:12" ht="22.5" customHeight="1" x14ac:dyDescent="0.25">
      <c r="A76" s="2" t="s">
        <v>179</v>
      </c>
      <c r="B76" s="2" t="s">
        <v>24</v>
      </c>
      <c r="C76" s="2" t="s">
        <v>121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f>'Volante der. ofensivo'!AD76</f>
        <v>3.1592839805825235</v>
      </c>
      <c r="J76" s="2">
        <f>'Volante der. defensivo'!AD76</f>
        <v>4.4371966019417473</v>
      </c>
      <c r="K76" s="2">
        <f>'Controles Generales'!$C$6*'Condensado VPD'!I76+'Controles Generales'!$C$7*'Condensado VPD'!J76</f>
        <v>3.414866504854368</v>
      </c>
      <c r="L76" s="2">
        <f>IF($H76&lt;'Criterios de Restricción'!$E$15,0,'Condensado VPD'!K76)</f>
        <v>3.414866504854368</v>
      </c>
    </row>
    <row r="77" spans="1:12" ht="22.5" customHeight="1" x14ac:dyDescent="0.25">
      <c r="A77" s="2" t="s">
        <v>201</v>
      </c>
      <c r="B77" s="2" t="s">
        <v>24</v>
      </c>
      <c r="C77" s="2" t="s">
        <v>141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f>'Volante der. ofensivo'!AD77</f>
        <v>5.4348171701112884</v>
      </c>
      <c r="J77" s="2">
        <f>'Volante der. defensivo'!AD77</f>
        <v>3.1275834658187605</v>
      </c>
      <c r="K77" s="2">
        <f>'Controles Generales'!$C$6*'Condensado VPD'!I77+'Controles Generales'!$C$7*'Condensado VPD'!J77</f>
        <v>4.9733704292527836</v>
      </c>
      <c r="L77" s="2">
        <f>IF($H77&lt;'Criterios de Restricción'!$E$15,0,'Condensado VPD'!K77)</f>
        <v>4.9733704292527836</v>
      </c>
    </row>
    <row r="78" spans="1:12" ht="22.5" customHeight="1" x14ac:dyDescent="0.25">
      <c r="A78" s="2" t="s">
        <v>217</v>
      </c>
      <c r="B78" s="2" t="s">
        <v>24</v>
      </c>
      <c r="C78" s="2" t="s">
        <v>152</v>
      </c>
      <c r="D78" s="2" t="s">
        <v>133</v>
      </c>
      <c r="E78" s="3">
        <v>33789</v>
      </c>
      <c r="F78" s="2">
        <v>25</v>
      </c>
      <c r="G78" s="2">
        <v>13</v>
      </c>
      <c r="H78" s="2">
        <v>979</v>
      </c>
      <c r="I78" s="2">
        <f>'Volante der. ofensivo'!AD78</f>
        <v>3.8748723186925429</v>
      </c>
      <c r="J78" s="2">
        <f>'Volante der. defensivo'!AD78</f>
        <v>3.5921859039836566</v>
      </c>
      <c r="K78" s="2">
        <f>'Controles Generales'!$C$6*'Condensado VPD'!I78+'Controles Generales'!$C$7*'Condensado VPD'!J78</f>
        <v>3.8183350357507657</v>
      </c>
      <c r="L78" s="2">
        <f>IF($H78&lt;'Criterios de Restricción'!$E$15,0,'Condensado VPD'!K78)</f>
        <v>3.8183350357507657</v>
      </c>
    </row>
    <row r="79" spans="1:12" ht="22.5" customHeight="1" x14ac:dyDescent="0.25">
      <c r="A79" s="2" t="s">
        <v>227</v>
      </c>
      <c r="B79" s="2" t="s">
        <v>24</v>
      </c>
      <c r="C79" s="2" t="s">
        <v>160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f>'Volante der. ofensivo'!AD79</f>
        <v>2.0571428571428574</v>
      </c>
      <c r="J79" s="2">
        <f>'Volante der. defensivo'!AD79</f>
        <v>3.0375000000000001</v>
      </c>
      <c r="K79" s="2">
        <f>'Controles Generales'!$C$6*'Condensado VPD'!I79+'Controles Generales'!$C$7*'Condensado VPD'!J79</f>
        <v>2.2532142857142858</v>
      </c>
      <c r="L79" s="2">
        <f>IF($H79&lt;'Criterios de Restricción'!$E$15,0,'Condensado VPD'!K79)</f>
        <v>0</v>
      </c>
    </row>
    <row r="80" spans="1:12" ht="22.5" customHeight="1" x14ac:dyDescent="0.25">
      <c r="A80" s="2" t="s">
        <v>218</v>
      </c>
      <c r="B80" s="2" t="s">
        <v>24</v>
      </c>
      <c r="C80" s="2" t="s">
        <v>152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f>'Volante der. ofensivo'!AD80</f>
        <v>4.3373493975903621</v>
      </c>
      <c r="J80" s="2">
        <f>'Volante der. defensivo'!AD80</f>
        <v>2.9819277108433733</v>
      </c>
      <c r="K80" s="2">
        <f>'Controles Generales'!$C$6*'Condensado VPD'!I80+'Controles Generales'!$C$7*'Condensado VPD'!J80</f>
        <v>4.0662650602409638</v>
      </c>
      <c r="L80" s="2">
        <f>IF($H80&lt;'Criterios de Restricción'!$E$15,0,'Condensado VPD'!K80)</f>
        <v>0</v>
      </c>
    </row>
    <row r="81" spans="1:12" ht="22.5" customHeight="1" x14ac:dyDescent="0.25">
      <c r="A81" s="2" t="s">
        <v>205</v>
      </c>
      <c r="B81" s="2" t="s">
        <v>24</v>
      </c>
      <c r="C81" s="2" t="s">
        <v>143</v>
      </c>
      <c r="D81" s="2" t="s">
        <v>169</v>
      </c>
      <c r="E81" s="3">
        <v>32755</v>
      </c>
      <c r="F81" s="2">
        <v>27</v>
      </c>
      <c r="G81" s="2">
        <v>23</v>
      </c>
      <c r="H81" s="2">
        <v>1650</v>
      </c>
      <c r="I81" s="2">
        <f>'Volante der. ofensivo'!AD81</f>
        <v>5.2213636363636349</v>
      </c>
      <c r="J81" s="2">
        <f>'Volante der. defensivo'!AD81</f>
        <v>5.4927272727272722</v>
      </c>
      <c r="K81" s="2">
        <f>'Controles Generales'!$C$6*'Condensado VPD'!I81+'Controles Generales'!$C$7*'Condensado VPD'!J81</f>
        <v>5.2756363636363623</v>
      </c>
      <c r="L81" s="2">
        <f>IF($H81&lt;'Criterios de Restricción'!$E$15,0,'Condensado VPD'!K81)</f>
        <v>5.2756363636363623</v>
      </c>
    </row>
    <row r="82" spans="1:12" ht="22.5" customHeight="1" x14ac:dyDescent="0.25">
      <c r="A82" s="2" t="s">
        <v>195</v>
      </c>
      <c r="B82" s="2" t="s">
        <v>24</v>
      </c>
      <c r="C82" s="2" t="s">
        <v>135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f>'Volante der. ofensivo'!AD82</f>
        <v>3.7550675675675675</v>
      </c>
      <c r="J82" s="2">
        <f>'Volante der. defensivo'!AD82</f>
        <v>3.8956925675675675</v>
      </c>
      <c r="K82" s="2">
        <f>'Controles Generales'!$C$6*'Condensado VPD'!I82+'Controles Generales'!$C$7*'Condensado VPD'!J82</f>
        <v>3.7831925675675677</v>
      </c>
      <c r="L82" s="2">
        <f>IF($H82&lt;'Criterios de Restricción'!$E$15,0,'Condensado VPD'!K82)</f>
        <v>3.7831925675675677</v>
      </c>
    </row>
    <row r="83" spans="1:12" ht="22.5" customHeight="1" x14ac:dyDescent="0.25">
      <c r="A83" s="2" t="s">
        <v>184</v>
      </c>
      <c r="B83" s="2" t="s">
        <v>24</v>
      </c>
      <c r="C83" s="2" t="s">
        <v>128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f>'Volante der. ofensivo'!AD83</f>
        <v>2.6191494715651737</v>
      </c>
      <c r="J83" s="2">
        <f>'Volante der. defensivo'!AD83</f>
        <v>2.8626069451434324</v>
      </c>
      <c r="K83" s="2">
        <f>'Controles Generales'!$C$6*'Condensado VPD'!I83+'Controles Generales'!$C$7*'Condensado VPD'!J83</f>
        <v>2.6678409662808251</v>
      </c>
      <c r="L83" s="2">
        <f>IF($H83&lt;'Criterios de Restricción'!$E$15,0,'Condensado VPD'!K83)</f>
        <v>2.6678409662808251</v>
      </c>
    </row>
    <row r="84" spans="1:12" ht="22.5" customHeight="1" x14ac:dyDescent="0.25">
      <c r="A84" s="2" t="s">
        <v>196</v>
      </c>
      <c r="B84" s="2" t="s">
        <v>24</v>
      </c>
      <c r="C84" s="2" t="s">
        <v>135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f>'Volante der. ofensivo'!AD84</f>
        <v>2.5199999999999996</v>
      </c>
      <c r="J84" s="2">
        <f>'Volante der. defensivo'!AD84</f>
        <v>3.84</v>
      </c>
      <c r="K84" s="2">
        <f>'Controles Generales'!$C$6*'Condensado VPD'!I84+'Controles Generales'!$C$7*'Condensado VPD'!J84</f>
        <v>2.7839999999999994</v>
      </c>
      <c r="L84" s="2">
        <f>IF($H84&lt;'Criterios de Restricción'!$E$15,0,'Condensado VPD'!K84)</f>
        <v>0</v>
      </c>
    </row>
    <row r="85" spans="1:12" ht="22.5" customHeight="1" x14ac:dyDescent="0.25">
      <c r="A85" s="2" t="s">
        <v>210</v>
      </c>
      <c r="B85" s="2" t="s">
        <v>24</v>
      </c>
      <c r="C85" s="2" t="s">
        <v>146</v>
      </c>
      <c r="D85" s="2" t="s">
        <v>169</v>
      </c>
      <c r="E85" s="3">
        <v>31963</v>
      </c>
      <c r="F85" s="2">
        <v>30</v>
      </c>
      <c r="G85" s="2">
        <v>28</v>
      </c>
      <c r="H85" s="2">
        <v>2399</v>
      </c>
      <c r="I85" s="2">
        <f>'Volante der. ofensivo'!AD85</f>
        <v>3.0331388078365991</v>
      </c>
      <c r="J85" s="2">
        <f>'Volante der. defensivo'!AD85</f>
        <v>5.1030637765735722</v>
      </c>
      <c r="K85" s="2">
        <f>'Controles Generales'!$C$6*'Condensado VPD'!I85+'Controles Generales'!$C$7*'Condensado VPD'!J85</f>
        <v>3.4471238015839938</v>
      </c>
      <c r="L85" s="2">
        <f>IF($H85&lt;'Criterios de Restricción'!$E$15,0,'Condensado VPD'!K85)</f>
        <v>3.4471238015839938</v>
      </c>
    </row>
    <row r="86" spans="1:12" ht="22.5" customHeight="1" x14ac:dyDescent="0.25">
      <c r="A86" s="2" t="s">
        <v>207</v>
      </c>
      <c r="B86" s="2" t="s">
        <v>24</v>
      </c>
      <c r="C86" s="2" t="s">
        <v>144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f>'Volante der. ofensivo'!AD86</f>
        <v>4.74609375</v>
      </c>
      <c r="J86" s="2">
        <f>'Volante der. defensivo'!AD86</f>
        <v>2.548828125</v>
      </c>
      <c r="K86" s="2">
        <f>'Controles Generales'!$C$6*'Condensado VPD'!I86+'Controles Generales'!$C$7*'Condensado VPD'!J86</f>
        <v>4.306640625</v>
      </c>
      <c r="L86" s="2">
        <f>IF($H86&lt;'Criterios de Restricción'!$E$15,0,'Condensado VPD'!K86)</f>
        <v>0</v>
      </c>
    </row>
    <row r="87" spans="1:12" ht="22.5" customHeight="1" x14ac:dyDescent="0.25">
      <c r="A87" s="2" t="s">
        <v>213</v>
      </c>
      <c r="B87" s="2" t="s">
        <v>24</v>
      </c>
      <c r="C87" s="2" t="s">
        <v>148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f>'Volante der. ofensivo'!AD87</f>
        <v>0</v>
      </c>
      <c r="J87" s="2">
        <f>'Volante der. defensivo'!AD87</f>
        <v>0</v>
      </c>
      <c r="K87" s="2">
        <f>'Controles Generales'!$C$6*'Condensado VPD'!I87+'Controles Generales'!$C$7*'Condensado VPD'!J87</f>
        <v>0</v>
      </c>
      <c r="L87" s="2">
        <f>IF($H87&lt;'Criterios de Restricción'!$E$15,0,'Condensado VPD'!K87)</f>
        <v>0</v>
      </c>
    </row>
    <row r="88" spans="1:12" ht="22.5" customHeight="1" x14ac:dyDescent="0.25">
      <c r="A88" s="2" t="s">
        <v>197</v>
      </c>
      <c r="B88" s="2" t="s">
        <v>24</v>
      </c>
      <c r="C88" s="2" t="s">
        <v>135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f>'Volante der. ofensivo'!AD88</f>
        <v>0.81818181818181812</v>
      </c>
      <c r="J88" s="2">
        <f>'Volante der. defensivo'!AD88</f>
        <v>4.9090909090909092</v>
      </c>
      <c r="K88" s="2">
        <f>'Controles Generales'!$C$6*'Condensado VPD'!I88+'Controles Generales'!$C$7*'Condensado VPD'!J88</f>
        <v>1.6363636363636362</v>
      </c>
      <c r="L88" s="2">
        <f>IF($H88&lt;'Criterios de Restricción'!$E$15,0,'Condensado VPD'!K88)</f>
        <v>0</v>
      </c>
    </row>
    <row r="89" spans="1:12" ht="22.5" customHeight="1" x14ac:dyDescent="0.25">
      <c r="A89" s="2" t="s">
        <v>199</v>
      </c>
      <c r="B89" s="2" t="s">
        <v>24</v>
      </c>
      <c r="C89" s="2" t="s">
        <v>138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f>'Volante der. ofensivo'!AD89</f>
        <v>1.9667832167832169</v>
      </c>
      <c r="J89" s="2">
        <f>'Volante der. defensivo'!AD89</f>
        <v>6.9073426573426584</v>
      </c>
      <c r="K89" s="2">
        <f>'Controles Generales'!$C$6*'Condensado VPD'!I89+'Controles Generales'!$C$7*'Condensado VPD'!J89</f>
        <v>2.9548951048951047</v>
      </c>
      <c r="L89" s="2">
        <f>IF($H89&lt;'Criterios de Restricción'!$E$15,0,'Condensado VPD'!K89)</f>
        <v>0</v>
      </c>
    </row>
    <row r="90" spans="1:12" ht="22.5" customHeight="1" x14ac:dyDescent="0.25">
      <c r="A90" s="2" t="s">
        <v>228</v>
      </c>
      <c r="B90" s="2" t="s">
        <v>24</v>
      </c>
      <c r="C90" s="2" t="s">
        <v>160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f>'Volante der. ofensivo'!AD90</f>
        <v>4.6894463667820068</v>
      </c>
      <c r="J90" s="2">
        <f>'Volante der. defensivo'!AD90</f>
        <v>2.9948096885813147</v>
      </c>
      <c r="K90" s="2">
        <f>'Controles Generales'!$C$6*'Condensado VPD'!I90+'Controles Generales'!$C$7*'Condensado VPD'!J90</f>
        <v>4.350519031141868</v>
      </c>
      <c r="L90" s="2">
        <f>IF($H90&lt;'Criterios de Restricción'!$E$15,0,'Condensado VPD'!K90)</f>
        <v>4.350519031141868</v>
      </c>
    </row>
    <row r="91" spans="1:12" ht="22.5" customHeight="1" x14ac:dyDescent="0.25">
      <c r="A91" s="2" t="s">
        <v>225</v>
      </c>
      <c r="B91" s="2" t="s">
        <v>24</v>
      </c>
      <c r="C91" s="2" t="s">
        <v>158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f>'Volante der. ofensivo'!AD91</f>
        <v>3.5234870317002884</v>
      </c>
      <c r="J91" s="2">
        <f>'Volante der. defensivo'!AD91</f>
        <v>2.3135446685878964</v>
      </c>
      <c r="K91" s="2">
        <f>'Controles Generales'!$C$6*'Condensado VPD'!I91+'Controles Generales'!$C$7*'Condensado VPD'!J91</f>
        <v>3.2814985590778103</v>
      </c>
      <c r="L91" s="2">
        <f>IF($H91&lt;'Criterios de Restricción'!$E$15,0,'Condensado VPD'!K91)</f>
        <v>3.2814985590778103</v>
      </c>
    </row>
    <row r="92" spans="1:12" ht="22.5" customHeight="1" x14ac:dyDescent="0.25">
      <c r="A92" s="2" t="s">
        <v>178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f>'Volante der. ofensivo'!AD92</f>
        <v>2.9974704890387858</v>
      </c>
      <c r="J92" s="2">
        <f>'Volante der. defensivo'!AD92</f>
        <v>6.053752107925801</v>
      </c>
      <c r="K92" s="2">
        <f>'Controles Generales'!$C$6*'Condensado VPD'!I92+'Controles Generales'!$C$7*'Condensado VPD'!J92</f>
        <v>3.6087268128161885</v>
      </c>
      <c r="L92" s="2">
        <f>IF($H92&lt;'Criterios de Restricción'!$E$15,0,'Condensado VPD'!K92)</f>
        <v>3.6087268128161885</v>
      </c>
    </row>
    <row r="93" spans="1:12" ht="22.5" customHeight="1" x14ac:dyDescent="0.25">
      <c r="A93" s="2" t="s">
        <v>233</v>
      </c>
      <c r="B93" s="2" t="s">
        <v>24</v>
      </c>
      <c r="C93" s="2" t="s">
        <v>175</v>
      </c>
      <c r="D93" s="2" t="s">
        <v>169</v>
      </c>
      <c r="E93" s="3">
        <v>33500</v>
      </c>
      <c r="F93" s="2">
        <v>25</v>
      </c>
      <c r="G93" s="2">
        <v>27</v>
      </c>
      <c r="H93" s="2">
        <v>1949</v>
      </c>
      <c r="I93" s="2">
        <f>'Volante der. ofensivo'!AD93</f>
        <v>4.4422780913288866</v>
      </c>
      <c r="J93" s="2">
        <f>'Volante der. defensivo'!AD93</f>
        <v>4.9906362237044641</v>
      </c>
      <c r="K93" s="2">
        <f>'Controles Generales'!$C$6*'Condensado VPD'!I93+'Controles Generales'!$C$7*'Condensado VPD'!J93</f>
        <v>4.5519497178040016</v>
      </c>
      <c r="L93" s="2">
        <f>IF($H93&lt;'Criterios de Restricción'!$E$15,0,'Condensado VPD'!K93)</f>
        <v>4.5519497178040016</v>
      </c>
    </row>
    <row r="94" spans="1:12" ht="22.5" customHeight="1" x14ac:dyDescent="0.25">
      <c r="A94" s="2" t="s">
        <v>188</v>
      </c>
      <c r="B94" s="2" t="s">
        <v>24</v>
      </c>
      <c r="C94" s="2" t="s">
        <v>130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f>'Volante der. ofensivo'!AD94</f>
        <v>5.890625</v>
      </c>
      <c r="J94" s="2">
        <f>'Volante der. defensivo'!AD94</f>
        <v>4.796875</v>
      </c>
      <c r="K94" s="2">
        <f>'Controles Generales'!$C$6*'Condensado VPD'!I94+'Controles Generales'!$C$7*'Condensado VPD'!J94</f>
        <v>5.671875</v>
      </c>
      <c r="L94" s="2">
        <f>IF($H94&lt;'Criterios de Restricción'!$E$15,0,'Condensado VPD'!K94)</f>
        <v>0</v>
      </c>
    </row>
  </sheetData>
  <autoFilter ref="A1:L43" xr:uid="{00000000-0009-0000-0000-000006000000}">
    <sortState xmlns:xlrd2="http://schemas.microsoft.com/office/spreadsheetml/2017/richdata2" ref="A2:L94">
      <sortCondition ref="A1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Controles Generales</vt:lpstr>
      <vt:lpstr>Criterios de Restricción</vt:lpstr>
      <vt:lpstr>Volante izq. ofensivo</vt:lpstr>
      <vt:lpstr>Volante izq. defensivo</vt:lpstr>
      <vt:lpstr>Condensado VPI</vt:lpstr>
      <vt:lpstr>Siguiente --&gt;</vt:lpstr>
      <vt:lpstr>Volante der. ofensivo</vt:lpstr>
      <vt:lpstr>Volante der. defensivo</vt:lpstr>
      <vt:lpstr>Condensado VPD</vt:lpstr>
      <vt:lpstr>Siguiente -&gt;</vt:lpstr>
      <vt:lpstr>Lateral izq. ofensivo</vt:lpstr>
      <vt:lpstr>Lateral izq. defensivo</vt:lpstr>
      <vt:lpstr>Condensado LPI</vt:lpstr>
      <vt:lpstr>Siguiente ---&gt;</vt:lpstr>
      <vt:lpstr>Lateral der. ofensivo</vt:lpstr>
      <vt:lpstr>Lateral der. defensivo</vt:lpstr>
      <vt:lpstr>Condensado LPD</vt:lpstr>
      <vt:lpstr>Siguiente ----&gt;</vt:lpstr>
      <vt:lpstr>Delantero</vt:lpstr>
      <vt:lpstr>Sig-&gt; </vt:lpstr>
      <vt:lpstr>2do Delantero</vt:lpstr>
      <vt:lpstr>Sig -&gt;</vt:lpstr>
      <vt:lpstr>Defensa Central Stopper</vt:lpstr>
      <vt:lpstr>Defensa Central Líbero</vt:lpstr>
      <vt:lpstr>Condensado Defensa Cen</vt:lpstr>
      <vt:lpstr>Sig--&gt;</vt:lpstr>
      <vt:lpstr>Medio de contención</vt:lpstr>
      <vt:lpstr>Sig--&gt; </vt:lpstr>
      <vt:lpstr>Volante mixto</vt:lpstr>
      <vt:lpstr>Sig--&gt;  </vt:lpstr>
      <vt:lpstr>"10"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Dell</cp:lastModifiedBy>
  <dcterms:created xsi:type="dcterms:W3CDTF">2016-01-18T19:31:54Z</dcterms:created>
  <dcterms:modified xsi:type="dcterms:W3CDTF">2019-02-01T17:54:17Z</dcterms:modified>
</cp:coreProperties>
</file>