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<sst xmlns="http://schemas.openxmlformats.org/spreadsheetml/2006/main" count="28" uniqueCount="28">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</sst>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5" fillId="5" fontId="6" numFmtId="0" xfId="0" applyBorder="1" applyFont="1"/>
    <xf borderId="5" fillId="6" fontId="6" numFmtId="0" xfId="0" applyBorder="1" applyFont="1"/>
    <xf borderId="3" fillId="6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94956"/>
        <c:axId val="604297888"/>
      </c:scatterChart>
      <c:valAx>
        <c:axId val="786494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297888"/>
      </c:valAx>
      <c:valAx>
        <c:axId val="60429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494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95250</xdr:rowOff>
    </xdr:from>
    <xdr:ext cx="5715000" cy="3305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3" width="13.71"/>
    <col customWidth="1" min="5" max="5" width="36.57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>COUNT($B2:$B13)</f>
        <v>12</v>
      </c>
      <c r="C14" s="10">
        <f>COUNT($C2:$C13)</f>
        <v>12</v>
      </c>
    </row>
    <row r="15">
      <c r="A15" s="8" t="s">
        <v>6</v>
      </c>
      <c r="B15" s="9">
        <f>sum($B$2:$B$13)</f>
        <v>165</v>
      </c>
      <c r="C15" s="11">
        <f>sum($C$2:$C$13)</f>
        <v>697</v>
      </c>
    </row>
    <row r="16">
      <c r="A16" s="8" t="s">
        <v>7</v>
      </c>
      <c r="B16" s="12">
        <f t="shared" ref="B16:C16" si="1">MODE(B2:B13)</f>
        <v>12</v>
      </c>
      <c r="C16" s="11">
        <f t="shared" si="1"/>
        <v>46</v>
      </c>
    </row>
    <row r="17">
      <c r="A17" s="13" t="s">
        <v>8</v>
      </c>
      <c r="B17" s="14">
        <f t="shared" ref="B17:C17" si="2">MEDIAN(B2:B13)</f>
        <v>13.5</v>
      </c>
      <c r="C17" s="15">
        <f t="shared" si="2"/>
        <v>58.5</v>
      </c>
    </row>
    <row r="18">
      <c r="A18" s="16" t="s">
        <v>9</v>
      </c>
      <c r="B18" s="17">
        <f>sum(B2:B13)/COUNT(B2:B13)</f>
        <v>13.75</v>
      </c>
      <c r="C18" s="18">
        <f>sum(C2:C13)/count(C2:C13)</f>
        <v>58.08333333</v>
      </c>
      <c r="E18" s="19" t="s">
        <v>10</v>
      </c>
      <c r="F18" s="20">
        <f t="shared" ref="F18:F19" si="4">COVAR($B$2:$B$13,$C$2:$C$13)</f>
        <v>-42.47916667</v>
      </c>
    </row>
    <row r="19">
      <c r="A19" s="21" t="s">
        <v>11</v>
      </c>
      <c r="B19" s="22">
        <f t="shared" ref="B19:C19" si="3">AVERAGE(B2:B13)</f>
        <v>13.75</v>
      </c>
      <c r="C19" s="23">
        <f t="shared" si="3"/>
        <v>58.08333333</v>
      </c>
      <c r="E19" s="24" t="s">
        <v>12</v>
      </c>
      <c r="F19" s="20">
        <f t="shared" si="4"/>
        <v>-42.47916667</v>
      </c>
    </row>
    <row r="20">
      <c r="A20" s="25" t="s">
        <v>13</v>
      </c>
      <c r="B20" s="9">
        <f t="shared" ref="B20:C20" si="5">min(B2:B13)</f>
        <v>7</v>
      </c>
      <c r="C20" s="10">
        <f t="shared" si="5"/>
        <v>21</v>
      </c>
      <c r="E20" s="19" t="s">
        <v>14</v>
      </c>
      <c r="F20" s="20">
        <f t="shared" ref="F20:F21" si="7">CORREL($B$2:$B$13,$C$2:$C$13)</f>
        <v>-0.4612511701</v>
      </c>
    </row>
    <row r="21">
      <c r="A21" s="8" t="s">
        <v>15</v>
      </c>
      <c r="B21" s="12">
        <f t="shared" ref="B21:C21" si="6">max(B2:B13)</f>
        <v>20</v>
      </c>
      <c r="C21" s="11">
        <f t="shared" si="6"/>
        <v>90</v>
      </c>
      <c r="E21" s="24" t="s">
        <v>16</v>
      </c>
      <c r="F21" s="20">
        <f t="shared" si="7"/>
        <v>-0.4612511701</v>
      </c>
    </row>
    <row r="22">
      <c r="A22" s="8" t="s">
        <v>17</v>
      </c>
      <c r="B22" s="12">
        <f t="shared" ref="B22:C22" si="8">MAX(B2:B13)-min(B2:B13)</f>
        <v>13</v>
      </c>
      <c r="C22" s="11">
        <f t="shared" si="8"/>
        <v>69</v>
      </c>
    </row>
    <row r="23">
      <c r="A23" s="8" t="s">
        <v>18</v>
      </c>
      <c r="B23" s="12">
        <f t="shared" ref="B23:C23" si="9">QUARTILE(B2:B13,1)</f>
        <v>10.75</v>
      </c>
      <c r="C23" s="11">
        <f t="shared" si="9"/>
        <v>42.75</v>
      </c>
    </row>
    <row r="24">
      <c r="A24" s="8" t="s">
        <v>19</v>
      </c>
      <c r="B24" s="12">
        <f t="shared" ref="B24:C24" si="10">QUARTILE(B2:B13,2)</f>
        <v>13.5</v>
      </c>
      <c r="C24" s="11">
        <f t="shared" si="10"/>
        <v>58.5</v>
      </c>
    </row>
    <row r="25">
      <c r="A25" s="8" t="s">
        <v>20</v>
      </c>
      <c r="B25" s="12">
        <f t="shared" ref="B25:C25" si="11">QUARTILE(B2:B13,3)</f>
        <v>16.5</v>
      </c>
      <c r="C25" s="11">
        <f t="shared" si="11"/>
        <v>78.75</v>
      </c>
    </row>
    <row r="26">
      <c r="A26" s="13" t="s">
        <v>21</v>
      </c>
      <c r="B26" s="26">
        <f t="shared" ref="B26:C26" si="12">B25-B23</f>
        <v>5.75</v>
      </c>
      <c r="C26" s="27">
        <f t="shared" si="12"/>
        <v>36</v>
      </c>
    </row>
    <row r="27">
      <c r="A27" s="16" t="s">
        <v>22</v>
      </c>
      <c r="B27" s="17"/>
      <c r="C27" s="18"/>
    </row>
    <row r="28">
      <c r="A28" s="21" t="s">
        <v>23</v>
      </c>
      <c r="B28" s="22">
        <f t="shared" ref="B28:C28" si="13">var(B2:B13)</f>
        <v>17.47727273</v>
      </c>
      <c r="C28" s="23">
        <f t="shared" si="13"/>
        <v>577.5378788</v>
      </c>
    </row>
    <row r="29">
      <c r="A29" s="16" t="s">
        <v>24</v>
      </c>
      <c r="B29" s="17">
        <f t="shared" ref="B29:C29" si="14">_xlfn.STDEV.S(B2:B13)</f>
        <v>4.180582821</v>
      </c>
      <c r="C29" s="18">
        <f t="shared" si="14"/>
        <v>24.03201778</v>
      </c>
    </row>
    <row r="30">
      <c r="A30" s="21" t="s">
        <v>25</v>
      </c>
      <c r="B30" s="22">
        <f t="shared" ref="B30:C30" si="15">STDEV(B2:B13)</f>
        <v>4.180582821</v>
      </c>
      <c r="C30" s="23">
        <f t="shared" si="15"/>
        <v>24.03201778</v>
      </c>
    </row>
    <row r="31">
      <c r="A31" s="8" t="s">
        <v>26</v>
      </c>
      <c r="B31" s="12">
        <f t="shared" ref="B31:C31" si="16">skew(B2:B13)</f>
        <v>-0.01287766638</v>
      </c>
      <c r="C31" s="11">
        <f t="shared" si="16"/>
        <v>-0.191540125</v>
      </c>
    </row>
    <row r="32">
      <c r="A32" s="8" t="s">
        <v>27</v>
      </c>
      <c r="B32" s="12">
        <f t="shared" ref="B32:C32" si="17">KURT(B2:B13)</f>
        <v>-1.183534705</v>
      </c>
      <c r="C32" s="28">
        <f t="shared" si="17"/>
        <v>-1.401790616</v>
      </c>
    </row>
  </sheetData>
  <mergeCells count="1">
    <mergeCell ref="A11:A13"/>
  </mergeCells>
  <drawing r:id="rId1"/>
</worksheet>
</file>