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ntic\ciclo 3\Sprint_0\"/>
    </mc:Choice>
  </mc:AlternateContent>
  <xr:revisionPtr revIDLastSave="0" documentId="8_{022C1C87-FA43-4F2A-A8F1-0968025638DB}" xr6:coauthVersionLast="37" xr6:coauthVersionMax="37" xr10:uidLastSave="{00000000-0000-0000-0000-000000000000}"/>
  <bookViews>
    <workbookView xWindow="0" yWindow="0" windowWidth="23040" windowHeight="9060" xr2:uid="{F0BD7612-20E3-4D04-BAB2-7CABE5D3D8FC}"/>
  </bookViews>
  <sheets>
    <sheet name="Product Backlog" sheetId="1" r:id="rId1"/>
    <sheet name="Realase Plan" sheetId="2" r:id="rId2"/>
  </sheets>
  <externalReferences>
    <externalReference r:id="rId3"/>
    <externalReference r:id="rId4"/>
  </externalReferenc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F33" i="2"/>
  <c r="B17" i="2"/>
  <c r="B18" i="2"/>
  <c r="B19" i="2"/>
  <c r="B20" i="2"/>
  <c r="B21" i="2"/>
  <c r="B23" i="2"/>
  <c r="B24" i="2"/>
  <c r="E24" i="2"/>
  <c r="B25" i="2"/>
  <c r="A25" i="2"/>
  <c r="E25" i="2"/>
  <c r="B26" i="2"/>
  <c r="A26" i="2"/>
  <c r="E26" i="2"/>
  <c r="B27" i="2"/>
  <c r="A27" i="2"/>
  <c r="E27" i="2"/>
  <c r="B28" i="2"/>
  <c r="A28" i="2"/>
  <c r="E28" i="2"/>
  <c r="B29" i="2"/>
  <c r="A29" i="2"/>
  <c r="E29" i="2"/>
  <c r="B30" i="2"/>
  <c r="A30" i="2"/>
  <c r="E30" i="2"/>
  <c r="B31" i="2"/>
  <c r="A31" i="2"/>
  <c r="E31" i="2"/>
  <c r="E33" i="2"/>
  <c r="E32" i="2"/>
  <c r="G23" i="2"/>
  <c r="G24" i="2"/>
  <c r="G25" i="2"/>
  <c r="G26" i="2"/>
  <c r="G27" i="2"/>
  <c r="G28" i="2"/>
  <c r="G29" i="2"/>
  <c r="G30" i="2"/>
  <c r="G31" i="2"/>
  <c r="D31" i="2"/>
  <c r="D30" i="2"/>
  <c r="D29" i="2"/>
  <c r="D28" i="2"/>
  <c r="D27" i="2"/>
  <c r="D26" i="2"/>
  <c r="D25" i="2"/>
  <c r="D24" i="2"/>
  <c r="D23" i="2"/>
  <c r="D21" i="2"/>
  <c r="K20" i="2"/>
  <c r="D20" i="2"/>
  <c r="K19" i="2"/>
  <c r="D19" i="2"/>
  <c r="K18" i="2"/>
  <c r="D18" i="2"/>
  <c r="K17" i="2"/>
  <c r="D17" i="2"/>
  <c r="K16" i="2"/>
  <c r="D16" i="2"/>
  <c r="E10" i="2"/>
  <c r="C10" i="2"/>
  <c r="D10" i="2"/>
  <c r="E9" i="2"/>
  <c r="C9" i="2"/>
  <c r="D9" i="2"/>
  <c r="E8" i="2"/>
  <c r="B8" i="2"/>
  <c r="C8" i="2"/>
  <c r="D8" i="2"/>
  <c r="E7" i="2"/>
  <c r="C7" i="2"/>
  <c r="D7" i="2"/>
  <c r="F6" i="2"/>
  <c r="E6" i="2"/>
  <c r="B4" i="2"/>
  <c r="C4" i="2"/>
  <c r="B5" i="2"/>
  <c r="C5" i="2"/>
  <c r="C6" i="2"/>
  <c r="D6" i="2"/>
  <c r="F5" i="2"/>
  <c r="E5" i="2"/>
  <c r="J5" i="2"/>
  <c r="D5" i="2"/>
  <c r="F4" i="2"/>
  <c r="E4" i="2"/>
  <c r="J4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C7CD91F5-CDED-4E8A-9BB9-22268E93438B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EDA90C9C-39BB-4560-94D9-B33F9C968A12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5E91AD07-BFDA-4138-B279-2C061A6D47D6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25F148E0-4BAD-40C4-B758-4632706A631B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0231AE51-3A12-4303-9FCB-688A23D3A19B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<sst xmlns="http://schemas.openxmlformats.org/spreadsheetml/2006/main" count="92" uniqueCount="58">
  <si>
    <t>Story ID</t>
  </si>
  <si>
    <t>Story name</t>
  </si>
  <si>
    <t>Status</t>
  </si>
  <si>
    <t>Size</t>
  </si>
  <si>
    <t>Sprint</t>
  </si>
  <si>
    <t>Priority</t>
  </si>
  <si>
    <t>Story Type</t>
  </si>
  <si>
    <t>Comments</t>
  </si>
  <si>
    <t>Additional Comments</t>
  </si>
  <si>
    <t>Realizacion Del producto Backlog</t>
  </si>
  <si>
    <t>Repositorio de Github</t>
  </si>
  <si>
    <t>Gestion de Configuracion</t>
  </si>
  <si>
    <t>Configurar DevOps</t>
  </si>
  <si>
    <t>Mookups</t>
  </si>
  <si>
    <t>UML Casos de uso</t>
  </si>
  <si>
    <t>Archivo "Documento de Software"</t>
  </si>
  <si>
    <t>Done</t>
  </si>
  <si>
    <t>Ongoing</t>
  </si>
  <si>
    <t>Historias de Usuario Sprint 0</t>
  </si>
  <si>
    <t>Desarrollo</t>
  </si>
  <si>
    <t>Generar el product backlog preliminar</t>
  </si>
  <si>
    <t>Se define como estrategia inicial, generar 8 historias de usuario para establecer las funcionalidades del proyecto de software</t>
  </si>
  <si>
    <t>Crear el repositorio en la plataforma Github</t>
  </si>
  <si>
    <t>En estas se van a ir cargando todos los archivos necesarios para la realizacion del proyecto, para que todos los integrantes del grupo puedan tener acceso a ellos, adicional a esto se creo un proyecto en el repositorio, para poder llevar el control de las actividades que se van realizando.</t>
  </si>
  <si>
    <t>Instalacion de herramientas necesarias para la realizacion del proyecto.</t>
  </si>
  <si>
    <t>Se tomaron las recomendación expuestas por el profesor, el cual nos recomendaba la instalacion de las extenciones en VS code, y corregimos el PDF que corresponde a esta historia</t>
  </si>
  <si>
    <t>Generar las historias de usuario correspondientes a este Sprint</t>
  </si>
  <si>
    <t>Se realizaron todas las historias de usuario correspondientes a este Sprint.</t>
  </si>
  <si>
    <t>Realizar la configuracion del DevOps</t>
  </si>
  <si>
    <t>Crear proyecto, invitar al grupo de trabajo, organizar el area de trabajo, integrar el repositorio de Github en la plataforma e interactuar con la plataforma para sacarle el maximo provecho.</t>
  </si>
  <si>
    <t>Realizacion de los Mookups del Proyecto</t>
  </si>
  <si>
    <t>Interactuar con las herramientas propuestas en la clase, para seleccionar la mejor y empezar con la maquetacion del proyecto</t>
  </si>
  <si>
    <t>Realizar UML casos de uso</t>
  </si>
  <si>
    <t>Sin Comentarios Adicionales</t>
  </si>
  <si>
    <t>Empezar a editar la Documentacion del Software teniendo en cuenta la guia expuesta en el material de trabajo</t>
  </si>
  <si>
    <t>Increment Plan</t>
  </si>
  <si>
    <t>Incr.</t>
  </si>
  <si>
    <t>Start</t>
  </si>
  <si>
    <t>Days</t>
  </si>
  <si>
    <t>End</t>
  </si>
  <si>
    <t>Estimated Size</t>
  </si>
  <si>
    <t>Real Size</t>
  </si>
  <si>
    <t>Release Date</t>
  </si>
  <si>
    <t>Goal</t>
  </si>
  <si>
    <t>% Esfuerzo vs Estimación</t>
  </si>
  <si>
    <t>Released</t>
  </si>
  <si>
    <t>Lograr transacciones de datos</t>
  </si>
  <si>
    <t>Cumplir con reglas de negocio para extraccion de información</t>
  </si>
  <si>
    <t>Planned</t>
  </si>
  <si>
    <t>Cumplir con entregables de trabajo de grado</t>
  </si>
  <si>
    <t>Sprint Plan</t>
  </si>
  <si>
    <t>Increment</t>
  </si>
  <si>
    <t>% Error estimación</t>
  </si>
  <si>
    <t>Especificación y desarrollo de prototipo</t>
  </si>
  <si>
    <t>Pruebas de usabilidad, documentación, correcciones</t>
  </si>
  <si>
    <t>Correcciones Memoria TG</t>
  </si>
  <si>
    <t>Unallocated stories</t>
  </si>
  <si>
    <t>Total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</si>
</sst>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dddd\,\ dd&quot; de &quot;mmmm&quot; de &quot;yyyy;@"/>
    <numFmt numFmtId="165" formatCode="d\.m\.yyyy;@"/>
    <numFmt numFmtId="167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9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9" fontId="7" fillId="0" borderId="1" xfId="1" applyFont="1" applyBorder="1"/>
    <xf numFmtId="0" fontId="7" fillId="2" borderId="2" xfId="0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2" borderId="6" xfId="0" applyFont="1" applyFill="1" applyBorder="1" applyAlignment="1">
      <alignment horizontal="center"/>
    </xf>
    <xf numFmtId="165" fontId="7" fillId="2" borderId="7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14" fontId="7" fillId="2" borderId="0" xfId="0" applyNumberFormat="1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10" xfId="0" applyFont="1" applyBorder="1"/>
    <xf numFmtId="0" fontId="7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 applyAlignment="1">
      <alignment horizontal="center"/>
    </xf>
    <xf numFmtId="9" fontId="7" fillId="0" borderId="4" xfId="1" applyFont="1" applyBorder="1"/>
  </cellXfs>
  <cellStyles count="2">
    <cellStyle name="Normal" xfId="0" builtinId="0"/>
    <cellStyle name="Porcentaje" xfId="1" builtinId="5"/>
  </cellStyles>
  <dxfs count="16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MisionTIC2022/Modulo3_Web_MisionTIC2022_Main/Semana_1/00_SCRUM_Artefacts/03_Product_Back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</sheetNames>
    <sheetDataSet>
      <sheetData sheetId="0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DEAE-E735-4308-AE04-BE14EA7B3F1C}">
  <dimension ref="A4:I13"/>
  <sheetViews>
    <sheetView tabSelected="1" zoomScale="90" zoomScaleNormal="90" workbookViewId="0">
      <selection activeCell="F16" sqref="F16"/>
    </sheetView>
  </sheetViews>
  <sheetFormatPr baseColWidth="10" defaultRowHeight="15" x14ac:dyDescent="0.25"/>
  <cols>
    <col min="1" max="1" width="9.77734375" style="1" bestFit="1" customWidth="1"/>
    <col min="2" max="2" width="34.5546875" style="1" bestFit="1" customWidth="1"/>
    <col min="3" max="3" width="9.44140625" style="1" bestFit="1" customWidth="1"/>
    <col min="4" max="4" width="7.88671875" style="1" bestFit="1" customWidth="1"/>
    <col min="5" max="5" width="7.5546875" style="1" bestFit="1" customWidth="1"/>
    <col min="6" max="6" width="9" style="1" bestFit="1" customWidth="1"/>
    <col min="7" max="7" width="13" style="1" bestFit="1" customWidth="1"/>
    <col min="8" max="8" width="36.33203125" style="1" bestFit="1" customWidth="1"/>
    <col min="9" max="9" width="67.109375" style="1" customWidth="1"/>
    <col min="10" max="16384" width="11.5546875" style="1"/>
  </cols>
  <sheetData>
    <row r="4" spans="1:9" ht="15.6" x14ac:dyDescent="0.25">
      <c r="A4" s="5" t="s">
        <v>0</v>
      </c>
      <c r="B4" s="6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7" t="s">
        <v>7</v>
      </c>
      <c r="I4" s="7" t="s">
        <v>8</v>
      </c>
    </row>
    <row r="5" spans="1:9" ht="26.4" x14ac:dyDescent="0.25">
      <c r="A5" s="8">
        <v>1</v>
      </c>
      <c r="B5" s="9" t="s">
        <v>9</v>
      </c>
      <c r="C5" s="9" t="s">
        <v>16</v>
      </c>
      <c r="D5" s="9">
        <v>1</v>
      </c>
      <c r="E5" s="9">
        <v>0</v>
      </c>
      <c r="F5" s="9">
        <v>1</v>
      </c>
      <c r="G5" s="9" t="s">
        <v>19</v>
      </c>
      <c r="H5" s="10" t="s">
        <v>20</v>
      </c>
      <c r="I5" s="11" t="s">
        <v>21</v>
      </c>
    </row>
    <row r="6" spans="1:9" ht="52.8" x14ac:dyDescent="0.25">
      <c r="A6" s="8">
        <v>2</v>
      </c>
      <c r="B6" s="9" t="s">
        <v>10</v>
      </c>
      <c r="C6" s="9" t="s">
        <v>16</v>
      </c>
      <c r="D6" s="9">
        <v>1</v>
      </c>
      <c r="E6" s="9">
        <v>0</v>
      </c>
      <c r="F6" s="9">
        <v>3</v>
      </c>
      <c r="G6" s="9" t="s">
        <v>19</v>
      </c>
      <c r="H6" s="10" t="s">
        <v>22</v>
      </c>
      <c r="I6" s="11" t="s">
        <v>23</v>
      </c>
    </row>
    <row r="7" spans="1:9" ht="39.6" x14ac:dyDescent="0.25">
      <c r="A7" s="8">
        <v>3</v>
      </c>
      <c r="B7" s="9" t="s">
        <v>11</v>
      </c>
      <c r="C7" s="9" t="s">
        <v>16</v>
      </c>
      <c r="D7" s="12">
        <v>0.5</v>
      </c>
      <c r="E7" s="9">
        <v>0</v>
      </c>
      <c r="F7" s="9">
        <v>2</v>
      </c>
      <c r="G7" s="9" t="s">
        <v>19</v>
      </c>
      <c r="H7" s="11" t="s">
        <v>24</v>
      </c>
      <c r="I7" s="11" t="s">
        <v>25</v>
      </c>
    </row>
    <row r="8" spans="1:9" ht="26.4" x14ac:dyDescent="0.25">
      <c r="A8" s="8">
        <v>4</v>
      </c>
      <c r="B8" s="9" t="s">
        <v>18</v>
      </c>
      <c r="C8" s="9" t="s">
        <v>16</v>
      </c>
      <c r="D8" s="9">
        <v>1</v>
      </c>
      <c r="E8" s="9">
        <v>0</v>
      </c>
      <c r="F8" s="9">
        <v>1</v>
      </c>
      <c r="G8" s="9" t="s">
        <v>19</v>
      </c>
      <c r="H8" s="11" t="s">
        <v>26</v>
      </c>
      <c r="I8" s="10" t="s">
        <v>27</v>
      </c>
    </row>
    <row r="9" spans="1:9" ht="39.6" x14ac:dyDescent="0.25">
      <c r="A9" s="8">
        <v>5</v>
      </c>
      <c r="B9" s="9" t="s">
        <v>12</v>
      </c>
      <c r="C9" s="9" t="s">
        <v>16</v>
      </c>
      <c r="D9" s="9">
        <v>2</v>
      </c>
      <c r="E9" s="9">
        <v>0</v>
      </c>
      <c r="F9" s="9">
        <v>3</v>
      </c>
      <c r="G9" s="9" t="s">
        <v>19</v>
      </c>
      <c r="H9" s="10" t="s">
        <v>28</v>
      </c>
      <c r="I9" s="11" t="s">
        <v>29</v>
      </c>
    </row>
    <row r="10" spans="1:9" ht="26.4" x14ac:dyDescent="0.25">
      <c r="A10" s="8">
        <v>6</v>
      </c>
      <c r="B10" s="9" t="s">
        <v>13</v>
      </c>
      <c r="C10" s="9" t="s">
        <v>16</v>
      </c>
      <c r="D10" s="9"/>
      <c r="E10" s="9">
        <v>0</v>
      </c>
      <c r="F10" s="9">
        <v>4</v>
      </c>
      <c r="G10" s="9" t="s">
        <v>19</v>
      </c>
      <c r="H10" s="10" t="s">
        <v>30</v>
      </c>
      <c r="I10" s="11" t="s">
        <v>31</v>
      </c>
    </row>
    <row r="11" spans="1:9" x14ac:dyDescent="0.25">
      <c r="A11" s="8">
        <v>7</v>
      </c>
      <c r="B11" s="9" t="s">
        <v>14</v>
      </c>
      <c r="C11" s="9" t="s">
        <v>16</v>
      </c>
      <c r="D11" s="9"/>
      <c r="E11" s="9">
        <v>0</v>
      </c>
      <c r="F11" s="9">
        <v>5</v>
      </c>
      <c r="G11" s="9" t="s">
        <v>19</v>
      </c>
      <c r="H11" s="10" t="s">
        <v>32</v>
      </c>
      <c r="I11" s="10" t="s">
        <v>33</v>
      </c>
    </row>
    <row r="12" spans="1:9" ht="39.6" x14ac:dyDescent="0.25">
      <c r="A12" s="8">
        <v>8</v>
      </c>
      <c r="B12" s="9" t="s">
        <v>15</v>
      </c>
      <c r="C12" s="9" t="s">
        <v>17</v>
      </c>
      <c r="D12" s="9"/>
      <c r="E12" s="9">
        <v>0</v>
      </c>
      <c r="F12" s="9">
        <v>6</v>
      </c>
      <c r="G12" s="9" t="s">
        <v>19</v>
      </c>
      <c r="H12" s="11" t="s">
        <v>34</v>
      </c>
      <c r="I12" s="10" t="s">
        <v>33</v>
      </c>
    </row>
    <row r="13" spans="1:9" x14ac:dyDescent="0.25">
      <c r="B13" s="2"/>
      <c r="C13" s="2"/>
      <c r="D13" s="2"/>
      <c r="E13" s="2"/>
      <c r="F13" s="2"/>
      <c r="G13" s="2"/>
      <c r="H13" s="2"/>
      <c r="I13" s="2"/>
    </row>
  </sheetData>
  <conditionalFormatting sqref="A4:I4">
    <cfRule type="expression" dxfId="15" priority="1" stopIfTrue="1">
      <formula>$C4="Done"</formula>
    </cfRule>
    <cfRule type="expression" dxfId="14" priority="2" stopIfTrue="1">
      <formula>$C4="Ongoing"</formula>
    </cfRule>
    <cfRule type="expression" dxfId="13" priority="3" stopIfTrue="1">
      <formula>$C4="Removed"</formula>
    </cfRule>
  </conditionalFormatting>
  <dataValidations count="2">
    <dataValidation type="list" allowBlank="1" showInputMessage="1" sqref="C4" xr:uid="{6FED8549-58DB-4E2D-AAE1-F2C1286A4EDE}">
      <formula1>"Planned,Ongoing,Done,Removed"</formula1>
    </dataValidation>
    <dataValidation type="list" allowBlank="1" showInputMessage="1" showErrorMessage="1" sqref="C5:C50" xr:uid="{A8E9ABB9-3A52-458F-8B6D-B667EBB6BF97}">
      <formula1>"Planned,Ongoing,Done"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198A-0274-4B33-85CE-3633E7F321FF}">
  <dimension ref="A1:K49"/>
  <sheetViews>
    <sheetView workbookViewId="0">
      <selection activeCell="B16" sqref="B16"/>
    </sheetView>
  </sheetViews>
  <sheetFormatPr baseColWidth="10" defaultRowHeight="13.2" x14ac:dyDescent="0.25"/>
  <cols>
    <col min="1" max="1" width="11.6640625" style="2" bestFit="1" customWidth="1"/>
    <col min="2" max="2" width="29.5546875" style="2" bestFit="1" customWidth="1"/>
    <col min="3" max="3" width="11.6640625" style="2" bestFit="1" customWidth="1"/>
    <col min="4" max="4" width="27.109375" style="2" bestFit="1" customWidth="1"/>
    <col min="5" max="6" width="11.6640625" style="2" bestFit="1" customWidth="1"/>
    <col min="7" max="7" width="11.5546875" style="2"/>
    <col min="8" max="8" width="11.6640625" style="2" bestFit="1" customWidth="1"/>
    <col min="9" max="9" width="52.44140625" style="2" bestFit="1" customWidth="1"/>
    <col min="10" max="11" width="11.6640625" style="2" bestFit="1" customWidth="1"/>
    <col min="12" max="16384" width="11.5546875" style="2"/>
  </cols>
  <sheetData>
    <row r="1" spans="1:11" x14ac:dyDescent="0.25">
      <c r="A1" s="23" t="s">
        <v>35</v>
      </c>
      <c r="B1" s="13"/>
      <c r="H1" s="3"/>
    </row>
    <row r="2" spans="1:11" x14ac:dyDescent="0.25">
      <c r="H2" s="3"/>
    </row>
    <row r="3" spans="1:11" ht="39.6" x14ac:dyDescent="0.25">
      <c r="A3" s="14" t="s">
        <v>36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5" t="s">
        <v>2</v>
      </c>
      <c r="H3" s="14" t="s">
        <v>42</v>
      </c>
      <c r="I3" s="15" t="s">
        <v>43</v>
      </c>
      <c r="J3" s="15" t="s">
        <v>44</v>
      </c>
      <c r="K3" s="4"/>
    </row>
    <row r="4" spans="1:11" x14ac:dyDescent="0.25">
      <c r="A4" s="24">
        <v>1</v>
      </c>
      <c r="B4" s="25">
        <f>IF(OR(B16="",A4=""),"",B16)</f>
        <v>41703</v>
      </c>
      <c r="C4" s="24">
        <f>IF(A4="","",SUMIF(J$16:J$31,A4,C$16:C$31))</f>
        <v>35</v>
      </c>
      <c r="D4" s="25">
        <f t="shared" ref="D4:D10" si="0">IF(OR(B4="",C4=""),"",B4+C4-1)</f>
        <v>41737</v>
      </c>
      <c r="E4" s="24">
        <f>IF(A4="","",SUMIF(J$16:J$31,'[1]Release Plan'!A4,E$16:E$31))</f>
        <v>57</v>
      </c>
      <c r="F4" s="24">
        <f>IF(A4="","",SUMIF(J$16:J$31,'[1]Release Plan'!A4,F$16:F$31))</f>
        <v>68</v>
      </c>
      <c r="G4" s="26" t="s">
        <v>45</v>
      </c>
      <c r="H4" s="52">
        <v>41738</v>
      </c>
      <c r="I4" s="16" t="s">
        <v>46</v>
      </c>
      <c r="J4" s="27">
        <f>(F4/E4)</f>
        <v>1.1929824561403508</v>
      </c>
    </row>
    <row r="5" spans="1:11" x14ac:dyDescent="0.25">
      <c r="A5" s="24">
        <v>2</v>
      </c>
      <c r="B5" s="25">
        <f>IF(A5="","",B4+C4)</f>
        <v>41738</v>
      </c>
      <c r="C5" s="24">
        <f>IF(A5="","",SUMIF(J$16:J$31,A5,C$16:C$31))</f>
        <v>21</v>
      </c>
      <c r="D5" s="25">
        <f t="shared" si="0"/>
        <v>41758</v>
      </c>
      <c r="E5" s="24">
        <f>IF(A5="","",SUMIF(J$16:J$31,'[1]Release Plan'!A5,E$16:E$31))</f>
        <v>26</v>
      </c>
      <c r="F5" s="24">
        <f>IF(A5="","",SUMIF(J$16:J$31,'[1]Release Plan'!A5,F$16:F$31))</f>
        <v>42</v>
      </c>
      <c r="G5" s="26" t="s">
        <v>45</v>
      </c>
      <c r="H5" s="52">
        <v>41759</v>
      </c>
      <c r="I5" s="16" t="s">
        <v>47</v>
      </c>
      <c r="J5" s="27">
        <f>(F5/E5)</f>
        <v>1.6153846153846154</v>
      </c>
    </row>
    <row r="6" spans="1:11" x14ac:dyDescent="0.25">
      <c r="A6" s="24">
        <v>3</v>
      </c>
      <c r="B6" s="25">
        <f>IF(A6="","",B5+C5)</f>
        <v>41759</v>
      </c>
      <c r="C6" s="24">
        <f>IF(A6="","",SUMIF(J$16:J$31,A6,C$16:C$31))</f>
        <v>14</v>
      </c>
      <c r="D6" s="25">
        <f t="shared" si="0"/>
        <v>41772</v>
      </c>
      <c r="E6" s="24">
        <f>IF(A6="","",SUMIF(J$16:J$31,'[1]Release Plan'!A6,E$16:E$31))</f>
        <v>0</v>
      </c>
      <c r="F6" s="24">
        <f>IF(A6="","",SUMIF(J$16:J$31,'[1]Release Plan'!A6,F$16:F$31))</f>
        <v>0</v>
      </c>
      <c r="G6" s="26" t="s">
        <v>48</v>
      </c>
      <c r="H6" s="52">
        <v>41779</v>
      </c>
      <c r="I6" s="16" t="s">
        <v>49</v>
      </c>
      <c r="J6" s="26"/>
    </row>
    <row r="7" spans="1:11" x14ac:dyDescent="0.25">
      <c r="A7" s="28"/>
      <c r="B7" s="29"/>
      <c r="C7" s="30" t="str">
        <f>IF(A7="","",SUMIF(J$16:J$31,A7,C$16:C$31))</f>
        <v/>
      </c>
      <c r="D7" s="29" t="str">
        <f t="shared" si="0"/>
        <v/>
      </c>
      <c r="E7" s="30" t="str">
        <f>IF(A7="","",SUMIF(J$16:J$31,'[1]Release Plan'!A7,E$16:E$31))</f>
        <v/>
      </c>
      <c r="F7" s="30"/>
      <c r="H7" s="53"/>
      <c r="I7" s="31"/>
      <c r="J7" s="32"/>
    </row>
    <row r="8" spans="1:11" x14ac:dyDescent="0.25">
      <c r="A8" s="28"/>
      <c r="B8" s="29" t="str">
        <f>IF(OR(B20="",A8=""),"",B20)</f>
        <v/>
      </c>
      <c r="C8" s="30" t="str">
        <f>IF(A8="","",SUMIF(J$16:J$31,A8,C$16:C$31))</f>
        <v/>
      </c>
      <c r="D8" s="29" t="str">
        <f t="shared" si="0"/>
        <v/>
      </c>
      <c r="E8" s="30" t="str">
        <f>IF(A8="","",SUMIF(J$16:J$31,'[1]Release Plan'!A8,E$16:E$31))</f>
        <v/>
      </c>
      <c r="F8" s="30"/>
      <c r="H8" s="53"/>
      <c r="I8" s="31"/>
      <c r="J8" s="33"/>
    </row>
    <row r="9" spans="1:11" x14ac:dyDescent="0.25">
      <c r="A9" s="28"/>
      <c r="B9" s="29"/>
      <c r="C9" s="30" t="str">
        <f>IF(A9="","",SUMIF(J$16:J$31,A9,C$16:C$31))</f>
        <v/>
      </c>
      <c r="D9" s="29" t="str">
        <f t="shared" si="0"/>
        <v/>
      </c>
      <c r="E9" s="30" t="str">
        <f>IF(A9="","",SUMIF(J$16:J$31,'[1]Release Plan'!A9,E$16:E$31))</f>
        <v/>
      </c>
      <c r="F9" s="30"/>
      <c r="H9" s="53"/>
      <c r="I9" s="31"/>
      <c r="J9" s="33"/>
    </row>
    <row r="10" spans="1:11" x14ac:dyDescent="0.25">
      <c r="A10" s="34"/>
      <c r="B10" s="35"/>
      <c r="C10" s="36" t="str">
        <f>IF(A10="","",SUMIF(J$16:J$31,A10,C$16:C$31))</f>
        <v/>
      </c>
      <c r="D10" s="35" t="str">
        <f t="shared" si="0"/>
        <v/>
      </c>
      <c r="E10" s="36" t="str">
        <f>IF(A10="","",SUMIF(J$16:J$31,'[1]Release Plan'!A10,E$16:E$31))</f>
        <v/>
      </c>
      <c r="F10" s="36"/>
      <c r="G10" s="37"/>
      <c r="H10" s="54"/>
      <c r="I10" s="38"/>
      <c r="J10" s="39"/>
    </row>
    <row r="11" spans="1:11" x14ac:dyDescent="0.25">
      <c r="A11" s="17"/>
      <c r="H11" s="3"/>
    </row>
    <row r="12" spans="1:11" x14ac:dyDescent="0.25">
      <c r="H12" s="3"/>
    </row>
    <row r="13" spans="1:11" x14ac:dyDescent="0.25">
      <c r="A13" s="23" t="s">
        <v>50</v>
      </c>
      <c r="H13" s="3"/>
    </row>
    <row r="14" spans="1:11" x14ac:dyDescent="0.25">
      <c r="H14" s="3"/>
    </row>
    <row r="15" spans="1:11" ht="26.4" x14ac:dyDescent="0.25">
      <c r="A15" s="14" t="s">
        <v>4</v>
      </c>
      <c r="B15" s="14" t="s">
        <v>37</v>
      </c>
      <c r="C15" s="14" t="s">
        <v>38</v>
      </c>
      <c r="D15" s="14" t="s">
        <v>39</v>
      </c>
      <c r="E15" s="14" t="s">
        <v>40</v>
      </c>
      <c r="F15" s="14" t="s">
        <v>41</v>
      </c>
      <c r="G15" s="15" t="s">
        <v>2</v>
      </c>
      <c r="H15" s="14" t="s">
        <v>42</v>
      </c>
      <c r="I15" s="15" t="s">
        <v>43</v>
      </c>
      <c r="J15" s="14" t="s">
        <v>51</v>
      </c>
      <c r="K15" s="15" t="s">
        <v>52</v>
      </c>
    </row>
    <row r="16" spans="1:11" x14ac:dyDescent="0.25">
      <c r="A16" s="24">
        <v>0</v>
      </c>
      <c r="B16" s="25">
        <v>41703</v>
      </c>
      <c r="C16" s="40">
        <v>7</v>
      </c>
      <c r="D16" s="25">
        <f t="shared" ref="D16:D31" si="1">IF(AND(B16&lt;&gt;"",C16&lt;&gt;""),B16+C16-1,"")</f>
        <v>41709</v>
      </c>
      <c r="E16" s="24">
        <v>3</v>
      </c>
      <c r="F16" s="24">
        <v>4</v>
      </c>
      <c r="G16" s="26" t="s">
        <v>45</v>
      </c>
      <c r="H16" s="18">
        <v>41710</v>
      </c>
      <c r="I16" s="41" t="s">
        <v>53</v>
      </c>
      <c r="J16" s="40">
        <v>1</v>
      </c>
      <c r="K16" s="27">
        <f>(F16/E16)-1</f>
        <v>0.33333333333333326</v>
      </c>
    </row>
    <row r="17" spans="1:11" x14ac:dyDescent="0.25">
      <c r="A17" s="24">
        <v>0</v>
      </c>
      <c r="B17" s="25">
        <f t="shared" ref="B17:B31" si="2">IF(AND(B16&lt;&gt;"",C16&lt;&gt;"",C17&lt;&gt;""),B16+C16,"")</f>
        <v>41710</v>
      </c>
      <c r="C17" s="40">
        <v>14</v>
      </c>
      <c r="D17" s="25">
        <f>IF(AND(B17&lt;&gt;"",C17&lt;&gt;""),B17+C17-1,"")</f>
        <v>41723</v>
      </c>
      <c r="E17" s="24">
        <v>28</v>
      </c>
      <c r="F17" s="24">
        <v>37</v>
      </c>
      <c r="G17" s="26" t="s">
        <v>45</v>
      </c>
      <c r="H17" s="42">
        <v>41724</v>
      </c>
      <c r="I17" s="41" t="s">
        <v>53</v>
      </c>
      <c r="J17" s="40">
        <v>1</v>
      </c>
      <c r="K17" s="27">
        <f>(F17/E17)-1</f>
        <v>0.3214285714285714</v>
      </c>
    </row>
    <row r="18" spans="1:11" x14ac:dyDescent="0.25">
      <c r="A18" s="24">
        <v>0</v>
      </c>
      <c r="B18" s="25">
        <f t="shared" si="2"/>
        <v>41724</v>
      </c>
      <c r="C18" s="40">
        <v>14</v>
      </c>
      <c r="D18" s="25">
        <f>IF(AND(B18&lt;&gt;"",C18&lt;&gt;""),B18+C18-1,"")</f>
        <v>41737</v>
      </c>
      <c r="E18" s="24">
        <v>26</v>
      </c>
      <c r="F18" s="24">
        <v>27</v>
      </c>
      <c r="G18" s="26" t="s">
        <v>45</v>
      </c>
      <c r="H18" s="42">
        <v>41738</v>
      </c>
      <c r="I18" s="41" t="s">
        <v>53</v>
      </c>
      <c r="J18" s="40">
        <v>1</v>
      </c>
      <c r="K18" s="27">
        <f>(F18/E18)-1</f>
        <v>3.8461538461538547E-2</v>
      </c>
    </row>
    <row r="19" spans="1:11" x14ac:dyDescent="0.25">
      <c r="A19" s="24">
        <v>0</v>
      </c>
      <c r="B19" s="25">
        <f t="shared" si="2"/>
        <v>41738</v>
      </c>
      <c r="C19" s="40">
        <v>14</v>
      </c>
      <c r="D19" s="25">
        <f>IF(AND(B19&lt;&gt;"",C19&lt;&gt;""),B19+C19-1,"")</f>
        <v>41751</v>
      </c>
      <c r="E19" s="24">
        <v>26</v>
      </c>
      <c r="F19" s="24">
        <v>26</v>
      </c>
      <c r="G19" s="26" t="s">
        <v>45</v>
      </c>
      <c r="H19" s="42">
        <v>41752</v>
      </c>
      <c r="I19" s="41" t="s">
        <v>53</v>
      </c>
      <c r="J19" s="40">
        <v>2</v>
      </c>
      <c r="K19" s="27">
        <f>(F19/E19)-1</f>
        <v>0</v>
      </c>
    </row>
    <row r="20" spans="1:11" x14ac:dyDescent="0.25">
      <c r="A20" s="24">
        <v>0</v>
      </c>
      <c r="B20" s="25">
        <f t="shared" si="2"/>
        <v>41752</v>
      </c>
      <c r="C20" s="40">
        <v>7</v>
      </c>
      <c r="D20" s="25">
        <f>IF(AND(B20&lt;&gt;"",C20&lt;&gt;""),B20+C20-1,"")</f>
        <v>41758</v>
      </c>
      <c r="E20" s="24">
        <v>0</v>
      </c>
      <c r="F20" s="24">
        <v>16</v>
      </c>
      <c r="G20" s="26" t="s">
        <v>48</v>
      </c>
      <c r="H20" s="42">
        <v>41766</v>
      </c>
      <c r="I20" s="19" t="s">
        <v>54</v>
      </c>
      <c r="J20" s="40">
        <v>2</v>
      </c>
      <c r="K20" s="27" t="e">
        <f>(F20/E20)-1</f>
        <v>#DIV/0!</v>
      </c>
    </row>
    <row r="21" spans="1:11" x14ac:dyDescent="0.25">
      <c r="A21" s="24">
        <v>0</v>
      </c>
      <c r="B21" s="25">
        <f t="shared" si="2"/>
        <v>41759</v>
      </c>
      <c r="C21" s="40">
        <v>14</v>
      </c>
      <c r="D21" s="25">
        <f>IF(AND(B21&lt;&gt;"",C21&lt;&gt;""),B21+C21-1,"")</f>
        <v>41772</v>
      </c>
      <c r="E21" s="24">
        <v>0</v>
      </c>
      <c r="F21" s="24"/>
      <c r="G21" s="26" t="s">
        <v>48</v>
      </c>
      <c r="H21" s="42">
        <v>41773</v>
      </c>
      <c r="I21" s="19" t="s">
        <v>55</v>
      </c>
      <c r="J21" s="40">
        <v>3</v>
      </c>
      <c r="K21" s="27"/>
    </row>
    <row r="22" spans="1:11" x14ac:dyDescent="0.25">
      <c r="A22" s="55">
        <v>0</v>
      </c>
      <c r="B22" s="56"/>
      <c r="C22" s="57"/>
      <c r="D22" s="56"/>
      <c r="E22" s="55"/>
      <c r="F22" s="55"/>
      <c r="G22" s="58"/>
      <c r="H22" s="59"/>
      <c r="I22" s="20"/>
      <c r="J22" s="45"/>
      <c r="K22" s="60"/>
    </row>
    <row r="23" spans="1:11" x14ac:dyDescent="0.25">
      <c r="A23" s="30">
        <v>0</v>
      </c>
      <c r="B23" s="43" t="str">
        <f>IF(AND(B21&lt;&gt;"",C21&lt;&gt;"",C23&lt;&gt;""),B21+C21,"")</f>
        <v/>
      </c>
      <c r="C23" s="3"/>
      <c r="D23" s="43" t="str">
        <f t="shared" si="1"/>
        <v/>
      </c>
      <c r="E23" s="30"/>
      <c r="F23" s="30"/>
      <c r="G23" s="2" t="str">
        <f>IF(AND(OR(G21="Planned",G21="Ongoing"),C23&lt;&gt;""),"Planned","Unplanned")</f>
        <v>Unplanned</v>
      </c>
      <c r="H23" s="44"/>
      <c r="I23" s="20"/>
      <c r="J23" s="45"/>
      <c r="K23" s="32"/>
    </row>
    <row r="24" spans="1:11" x14ac:dyDescent="0.25">
      <c r="A24" s="30"/>
      <c r="B24" s="43" t="str">
        <f t="shared" si="2"/>
        <v/>
      </c>
      <c r="C24" s="3"/>
      <c r="D24" s="43" t="str">
        <f t="shared" si="1"/>
        <v/>
      </c>
      <c r="E24" s="30" t="str">
        <f>IF(A24="","",SUMIF('[2]Product Backlog'!E$5:E$79,'[1]Release Plan'!A23,'[2]Product Backlog'!D$5:D$79))</f>
        <v/>
      </c>
      <c r="F24" s="30"/>
      <c r="G24" s="2" t="str">
        <f t="shared" ref="G24:G31" si="3">IF(AND(OR(G23="Planned",G23="Ongoing"),C24&lt;&gt;""),"Planned","Unplanned")</f>
        <v>Unplanned</v>
      </c>
      <c r="H24" s="3"/>
      <c r="I24" s="46"/>
      <c r="J24" s="45"/>
      <c r="K24" s="33"/>
    </row>
    <row r="25" spans="1:11" x14ac:dyDescent="0.25">
      <c r="A25" s="30" t="str">
        <f t="shared" ref="A25:A31" si="4">IF(AND(B25&lt;&gt;"",C25&lt;&gt;""),A24+1,"")</f>
        <v/>
      </c>
      <c r="B25" s="43" t="str">
        <f t="shared" si="2"/>
        <v/>
      </c>
      <c r="C25" s="3"/>
      <c r="D25" s="43" t="str">
        <f t="shared" si="1"/>
        <v/>
      </c>
      <c r="E25" s="30" t="str">
        <f>IF(A25="","",SUMIF('[2]Product Backlog'!E$5:E$79,'[1]Release Plan'!A24,'[2]Product Backlog'!D$5:D$79))</f>
        <v/>
      </c>
      <c r="F25" s="30"/>
      <c r="G25" s="2" t="str">
        <f t="shared" si="3"/>
        <v>Unplanned</v>
      </c>
      <c r="H25" s="3"/>
      <c r="I25" s="46"/>
      <c r="J25" s="45"/>
      <c r="K25" s="33"/>
    </row>
    <row r="26" spans="1:11" x14ac:dyDescent="0.25">
      <c r="A26" s="30" t="str">
        <f t="shared" si="4"/>
        <v/>
      </c>
      <c r="B26" s="43" t="str">
        <f t="shared" si="2"/>
        <v/>
      </c>
      <c r="C26" s="3"/>
      <c r="D26" s="43" t="str">
        <f t="shared" si="1"/>
        <v/>
      </c>
      <c r="E26" s="30" t="str">
        <f>IF(A26="","",SUMIF('[2]Product Backlog'!E$5:E$79,'[1]Release Plan'!A25,'[2]Product Backlog'!D$5:D$79))</f>
        <v/>
      </c>
      <c r="F26" s="30"/>
      <c r="G26" s="2" t="str">
        <f t="shared" si="3"/>
        <v>Unplanned</v>
      </c>
      <c r="H26" s="3"/>
      <c r="I26" s="46"/>
      <c r="J26" s="45"/>
      <c r="K26" s="33"/>
    </row>
    <row r="27" spans="1:11" x14ac:dyDescent="0.25">
      <c r="A27" s="30" t="str">
        <f t="shared" si="4"/>
        <v/>
      </c>
      <c r="B27" s="43" t="str">
        <f t="shared" si="2"/>
        <v/>
      </c>
      <c r="C27" s="3"/>
      <c r="D27" s="43" t="str">
        <f t="shared" si="1"/>
        <v/>
      </c>
      <c r="E27" s="30" t="str">
        <f>IF(A27="","",SUMIF('[2]Product Backlog'!E$5:E$79,'[1]Release Plan'!A26,'[2]Product Backlog'!D$5:D$79))</f>
        <v/>
      </c>
      <c r="F27" s="30"/>
      <c r="G27" s="2" t="str">
        <f t="shared" si="3"/>
        <v>Unplanned</v>
      </c>
      <c r="H27" s="3"/>
      <c r="I27" s="46"/>
      <c r="J27" s="45"/>
      <c r="K27" s="33"/>
    </row>
    <row r="28" spans="1:11" x14ac:dyDescent="0.25">
      <c r="A28" s="30" t="str">
        <f t="shared" si="4"/>
        <v/>
      </c>
      <c r="B28" s="43" t="str">
        <f t="shared" si="2"/>
        <v/>
      </c>
      <c r="C28" s="3"/>
      <c r="D28" s="43" t="str">
        <f t="shared" si="1"/>
        <v/>
      </c>
      <c r="E28" s="30" t="str">
        <f>IF(A28="","",SUMIF('[2]Product Backlog'!E$5:E$79,'[1]Release Plan'!A27,'[2]Product Backlog'!D$5:D$79))</f>
        <v/>
      </c>
      <c r="F28" s="30"/>
      <c r="G28" s="2" t="str">
        <f t="shared" si="3"/>
        <v>Unplanned</v>
      </c>
      <c r="H28" s="3"/>
      <c r="I28" s="46"/>
      <c r="J28" s="45"/>
      <c r="K28" s="33"/>
    </row>
    <row r="29" spans="1:11" x14ac:dyDescent="0.25">
      <c r="A29" s="30" t="str">
        <f t="shared" si="4"/>
        <v/>
      </c>
      <c r="B29" s="43" t="str">
        <f t="shared" si="2"/>
        <v/>
      </c>
      <c r="C29" s="3"/>
      <c r="D29" s="43" t="str">
        <f t="shared" si="1"/>
        <v/>
      </c>
      <c r="E29" s="30" t="str">
        <f>IF(A29="","",SUMIF('[2]Product Backlog'!E$5:E$79,'[1]Release Plan'!A28,'[2]Product Backlog'!D$5:D$79))</f>
        <v/>
      </c>
      <c r="F29" s="30"/>
      <c r="G29" s="2" t="str">
        <f t="shared" si="3"/>
        <v>Unplanned</v>
      </c>
      <c r="H29" s="3"/>
      <c r="I29" s="46"/>
      <c r="J29" s="45"/>
      <c r="K29" s="33"/>
    </row>
    <row r="30" spans="1:11" x14ac:dyDescent="0.25">
      <c r="A30" s="30" t="str">
        <f t="shared" si="4"/>
        <v/>
      </c>
      <c r="B30" s="43" t="str">
        <f t="shared" si="2"/>
        <v/>
      </c>
      <c r="C30" s="3"/>
      <c r="D30" s="43" t="str">
        <f t="shared" si="1"/>
        <v/>
      </c>
      <c r="E30" s="30" t="str">
        <f>IF(A30="","",SUMIF('[2]Product Backlog'!E$5:E$79,'[1]Release Plan'!A29,'[2]Product Backlog'!D$5:D$79))</f>
        <v/>
      </c>
      <c r="F30" s="30"/>
      <c r="G30" s="2" t="str">
        <f t="shared" si="3"/>
        <v>Unplanned</v>
      </c>
      <c r="H30" s="3"/>
      <c r="I30" s="46"/>
      <c r="J30" s="45"/>
      <c r="K30" s="33"/>
    </row>
    <row r="31" spans="1:11" x14ac:dyDescent="0.25">
      <c r="A31" s="30" t="str">
        <f t="shared" si="4"/>
        <v/>
      </c>
      <c r="B31" s="43" t="str">
        <f t="shared" si="2"/>
        <v/>
      </c>
      <c r="C31" s="3"/>
      <c r="D31" s="43" t="str">
        <f t="shared" si="1"/>
        <v/>
      </c>
      <c r="E31" s="30" t="str">
        <f>IF(A31="","",SUMIF('[2]Product Backlog'!E$5:E$79,'[1]Release Plan'!A30,'[2]Product Backlog'!D$5:D$79))</f>
        <v/>
      </c>
      <c r="F31" s="30"/>
      <c r="G31" s="2" t="str">
        <f t="shared" si="3"/>
        <v>Unplanned</v>
      </c>
      <c r="H31" s="3"/>
      <c r="I31" s="47"/>
      <c r="J31" s="48"/>
      <c r="K31" s="39"/>
    </row>
    <row r="32" spans="1:11" x14ac:dyDescent="0.25">
      <c r="A32" s="49"/>
      <c r="B32" s="49"/>
      <c r="C32" s="49"/>
      <c r="D32" s="21" t="s">
        <v>56</v>
      </c>
      <c r="E32" s="50" t="e">
        <f>SUMIF('[2]Product Backlog'!E$5:E$79,"",'[2]Product Backlog'!D$5:D$79)-SUMIF('[2]Product Backlog'!C$5:C$79,"Removed",'[2]Product Backlog'!D$5:D$79)</f>
        <v>#VALUE!</v>
      </c>
      <c r="F32" s="50"/>
      <c r="G32" s="49"/>
      <c r="H32" s="51"/>
      <c r="I32" s="49"/>
    </row>
    <row r="33" spans="4:8" x14ac:dyDescent="0.25">
      <c r="D33" s="22" t="s">
        <v>57</v>
      </c>
      <c r="E33" s="50">
        <f>SUM(E16:E31)</f>
        <v>83</v>
      </c>
      <c r="F33" s="50">
        <f>SUM(F16:F31)</f>
        <v>110</v>
      </c>
      <c r="H33" s="3"/>
    </row>
    <row r="34" spans="4:8" x14ac:dyDescent="0.25">
      <c r="H34" s="3"/>
    </row>
    <row r="35" spans="4:8" x14ac:dyDescent="0.25">
      <c r="H35" s="3"/>
    </row>
    <row r="36" spans="4:8" x14ac:dyDescent="0.25">
      <c r="H36" s="3"/>
    </row>
    <row r="37" spans="4:8" x14ac:dyDescent="0.25">
      <c r="H37" s="3"/>
    </row>
    <row r="38" spans="4:8" x14ac:dyDescent="0.25">
      <c r="H38" s="3"/>
    </row>
    <row r="39" spans="4:8" x14ac:dyDescent="0.25">
      <c r="H39" s="3"/>
    </row>
    <row r="40" spans="4:8" x14ac:dyDescent="0.25">
      <c r="H40" s="3"/>
    </row>
    <row r="41" spans="4:8" x14ac:dyDescent="0.25">
      <c r="H41" s="3"/>
    </row>
    <row r="42" spans="4:8" x14ac:dyDescent="0.25">
      <c r="H42" s="3"/>
    </row>
    <row r="43" spans="4:8" x14ac:dyDescent="0.25">
      <c r="H43" s="3"/>
    </row>
    <row r="44" spans="4:8" x14ac:dyDescent="0.25">
      <c r="H44" s="3"/>
    </row>
    <row r="45" spans="4:8" x14ac:dyDescent="0.25">
      <c r="H45" s="3"/>
    </row>
    <row r="46" spans="4:8" x14ac:dyDescent="0.25">
      <c r="H46" s="3"/>
    </row>
    <row r="47" spans="4:8" x14ac:dyDescent="0.25">
      <c r="H47" s="3"/>
    </row>
    <row r="48" spans="4:8" x14ac:dyDescent="0.25">
      <c r="H48" s="3"/>
    </row>
    <row r="49" spans="8:8" x14ac:dyDescent="0.25">
      <c r="H49" s="3"/>
    </row>
  </sheetData>
  <conditionalFormatting sqref="H4:I10 E5:F10 E32:F33 A4:D10">
    <cfRule type="expression" dxfId="12" priority="7" stopIfTrue="1">
      <formula>$G4="Planned"</formula>
    </cfRule>
    <cfRule type="expression" dxfId="11" priority="8" stopIfTrue="1">
      <formula>$G4="Ongoing"</formula>
    </cfRule>
  </conditionalFormatting>
  <conditionalFormatting sqref="G4:G10 G16:G31">
    <cfRule type="expression" dxfId="10" priority="9" stopIfTrue="1">
      <formula>$G4="Planned"</formula>
    </cfRule>
    <cfRule type="expression" dxfId="9" priority="10" stopIfTrue="1">
      <formula>$G4="Ongoing"</formula>
    </cfRule>
    <cfRule type="cellIs" dxfId="8" priority="11" stopIfTrue="1" operator="equal">
      <formula>"Unplanned"</formula>
    </cfRule>
  </conditionalFormatting>
  <conditionalFormatting sqref="A16:F31 E4:F5 F6 H16:I31">
    <cfRule type="expression" dxfId="7" priority="12" stopIfTrue="1">
      <formula>OR($G4="Planned",$G4="Unplanned")</formula>
    </cfRule>
    <cfRule type="expression" dxfId="6" priority="13" stopIfTrue="1">
      <formula>$G4="Ongoing"</formula>
    </cfRule>
  </conditionalFormatting>
  <conditionalFormatting sqref="B16:B22">
    <cfRule type="expression" dxfId="5" priority="5" stopIfTrue="1">
      <formula>$G16="Planned"</formula>
    </cfRule>
    <cfRule type="expression" dxfId="4" priority="6" stopIfTrue="1">
      <formula>$G16="Ongoing"</formula>
    </cfRule>
  </conditionalFormatting>
  <conditionalFormatting sqref="B16:B22">
    <cfRule type="expression" dxfId="3" priority="3" stopIfTrue="1">
      <formula>$G16="Planned"</formula>
    </cfRule>
    <cfRule type="expression" dxfId="2" priority="4" stopIfTrue="1">
      <formula>$G16="Ongoing"</formula>
    </cfRule>
  </conditionalFormatting>
  <conditionalFormatting sqref="D16:D22">
    <cfRule type="expression" dxfId="1" priority="1" stopIfTrue="1">
      <formula>$G16="Planned"</formula>
    </cfRule>
    <cfRule type="expression" dxfId="0" priority="2" stopIfTrue="1">
      <formula>$G16="Ongoing"</formula>
    </cfRule>
  </conditionalFormatting>
  <dataValidations count="1">
    <dataValidation type="list" allowBlank="1" showInputMessage="1" showErrorMessage="1" sqref="G4:G10 G16:G31" xr:uid="{99602D47-C500-4487-887F-25A8C6DD98B4}">
      <formula1>"Planned,Ongoing,Released,Unplanned"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Realase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2021-09-03T18:48:34Z</dcterms:created>
  <dcterms:modified xsi:type="dcterms:W3CDTF">2021-09-03T19:51:18Z</dcterms:modified>
</cp:coreProperties>
</file>