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eea27ee1c9b29e2/Documents/"/>
    </mc:Choice>
  </mc:AlternateContent>
  <xr:revisionPtr revIDLastSave="0" documentId="8_{48151E12-1A0F-4E1D-9212-256110A6F962}" xr6:coauthVersionLast="47" xr6:coauthVersionMax="47" xr10:uidLastSave="{00000000-0000-0000-0000-000000000000}"/>
  <bookViews>
    <workbookView xWindow="-108" yWindow="-108" windowWidth="23256" windowHeight="12576" activeTab="4" xr2:uid="{139BCD57-3514-4050-A0B6-43D7F42C17A7}"/>
  </bookViews>
  <sheets>
    <sheet name="Demographics" sheetId="2" r:id="rId1"/>
    <sheet name="Number of arrests" sheetId="3" r:id="rId2"/>
    <sheet name="Number of stops" sheetId="1" r:id="rId3"/>
    <sheet name="Stops by police" sheetId="4" r:id="rId4"/>
    <sheet name="Stops by police bar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4" l="1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2" i="4"/>
  <c r="C5" i="5"/>
  <c r="C4" i="5"/>
  <c r="C3" i="5"/>
  <c r="C2" i="5"/>
  <c r="C20" i="4"/>
  <c r="D20" i="4"/>
  <c r="E20" i="4"/>
  <c r="C21" i="4"/>
  <c r="C22" i="4" s="1"/>
  <c r="D21" i="4"/>
  <c r="E21" i="4"/>
  <c r="B21" i="4"/>
  <c r="B20" i="4"/>
  <c r="B22" i="4" s="1"/>
  <c r="B19" i="4"/>
  <c r="C19" i="4"/>
  <c r="D19" i="4"/>
  <c r="E19" i="4"/>
  <c r="B18" i="4"/>
  <c r="C18" i="4"/>
  <c r="D18" i="4"/>
  <c r="E18" i="4"/>
  <c r="E8" i="3"/>
  <c r="C6" i="3" s="1"/>
  <c r="D8" i="3"/>
  <c r="B4" i="3" s="1"/>
  <c r="E4" i="3"/>
  <c r="E7" i="3"/>
  <c r="D7" i="3"/>
  <c r="D4" i="3"/>
  <c r="E24" i="4" l="1"/>
  <c r="E22" i="4"/>
  <c r="C24" i="4"/>
  <c r="C23" i="4"/>
  <c r="B24" i="4"/>
  <c r="E23" i="4"/>
  <c r="B23" i="4"/>
  <c r="D22" i="4"/>
  <c r="D23" i="4" s="1"/>
  <c r="C5" i="3"/>
  <c r="C3" i="3"/>
  <c r="C7" i="3"/>
  <c r="C4" i="3"/>
  <c r="B6" i="3"/>
  <c r="B7" i="3"/>
  <c r="B3" i="3"/>
  <c r="B2" i="3"/>
  <c r="B5" i="3"/>
  <c r="C2" i="3"/>
  <c r="D24" i="4" l="1"/>
</calcChain>
</file>

<file path=xl/sharedStrings.xml><?xml version="1.0" encoding="utf-8"?>
<sst xmlns="http://schemas.openxmlformats.org/spreadsheetml/2006/main" count="56" uniqueCount="50">
  <si>
    <t>Race</t>
  </si>
  <si>
    <t>White</t>
  </si>
  <si>
    <t>White (W)</t>
  </si>
  <si>
    <t>Unknown (U)</t>
  </si>
  <si>
    <t>Black</t>
  </si>
  <si>
    <t>American Indian</t>
  </si>
  <si>
    <t>Asian</t>
  </si>
  <si>
    <t>Native Hawaiian or Pacific Islander</t>
  </si>
  <si>
    <t>Two or More Races</t>
  </si>
  <si>
    <t>Hispanic or Latino</t>
  </si>
  <si>
    <t>Percent</t>
  </si>
  <si>
    <t>White Male (%)</t>
  </si>
  <si>
    <t>White Female (%)</t>
  </si>
  <si>
    <t>White Only (%)</t>
  </si>
  <si>
    <t>Black/AA Female (%)</t>
  </si>
  <si>
    <t>Black/AA Male (%)</t>
  </si>
  <si>
    <t>Black/AA Only (%)</t>
  </si>
  <si>
    <t>Name</t>
  </si>
  <si>
    <t>Total</t>
  </si>
  <si>
    <t>n/a</t>
  </si>
  <si>
    <t>Kyle_Johnson</t>
  </si>
  <si>
    <t>Kevin_Garner</t>
  </si>
  <si>
    <t>John_McConnell</t>
  </si>
  <si>
    <t>Tania_Hernandez</t>
  </si>
  <si>
    <t>David_Lemieux</t>
  </si>
  <si>
    <t>Scott_Skorupski</t>
  </si>
  <si>
    <t>David_Jennings</t>
  </si>
  <si>
    <t>Craig_Eichhammer</t>
  </si>
  <si>
    <t>Paul_Thompson</t>
  </si>
  <si>
    <t>Michael_Ziemba</t>
  </si>
  <si>
    <t>Anthony_Duprat</t>
  </si>
  <si>
    <t>Kalvin_Dziedziak</t>
  </si>
  <si>
    <t>Scott_McGowan</t>
  </si>
  <si>
    <t>Brad_Sacco</t>
  </si>
  <si>
    <t>Michael_Strizzi</t>
  </si>
  <si>
    <t>Shaun_William</t>
  </si>
  <si>
    <t>Unknown</t>
  </si>
  <si>
    <t>Black/AA</t>
  </si>
  <si>
    <t>Stddev</t>
  </si>
  <si>
    <t>Q1</t>
  </si>
  <si>
    <t>Q3</t>
  </si>
  <si>
    <t>IQR</t>
  </si>
  <si>
    <t>Q1 – (1.5* IQR)</t>
  </si>
  <si>
    <t>Q3 + (1.5* IQR)</t>
  </si>
  <si>
    <t>White Stops</t>
  </si>
  <si>
    <t>Black Stops</t>
  </si>
  <si>
    <t>Asian Stops</t>
  </si>
  <si>
    <t>Unknown Stops</t>
  </si>
  <si>
    <t>Percentage of all traffic stops in 2019/2020</t>
  </si>
  <si>
    <t>Demographic 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</si>
</sst>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0"/>
      <color rgb="FF202124"/>
      <name val="Robot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65" fontId="0" fillId="0" borderId="0" xfId="0" applyNumberFormat="1"/>
    <xf numFmtId="1" fontId="0" fillId="0" borderId="0" xfId="0" applyNumberFormat="1"/>
    <xf numFmtId="0" fontId="2" fillId="0" borderId="0" xfId="0" applyFont="1"/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Times New Roman" panose="02020603050405020304" pitchFamily="18" charset="0"/>
              </a:defRPr>
            </a:pPr>
            <a:r>
              <a:rPr lang="en-US" sz="1400"/>
              <a:t>Demographic Percentages of Williamstown, MA as of July 2019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Demographics!$B$1</c:f>
              <c:strCache>
                <c:ptCount val="1"/>
                <c:pt idx="0">
                  <c:v>Percent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630C-404D-84C3-0E412F85791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Demographics!$A$2:$A$8</c:f>
              <c:strCache>
                <c:ptCount val="7"/>
                <c:pt idx="0">
                  <c:v>White</c:v>
                </c:pt>
                <c:pt idx="1">
                  <c:v>Black</c:v>
                </c:pt>
                <c:pt idx="2">
                  <c:v>American Indian</c:v>
                </c:pt>
                <c:pt idx="3">
                  <c:v>Asian</c:v>
                </c:pt>
                <c:pt idx="4">
                  <c:v>Native Hawaiian or Pacific Islander</c:v>
                </c:pt>
                <c:pt idx="5">
                  <c:v>Two or More Races</c:v>
                </c:pt>
                <c:pt idx="6">
                  <c:v>Hispanic or Latino</c:v>
                </c:pt>
              </c:strCache>
            </c:strRef>
          </c:cat>
          <c:val>
            <c:numRef>
              <c:f>Demographics!$B$2:$B$8</c:f>
              <c:numCache>
                <c:formatCode>General</c:formatCode>
                <c:ptCount val="7"/>
                <c:pt idx="0">
                  <c:v>81.599999999999994</c:v>
                </c:pt>
                <c:pt idx="1">
                  <c:v>5.0999999999999996</c:v>
                </c:pt>
                <c:pt idx="2">
                  <c:v>0.8</c:v>
                </c:pt>
                <c:pt idx="3">
                  <c:v>6.3</c:v>
                </c:pt>
                <c:pt idx="4">
                  <c:v>0</c:v>
                </c:pt>
                <c:pt idx="5">
                  <c:v>4.5</c:v>
                </c:pt>
                <c:pt idx="6">
                  <c:v>6.1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0C-404D-84C3-0E412F8579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>
          <a:latin typeface="+mn-lt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 of Total Arrests in Williamstown</a:t>
            </a:r>
            <a:r>
              <a:rPr lang="en-US" baseline="0"/>
              <a:t>, MA in 2019 and 2020 Sorted by Race and Gender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2019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'Number of arrests'!$A$1:$A$7</c15:sqref>
                  </c15:fullRef>
                </c:ext>
              </c:extLst>
              <c:f>'Number of arrests'!$A$2:$A$7</c:f>
              <c:strCache>
                <c:ptCount val="6"/>
                <c:pt idx="0">
                  <c:v>White Female (%)</c:v>
                </c:pt>
                <c:pt idx="1">
                  <c:v>White Male (%)</c:v>
                </c:pt>
                <c:pt idx="2">
                  <c:v>White Only (%)</c:v>
                </c:pt>
                <c:pt idx="3">
                  <c:v>Black/AA Female (%)</c:v>
                </c:pt>
                <c:pt idx="4">
                  <c:v>Black/AA Male (%)</c:v>
                </c:pt>
                <c:pt idx="5">
                  <c:v>Black/AA Only (%)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'Number of arrests'!$B$1:$B$7</c15:sqref>
                  </c15:fullRef>
                </c:ext>
              </c:extLst>
              <c:f>'Number of arrests'!$B$2:$B$7</c:f>
              <c:numCache>
                <c:formatCode>0.0</c:formatCode>
                <c:ptCount val="6"/>
                <c:pt idx="0">
                  <c:v>25.581395348837212</c:v>
                </c:pt>
                <c:pt idx="1">
                  <c:v>70.930232558139537</c:v>
                </c:pt>
                <c:pt idx="2">
                  <c:v>96.511627906976756</c:v>
                </c:pt>
                <c:pt idx="3">
                  <c:v>1.1627906976744187</c:v>
                </c:pt>
                <c:pt idx="4">
                  <c:v>2.3255813953488373</c:v>
                </c:pt>
                <c:pt idx="5">
                  <c:v>3.4883720930232558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D0-4F9B-8791-82A35AC5F092}"/>
            </c:ext>
          </c:extLst>
        </c:ser>
        <c:ser>
          <c:idx val="1"/>
          <c:order val="1"/>
          <c:tx>
            <c:v>2020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1.410039481105471E-2"/>
                  <c:y val="-7.0976080323456403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65D0-4F9B-8791-82A35AC5F09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'Number of arrests'!$A$1:$A$7</c15:sqref>
                  </c15:fullRef>
                </c:ext>
              </c:extLst>
              <c:f>'Number of arrests'!$A$2:$A$7</c:f>
              <c:strCache>
                <c:ptCount val="6"/>
                <c:pt idx="0">
                  <c:v>White Female (%)</c:v>
                </c:pt>
                <c:pt idx="1">
                  <c:v>White Male (%)</c:v>
                </c:pt>
                <c:pt idx="2">
                  <c:v>White Only (%)</c:v>
                </c:pt>
                <c:pt idx="3">
                  <c:v>Black/AA Female (%)</c:v>
                </c:pt>
                <c:pt idx="4">
                  <c:v>Black/AA Male (%)</c:v>
                </c:pt>
                <c:pt idx="5">
                  <c:v>Black/AA Only (%)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'Number of arrests'!$C$1:$C$7</c15:sqref>
                  </c15:fullRef>
                </c:ext>
              </c:extLst>
              <c:f>'Number of arrests'!$C$2:$C$7</c:f>
              <c:numCache>
                <c:formatCode>0.0</c:formatCode>
                <c:ptCount val="6"/>
                <c:pt idx="0">
                  <c:v>21.052631578947366</c:v>
                </c:pt>
                <c:pt idx="1">
                  <c:v>71.05263157894737</c:v>
                </c:pt>
                <c:pt idx="2">
                  <c:v>92.10526315789474</c:v>
                </c:pt>
                <c:pt idx="3">
                  <c:v>0</c:v>
                </c:pt>
                <c:pt idx="4">
                  <c:v>7.8947368421052628</c:v>
                </c:pt>
                <c:pt idx="5">
                  <c:v>7.8947368421052628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D0-4F9B-8791-82A35AC5F09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92520224"/>
        <c:axId val="492515232"/>
      </c:barChart>
      <c:catAx>
        <c:axId val="492520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515232"/>
        <c:crosses val="autoZero"/>
        <c:auto val="1"/>
        <c:lblAlgn val="ctr"/>
        <c:lblOffset val="100"/>
        <c:noMultiLvlLbl val="0"/>
      </c:catAx>
      <c:valAx>
        <c:axId val="49251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520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Number of Traffic Stops Reported by Craig Eichhammer Over Two Years Sorted by Race Classification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'Number of stops'!$A$2</c:f>
              <c:strCache>
                <c:ptCount val="1"/>
                <c:pt idx="0">
                  <c:v>White (W)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'Number of stops'!$B$1:$C$1</c:f>
              <c:numCache>
                <c:formatCode>General</c:formatCode>
                <c:ptCount val="2"/>
                <c:pt idx="0">
                  <c:v>2019</c:v>
                </c:pt>
                <c:pt idx="1">
                  <c:v>2020</c:v>
                </c:pt>
              </c:numCache>
            </c:numRef>
          </c:cat>
          <c:val>
            <c:numRef>
              <c:f>'Number of stops'!$B$2:$C$2</c:f>
              <c:numCache>
                <c:formatCode>General</c:formatCode>
                <c:ptCount val="2"/>
                <c:pt idx="0">
                  <c:v>7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5F-4596-AF97-9D47F8BDD762}"/>
            </c:ext>
          </c:extLst>
        </c:ser>
        <c:ser>
          <c:idx val="1"/>
          <c:order val="1"/>
          <c:tx>
            <c:strRef>
              <c:f>'Number of stops'!$A$3</c:f>
              <c:strCache>
                <c:ptCount val="1"/>
                <c:pt idx="0">
                  <c:v>Unknown (U)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'Number of stops'!$B$1:$C$1</c:f>
              <c:numCache>
                <c:formatCode>General</c:formatCode>
                <c:ptCount val="2"/>
                <c:pt idx="0">
                  <c:v>2019</c:v>
                </c:pt>
                <c:pt idx="1">
                  <c:v>2020</c:v>
                </c:pt>
              </c:numCache>
            </c:numRef>
          </c:cat>
          <c:val>
            <c:numRef>
              <c:f>'Number of stops'!$B$3:$C$3</c:f>
              <c:numCache>
                <c:formatCode>General</c:formatCode>
                <c:ptCount val="2"/>
                <c:pt idx="0">
                  <c:v>12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5F-4596-AF97-9D47F8BDD76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22440032"/>
        <c:axId val="322924496"/>
      </c:barChart>
      <c:catAx>
        <c:axId val="322440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924496"/>
        <c:crosses val="autoZero"/>
        <c:auto val="1"/>
        <c:lblAlgn val="ctr"/>
        <c:lblOffset val="100"/>
        <c:noMultiLvlLbl val="0"/>
      </c:catAx>
      <c:valAx>
        <c:axId val="32292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440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'Stops by police'!$C$1</c:f>
              <c:strCache>
                <c:ptCount val="1"/>
                <c:pt idx="0">
                  <c:v>Asian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3489949290277735E-2"/>
                  <c:y val="-4.457163255509124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'Stops by police'!$B$2:$B$17</c:f>
              <c:numCache>
                <c:formatCode>General</c:formatCode>
                <c:ptCount val="16"/>
                <c:pt idx="0">
                  <c:v>169</c:v>
                </c:pt>
                <c:pt idx="1">
                  <c:v>241</c:v>
                </c:pt>
                <c:pt idx="2">
                  <c:v>7</c:v>
                </c:pt>
                <c:pt idx="3">
                  <c:v>203</c:v>
                </c:pt>
                <c:pt idx="4">
                  <c:v>24</c:v>
                </c:pt>
                <c:pt idx="5">
                  <c:v>285</c:v>
                </c:pt>
                <c:pt idx="6">
                  <c:v>187</c:v>
                </c:pt>
                <c:pt idx="7">
                  <c:v>311</c:v>
                </c:pt>
                <c:pt idx="8">
                  <c:v>74</c:v>
                </c:pt>
                <c:pt idx="9">
                  <c:v>3</c:v>
                </c:pt>
                <c:pt idx="10">
                  <c:v>16</c:v>
                </c:pt>
                <c:pt idx="11">
                  <c:v>6</c:v>
                </c:pt>
                <c:pt idx="12">
                  <c:v>42</c:v>
                </c:pt>
                <c:pt idx="13">
                  <c:v>90</c:v>
                </c:pt>
                <c:pt idx="14">
                  <c:v>143</c:v>
                </c:pt>
                <c:pt idx="15">
                  <c:v>184</c:v>
                </c:pt>
              </c:numCache>
            </c:numRef>
          </c:xVal>
          <c:yVal>
            <c:numRef>
              <c:f>'Stops by police'!$C$2:$C$17</c:f>
              <c:numCache>
                <c:formatCode>General</c:formatCode>
                <c:ptCount val="16"/>
                <c:pt idx="0">
                  <c:v>3</c:v>
                </c:pt>
                <c:pt idx="1">
                  <c:v>4</c:v>
                </c:pt>
                <c:pt idx="2">
                  <c:v>0</c:v>
                </c:pt>
                <c:pt idx="3">
                  <c:v>4</c:v>
                </c:pt>
                <c:pt idx="4">
                  <c:v>0</c:v>
                </c:pt>
                <c:pt idx="5">
                  <c:v>6</c:v>
                </c:pt>
                <c:pt idx="6">
                  <c:v>4</c:v>
                </c:pt>
                <c:pt idx="7">
                  <c:v>7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4</c:v>
                </c:pt>
                <c:pt idx="14">
                  <c:v>3</c:v>
                </c:pt>
                <c:pt idx="15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D6-4C24-9C98-D9BBB606B269}"/>
            </c:ext>
          </c:extLst>
        </c:ser>
        <c:ser>
          <c:idx val="1"/>
          <c:order val="1"/>
          <c:tx>
            <c:strRef>
              <c:f>'Stops by police'!$D$1</c:f>
              <c:strCache>
                <c:ptCount val="1"/>
                <c:pt idx="0">
                  <c:v>Black/AA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2414994313068429E-2"/>
                  <c:y val="-8.507701710762729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'Stops by police'!$B$2:$B$17</c:f>
              <c:numCache>
                <c:formatCode>General</c:formatCode>
                <c:ptCount val="16"/>
                <c:pt idx="0">
                  <c:v>169</c:v>
                </c:pt>
                <c:pt idx="1">
                  <c:v>241</c:v>
                </c:pt>
                <c:pt idx="2">
                  <c:v>7</c:v>
                </c:pt>
                <c:pt idx="3">
                  <c:v>203</c:v>
                </c:pt>
                <c:pt idx="4">
                  <c:v>24</c:v>
                </c:pt>
                <c:pt idx="5">
                  <c:v>285</c:v>
                </c:pt>
                <c:pt idx="6">
                  <c:v>187</c:v>
                </c:pt>
                <c:pt idx="7">
                  <c:v>311</c:v>
                </c:pt>
                <c:pt idx="8">
                  <c:v>74</c:v>
                </c:pt>
                <c:pt idx="9">
                  <c:v>3</c:v>
                </c:pt>
                <c:pt idx="10">
                  <c:v>16</c:v>
                </c:pt>
                <c:pt idx="11">
                  <c:v>6</c:v>
                </c:pt>
                <c:pt idx="12">
                  <c:v>42</c:v>
                </c:pt>
                <c:pt idx="13">
                  <c:v>90</c:v>
                </c:pt>
                <c:pt idx="14">
                  <c:v>143</c:v>
                </c:pt>
                <c:pt idx="15">
                  <c:v>184</c:v>
                </c:pt>
              </c:numCache>
            </c:numRef>
          </c:xVal>
          <c:yVal>
            <c:numRef>
              <c:f>'Stops by police'!$D$2:$D$17</c:f>
              <c:numCache>
                <c:formatCode>General</c:formatCode>
                <c:ptCount val="16"/>
                <c:pt idx="0">
                  <c:v>11</c:v>
                </c:pt>
                <c:pt idx="1">
                  <c:v>2</c:v>
                </c:pt>
                <c:pt idx="2">
                  <c:v>0</c:v>
                </c:pt>
                <c:pt idx="3">
                  <c:v>7</c:v>
                </c:pt>
                <c:pt idx="4">
                  <c:v>1</c:v>
                </c:pt>
                <c:pt idx="5">
                  <c:v>16</c:v>
                </c:pt>
                <c:pt idx="6">
                  <c:v>9</c:v>
                </c:pt>
                <c:pt idx="7">
                  <c:v>21</c:v>
                </c:pt>
                <c:pt idx="8">
                  <c:v>0</c:v>
                </c:pt>
                <c:pt idx="9">
                  <c:v>0</c:v>
                </c:pt>
                <c:pt idx="10">
                  <c:v>3</c:v>
                </c:pt>
                <c:pt idx="11">
                  <c:v>0</c:v>
                </c:pt>
                <c:pt idx="12">
                  <c:v>0</c:v>
                </c:pt>
                <c:pt idx="13">
                  <c:v>7</c:v>
                </c:pt>
                <c:pt idx="14">
                  <c:v>5</c:v>
                </c:pt>
                <c:pt idx="15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2D6-4C24-9C98-D9BBB606B2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8589616"/>
        <c:axId val="628590864"/>
      </c:scatterChart>
      <c:valAx>
        <c:axId val="62858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590864"/>
        <c:crosses val="autoZero"/>
        <c:crossBetween val="midCat"/>
      </c:valAx>
      <c:valAx>
        <c:axId val="62859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589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'Stops by police'!$E$1</c:f>
              <c:strCache>
                <c:ptCount val="1"/>
                <c:pt idx="0">
                  <c:v>Unknown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534055118110236E-2"/>
                  <c:y val="-3.094889180519101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'Stops by police'!$B$2:$B$17</c:f>
              <c:numCache>
                <c:formatCode>General</c:formatCode>
                <c:ptCount val="16"/>
                <c:pt idx="0">
                  <c:v>169</c:v>
                </c:pt>
                <c:pt idx="1">
                  <c:v>241</c:v>
                </c:pt>
                <c:pt idx="2">
                  <c:v>7</c:v>
                </c:pt>
                <c:pt idx="3">
                  <c:v>203</c:v>
                </c:pt>
                <c:pt idx="4">
                  <c:v>24</c:v>
                </c:pt>
                <c:pt idx="5">
                  <c:v>285</c:v>
                </c:pt>
                <c:pt idx="6">
                  <c:v>187</c:v>
                </c:pt>
                <c:pt idx="7">
                  <c:v>311</c:v>
                </c:pt>
                <c:pt idx="8">
                  <c:v>74</c:v>
                </c:pt>
                <c:pt idx="9">
                  <c:v>3</c:v>
                </c:pt>
                <c:pt idx="10">
                  <c:v>16</c:v>
                </c:pt>
                <c:pt idx="11">
                  <c:v>6</c:v>
                </c:pt>
                <c:pt idx="12">
                  <c:v>42</c:v>
                </c:pt>
                <c:pt idx="13">
                  <c:v>90</c:v>
                </c:pt>
                <c:pt idx="14">
                  <c:v>143</c:v>
                </c:pt>
                <c:pt idx="15">
                  <c:v>184</c:v>
                </c:pt>
              </c:numCache>
            </c:numRef>
          </c:xVal>
          <c:yVal>
            <c:numRef>
              <c:f>'Stops by police'!$E$2:$E$17</c:f>
              <c:numCache>
                <c:formatCode>General</c:formatCode>
                <c:ptCount val="16"/>
                <c:pt idx="0">
                  <c:v>15</c:v>
                </c:pt>
                <c:pt idx="1">
                  <c:v>124</c:v>
                </c:pt>
                <c:pt idx="2">
                  <c:v>16</c:v>
                </c:pt>
                <c:pt idx="3">
                  <c:v>6</c:v>
                </c:pt>
                <c:pt idx="4">
                  <c:v>0</c:v>
                </c:pt>
                <c:pt idx="5">
                  <c:v>36</c:v>
                </c:pt>
                <c:pt idx="6">
                  <c:v>13</c:v>
                </c:pt>
                <c:pt idx="7">
                  <c:v>19</c:v>
                </c:pt>
                <c:pt idx="8">
                  <c:v>16</c:v>
                </c:pt>
                <c:pt idx="9">
                  <c:v>1</c:v>
                </c:pt>
                <c:pt idx="10">
                  <c:v>2</c:v>
                </c:pt>
                <c:pt idx="11">
                  <c:v>0</c:v>
                </c:pt>
                <c:pt idx="12">
                  <c:v>1</c:v>
                </c:pt>
                <c:pt idx="13">
                  <c:v>12</c:v>
                </c:pt>
                <c:pt idx="14">
                  <c:v>4</c:v>
                </c:pt>
                <c:pt idx="15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9C-42A0-83D2-FE3D3E421D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247536"/>
        <c:axId val="500249616"/>
      </c:scatterChart>
      <c:valAx>
        <c:axId val="500247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249616"/>
        <c:crosses val="autoZero"/>
        <c:crossBetween val="midCat"/>
      </c:valAx>
      <c:valAx>
        <c:axId val="50024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247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266700</xdr:colOff>
      <xdr:row>2</xdr:row>
      <xdr:rowOff>163830</xdr:rowOff>
    </xdr:from>
    <xdr:to>
      <xdr:col>11</xdr:col>
      <xdr:colOff>556260</xdr:colOff>
      <xdr:row>20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EE520B-93DA-486E-9A3B-A683CFB614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266700</xdr:colOff>
      <xdr:row>2</xdr:row>
      <xdr:rowOff>57150</xdr:rowOff>
    </xdr:from>
    <xdr:to>
      <xdr:col>13</xdr:col>
      <xdr:colOff>502920</xdr:colOff>
      <xdr:row>20</xdr:row>
      <xdr:rowOff>45720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105B05B-79B3-4AFE-86D5-786C9B75B9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601980</xdr:colOff>
      <xdr:row>2</xdr:row>
      <xdr:rowOff>110490</xdr:rowOff>
    </xdr:from>
    <xdr:to>
      <xdr:col>10</xdr:col>
      <xdr:colOff>472440</xdr:colOff>
      <xdr:row>23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46E73C-4507-4A42-9BA4-9AFB202364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424830</xdr:colOff>
      <xdr:row>2</xdr:row>
      <xdr:rowOff>176000</xdr:rowOff>
    </xdr:from>
    <xdr:to>
      <xdr:col>17</xdr:col>
      <xdr:colOff>573185</xdr:colOff>
      <xdr:row>18</xdr:row>
      <xdr:rowOff>114637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E67D37A-71F0-45AA-B191-590BB076EB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512496</xdr:colOff>
      <xdr:row>19</xdr:row>
      <xdr:rowOff>81594</xdr:rowOff>
    </xdr:from>
    <xdr:to>
      <xdr:col>17</xdr:col>
      <xdr:colOff>364142</xdr:colOff>
      <xdr:row>34</xdr:row>
      <xdr:rowOff>168583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C3F0711-B1B6-4092-ADA2-EC0F180793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A33F9-1E7D-4286-A119-7B2CD3E32A62}">
  <dimension ref="A1:O14"/>
  <sheetViews>
    <sheetView workbookViewId="0">
      <selection activeCell="A9" sqref="A9"/>
    </sheetView>
  </sheetViews>
  <sheetFormatPr defaultRowHeight="14.4" x14ac:dyDescent="0.3"/>
  <cols>
    <col min="1" max="1" width="29.77734375" bestFit="1" customWidth="1"/>
  </cols>
  <sheetData>
    <row r="1" spans="1:15" x14ac:dyDescent="0.3">
      <c r="A1" t="s">
        <v>0</v>
      </c>
      <c r="B1" t="s">
        <v>10</v>
      </c>
    </row>
    <row r="2" spans="1:15" x14ac:dyDescent="0.3">
      <c r="A2" t="s">
        <v>1</v>
      </c>
      <c r="B2">
        <v>81.599999999999994</v>
      </c>
    </row>
    <row r="3" spans="1:15" x14ac:dyDescent="0.3">
      <c r="A3" t="s">
        <v>4</v>
      </c>
      <c r="B3">
        <v>5.0999999999999996</v>
      </c>
    </row>
    <row r="4" spans="1:15" x14ac:dyDescent="0.3">
      <c r="A4" t="s">
        <v>5</v>
      </c>
      <c r="B4">
        <v>0.8</v>
      </c>
    </row>
    <row r="5" spans="1:15" x14ac:dyDescent="0.3">
      <c r="A5" t="s">
        <v>6</v>
      </c>
      <c r="B5">
        <v>6.3</v>
      </c>
    </row>
    <row r="6" spans="1:15" x14ac:dyDescent="0.3">
      <c r="A6" t="s">
        <v>7</v>
      </c>
      <c r="B6">
        <v>0</v>
      </c>
    </row>
    <row r="7" spans="1:15" x14ac:dyDescent="0.3">
      <c r="A7" t="s">
        <v>8</v>
      </c>
      <c r="B7">
        <v>4.5</v>
      </c>
    </row>
    <row r="8" spans="1:15" x14ac:dyDescent="0.3">
      <c r="A8" t="s">
        <v>9</v>
      </c>
      <c r="B8">
        <v>6.1</v>
      </c>
    </row>
    <row r="14" spans="1:15" x14ac:dyDescent="0.3">
      <c r="O14" s="1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982A8-0021-45A4-814B-D8A1AE8FDC6E}">
  <dimension ref="A1:E8"/>
  <sheetViews>
    <sheetView workbookViewId="0">
      <selection activeCell="A7" sqref="A7:C7"/>
    </sheetView>
  </sheetViews>
  <sheetFormatPr defaultRowHeight="14.4" x14ac:dyDescent="0.3"/>
  <cols>
    <col min="1" max="1" width="17.88671875" bestFit="1" customWidth="1"/>
  </cols>
  <sheetData>
    <row r="1" spans="1:5" x14ac:dyDescent="0.3">
      <c r="A1" t="s">
        <v>0</v>
      </c>
      <c r="B1">
        <v>2019</v>
      </c>
      <c r="C1">
        <v>2020</v>
      </c>
      <c r="D1">
        <v>2019</v>
      </c>
      <c r="E1">
        <v>2020</v>
      </c>
    </row>
    <row r="2" spans="1:5" x14ac:dyDescent="0.3">
      <c r="A2" t="s">
        <v>12</v>
      </c>
      <c r="B2" s="2">
        <f>(D2/D8)*100</f>
        <v>25.581395348837212</v>
      </c>
      <c r="C2" s="2">
        <f>(E2/E8)*100</f>
        <v>21.052631578947366</v>
      </c>
      <c r="D2">
        <v>22</v>
      </c>
      <c r="E2">
        <v>8</v>
      </c>
    </row>
    <row r="3" spans="1:5" x14ac:dyDescent="0.3">
      <c r="A3" t="s">
        <v>11</v>
      </c>
      <c r="B3" s="2">
        <f>(D3/D8)*100</f>
        <v>70.930232558139537</v>
      </c>
      <c r="C3" s="2">
        <f>(E3/E8)*100</f>
        <v>71.05263157894737</v>
      </c>
      <c r="D3">
        <v>61</v>
      </c>
      <c r="E3">
        <v>27</v>
      </c>
    </row>
    <row r="4" spans="1:5" x14ac:dyDescent="0.3">
      <c r="A4" t="s">
        <v>13</v>
      </c>
      <c r="B4" s="2">
        <f>(D4/D8)*100</f>
        <v>96.511627906976756</v>
      </c>
      <c r="C4" s="2">
        <f>(E4/E8)*100</f>
        <v>92.10526315789474</v>
      </c>
      <c r="D4">
        <f>SUM(D2:D3)</f>
        <v>83</v>
      </c>
      <c r="E4">
        <f>SUM(E2:E3)</f>
        <v>35</v>
      </c>
    </row>
    <row r="5" spans="1:5" x14ac:dyDescent="0.3">
      <c r="A5" t="s">
        <v>14</v>
      </c>
      <c r="B5" s="2">
        <f>(D5/D8)*100</f>
        <v>1.1627906976744187</v>
      </c>
      <c r="C5" s="2">
        <f>(E5/E8)*100</f>
        <v>0</v>
      </c>
      <c r="D5">
        <v>1</v>
      </c>
      <c r="E5">
        <v>0</v>
      </c>
    </row>
    <row r="6" spans="1:5" x14ac:dyDescent="0.3">
      <c r="A6" t="s">
        <v>15</v>
      </c>
      <c r="B6" s="2">
        <f>(D6/D8)*100</f>
        <v>2.3255813953488373</v>
      </c>
      <c r="C6" s="2">
        <f>(E6/E8)*100</f>
        <v>7.8947368421052628</v>
      </c>
      <c r="D6">
        <v>2</v>
      </c>
      <c r="E6">
        <v>3</v>
      </c>
    </row>
    <row r="7" spans="1:5" x14ac:dyDescent="0.3">
      <c r="A7" t="s">
        <v>16</v>
      </c>
      <c r="B7" s="2">
        <f>(D7/D8)*100</f>
        <v>3.4883720930232558</v>
      </c>
      <c r="C7" s="2">
        <f>(E7/E8)*100</f>
        <v>7.8947368421052628</v>
      </c>
      <c r="D7">
        <f>SUM(D5:D6)</f>
        <v>3</v>
      </c>
      <c r="E7">
        <f>SUM(E5:E6)</f>
        <v>3</v>
      </c>
    </row>
    <row r="8" spans="1:5" x14ac:dyDescent="0.3">
      <c r="D8">
        <f>SUM(D2:D3, D5:D6)</f>
        <v>86</v>
      </c>
      <c r="E8">
        <f>SUM(E2:E3, E5:E6)</f>
        <v>38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CD7C2-DEEF-4993-ACD3-62A14665EA54}">
  <dimension ref="A1:C3"/>
  <sheetViews>
    <sheetView workbookViewId="0">
      <selection activeCell="A4" sqref="A4"/>
    </sheetView>
  </sheetViews>
  <sheetFormatPr defaultRowHeight="14.4" x14ac:dyDescent="0.3"/>
  <cols>
    <col min="1" max="1" width="11.6640625" bestFit="1" customWidth="1"/>
    <col min="2" max="3" width="5" bestFit="1" customWidth="1"/>
  </cols>
  <sheetData>
    <row r="1" spans="1:3" x14ac:dyDescent="0.3">
      <c r="A1" t="s">
        <v>0</v>
      </c>
      <c r="B1">
        <v>2019</v>
      </c>
      <c r="C1">
        <v>2020</v>
      </c>
    </row>
    <row r="2" spans="1:3" x14ac:dyDescent="0.3">
      <c r="A2" t="s">
        <v>2</v>
      </c>
      <c r="B2">
        <v>7</v>
      </c>
      <c r="C2">
        <v>0</v>
      </c>
    </row>
    <row r="3" spans="1:3" x14ac:dyDescent="0.3">
      <c r="A3" t="s">
        <v>3</v>
      </c>
      <c r="B3">
        <v>12</v>
      </c>
      <c r="C3">
        <v>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839DD-F722-4C5E-8269-A0807C92B9E8}">
  <dimension ref="A1:F24"/>
  <sheetViews>
    <sheetView zoomScale="113" workbookViewId="0">
      <selection activeCell="F2" sqref="F2"/>
    </sheetView>
  </sheetViews>
  <sheetFormatPr defaultRowHeight="14.4" x14ac:dyDescent="0.3"/>
  <cols>
    <col min="1" max="1" width="16.33203125" bestFit="1" customWidth="1"/>
  </cols>
  <sheetData>
    <row r="1" spans="1:6" x14ac:dyDescent="0.3">
      <c r="A1" t="s">
        <v>17</v>
      </c>
      <c r="B1" t="s">
        <v>1</v>
      </c>
      <c r="C1" t="s">
        <v>6</v>
      </c>
      <c r="D1" t="s">
        <v>37</v>
      </c>
      <c r="E1" t="s">
        <v>36</v>
      </c>
      <c r="F1" t="s">
        <v>18</v>
      </c>
    </row>
    <row r="2" spans="1:6" x14ac:dyDescent="0.3">
      <c r="A2" t="s">
        <v>30</v>
      </c>
      <c r="B2">
        <v>169</v>
      </c>
      <c r="C2">
        <v>3</v>
      </c>
      <c r="D2">
        <v>11</v>
      </c>
      <c r="E2">
        <v>15</v>
      </c>
      <c r="F2">
        <f>SUM(B2:E2)</f>
        <v>198</v>
      </c>
    </row>
    <row r="3" spans="1:6" x14ac:dyDescent="0.3">
      <c r="A3" t="s">
        <v>33</v>
      </c>
      <c r="B3">
        <v>241</v>
      </c>
      <c r="C3">
        <v>4</v>
      </c>
      <c r="D3">
        <v>2</v>
      </c>
      <c r="E3">
        <v>124</v>
      </c>
      <c r="F3">
        <f t="shared" ref="F3:F17" si="0">SUM(B3:E3)</f>
        <v>371</v>
      </c>
    </row>
    <row r="4" spans="1:6" x14ac:dyDescent="0.3">
      <c r="A4" t="s">
        <v>27</v>
      </c>
      <c r="B4">
        <v>7</v>
      </c>
      <c r="C4">
        <v>0</v>
      </c>
      <c r="D4">
        <v>0</v>
      </c>
      <c r="E4">
        <v>16</v>
      </c>
      <c r="F4">
        <f t="shared" si="0"/>
        <v>23</v>
      </c>
    </row>
    <row r="5" spans="1:6" x14ac:dyDescent="0.3">
      <c r="A5" t="s">
        <v>26</v>
      </c>
      <c r="B5">
        <v>203</v>
      </c>
      <c r="C5">
        <v>4</v>
      </c>
      <c r="D5">
        <v>7</v>
      </c>
      <c r="E5">
        <v>6</v>
      </c>
      <c r="F5">
        <f t="shared" si="0"/>
        <v>220</v>
      </c>
    </row>
    <row r="6" spans="1:6" x14ac:dyDescent="0.3">
      <c r="A6" t="s">
        <v>24</v>
      </c>
      <c r="B6">
        <v>24</v>
      </c>
      <c r="C6">
        <v>0</v>
      </c>
      <c r="D6">
        <v>1</v>
      </c>
      <c r="E6">
        <v>0</v>
      </c>
      <c r="F6">
        <f t="shared" si="0"/>
        <v>25</v>
      </c>
    </row>
    <row r="7" spans="1:6" x14ac:dyDescent="0.3">
      <c r="A7" t="s">
        <v>22</v>
      </c>
      <c r="B7">
        <v>285</v>
      </c>
      <c r="C7">
        <v>6</v>
      </c>
      <c r="D7">
        <v>16</v>
      </c>
      <c r="E7">
        <v>36</v>
      </c>
      <c r="F7">
        <f t="shared" si="0"/>
        <v>343</v>
      </c>
    </row>
    <row r="8" spans="1:6" x14ac:dyDescent="0.3">
      <c r="A8" t="s">
        <v>31</v>
      </c>
      <c r="B8">
        <v>187</v>
      </c>
      <c r="C8">
        <v>4</v>
      </c>
      <c r="D8">
        <v>9</v>
      </c>
      <c r="E8">
        <v>13</v>
      </c>
      <c r="F8">
        <f t="shared" si="0"/>
        <v>213</v>
      </c>
    </row>
    <row r="9" spans="1:6" x14ac:dyDescent="0.3">
      <c r="A9" t="s">
        <v>21</v>
      </c>
      <c r="B9">
        <v>311</v>
      </c>
      <c r="C9">
        <v>7</v>
      </c>
      <c r="D9">
        <v>21</v>
      </c>
      <c r="E9">
        <v>19</v>
      </c>
      <c r="F9">
        <f t="shared" si="0"/>
        <v>358</v>
      </c>
    </row>
    <row r="10" spans="1:6" x14ac:dyDescent="0.3">
      <c r="A10" t="s">
        <v>20</v>
      </c>
      <c r="B10">
        <v>74</v>
      </c>
      <c r="C10">
        <v>2</v>
      </c>
      <c r="D10">
        <v>0</v>
      </c>
      <c r="E10">
        <v>16</v>
      </c>
      <c r="F10">
        <f t="shared" si="0"/>
        <v>92</v>
      </c>
    </row>
    <row r="11" spans="1:6" x14ac:dyDescent="0.3">
      <c r="A11" t="s">
        <v>34</v>
      </c>
      <c r="B11">
        <v>3</v>
      </c>
      <c r="C11">
        <v>0</v>
      </c>
      <c r="D11">
        <v>0</v>
      </c>
      <c r="E11">
        <v>1</v>
      </c>
      <c r="F11">
        <f t="shared" si="0"/>
        <v>4</v>
      </c>
    </row>
    <row r="12" spans="1:6" x14ac:dyDescent="0.3">
      <c r="A12" t="s">
        <v>29</v>
      </c>
      <c r="B12">
        <v>16</v>
      </c>
      <c r="C12">
        <v>0</v>
      </c>
      <c r="D12">
        <v>3</v>
      </c>
      <c r="E12">
        <v>2</v>
      </c>
      <c r="F12">
        <f t="shared" si="0"/>
        <v>21</v>
      </c>
    </row>
    <row r="13" spans="1:6" x14ac:dyDescent="0.3">
      <c r="A13" t="s">
        <v>28</v>
      </c>
      <c r="B13">
        <v>6</v>
      </c>
      <c r="C13">
        <v>1</v>
      </c>
      <c r="D13">
        <v>0</v>
      </c>
      <c r="E13">
        <v>0</v>
      </c>
      <c r="F13">
        <f t="shared" si="0"/>
        <v>7</v>
      </c>
    </row>
    <row r="14" spans="1:6" x14ac:dyDescent="0.3">
      <c r="A14" t="s">
        <v>32</v>
      </c>
      <c r="B14">
        <v>42</v>
      </c>
      <c r="C14">
        <v>1</v>
      </c>
      <c r="D14">
        <v>0</v>
      </c>
      <c r="E14">
        <v>1</v>
      </c>
      <c r="F14">
        <f t="shared" si="0"/>
        <v>44</v>
      </c>
    </row>
    <row r="15" spans="1:6" x14ac:dyDescent="0.3">
      <c r="A15" t="s">
        <v>25</v>
      </c>
      <c r="B15">
        <v>90</v>
      </c>
      <c r="C15">
        <v>4</v>
      </c>
      <c r="D15">
        <v>7</v>
      </c>
      <c r="E15">
        <v>12</v>
      </c>
      <c r="F15">
        <f t="shared" si="0"/>
        <v>113</v>
      </c>
    </row>
    <row r="16" spans="1:6" x14ac:dyDescent="0.3">
      <c r="A16" t="s">
        <v>35</v>
      </c>
      <c r="B16">
        <v>143</v>
      </c>
      <c r="C16">
        <v>3</v>
      </c>
      <c r="D16">
        <v>5</v>
      </c>
      <c r="E16">
        <v>4</v>
      </c>
      <c r="F16">
        <f t="shared" si="0"/>
        <v>155</v>
      </c>
    </row>
    <row r="17" spans="1:6" x14ac:dyDescent="0.3">
      <c r="A17" t="s">
        <v>23</v>
      </c>
      <c r="B17">
        <v>184</v>
      </c>
      <c r="C17">
        <v>5</v>
      </c>
      <c r="D17">
        <v>8</v>
      </c>
      <c r="E17">
        <v>7</v>
      </c>
      <c r="F17">
        <f t="shared" si="0"/>
        <v>204</v>
      </c>
    </row>
    <row r="18" spans="1:6" x14ac:dyDescent="0.3">
      <c r="A18" t="s">
        <v>18</v>
      </c>
      <c r="B18">
        <f t="shared" ref="B18:D18" si="1">SUM(B2:B17)</f>
        <v>1985</v>
      </c>
      <c r="C18">
        <f t="shared" si="1"/>
        <v>44</v>
      </c>
      <c r="D18">
        <f t="shared" si="1"/>
        <v>90</v>
      </c>
      <c r="E18">
        <f>SUM(E2:E17)</f>
        <v>272</v>
      </c>
    </row>
    <row r="19" spans="1:6" x14ac:dyDescent="0.3">
      <c r="A19" t="s">
        <v>38</v>
      </c>
      <c r="B19" s="2">
        <f>_xlfn.STDEV.S(B2:B17)</f>
        <v>104.90406331501177</v>
      </c>
      <c r="C19" s="2">
        <f>_xlfn.STDEV.S(C2:C17)</f>
        <v>2.2656860623955239</v>
      </c>
      <c r="D19" s="2">
        <f>_xlfn.STDEV.S(D2:D17)</f>
        <v>6.2915286960589585</v>
      </c>
      <c r="E19" s="2">
        <f>_xlfn.STDEV.S(E2:E17)</f>
        <v>30.07324392213118</v>
      </c>
    </row>
    <row r="20" spans="1:6" x14ac:dyDescent="0.3">
      <c r="A20" t="s">
        <v>39</v>
      </c>
      <c r="B20">
        <f>QUARTILE(B2:B17, 1)</f>
        <v>22</v>
      </c>
      <c r="C20">
        <f>QUARTILE(C2:C17, 1)</f>
        <v>0.75</v>
      </c>
      <c r="D20">
        <f>QUARTILE(D2:D17, 1)</f>
        <v>0</v>
      </c>
      <c r="E20">
        <f>QUARTILE(E2:E17, 1)</f>
        <v>1.75</v>
      </c>
    </row>
    <row r="21" spans="1:6" x14ac:dyDescent="0.3">
      <c r="A21" t="s">
        <v>40</v>
      </c>
      <c r="B21">
        <f>QUARTILE(B2:B17, 3)</f>
        <v>191</v>
      </c>
      <c r="C21">
        <f>QUARTILE(C2:C17, 3)</f>
        <v>4</v>
      </c>
      <c r="D21">
        <f>QUARTILE(D2:D17, 3)</f>
        <v>8.25</v>
      </c>
      <c r="E21">
        <f>QUARTILE(E2:E17, 3)</f>
        <v>16</v>
      </c>
    </row>
    <row r="22" spans="1:6" x14ac:dyDescent="0.3">
      <c r="A22" t="s">
        <v>41</v>
      </c>
      <c r="B22">
        <f>B21-B20</f>
        <v>169</v>
      </c>
      <c r="C22">
        <f t="shared" ref="C22:E22" si="2">C21-C20</f>
        <v>3.25</v>
      </c>
      <c r="D22">
        <f t="shared" si="2"/>
        <v>8.25</v>
      </c>
      <c r="E22">
        <f t="shared" si="2"/>
        <v>14.25</v>
      </c>
    </row>
    <row r="23" spans="1:6" x14ac:dyDescent="0.3">
      <c r="A23" s="4" t="s">
        <v>42</v>
      </c>
      <c r="B23" s="3">
        <f>B20-(1.5*B22)</f>
        <v>-231.5</v>
      </c>
      <c r="C23" s="3">
        <f t="shared" ref="C23:E23" si="3">C20-(1.5*C22)</f>
        <v>-4.125</v>
      </c>
      <c r="D23" s="3">
        <f t="shared" si="3"/>
        <v>-12.375</v>
      </c>
      <c r="E23" s="3">
        <f t="shared" si="3"/>
        <v>-19.625</v>
      </c>
    </row>
    <row r="24" spans="1:6" x14ac:dyDescent="0.3">
      <c r="A24" s="4" t="s">
        <v>43</v>
      </c>
      <c r="B24" s="3">
        <f>B21+(1.5*B22)</f>
        <v>444.5</v>
      </c>
      <c r="C24" s="3">
        <f t="shared" ref="C24:E24" si="4">C21+(1.5*C22)</f>
        <v>8.875</v>
      </c>
      <c r="D24" s="3">
        <f t="shared" si="4"/>
        <v>20.625</v>
      </c>
      <c r="E24" s="3">
        <f t="shared" si="4"/>
        <v>37.375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9B6FA-E1AA-4511-9BBB-712E478BD688}">
  <dimension ref="A1:C5"/>
  <sheetViews>
    <sheetView tabSelected="1" workbookViewId="0">
      <selection activeCell="C5" sqref="A1:C5"/>
    </sheetView>
  </sheetViews>
  <sheetFormatPr defaultRowHeight="14.4" x14ac:dyDescent="0.3"/>
  <cols>
    <col min="1" max="1" width="17.77734375" bestFit="1" customWidth="1"/>
    <col min="2" max="2" width="21.6640625" bestFit="1" customWidth="1"/>
    <col min="3" max="3" width="36.6640625" bestFit="1" customWidth="1"/>
  </cols>
  <sheetData>
    <row r="1" spans="1:3" x14ac:dyDescent="0.3">
      <c r="A1" s="5" t="s">
        <v>0</v>
      </c>
      <c r="B1" s="5" t="s">
        <v>49</v>
      </c>
      <c r="C1" s="5" t="s">
        <v>48</v>
      </c>
    </row>
    <row r="2" spans="1:3" x14ac:dyDescent="0.3">
      <c r="A2" s="5" t="s">
        <v>44</v>
      </c>
      <c r="B2" s="5">
        <v>81.599999999999994</v>
      </c>
      <c r="C2" s="6">
        <f>(1985/2391)*100</f>
        <v>83.019657047260566</v>
      </c>
    </row>
    <row r="3" spans="1:3" x14ac:dyDescent="0.3">
      <c r="A3" s="5" t="s">
        <v>45</v>
      </c>
      <c r="B3" s="5">
        <v>5.0999999999999996</v>
      </c>
      <c r="C3" s="6">
        <f>(90/2391)*100</f>
        <v>3.7641154328732744</v>
      </c>
    </row>
    <row r="4" spans="1:3" x14ac:dyDescent="0.3">
      <c r="A4" s="5" t="s">
        <v>46</v>
      </c>
      <c r="B4" s="5">
        <v>6.3</v>
      </c>
      <c r="C4" s="6">
        <f>(44/2391)*100</f>
        <v>1.8402342116269343</v>
      </c>
    </row>
    <row r="5" spans="1:3" x14ac:dyDescent="0.3">
      <c r="A5" s="5" t="s">
        <v>47</v>
      </c>
      <c r="B5" s="5" t="s">
        <v>19</v>
      </c>
      <c r="C5" s="6">
        <f>(272/2391)*100</f>
        <v>11.375993308239231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Demographics</vt:lpstr>
      <vt:lpstr>Number of arrests</vt:lpstr>
      <vt:lpstr>Number of stops</vt:lpstr>
      <vt:lpstr>Stops by police</vt:lpstr>
      <vt:lpstr>Stops by police bar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jeffe</dc:creator>
  <cp:lastModifiedBy>jeffe</cp:lastModifiedBy>
  <dcterms:created xsi:type="dcterms:W3CDTF">2021-10-24T14:49:26Z</dcterms:created>
  <dcterms:modified xsi:type="dcterms:W3CDTF">2021-10-24T20:08:12Z</dcterms:modified>
</cp:coreProperties>
</file>