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https://mitprod-my.sharepoint.com/personal/serenap_mit_edu/Documents/MITEI/CEEW_data/"/>
    </mc:Choice>
  </mc:AlternateContent>
  <xr:revisionPtr revIDLastSave="0" documentId="13_ncr:1_{1F3DBBD1-063C-D64F-99A3-904FCF7C4BF1}" xr6:coauthVersionLast="47" xr6:coauthVersionMax="47" xr10:uidLastSave="{00000000-0000-0000-0000-000000000000}"/>
  <bookViews>
    <workbookView xWindow="360" yWindow="500" windowWidth="28440" windowHeight="15880" xr2:uid="{00000000-000D-0000-FFFF-FFFF00000000}"/>
  </bookViews>
  <sheets>
    <sheet name="Sheet1" sheetId="1" r:id="rId1"/>
    <sheet name="Plants younger than 10" sheetId="4" r:id="rId2"/>
    <sheet name="Plants older than 25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Sheet1!$A$1:$N$131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" i="1" l="1"/>
  <c r="S8" i="1"/>
  <c r="S7" i="1"/>
  <c r="N2" i="1"/>
  <c r="F53" i="4" l="1"/>
  <c r="N53" i="2" l="1"/>
  <c r="F49" i="2"/>
  <c r="H52" i="2"/>
  <c r="I51" i="2"/>
  <c r="J51" i="2"/>
  <c r="K51" i="2"/>
  <c r="L51" i="2"/>
  <c r="H51" i="2"/>
  <c r="X2" i="2"/>
  <c r="O3" i="4"/>
  <c r="P3" i="4"/>
  <c r="Q3" i="4"/>
  <c r="R3" i="4"/>
  <c r="S3" i="4"/>
  <c r="T3" i="4"/>
  <c r="U3" i="4"/>
  <c r="V3" i="4"/>
  <c r="O4" i="4"/>
  <c r="P4" i="4"/>
  <c r="Q4" i="4"/>
  <c r="R4" i="4"/>
  <c r="S4" i="4"/>
  <c r="T4" i="4"/>
  <c r="U4" i="4"/>
  <c r="V4" i="4"/>
  <c r="O5" i="4"/>
  <c r="P5" i="4"/>
  <c r="Q5" i="4"/>
  <c r="R5" i="4"/>
  <c r="S5" i="4"/>
  <c r="T5" i="4"/>
  <c r="U5" i="4"/>
  <c r="V5" i="4"/>
  <c r="O6" i="4"/>
  <c r="P6" i="4"/>
  <c r="Q6" i="4"/>
  <c r="R6" i="4"/>
  <c r="S6" i="4"/>
  <c r="T6" i="4"/>
  <c r="U6" i="4"/>
  <c r="V6" i="4"/>
  <c r="O7" i="4"/>
  <c r="P7" i="4"/>
  <c r="Q7" i="4"/>
  <c r="R7" i="4"/>
  <c r="S7" i="4"/>
  <c r="T7" i="4"/>
  <c r="U7" i="4"/>
  <c r="V7" i="4"/>
  <c r="O8" i="4"/>
  <c r="P8" i="4"/>
  <c r="Q8" i="4"/>
  <c r="R8" i="4"/>
  <c r="S8" i="4"/>
  <c r="T8" i="4"/>
  <c r="U8" i="4"/>
  <c r="V8" i="4"/>
  <c r="O9" i="4"/>
  <c r="P9" i="4"/>
  <c r="Q9" i="4"/>
  <c r="R9" i="4"/>
  <c r="S9" i="4"/>
  <c r="T9" i="4"/>
  <c r="U9" i="4"/>
  <c r="V9" i="4"/>
  <c r="O10" i="4"/>
  <c r="P10" i="4"/>
  <c r="Q10" i="4"/>
  <c r="R10" i="4"/>
  <c r="S10" i="4"/>
  <c r="T10" i="4"/>
  <c r="U10" i="4"/>
  <c r="V10" i="4"/>
  <c r="O11" i="4"/>
  <c r="P11" i="4"/>
  <c r="Q11" i="4"/>
  <c r="R11" i="4"/>
  <c r="S11" i="4"/>
  <c r="T11" i="4"/>
  <c r="U11" i="4"/>
  <c r="V11" i="4"/>
  <c r="O12" i="4"/>
  <c r="P12" i="4"/>
  <c r="Q12" i="4"/>
  <c r="R12" i="4"/>
  <c r="S12" i="4"/>
  <c r="T12" i="4"/>
  <c r="U12" i="4"/>
  <c r="V12" i="4"/>
  <c r="O13" i="4"/>
  <c r="P13" i="4"/>
  <c r="Q13" i="4"/>
  <c r="R13" i="4"/>
  <c r="S13" i="4"/>
  <c r="T13" i="4"/>
  <c r="U13" i="4"/>
  <c r="V13" i="4"/>
  <c r="O14" i="4"/>
  <c r="P14" i="4"/>
  <c r="Q14" i="4"/>
  <c r="R14" i="4"/>
  <c r="S14" i="4"/>
  <c r="T14" i="4"/>
  <c r="U14" i="4"/>
  <c r="V14" i="4"/>
  <c r="O15" i="4"/>
  <c r="P15" i="4"/>
  <c r="Q15" i="4"/>
  <c r="R15" i="4"/>
  <c r="S15" i="4"/>
  <c r="T15" i="4"/>
  <c r="U15" i="4"/>
  <c r="V15" i="4"/>
  <c r="O16" i="4"/>
  <c r="P16" i="4"/>
  <c r="Q16" i="4"/>
  <c r="R16" i="4"/>
  <c r="S16" i="4"/>
  <c r="T16" i="4"/>
  <c r="U16" i="4"/>
  <c r="V16" i="4"/>
  <c r="O17" i="4"/>
  <c r="P17" i="4"/>
  <c r="Q17" i="4"/>
  <c r="R17" i="4"/>
  <c r="S17" i="4"/>
  <c r="T17" i="4"/>
  <c r="U17" i="4"/>
  <c r="V17" i="4"/>
  <c r="O18" i="4"/>
  <c r="P18" i="4"/>
  <c r="Q18" i="4"/>
  <c r="R18" i="4"/>
  <c r="S18" i="4"/>
  <c r="T18" i="4"/>
  <c r="U18" i="4"/>
  <c r="V18" i="4"/>
  <c r="O19" i="4"/>
  <c r="P19" i="4"/>
  <c r="Q19" i="4"/>
  <c r="R19" i="4"/>
  <c r="S19" i="4"/>
  <c r="T19" i="4"/>
  <c r="U19" i="4"/>
  <c r="V19" i="4"/>
  <c r="O20" i="4"/>
  <c r="P20" i="4"/>
  <c r="Q20" i="4"/>
  <c r="R20" i="4"/>
  <c r="S20" i="4"/>
  <c r="T20" i="4"/>
  <c r="U20" i="4"/>
  <c r="V20" i="4"/>
  <c r="O21" i="4"/>
  <c r="P21" i="4"/>
  <c r="Q21" i="4"/>
  <c r="R21" i="4"/>
  <c r="S21" i="4"/>
  <c r="T21" i="4"/>
  <c r="U21" i="4"/>
  <c r="V21" i="4"/>
  <c r="O22" i="4"/>
  <c r="P22" i="4"/>
  <c r="Q22" i="4"/>
  <c r="R22" i="4"/>
  <c r="S22" i="4"/>
  <c r="T22" i="4"/>
  <c r="U22" i="4"/>
  <c r="V22" i="4"/>
  <c r="O23" i="4"/>
  <c r="P23" i="4"/>
  <c r="Q23" i="4"/>
  <c r="R23" i="4"/>
  <c r="S23" i="4"/>
  <c r="T23" i="4"/>
  <c r="U23" i="4"/>
  <c r="V23" i="4"/>
  <c r="O24" i="4"/>
  <c r="P24" i="4"/>
  <c r="Q24" i="4"/>
  <c r="R24" i="4"/>
  <c r="S24" i="4"/>
  <c r="T24" i="4"/>
  <c r="U24" i="4"/>
  <c r="V24" i="4"/>
  <c r="O25" i="4"/>
  <c r="P25" i="4"/>
  <c r="Q25" i="4"/>
  <c r="R25" i="4"/>
  <c r="S25" i="4"/>
  <c r="T25" i="4"/>
  <c r="U25" i="4"/>
  <c r="V25" i="4"/>
  <c r="O26" i="4"/>
  <c r="P26" i="4"/>
  <c r="Q26" i="4"/>
  <c r="R26" i="4"/>
  <c r="S26" i="4"/>
  <c r="T26" i="4"/>
  <c r="U26" i="4"/>
  <c r="V26" i="4"/>
  <c r="O27" i="4"/>
  <c r="P27" i="4"/>
  <c r="Q27" i="4"/>
  <c r="R27" i="4"/>
  <c r="S27" i="4"/>
  <c r="T27" i="4"/>
  <c r="U27" i="4"/>
  <c r="V27" i="4"/>
  <c r="O28" i="4"/>
  <c r="P28" i="4"/>
  <c r="Q28" i="4"/>
  <c r="R28" i="4"/>
  <c r="S28" i="4"/>
  <c r="T28" i="4"/>
  <c r="U28" i="4"/>
  <c r="V28" i="4"/>
  <c r="O29" i="4"/>
  <c r="P29" i="4"/>
  <c r="Q29" i="4"/>
  <c r="R29" i="4"/>
  <c r="S29" i="4"/>
  <c r="T29" i="4"/>
  <c r="U29" i="4"/>
  <c r="V29" i="4"/>
  <c r="O30" i="4"/>
  <c r="P30" i="4"/>
  <c r="Q30" i="4"/>
  <c r="R30" i="4"/>
  <c r="S30" i="4"/>
  <c r="T30" i="4"/>
  <c r="U30" i="4"/>
  <c r="V30" i="4"/>
  <c r="O31" i="4"/>
  <c r="P31" i="4"/>
  <c r="Q31" i="4"/>
  <c r="R31" i="4"/>
  <c r="S31" i="4"/>
  <c r="T31" i="4"/>
  <c r="U31" i="4"/>
  <c r="V31" i="4"/>
  <c r="O32" i="4"/>
  <c r="P32" i="4"/>
  <c r="Q32" i="4"/>
  <c r="R32" i="4"/>
  <c r="S32" i="4"/>
  <c r="T32" i="4"/>
  <c r="U32" i="4"/>
  <c r="V32" i="4"/>
  <c r="O33" i="4"/>
  <c r="P33" i="4"/>
  <c r="Q33" i="4"/>
  <c r="R33" i="4"/>
  <c r="S33" i="4"/>
  <c r="T33" i="4"/>
  <c r="U33" i="4"/>
  <c r="V33" i="4"/>
  <c r="O34" i="4"/>
  <c r="P34" i="4"/>
  <c r="Q34" i="4"/>
  <c r="R34" i="4"/>
  <c r="S34" i="4"/>
  <c r="T34" i="4"/>
  <c r="U34" i="4"/>
  <c r="V34" i="4"/>
  <c r="O35" i="4"/>
  <c r="P35" i="4"/>
  <c r="Q35" i="4"/>
  <c r="R35" i="4"/>
  <c r="S35" i="4"/>
  <c r="T35" i="4"/>
  <c r="U35" i="4"/>
  <c r="V35" i="4"/>
  <c r="O36" i="4"/>
  <c r="P36" i="4"/>
  <c r="Q36" i="4"/>
  <c r="R36" i="4"/>
  <c r="S36" i="4"/>
  <c r="T36" i="4"/>
  <c r="U36" i="4"/>
  <c r="V36" i="4"/>
  <c r="O37" i="4"/>
  <c r="P37" i="4"/>
  <c r="Q37" i="4"/>
  <c r="R37" i="4"/>
  <c r="S37" i="4"/>
  <c r="T37" i="4"/>
  <c r="U37" i="4"/>
  <c r="V37" i="4"/>
  <c r="O38" i="4"/>
  <c r="P38" i="4"/>
  <c r="Q38" i="4"/>
  <c r="R38" i="4"/>
  <c r="S38" i="4"/>
  <c r="T38" i="4"/>
  <c r="U38" i="4"/>
  <c r="V38" i="4"/>
  <c r="O39" i="4"/>
  <c r="P39" i="4"/>
  <c r="Q39" i="4"/>
  <c r="R39" i="4"/>
  <c r="S39" i="4"/>
  <c r="T39" i="4"/>
  <c r="U39" i="4"/>
  <c r="V39" i="4"/>
  <c r="O40" i="4"/>
  <c r="P40" i="4"/>
  <c r="Q40" i="4"/>
  <c r="R40" i="4"/>
  <c r="S40" i="4"/>
  <c r="T40" i="4"/>
  <c r="U40" i="4"/>
  <c r="V40" i="4"/>
  <c r="O41" i="4"/>
  <c r="P41" i="4"/>
  <c r="Q41" i="4"/>
  <c r="R41" i="4"/>
  <c r="S41" i="4"/>
  <c r="T41" i="4"/>
  <c r="U41" i="4"/>
  <c r="V41" i="4"/>
  <c r="O42" i="4"/>
  <c r="P42" i="4"/>
  <c r="Q42" i="4"/>
  <c r="R42" i="4"/>
  <c r="S42" i="4"/>
  <c r="T42" i="4"/>
  <c r="U42" i="4"/>
  <c r="V42" i="4"/>
  <c r="O43" i="4"/>
  <c r="P43" i="4"/>
  <c r="Q43" i="4"/>
  <c r="R43" i="4"/>
  <c r="S43" i="4"/>
  <c r="T43" i="4"/>
  <c r="U43" i="4"/>
  <c r="V43" i="4"/>
  <c r="O44" i="4"/>
  <c r="P44" i="4"/>
  <c r="Q44" i="4"/>
  <c r="R44" i="4"/>
  <c r="S44" i="4"/>
  <c r="T44" i="4"/>
  <c r="U44" i="4"/>
  <c r="V44" i="4"/>
  <c r="O45" i="4"/>
  <c r="P45" i="4"/>
  <c r="Q45" i="4"/>
  <c r="R45" i="4"/>
  <c r="S45" i="4"/>
  <c r="T45" i="4"/>
  <c r="U45" i="4"/>
  <c r="V45" i="4"/>
  <c r="O46" i="4"/>
  <c r="P46" i="4"/>
  <c r="Q46" i="4"/>
  <c r="R46" i="4"/>
  <c r="S46" i="4"/>
  <c r="T46" i="4"/>
  <c r="U46" i="4"/>
  <c r="V46" i="4"/>
  <c r="O47" i="4"/>
  <c r="P47" i="4"/>
  <c r="Q47" i="4"/>
  <c r="R47" i="4"/>
  <c r="S47" i="4"/>
  <c r="T47" i="4"/>
  <c r="U47" i="4"/>
  <c r="V47" i="4"/>
  <c r="O48" i="4"/>
  <c r="P48" i="4"/>
  <c r="Q48" i="4"/>
  <c r="R48" i="4"/>
  <c r="S48" i="4"/>
  <c r="T48" i="4"/>
  <c r="U48" i="4"/>
  <c r="V48" i="4"/>
  <c r="O49" i="4"/>
  <c r="P49" i="4"/>
  <c r="Q49" i="4"/>
  <c r="R49" i="4"/>
  <c r="S49" i="4"/>
  <c r="T49" i="4"/>
  <c r="U49" i="4"/>
  <c r="V49" i="4"/>
  <c r="O50" i="4"/>
  <c r="P50" i="4"/>
  <c r="Q50" i="4"/>
  <c r="R50" i="4"/>
  <c r="S50" i="4"/>
  <c r="T50" i="4"/>
  <c r="U50" i="4"/>
  <c r="V50" i="4"/>
  <c r="O51" i="4"/>
  <c r="P51" i="4"/>
  <c r="Q51" i="4"/>
  <c r="R51" i="4"/>
  <c r="S51" i="4"/>
  <c r="T51" i="4"/>
  <c r="U51" i="4"/>
  <c r="V51" i="4"/>
  <c r="O52" i="4"/>
  <c r="P52" i="4"/>
  <c r="Q52" i="4"/>
  <c r="R52" i="4"/>
  <c r="S52" i="4"/>
  <c r="T52" i="4"/>
  <c r="U52" i="4"/>
  <c r="V52" i="4"/>
  <c r="P2" i="4"/>
  <c r="Q2" i="4"/>
  <c r="R2" i="4"/>
  <c r="S2" i="4"/>
  <c r="T2" i="4"/>
  <c r="U2" i="4"/>
  <c r="V2" i="4"/>
  <c r="O2" i="4"/>
  <c r="O3" i="2"/>
  <c r="P3" i="2"/>
  <c r="Q3" i="2"/>
  <c r="R3" i="2"/>
  <c r="S3" i="2"/>
  <c r="T3" i="2"/>
  <c r="U3" i="2"/>
  <c r="V3" i="2"/>
  <c r="O4" i="2"/>
  <c r="P4" i="2"/>
  <c r="Q4" i="2"/>
  <c r="R4" i="2"/>
  <c r="S4" i="2"/>
  <c r="T4" i="2"/>
  <c r="U4" i="2"/>
  <c r="V4" i="2"/>
  <c r="O5" i="2"/>
  <c r="P5" i="2"/>
  <c r="Q5" i="2"/>
  <c r="R5" i="2"/>
  <c r="S5" i="2"/>
  <c r="T5" i="2"/>
  <c r="U5" i="2"/>
  <c r="V5" i="2"/>
  <c r="O6" i="2"/>
  <c r="P6" i="2"/>
  <c r="Q6" i="2"/>
  <c r="R6" i="2"/>
  <c r="S6" i="2"/>
  <c r="T6" i="2"/>
  <c r="U6" i="2"/>
  <c r="V6" i="2"/>
  <c r="O7" i="2"/>
  <c r="P7" i="2"/>
  <c r="Q7" i="2"/>
  <c r="R7" i="2"/>
  <c r="S7" i="2"/>
  <c r="T7" i="2"/>
  <c r="U7" i="2"/>
  <c r="V7" i="2"/>
  <c r="O8" i="2"/>
  <c r="P8" i="2"/>
  <c r="Q8" i="2"/>
  <c r="R8" i="2"/>
  <c r="S8" i="2"/>
  <c r="T8" i="2"/>
  <c r="U8" i="2"/>
  <c r="V8" i="2"/>
  <c r="O9" i="2"/>
  <c r="P9" i="2"/>
  <c r="Q9" i="2"/>
  <c r="R9" i="2"/>
  <c r="S9" i="2"/>
  <c r="T9" i="2"/>
  <c r="U9" i="2"/>
  <c r="V9" i="2"/>
  <c r="O10" i="2"/>
  <c r="P10" i="2"/>
  <c r="Q10" i="2"/>
  <c r="R10" i="2"/>
  <c r="S10" i="2"/>
  <c r="T10" i="2"/>
  <c r="U10" i="2"/>
  <c r="V10" i="2"/>
  <c r="O11" i="2"/>
  <c r="P11" i="2"/>
  <c r="Q11" i="2"/>
  <c r="R11" i="2"/>
  <c r="S11" i="2"/>
  <c r="T11" i="2"/>
  <c r="U11" i="2"/>
  <c r="V11" i="2"/>
  <c r="O12" i="2"/>
  <c r="P12" i="2"/>
  <c r="Q12" i="2"/>
  <c r="R12" i="2"/>
  <c r="S12" i="2"/>
  <c r="T12" i="2"/>
  <c r="U12" i="2"/>
  <c r="V12" i="2"/>
  <c r="O13" i="2"/>
  <c r="P13" i="2"/>
  <c r="Q13" i="2"/>
  <c r="R13" i="2"/>
  <c r="S13" i="2"/>
  <c r="T13" i="2"/>
  <c r="U13" i="2"/>
  <c r="V13" i="2"/>
  <c r="O14" i="2"/>
  <c r="P14" i="2"/>
  <c r="Q14" i="2"/>
  <c r="R14" i="2"/>
  <c r="S14" i="2"/>
  <c r="T14" i="2"/>
  <c r="U14" i="2"/>
  <c r="V14" i="2"/>
  <c r="O15" i="2"/>
  <c r="P15" i="2"/>
  <c r="Q15" i="2"/>
  <c r="R15" i="2"/>
  <c r="S15" i="2"/>
  <c r="T15" i="2"/>
  <c r="U15" i="2"/>
  <c r="V15" i="2"/>
  <c r="O16" i="2"/>
  <c r="P16" i="2"/>
  <c r="Q16" i="2"/>
  <c r="R16" i="2"/>
  <c r="S16" i="2"/>
  <c r="T16" i="2"/>
  <c r="U16" i="2"/>
  <c r="V16" i="2"/>
  <c r="O17" i="2"/>
  <c r="P17" i="2"/>
  <c r="Q17" i="2"/>
  <c r="R17" i="2"/>
  <c r="S17" i="2"/>
  <c r="T17" i="2"/>
  <c r="U17" i="2"/>
  <c r="V17" i="2"/>
  <c r="O18" i="2"/>
  <c r="P18" i="2"/>
  <c r="Q18" i="2"/>
  <c r="R18" i="2"/>
  <c r="S18" i="2"/>
  <c r="T18" i="2"/>
  <c r="U18" i="2"/>
  <c r="V18" i="2"/>
  <c r="O19" i="2"/>
  <c r="P19" i="2"/>
  <c r="Q19" i="2"/>
  <c r="R19" i="2"/>
  <c r="S19" i="2"/>
  <c r="T19" i="2"/>
  <c r="U19" i="2"/>
  <c r="V19" i="2"/>
  <c r="O20" i="2"/>
  <c r="P20" i="2"/>
  <c r="Q20" i="2"/>
  <c r="R20" i="2"/>
  <c r="S20" i="2"/>
  <c r="T20" i="2"/>
  <c r="U20" i="2"/>
  <c r="V20" i="2"/>
  <c r="O21" i="2"/>
  <c r="P21" i="2"/>
  <c r="Q21" i="2"/>
  <c r="R21" i="2"/>
  <c r="S21" i="2"/>
  <c r="T21" i="2"/>
  <c r="U21" i="2"/>
  <c r="V21" i="2"/>
  <c r="O22" i="2"/>
  <c r="P22" i="2"/>
  <c r="Q22" i="2"/>
  <c r="R22" i="2"/>
  <c r="S22" i="2"/>
  <c r="T22" i="2"/>
  <c r="U22" i="2"/>
  <c r="V22" i="2"/>
  <c r="O23" i="2"/>
  <c r="P23" i="2"/>
  <c r="Q23" i="2"/>
  <c r="R23" i="2"/>
  <c r="S23" i="2"/>
  <c r="T23" i="2"/>
  <c r="U23" i="2"/>
  <c r="V23" i="2"/>
  <c r="O24" i="2"/>
  <c r="P24" i="2"/>
  <c r="Q24" i="2"/>
  <c r="R24" i="2"/>
  <c r="S24" i="2"/>
  <c r="T24" i="2"/>
  <c r="U24" i="2"/>
  <c r="V24" i="2"/>
  <c r="O25" i="2"/>
  <c r="P25" i="2"/>
  <c r="Q25" i="2"/>
  <c r="R25" i="2"/>
  <c r="S25" i="2"/>
  <c r="T25" i="2"/>
  <c r="U25" i="2"/>
  <c r="V25" i="2"/>
  <c r="O26" i="2"/>
  <c r="P26" i="2"/>
  <c r="Q26" i="2"/>
  <c r="R26" i="2"/>
  <c r="S26" i="2"/>
  <c r="T26" i="2"/>
  <c r="U26" i="2"/>
  <c r="V26" i="2"/>
  <c r="O27" i="2"/>
  <c r="P27" i="2"/>
  <c r="Q27" i="2"/>
  <c r="R27" i="2"/>
  <c r="S27" i="2"/>
  <c r="T27" i="2"/>
  <c r="U27" i="2"/>
  <c r="V27" i="2"/>
  <c r="O28" i="2"/>
  <c r="P28" i="2"/>
  <c r="Q28" i="2"/>
  <c r="R28" i="2"/>
  <c r="S28" i="2"/>
  <c r="T28" i="2"/>
  <c r="U28" i="2"/>
  <c r="V28" i="2"/>
  <c r="O29" i="2"/>
  <c r="P29" i="2"/>
  <c r="Q29" i="2"/>
  <c r="R29" i="2"/>
  <c r="S29" i="2"/>
  <c r="T29" i="2"/>
  <c r="U29" i="2"/>
  <c r="V29" i="2"/>
  <c r="O30" i="2"/>
  <c r="P30" i="2"/>
  <c r="Q30" i="2"/>
  <c r="R30" i="2"/>
  <c r="S30" i="2"/>
  <c r="T30" i="2"/>
  <c r="U30" i="2"/>
  <c r="V30" i="2"/>
  <c r="O31" i="2"/>
  <c r="P31" i="2"/>
  <c r="Q31" i="2"/>
  <c r="R31" i="2"/>
  <c r="S31" i="2"/>
  <c r="T31" i="2"/>
  <c r="U31" i="2"/>
  <c r="V31" i="2"/>
  <c r="O32" i="2"/>
  <c r="P32" i="2"/>
  <c r="Q32" i="2"/>
  <c r="R32" i="2"/>
  <c r="S32" i="2"/>
  <c r="T32" i="2"/>
  <c r="U32" i="2"/>
  <c r="V32" i="2"/>
  <c r="O33" i="2"/>
  <c r="P33" i="2"/>
  <c r="Q33" i="2"/>
  <c r="R33" i="2"/>
  <c r="S33" i="2"/>
  <c r="T33" i="2"/>
  <c r="U33" i="2"/>
  <c r="V33" i="2"/>
  <c r="O34" i="2"/>
  <c r="P34" i="2"/>
  <c r="Q34" i="2"/>
  <c r="R34" i="2"/>
  <c r="S34" i="2"/>
  <c r="T34" i="2"/>
  <c r="U34" i="2"/>
  <c r="V34" i="2"/>
  <c r="O35" i="2"/>
  <c r="P35" i="2"/>
  <c r="Q35" i="2"/>
  <c r="R35" i="2"/>
  <c r="S35" i="2"/>
  <c r="T35" i="2"/>
  <c r="U35" i="2"/>
  <c r="V35" i="2"/>
  <c r="O36" i="2"/>
  <c r="P36" i="2"/>
  <c r="Q36" i="2"/>
  <c r="R36" i="2"/>
  <c r="S36" i="2"/>
  <c r="T36" i="2"/>
  <c r="U36" i="2"/>
  <c r="V36" i="2"/>
  <c r="O37" i="2"/>
  <c r="P37" i="2"/>
  <c r="Q37" i="2"/>
  <c r="R37" i="2"/>
  <c r="S37" i="2"/>
  <c r="T37" i="2"/>
  <c r="U37" i="2"/>
  <c r="V37" i="2"/>
  <c r="O38" i="2"/>
  <c r="P38" i="2"/>
  <c r="Q38" i="2"/>
  <c r="R38" i="2"/>
  <c r="S38" i="2"/>
  <c r="T38" i="2"/>
  <c r="U38" i="2"/>
  <c r="V38" i="2"/>
  <c r="O39" i="2"/>
  <c r="P39" i="2"/>
  <c r="Q39" i="2"/>
  <c r="R39" i="2"/>
  <c r="S39" i="2"/>
  <c r="T39" i="2"/>
  <c r="U39" i="2"/>
  <c r="V39" i="2"/>
  <c r="O40" i="2"/>
  <c r="P40" i="2"/>
  <c r="Q40" i="2"/>
  <c r="R40" i="2"/>
  <c r="S40" i="2"/>
  <c r="T40" i="2"/>
  <c r="U40" i="2"/>
  <c r="V40" i="2"/>
  <c r="O41" i="2"/>
  <c r="P41" i="2"/>
  <c r="Q41" i="2"/>
  <c r="R41" i="2"/>
  <c r="S41" i="2"/>
  <c r="T41" i="2"/>
  <c r="U41" i="2"/>
  <c r="V41" i="2"/>
  <c r="O42" i="2"/>
  <c r="P42" i="2"/>
  <c r="Q42" i="2"/>
  <c r="R42" i="2"/>
  <c r="S42" i="2"/>
  <c r="T42" i="2"/>
  <c r="U42" i="2"/>
  <c r="V42" i="2"/>
  <c r="O43" i="2"/>
  <c r="P43" i="2"/>
  <c r="Q43" i="2"/>
  <c r="R43" i="2"/>
  <c r="S43" i="2"/>
  <c r="T43" i="2"/>
  <c r="U43" i="2"/>
  <c r="V43" i="2"/>
  <c r="O44" i="2"/>
  <c r="P44" i="2"/>
  <c r="Q44" i="2"/>
  <c r="R44" i="2"/>
  <c r="S44" i="2"/>
  <c r="T44" i="2"/>
  <c r="U44" i="2"/>
  <c r="V44" i="2"/>
  <c r="O45" i="2"/>
  <c r="P45" i="2"/>
  <c r="Q45" i="2"/>
  <c r="R45" i="2"/>
  <c r="S45" i="2"/>
  <c r="T45" i="2"/>
  <c r="U45" i="2"/>
  <c r="V45" i="2"/>
  <c r="O46" i="2"/>
  <c r="P46" i="2"/>
  <c r="Q46" i="2"/>
  <c r="R46" i="2"/>
  <c r="S46" i="2"/>
  <c r="T46" i="2"/>
  <c r="U46" i="2"/>
  <c r="V46" i="2"/>
  <c r="O47" i="2"/>
  <c r="P47" i="2"/>
  <c r="Q47" i="2"/>
  <c r="R47" i="2"/>
  <c r="S47" i="2"/>
  <c r="T47" i="2"/>
  <c r="U47" i="2"/>
  <c r="V47" i="2"/>
  <c r="O48" i="2"/>
  <c r="P48" i="2"/>
  <c r="Q48" i="2"/>
  <c r="R48" i="2"/>
  <c r="S48" i="2"/>
  <c r="T48" i="2"/>
  <c r="U48" i="2"/>
  <c r="V48" i="2"/>
  <c r="P2" i="2"/>
  <c r="Q2" i="2"/>
  <c r="R2" i="2"/>
  <c r="S2" i="2"/>
  <c r="T2" i="2"/>
  <c r="U2" i="2"/>
  <c r="V2" i="2"/>
  <c r="O2" i="2"/>
  <c r="H53" i="4"/>
  <c r="I53" i="4"/>
  <c r="J53" i="4"/>
  <c r="K53" i="4"/>
  <c r="L53" i="4"/>
  <c r="M53" i="4"/>
  <c r="N53" i="4"/>
  <c r="G53" i="4"/>
  <c r="H49" i="2"/>
  <c r="I49" i="2"/>
  <c r="J49" i="2"/>
  <c r="K49" i="2"/>
  <c r="F55" i="2" s="1"/>
  <c r="L49" i="2"/>
  <c r="M49" i="2"/>
  <c r="N49" i="2"/>
  <c r="G49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O85" i="1" s="1"/>
  <c r="F86" i="1"/>
  <c r="O86" i="1" s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2" i="1"/>
  <c r="D135" i="1" l="1"/>
  <c r="N131" i="1"/>
  <c r="O131" i="1" s="1"/>
  <c r="E131" i="1"/>
  <c r="N130" i="1"/>
  <c r="O130" i="1" s="1"/>
  <c r="E130" i="1"/>
  <c r="N129" i="1"/>
  <c r="O129" i="1" s="1"/>
  <c r="E129" i="1"/>
  <c r="N128" i="1"/>
  <c r="O128" i="1" s="1"/>
  <c r="E128" i="1"/>
  <c r="C128" i="1"/>
  <c r="N127" i="1"/>
  <c r="O127" i="1" s="1"/>
  <c r="E127" i="1"/>
  <c r="C127" i="1"/>
  <c r="N126" i="1"/>
  <c r="O126" i="1" s="1"/>
  <c r="E126" i="1"/>
  <c r="N125" i="1"/>
  <c r="O125" i="1" s="1"/>
  <c r="E125" i="1"/>
  <c r="N124" i="1"/>
  <c r="O124" i="1" s="1"/>
  <c r="E124" i="1"/>
  <c r="N123" i="1"/>
  <c r="O123" i="1" s="1"/>
  <c r="E123" i="1"/>
  <c r="N122" i="1"/>
  <c r="O122" i="1" s="1"/>
  <c r="E122" i="1"/>
  <c r="N121" i="1"/>
  <c r="O121" i="1" s="1"/>
  <c r="E121" i="1"/>
  <c r="N120" i="1"/>
  <c r="O120" i="1" s="1"/>
  <c r="E120" i="1"/>
  <c r="C120" i="1"/>
  <c r="N119" i="1"/>
  <c r="O119" i="1" s="1"/>
  <c r="E119" i="1"/>
  <c r="C119" i="1"/>
  <c r="N118" i="1"/>
  <c r="O118" i="1" s="1"/>
  <c r="E118" i="1"/>
  <c r="C118" i="1"/>
  <c r="N117" i="1"/>
  <c r="O117" i="1" s="1"/>
  <c r="E117" i="1"/>
  <c r="C117" i="1"/>
  <c r="N116" i="1"/>
  <c r="O116" i="1" s="1"/>
  <c r="E116" i="1"/>
  <c r="C116" i="1"/>
  <c r="N115" i="1"/>
  <c r="O115" i="1" s="1"/>
  <c r="E115" i="1"/>
  <c r="C115" i="1"/>
  <c r="N114" i="1"/>
  <c r="O114" i="1" s="1"/>
  <c r="E114" i="1"/>
  <c r="N113" i="1"/>
  <c r="O113" i="1" s="1"/>
  <c r="E113" i="1"/>
  <c r="C113" i="1"/>
  <c r="N112" i="1"/>
  <c r="O112" i="1" s="1"/>
  <c r="E112" i="1"/>
  <c r="C112" i="1"/>
  <c r="N111" i="1"/>
  <c r="O111" i="1" s="1"/>
  <c r="E111" i="1"/>
  <c r="C111" i="1"/>
  <c r="N110" i="1"/>
  <c r="O110" i="1" s="1"/>
  <c r="E110" i="1"/>
  <c r="C110" i="1"/>
  <c r="N109" i="1"/>
  <c r="O109" i="1" s="1"/>
  <c r="E109" i="1"/>
  <c r="C109" i="1"/>
  <c r="N108" i="1"/>
  <c r="O108" i="1" s="1"/>
  <c r="E108" i="1"/>
  <c r="C108" i="1"/>
  <c r="N107" i="1"/>
  <c r="O107" i="1" s="1"/>
  <c r="E107" i="1"/>
  <c r="C107" i="1"/>
  <c r="N106" i="1"/>
  <c r="O106" i="1" s="1"/>
  <c r="E106" i="1"/>
  <c r="C106" i="1"/>
  <c r="N105" i="1"/>
  <c r="O105" i="1" s="1"/>
  <c r="E105" i="1"/>
  <c r="C105" i="1"/>
  <c r="N104" i="1"/>
  <c r="O104" i="1" s="1"/>
  <c r="E104" i="1"/>
  <c r="C104" i="1"/>
  <c r="N103" i="1"/>
  <c r="O103" i="1" s="1"/>
  <c r="E103" i="1"/>
  <c r="C103" i="1"/>
  <c r="N102" i="1"/>
  <c r="O102" i="1" s="1"/>
  <c r="E102" i="1"/>
  <c r="C102" i="1"/>
  <c r="N101" i="1"/>
  <c r="O101" i="1" s="1"/>
  <c r="E101" i="1"/>
  <c r="C101" i="1"/>
  <c r="N100" i="1"/>
  <c r="O100" i="1" s="1"/>
  <c r="E100" i="1"/>
  <c r="C100" i="1"/>
  <c r="N99" i="1"/>
  <c r="O99" i="1" s="1"/>
  <c r="E99" i="1"/>
  <c r="C99" i="1"/>
  <c r="N98" i="1"/>
  <c r="O98" i="1" s="1"/>
  <c r="E98" i="1"/>
  <c r="C98" i="1"/>
  <c r="N97" i="1"/>
  <c r="O97" i="1" s="1"/>
  <c r="E97" i="1"/>
  <c r="C97" i="1"/>
  <c r="N96" i="1"/>
  <c r="O96" i="1" s="1"/>
  <c r="E96" i="1"/>
  <c r="C96" i="1"/>
  <c r="N95" i="1"/>
  <c r="O95" i="1" s="1"/>
  <c r="E95" i="1"/>
  <c r="C95" i="1"/>
  <c r="N94" i="1"/>
  <c r="O94" i="1" s="1"/>
  <c r="E94" i="1"/>
  <c r="C94" i="1"/>
  <c r="M93" i="1"/>
  <c r="N93" i="1" s="1"/>
  <c r="O93" i="1" s="1"/>
  <c r="E93" i="1"/>
  <c r="C93" i="1"/>
  <c r="M92" i="1"/>
  <c r="N92" i="1" s="1"/>
  <c r="O92" i="1" s="1"/>
  <c r="E92" i="1"/>
  <c r="C92" i="1"/>
  <c r="N91" i="1"/>
  <c r="O91" i="1" s="1"/>
  <c r="E91" i="1"/>
  <c r="C91" i="1"/>
  <c r="N90" i="1"/>
  <c r="O90" i="1" s="1"/>
  <c r="E90" i="1"/>
  <c r="C90" i="1"/>
  <c r="N89" i="1"/>
  <c r="O89" i="1" s="1"/>
  <c r="E89" i="1"/>
  <c r="C89" i="1"/>
  <c r="N88" i="1"/>
  <c r="O88" i="1" s="1"/>
  <c r="E88" i="1"/>
  <c r="C88" i="1"/>
  <c r="N87" i="1"/>
  <c r="O87" i="1" s="1"/>
  <c r="E87" i="1"/>
  <c r="C87" i="1"/>
  <c r="E86" i="1"/>
  <c r="C86" i="1"/>
  <c r="E85" i="1"/>
  <c r="C85" i="1"/>
  <c r="M84" i="1"/>
  <c r="N84" i="1" s="1"/>
  <c r="O84" i="1" s="1"/>
  <c r="E84" i="1"/>
  <c r="C84" i="1"/>
  <c r="N83" i="1"/>
  <c r="O83" i="1" s="1"/>
  <c r="E83" i="1"/>
  <c r="C83" i="1"/>
  <c r="N82" i="1"/>
  <c r="O82" i="1" s="1"/>
  <c r="E82" i="1"/>
  <c r="C82" i="1"/>
  <c r="N81" i="1"/>
  <c r="O81" i="1" s="1"/>
  <c r="E81" i="1"/>
  <c r="C81" i="1"/>
  <c r="N80" i="1"/>
  <c r="O80" i="1" s="1"/>
  <c r="E80" i="1"/>
  <c r="C80" i="1"/>
  <c r="N79" i="1"/>
  <c r="O79" i="1" s="1"/>
  <c r="E79" i="1"/>
  <c r="C79" i="1"/>
  <c r="N78" i="1"/>
  <c r="O78" i="1" s="1"/>
  <c r="E78" i="1"/>
  <c r="C78" i="1"/>
  <c r="N77" i="1"/>
  <c r="O77" i="1" s="1"/>
  <c r="E77" i="1"/>
  <c r="C77" i="1"/>
  <c r="N76" i="1"/>
  <c r="O76" i="1" s="1"/>
  <c r="E76" i="1"/>
  <c r="C76" i="1"/>
  <c r="N75" i="1"/>
  <c r="O75" i="1" s="1"/>
  <c r="E75" i="1"/>
  <c r="C75" i="1"/>
  <c r="N74" i="1"/>
  <c r="O74" i="1" s="1"/>
  <c r="E74" i="1"/>
  <c r="C74" i="1"/>
  <c r="N73" i="1"/>
  <c r="O73" i="1" s="1"/>
  <c r="E73" i="1"/>
  <c r="C73" i="1"/>
  <c r="N72" i="1"/>
  <c r="O72" i="1" s="1"/>
  <c r="E72" i="1"/>
  <c r="C72" i="1"/>
  <c r="N71" i="1"/>
  <c r="O71" i="1" s="1"/>
  <c r="E71" i="1"/>
  <c r="C71" i="1"/>
  <c r="N70" i="1"/>
  <c r="O70" i="1" s="1"/>
  <c r="E70" i="1"/>
  <c r="C70" i="1"/>
  <c r="N69" i="1"/>
  <c r="O69" i="1" s="1"/>
  <c r="E69" i="1"/>
  <c r="C69" i="1"/>
  <c r="N68" i="1"/>
  <c r="O68" i="1" s="1"/>
  <c r="E68" i="1"/>
  <c r="C68" i="1"/>
  <c r="N67" i="1"/>
  <c r="O67" i="1" s="1"/>
  <c r="E67" i="1"/>
  <c r="C67" i="1"/>
  <c r="N66" i="1"/>
  <c r="O66" i="1" s="1"/>
  <c r="E66" i="1"/>
  <c r="C66" i="1"/>
  <c r="N65" i="1"/>
  <c r="O65" i="1" s="1"/>
  <c r="E65" i="1"/>
  <c r="C65" i="1"/>
  <c r="N64" i="1"/>
  <c r="O64" i="1" s="1"/>
  <c r="E64" i="1"/>
  <c r="C64" i="1"/>
  <c r="N63" i="1"/>
  <c r="O63" i="1" s="1"/>
  <c r="E63" i="1"/>
  <c r="C63" i="1"/>
  <c r="N62" i="1"/>
  <c r="O62" i="1" s="1"/>
  <c r="E62" i="1"/>
  <c r="C62" i="1"/>
  <c r="N61" i="1"/>
  <c r="O61" i="1" s="1"/>
  <c r="E61" i="1"/>
  <c r="C61" i="1"/>
  <c r="N60" i="1"/>
  <c r="O60" i="1" s="1"/>
  <c r="E60" i="1"/>
  <c r="C60" i="1"/>
  <c r="N59" i="1"/>
  <c r="O59" i="1" s="1"/>
  <c r="E59" i="1"/>
  <c r="C59" i="1"/>
  <c r="N58" i="1"/>
  <c r="O58" i="1" s="1"/>
  <c r="E58" i="1"/>
  <c r="N57" i="1"/>
  <c r="O57" i="1" s="1"/>
  <c r="E57" i="1"/>
  <c r="C57" i="1"/>
  <c r="N56" i="1"/>
  <c r="O56" i="1" s="1"/>
  <c r="E56" i="1"/>
  <c r="C56" i="1"/>
  <c r="M55" i="1"/>
  <c r="N55" i="1" s="1"/>
  <c r="O55" i="1" s="1"/>
  <c r="E55" i="1"/>
  <c r="N54" i="1"/>
  <c r="O54" i="1" s="1"/>
  <c r="E54" i="1"/>
  <c r="C54" i="1"/>
  <c r="N53" i="1"/>
  <c r="O53" i="1" s="1"/>
  <c r="E53" i="1"/>
  <c r="C53" i="1"/>
  <c r="N52" i="1"/>
  <c r="O52" i="1" s="1"/>
  <c r="E52" i="1"/>
  <c r="C52" i="1"/>
  <c r="N51" i="1"/>
  <c r="O51" i="1" s="1"/>
  <c r="E51" i="1"/>
  <c r="C51" i="1"/>
  <c r="N50" i="1"/>
  <c r="O50" i="1" s="1"/>
  <c r="E50" i="1"/>
  <c r="C50" i="1"/>
  <c r="L49" i="1"/>
  <c r="N49" i="1" s="1"/>
  <c r="O49" i="1" s="1"/>
  <c r="E49" i="1"/>
  <c r="C49" i="1"/>
  <c r="N48" i="1"/>
  <c r="O48" i="1" s="1"/>
  <c r="E48" i="1"/>
  <c r="C48" i="1"/>
  <c r="N47" i="1"/>
  <c r="O47" i="1" s="1"/>
  <c r="E47" i="1"/>
  <c r="C47" i="1"/>
  <c r="K46" i="1"/>
  <c r="K135" i="1" s="1"/>
  <c r="J46" i="1"/>
  <c r="J135" i="1" s="1"/>
  <c r="I46" i="1"/>
  <c r="I135" i="1" s="1"/>
  <c r="H46" i="1"/>
  <c r="H135" i="1" s="1"/>
  <c r="G46" i="1"/>
  <c r="G135" i="1" s="1"/>
  <c r="E46" i="1"/>
  <c r="C46" i="1"/>
  <c r="N45" i="1"/>
  <c r="O45" i="1" s="1"/>
  <c r="E45" i="1"/>
  <c r="C45" i="1"/>
  <c r="N44" i="1"/>
  <c r="O44" i="1" s="1"/>
  <c r="E44" i="1"/>
  <c r="C44" i="1"/>
  <c r="N43" i="1"/>
  <c r="O43" i="1" s="1"/>
  <c r="E43" i="1"/>
  <c r="C43" i="1"/>
  <c r="N42" i="1"/>
  <c r="O42" i="1" s="1"/>
  <c r="E42" i="1"/>
  <c r="C42" i="1"/>
  <c r="L41" i="1"/>
  <c r="N41" i="1" s="1"/>
  <c r="O41" i="1" s="1"/>
  <c r="E41" i="1"/>
  <c r="C41" i="1"/>
  <c r="N40" i="1"/>
  <c r="O40" i="1" s="1"/>
  <c r="E40" i="1"/>
  <c r="C40" i="1"/>
  <c r="N39" i="1"/>
  <c r="O39" i="1" s="1"/>
  <c r="E39" i="1"/>
  <c r="N38" i="1"/>
  <c r="O38" i="1" s="1"/>
  <c r="E38" i="1"/>
  <c r="C38" i="1"/>
  <c r="N37" i="1"/>
  <c r="O37" i="1" s="1"/>
  <c r="E37" i="1"/>
  <c r="C37" i="1"/>
  <c r="N36" i="1"/>
  <c r="O36" i="1" s="1"/>
  <c r="E36" i="1"/>
  <c r="C36" i="1"/>
  <c r="N35" i="1"/>
  <c r="O35" i="1" s="1"/>
  <c r="E35" i="1"/>
  <c r="C35" i="1"/>
  <c r="N34" i="1"/>
  <c r="O34" i="1" s="1"/>
  <c r="E34" i="1"/>
  <c r="C34" i="1"/>
  <c r="N33" i="1"/>
  <c r="O33" i="1" s="1"/>
  <c r="E33" i="1"/>
  <c r="C33" i="1"/>
  <c r="N32" i="1"/>
  <c r="O32" i="1" s="1"/>
  <c r="E32" i="1"/>
  <c r="C32" i="1"/>
  <c r="N31" i="1"/>
  <c r="O31" i="1" s="1"/>
  <c r="E31" i="1"/>
  <c r="C31" i="1"/>
  <c r="N30" i="1"/>
  <c r="O30" i="1" s="1"/>
  <c r="E30" i="1"/>
  <c r="C30" i="1"/>
  <c r="N29" i="1"/>
  <c r="O29" i="1" s="1"/>
  <c r="E29" i="1"/>
  <c r="C29" i="1"/>
  <c r="N28" i="1"/>
  <c r="O28" i="1" s="1"/>
  <c r="E28" i="1"/>
  <c r="C28" i="1"/>
  <c r="N27" i="1"/>
  <c r="O27" i="1" s="1"/>
  <c r="E27" i="1"/>
  <c r="C27" i="1"/>
  <c r="N26" i="1"/>
  <c r="O26" i="1" s="1"/>
  <c r="E26" i="1"/>
  <c r="C26" i="1"/>
  <c r="N25" i="1"/>
  <c r="O25" i="1" s="1"/>
  <c r="E25" i="1"/>
  <c r="C25" i="1"/>
  <c r="N24" i="1"/>
  <c r="O24" i="1" s="1"/>
  <c r="E24" i="1"/>
  <c r="C24" i="1"/>
  <c r="N23" i="1"/>
  <c r="O23" i="1" s="1"/>
  <c r="E23" i="1"/>
  <c r="C23" i="1"/>
  <c r="N22" i="1"/>
  <c r="O22" i="1" s="1"/>
  <c r="E22" i="1"/>
  <c r="C22" i="1"/>
  <c r="N21" i="1"/>
  <c r="O21" i="1" s="1"/>
  <c r="E21" i="1"/>
  <c r="C21" i="1"/>
  <c r="N20" i="1"/>
  <c r="O20" i="1" s="1"/>
  <c r="E20" i="1"/>
  <c r="C20" i="1"/>
  <c r="N19" i="1"/>
  <c r="O19" i="1" s="1"/>
  <c r="E19" i="1"/>
  <c r="C19" i="1"/>
  <c r="N18" i="1"/>
  <c r="O18" i="1" s="1"/>
  <c r="E18" i="1"/>
  <c r="C18" i="1"/>
  <c r="N17" i="1"/>
  <c r="O17" i="1" s="1"/>
  <c r="E17" i="1"/>
  <c r="C17" i="1"/>
  <c r="N16" i="1"/>
  <c r="O16" i="1" s="1"/>
  <c r="E16" i="1"/>
  <c r="C16" i="1"/>
  <c r="N15" i="1"/>
  <c r="O15" i="1" s="1"/>
  <c r="E15" i="1"/>
  <c r="C15" i="1"/>
  <c r="N14" i="1"/>
  <c r="O14" i="1" s="1"/>
  <c r="E14" i="1"/>
  <c r="C14" i="1"/>
  <c r="N13" i="1"/>
  <c r="O13" i="1" s="1"/>
  <c r="E13" i="1"/>
  <c r="C13" i="1"/>
  <c r="N12" i="1"/>
  <c r="O12" i="1" s="1"/>
  <c r="E12" i="1"/>
  <c r="C12" i="1"/>
  <c r="N11" i="1"/>
  <c r="O11" i="1" s="1"/>
  <c r="E11" i="1"/>
  <c r="C11" i="1"/>
  <c r="N10" i="1"/>
  <c r="O10" i="1" s="1"/>
  <c r="E10" i="1"/>
  <c r="C10" i="1"/>
  <c r="N9" i="1"/>
  <c r="O9" i="1" s="1"/>
  <c r="E9" i="1"/>
  <c r="C9" i="1"/>
  <c r="N8" i="1"/>
  <c r="O8" i="1" s="1"/>
  <c r="E8" i="1"/>
  <c r="C8" i="1"/>
  <c r="N7" i="1"/>
  <c r="O7" i="1" s="1"/>
  <c r="E7" i="1"/>
  <c r="C7" i="1"/>
  <c r="N6" i="1"/>
  <c r="O6" i="1" s="1"/>
  <c r="E6" i="1"/>
  <c r="C6" i="1"/>
  <c r="N5" i="1"/>
  <c r="O5" i="1" s="1"/>
  <c r="E5" i="1"/>
  <c r="C5" i="1"/>
  <c r="N4" i="1"/>
  <c r="O4" i="1" s="1"/>
  <c r="E4" i="1"/>
  <c r="C4" i="1"/>
  <c r="N3" i="1"/>
  <c r="O3" i="1" s="1"/>
  <c r="E3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O2" i="1"/>
  <c r="E2" i="1"/>
  <c r="C2" i="1"/>
  <c r="Q2" i="1" l="1"/>
  <c r="E135" i="1"/>
  <c r="N46" i="1"/>
  <c r="L135" i="1"/>
  <c r="M135" i="1"/>
  <c r="N135" i="1" l="1"/>
  <c r="I137" i="1" s="1"/>
  <c r="O46" i="1"/>
  <c r="G137" i="1"/>
  <c r="J137" i="1"/>
  <c r="H137" i="1"/>
  <c r="M137" i="1"/>
  <c r="N137" i="1"/>
  <c r="L137" i="1"/>
  <c r="K1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 Pratap Singh</author>
    <author>Dhruv Warrior</author>
  </authors>
  <commentList>
    <comment ref="E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Vaibhav Pratap Singh: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Remianing life is assumed at 25 - age, if 25&lt;age&lt;40 then 5 years and if age &gt;40 years then 3 years
</t>
        </r>
      </text>
    </comment>
    <comment ref="G5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Dhruv Warrior: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 Capital considered and taken as Return on Capital Employed (RoCE)
</t>
        </r>
      </text>
    </comment>
    <comment ref="G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All Capital considered and taken as Return on Capital Employed (RoCE)
</t>
        </r>
      </text>
    </comment>
    <comment ref="G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All Capital considered and taken as Return on Capital Employed (RoCE)
</t>
        </r>
      </text>
    </comment>
    <comment ref="G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All Capital considered and taken as Return on Capital Employed (RoCE)
</t>
        </r>
      </text>
    </comment>
    <comment ref="G9" authorId="1" shapeId="0" xr:uid="{00000000-0006-0000-0000-000006000000}">
      <text>
        <r>
          <rPr>
            <b/>
            <sz val="9"/>
            <color rgb="FF000000"/>
            <rFont val="Tahoma"/>
            <family val="2"/>
          </rPr>
          <t>Dhruv Warrior: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 Capital considered and taken as Return on Capital Employed (RoCE)
</t>
        </r>
      </text>
    </comment>
    <comment ref="I9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Dhruv Warrior: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reduces to 32.89 the next year
</t>
        </r>
      </text>
    </comment>
    <comment ref="G27" authorId="1" shapeId="0" xr:uid="{00000000-0006-0000-0000-000008000000}">
      <text>
        <r>
          <rPr>
            <b/>
            <sz val="9"/>
            <color rgb="FF000000"/>
            <rFont val="Tahoma"/>
            <family val="2"/>
          </rPr>
          <t>Dhruv Warrior: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15.9.2018-31.3.2019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27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15.9.2018-31.3.2019
</t>
        </r>
      </text>
    </comment>
    <comment ref="I2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15.9.2018-31.3.2019
</t>
        </r>
      </text>
    </comment>
    <comment ref="J2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15.9.2018-31.3.2019
</t>
        </r>
      </text>
    </comment>
    <comment ref="K2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15.9.2018-31.3.2019
</t>
        </r>
      </text>
    </comment>
    <comment ref="M27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15.9.2018-31.3.2019
</t>
        </r>
      </text>
    </comment>
    <comment ref="M7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Water charges + SLDC charges + income tax - non tariff income
</t>
        </r>
      </text>
    </comment>
    <comment ref="M8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Water charges - non tariff income
(not considered income tax or 3rd party audit)
</t>
        </r>
      </text>
    </comment>
    <comment ref="N8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total for all 3 stations is 264.39
</t>
        </r>
      </text>
    </comment>
    <comment ref="M92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income tax -non tariff income
</t>
        </r>
      </text>
    </comment>
    <comment ref="M93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income tax - non tariff income
</t>
        </r>
      </text>
    </comment>
    <comment ref="G114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Commission hasn't approve ROE figures. This are submissions by TANGEDCO</t>
        </r>
      </text>
    </comment>
    <comment ref="G115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Commission hasn't approve ROE figures. This are submissions by TANGEDCO</t>
        </r>
      </text>
    </comment>
    <comment ref="G116" authorId="1" shapeId="0" xr:uid="{00000000-0006-0000-0000-000017000000}">
      <text>
        <r>
          <rPr>
            <b/>
            <sz val="9"/>
            <color rgb="FF000000"/>
            <rFont val="Tahoma"/>
            <family val="2"/>
          </rPr>
          <t>Dhruv Warrior: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Commission hasn't approve ROE figures. This are submissions by TANGEDCO</t>
        </r>
      </text>
    </comment>
    <comment ref="G117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Commission hasn't approve ROE figures. This are submissions by TANGEDCO</t>
        </r>
      </text>
    </comment>
    <comment ref="G118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Commission hasn't approve ROE figures. This are submissions by TANGEDCO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 Pratap Singh</author>
    <author>Dhruv Warrior</author>
  </authors>
  <commentList>
    <comment ref="E1" authorId="0" shapeId="0" xr:uid="{36F711AD-D587-49F9-9E5B-BE9D9237FCDD}">
      <text>
        <r>
          <rPr>
            <b/>
            <sz val="9"/>
            <color rgb="FF000000"/>
            <rFont val="Tahoma"/>
            <family val="2"/>
          </rPr>
          <t>Vaibhav Pratap Singh: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Remianing life is assumed at 25 - age, if 25&lt;age&lt;40 then 5 years and if age &gt;40 years then 3 years
</t>
        </r>
      </text>
    </comment>
    <comment ref="G11" authorId="1" shapeId="0" xr:uid="{4AD64760-235E-40B1-9220-9D7897E056E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15.9.2018-31.3.2019
</t>
        </r>
      </text>
    </comment>
    <comment ref="H11" authorId="1" shapeId="0" xr:uid="{9D0D7558-195D-4C2E-857C-71265871426D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15.9.2018-31.3.2019
</t>
        </r>
      </text>
    </comment>
    <comment ref="I11" authorId="1" shapeId="0" xr:uid="{C7C9551B-CC3A-4D0C-A301-506F4CE94206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15.9.2018-31.3.2019
</t>
        </r>
      </text>
    </comment>
    <comment ref="J11" authorId="1" shapeId="0" xr:uid="{A93AF37C-0994-462F-AC7D-7A0111AC6A5C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15.9.2018-31.3.2019
</t>
        </r>
      </text>
    </comment>
    <comment ref="K11" authorId="1" shapeId="0" xr:uid="{37F245B3-C6AD-4EFF-A055-8FCB98273A62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15.9.2018-31.3.2019
</t>
        </r>
      </text>
    </comment>
    <comment ref="M11" authorId="1" shapeId="0" xr:uid="{79BA6C4F-036C-49BA-AAEF-751B246A10C3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15.9.2018-31.3.2019
</t>
        </r>
      </text>
    </comment>
    <comment ref="M37" authorId="1" shapeId="0" xr:uid="{CC31CFE4-ACE3-4668-86C8-BA67D053367E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income tax -non tariff income
</t>
        </r>
      </text>
    </comment>
    <comment ref="G48" authorId="1" shapeId="0" xr:uid="{E3C2C8F6-D7DE-49A2-A801-2EFFC9D77CA0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Commission hasn't approve ROE figures. This are submissions by TANGEDCO</t>
        </r>
      </text>
    </comment>
    <comment ref="G49" authorId="1" shapeId="0" xr:uid="{EF3E80EF-748D-44B1-9325-51A40FAF1AAD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Commission hasn't approve ROE figures. This are submissions by TANGEDCO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 Pratap Singh</author>
    <author>Dhruv Warrior</author>
  </authors>
  <commentList>
    <comment ref="E1" authorId="0" shapeId="0" xr:uid="{F3A0A87B-2C9C-4B1A-8E30-85B4F6B68EC6}">
      <text>
        <r>
          <rPr>
            <b/>
            <sz val="9"/>
            <color indexed="81"/>
            <rFont val="Tahoma"/>
            <family val="2"/>
          </rPr>
          <t>Vaibhav Pratap Singh:</t>
        </r>
        <r>
          <rPr>
            <sz val="9"/>
            <color indexed="81"/>
            <rFont val="Tahoma"/>
            <family val="2"/>
          </rPr>
          <t xml:space="preserve">
Remianing life is assumed at 25 - age, if 25&lt;age&lt;40 then 5 years and if age &gt;40 years then 3 years
</t>
        </r>
      </text>
    </comment>
    <comment ref="G3" authorId="1" shapeId="0" xr:uid="{88270A3D-AB6A-4EE4-A1BE-001FE6BF413D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All Capital considered and taken as Return on Capital Employed (RoCE)
</t>
        </r>
      </text>
    </comment>
    <comment ref="G4" authorId="1" shapeId="0" xr:uid="{EE9D40B9-C235-414B-BC67-6426A06F1CE1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All Capital considered and taken as Return on Capital Employed (RoCE)
</t>
        </r>
      </text>
    </comment>
    <comment ref="M23" authorId="1" shapeId="0" xr:uid="{A559460D-C3C6-46D7-BDBC-276DE7FFF582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Water charges + SLDC charges + income tax - non tariff income
</t>
        </r>
      </text>
    </comment>
    <comment ref="M27" authorId="1" shapeId="0" xr:uid="{DEC55546-EA7C-43D6-ACD3-9A379D2EC575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Water charges - non tariff income
(not considered income tax or 3rd party audit)
</t>
        </r>
      </text>
    </comment>
    <comment ref="N27" authorId="1" shapeId="0" xr:uid="{9BA659D3-E989-4C46-A0B8-421184062E7B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total for all 3 stations is 264.39
</t>
        </r>
      </text>
    </comment>
    <comment ref="M30" authorId="1" shapeId="0" xr:uid="{0B74A213-1A44-4C3E-B0B2-1C648A90A6F6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income tax - non tariff income
</t>
        </r>
      </text>
    </comment>
    <comment ref="G38" authorId="1" shapeId="0" xr:uid="{9483AE00-E991-4D00-A934-7B59F35B4F65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Commission hasn't approve ROE figures. This are submissions by TANGEDCO</t>
        </r>
      </text>
    </comment>
    <comment ref="G39" authorId="1" shapeId="0" xr:uid="{2CF4306A-E5A0-4775-998B-7A5D4F143B51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Commission hasn't approve ROE figures. This are submissions by TANGEDCO</t>
        </r>
      </text>
    </comment>
    <comment ref="G40" authorId="1" shapeId="0" xr:uid="{3D97C2EC-05EC-4C15-99B9-94AA883FB45B}">
      <text>
        <r>
          <rPr>
            <b/>
            <sz val="9"/>
            <color indexed="81"/>
            <rFont val="Tahoma"/>
            <family val="2"/>
          </rPr>
          <t>Dhruv Warrior:</t>
        </r>
        <r>
          <rPr>
            <sz val="9"/>
            <color indexed="81"/>
            <rFont val="Tahoma"/>
            <family val="2"/>
          </rPr>
          <t xml:space="preserve">
Commission hasn't approve ROE figures. This are submissions by TANGEDCO</t>
        </r>
      </text>
    </comment>
  </commentList>
</comments>
</file>

<file path=xl/sharedStrings.xml><?xml version="1.0" encoding="utf-8"?>
<sst xmlns="http://schemas.openxmlformats.org/spreadsheetml/2006/main" count="379" uniqueCount="166">
  <si>
    <t>S.no.</t>
  </si>
  <si>
    <t xml:space="preserve">Plant name </t>
  </si>
  <si>
    <t>Plant Unit</t>
  </si>
  <si>
    <t>Age</t>
  </si>
  <si>
    <t>Remianing life  of contract</t>
  </si>
  <si>
    <t xml:space="preserve">ROE (Cr. INR) </t>
  </si>
  <si>
    <t xml:space="preserve">Capital debt interest Cr. INR) </t>
  </si>
  <si>
    <t xml:space="preserve">Depreciation (Crores INR) </t>
  </si>
  <si>
    <t xml:space="preserve">Interest on working capital (Cr. INR) </t>
  </si>
  <si>
    <t xml:space="preserve">O&amp;M (Cr. INR) </t>
  </si>
  <si>
    <t xml:space="preserve">Cost of secondary oil (Cr. INR) </t>
  </si>
  <si>
    <t xml:space="preserve">Other (Cr. INR) </t>
  </si>
  <si>
    <t xml:space="preserve">Total fixed cost (Cr. INR) </t>
  </si>
  <si>
    <t>Farakka Super Thermal Power Station</t>
  </si>
  <si>
    <t>Barauni Thermal Power Station (BTPS) (BSPGL)</t>
  </si>
  <si>
    <t xml:space="preserve">Dr Narla Tatarao TPS  </t>
  </si>
  <si>
    <t>Rayalaseema TPP</t>
  </si>
  <si>
    <t>Barsingsar TPS (CBFC technology)</t>
  </si>
  <si>
    <t xml:space="preserve">Bhilai Expansion Power Plant </t>
  </si>
  <si>
    <t>Bokaro 'A' Thermal Power Station</t>
  </si>
  <si>
    <t>Bokaro 'B' Thermal Power Station</t>
  </si>
  <si>
    <t>Bongaigaon Thermal Power Station</t>
  </si>
  <si>
    <t>Chandrapura Thermal Power Station</t>
  </si>
  <si>
    <t>National Capital Thermal Power Station (NCTPS) - Dadri</t>
  </si>
  <si>
    <t>Durgapur Steel Thermal Power Station</t>
  </si>
  <si>
    <t>Indira Gandhi Super Thermal Power Project</t>
  </si>
  <si>
    <t>Kahalgaon Super Thermal Power Station</t>
  </si>
  <si>
    <t>Kamalanga Thermal Power Plant</t>
  </si>
  <si>
    <t>Koderma Thermal Power Station</t>
  </si>
  <si>
    <t>Korba Super Thermal Power Station</t>
  </si>
  <si>
    <t>Kudgi Super Thermal Power Station</t>
  </si>
  <si>
    <t>Maithon Right Bank Thermal Power Plant</t>
  </si>
  <si>
    <t>Mauda Super Thermal Power Station</t>
  </si>
  <si>
    <t>Talcher Super Thermal Power Station</t>
  </si>
  <si>
    <t>Talcher Thermal Power Station</t>
  </si>
  <si>
    <t>Tanda Thermal Power Station</t>
  </si>
  <si>
    <t>Tamil Nadu Power Limited TPS</t>
  </si>
  <si>
    <t>Mejia Thermal Power Station</t>
  </si>
  <si>
    <t>Muzaffarpur Thermal Power Station</t>
  </si>
  <si>
    <t>Stage 1</t>
  </si>
  <si>
    <t xml:space="preserve">NLC Thermal Power Station 1 </t>
  </si>
  <si>
    <t>NLC Thermal Power Station 2</t>
  </si>
  <si>
    <t>NLC Thermal Power Station Expansion</t>
  </si>
  <si>
    <t>NLC Thermal Power Station 2 Expansion</t>
  </si>
  <si>
    <t xml:space="preserve">Neyveli New Thermal Power Station </t>
  </si>
  <si>
    <t xml:space="preserve">Raghunathpur Thermal Power Station </t>
  </si>
  <si>
    <t xml:space="preserve">Ramagundam Super Thermal Power Station </t>
  </si>
  <si>
    <t xml:space="preserve">Rihand Super Thermal Power Station </t>
  </si>
  <si>
    <t xml:space="preserve">Simhadri Super Thermal Power Station </t>
  </si>
  <si>
    <t xml:space="preserve">Singrauli Super Thermal Power Station </t>
  </si>
  <si>
    <t xml:space="preserve">Sipat Super Thermal Power Station </t>
  </si>
  <si>
    <t xml:space="preserve">Solapur Super Thermal Power Station </t>
  </si>
  <si>
    <t>Udupi TPS</t>
  </si>
  <si>
    <t>Feroze Gandhi Unchahar TPS</t>
  </si>
  <si>
    <t>Vindhyachal Super Thermal Power Station</t>
  </si>
  <si>
    <t>Vallur Thermal Power Station</t>
  </si>
  <si>
    <t>Korba East Thermal Power Station (KTPS)</t>
  </si>
  <si>
    <t>Hasdeo Thermal Power Station (HTPS)</t>
  </si>
  <si>
    <t>Dr. Shyama Prasad Mukherjee Thermal Power Station (DSPM)</t>
  </si>
  <si>
    <t>Korba West Thermal Power Plant (KWTPP)</t>
  </si>
  <si>
    <t>Atal Bihari Vajpayee Thermal Power Plant (ABVTPP)</t>
  </si>
  <si>
    <t xml:space="preserve">Ukai TPS </t>
  </si>
  <si>
    <t>Gandhinagar TPS</t>
  </si>
  <si>
    <t>Wanakbori TPS</t>
  </si>
  <si>
    <t>Panandhro,  Kutch (KLTPS)</t>
  </si>
  <si>
    <t>Sikka TPS</t>
  </si>
  <si>
    <t>Torrent Power Limited – Generation Business (Ahmedabad Power Plant)</t>
  </si>
  <si>
    <t xml:space="preserve">Jojobera Power Plant </t>
  </si>
  <si>
    <t>Mahadev Prasad Super Thermal Power Plant</t>
  </si>
  <si>
    <t>Inland Tonagatu Power Project</t>
  </si>
  <si>
    <t>Butibori Power Project</t>
  </si>
  <si>
    <t>Dahanu Thermal Power Station (DTPS)</t>
  </si>
  <si>
    <t>Bhusawal TPS</t>
  </si>
  <si>
    <t>Chandrapur Super Thermal Power Station</t>
  </si>
  <si>
    <t>Khaperkheda TPS</t>
  </si>
  <si>
    <t>Koradi TPS</t>
  </si>
  <si>
    <t>Nashik TPS</t>
  </si>
  <si>
    <t>Parli TPS</t>
  </si>
  <si>
    <t>Paras TPS</t>
  </si>
  <si>
    <t>Anuppur TPP</t>
  </si>
  <si>
    <t>Bina TPS</t>
  </si>
  <si>
    <t>Niwari TPS</t>
  </si>
  <si>
    <t>Seoni TPS</t>
  </si>
  <si>
    <t xml:space="preserve">Odisha Power Generation Corporation </t>
  </si>
  <si>
    <t>Singareni TPS</t>
  </si>
  <si>
    <t>Ropar TPS</t>
  </si>
  <si>
    <t>Leh.Mo TPS</t>
  </si>
  <si>
    <t>Tuticorin TPS</t>
  </si>
  <si>
    <t>Mettur TPS</t>
  </si>
  <si>
    <t>Mettur TPS Expansion</t>
  </si>
  <si>
    <t>North Chennai TPS</t>
  </si>
  <si>
    <t>Anpara TPS</t>
  </si>
  <si>
    <t>Obra A</t>
  </si>
  <si>
    <t>Obra B</t>
  </si>
  <si>
    <t xml:space="preserve">Harduaganj </t>
  </si>
  <si>
    <t>Harduaganj  Exp</t>
  </si>
  <si>
    <t>Panki</t>
  </si>
  <si>
    <t>Parichha</t>
  </si>
  <si>
    <t>Parichha Exp</t>
  </si>
  <si>
    <t>Budge Budge TPS</t>
  </si>
  <si>
    <t>Southern Generating Station</t>
  </si>
  <si>
    <t xml:space="preserve">Dishergarh Thermal Power Station </t>
  </si>
  <si>
    <t xml:space="preserve">Total </t>
  </si>
  <si>
    <t>Percentage contribution</t>
  </si>
  <si>
    <t>Capacity</t>
  </si>
  <si>
    <t xml:space="preserve"> Stage-I &amp; II</t>
  </si>
  <si>
    <t>Stage I, II, III</t>
  </si>
  <si>
    <t>Unit-I,II,III</t>
  </si>
  <si>
    <t>Unit-I to III</t>
  </si>
  <si>
    <t>Stage I</t>
  </si>
  <si>
    <t>Stage-I &amp; II</t>
  </si>
  <si>
    <t>Stage-I</t>
  </si>
  <si>
    <t>n/a</t>
  </si>
  <si>
    <t>Unit - 1 - 10</t>
  </si>
  <si>
    <t>Unit - 1,2,3</t>
  </si>
  <si>
    <t>Unit - 1,2,3,4</t>
  </si>
  <si>
    <t>Stage 1,2</t>
  </si>
  <si>
    <t>Stage- I</t>
  </si>
  <si>
    <t>Units 3,4,5</t>
  </si>
  <si>
    <t>Units 3,4</t>
  </si>
  <si>
    <t>Units 1 to 6</t>
  </si>
  <si>
    <t>Units 1 to 3</t>
  </si>
  <si>
    <t>D Station</t>
  </si>
  <si>
    <t>E Station</t>
  </si>
  <si>
    <t>F Station</t>
  </si>
  <si>
    <t>Units 1 &amp; 2</t>
  </si>
  <si>
    <t>unit 3</t>
  </si>
  <si>
    <t>unit 3,4,5,6,7</t>
  </si>
  <si>
    <t>unit 1,2,3,4</t>
  </si>
  <si>
    <t>unit 6,7</t>
  </si>
  <si>
    <t>unit 3,4,5</t>
  </si>
  <si>
    <t>A</t>
  </si>
  <si>
    <t>B</t>
  </si>
  <si>
    <t>Stage 6 &amp; 7</t>
  </si>
  <si>
    <t>Stage 8 &amp; 9</t>
  </si>
  <si>
    <t>Unit-I</t>
  </si>
  <si>
    <t>Unit I,II and III</t>
  </si>
  <si>
    <t>Unit  7 &amp; 8</t>
  </si>
  <si>
    <t>Units I and II</t>
  </si>
  <si>
    <t>Units-I &amp; II</t>
  </si>
  <si>
    <t>Units-I and II</t>
  </si>
  <si>
    <t>Unit - VII, VIII</t>
  </si>
  <si>
    <t>Stage 2</t>
  </si>
  <si>
    <t>Units - I , II</t>
  </si>
  <si>
    <t>Stage -III</t>
  </si>
  <si>
    <t>Stage-II</t>
  </si>
  <si>
    <t>Stage- IV</t>
  </si>
  <si>
    <t>Stage- V</t>
  </si>
  <si>
    <t>Unit 6</t>
  </si>
  <si>
    <t>Units 3 &amp; 4</t>
  </si>
  <si>
    <t>Unit 1</t>
  </si>
  <si>
    <t>Unit 2</t>
  </si>
  <si>
    <t>unit 4,5</t>
  </si>
  <si>
    <t>unit 8,9</t>
  </si>
  <si>
    <t>Unit 5</t>
  </si>
  <si>
    <t>unit 8,9,10</t>
  </si>
  <si>
    <t>unit 8</t>
  </si>
  <si>
    <t>Unit 1 &amp; 2</t>
  </si>
  <si>
    <t>Unit-1</t>
  </si>
  <si>
    <t>Stage 3</t>
  </si>
  <si>
    <t>-</t>
  </si>
  <si>
    <t>min</t>
  </si>
  <si>
    <t>max</t>
  </si>
  <si>
    <t>average</t>
  </si>
  <si>
    <t>Cr INR/ MW</t>
  </si>
  <si>
    <t>Fixed Cost Cr INR /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</si>
</sst>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;[Red]&quot;₹&quot;\ \-#,##0.00"/>
    <numFmt numFmtId="165" formatCode="_ * #,##0.00_ ;_ * \-#,##0.00_ ;_ * &quot;-&quot;??_ ;_ @_ "/>
    <numFmt numFmtId="166" formatCode="_ * #,##0_ ;_ * \-#,##0_ ;_ 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TimesNewRomanPSMT"/>
    </font>
    <font>
      <sz val="10"/>
      <color theme="1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1" fontId="2" fillId="0" borderId="0" xfId="0" applyNumberFormat="1" applyFont="1"/>
    <xf numFmtId="166" fontId="0" fillId="0" borderId="0" xfId="1" applyNumberFormat="1" applyFont="1"/>
    <xf numFmtId="0" fontId="0" fillId="2" borderId="0" xfId="0" applyFill="1"/>
    <xf numFmtId="166" fontId="0" fillId="3" borderId="0" xfId="1" applyNumberFormat="1" applyFont="1" applyFill="1"/>
    <xf numFmtId="0" fontId="0" fillId="3" borderId="0" xfId="0" applyFill="1"/>
    <xf numFmtId="166" fontId="0" fillId="0" borderId="0" xfId="1" applyNumberFormat="1" applyFont="1" applyFill="1"/>
    <xf numFmtId="0" fontId="2" fillId="0" borderId="0" xfId="0" applyFont="1"/>
    <xf numFmtId="166" fontId="0" fillId="2" borderId="0" xfId="1" applyNumberFormat="1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166" fontId="0" fillId="0" borderId="0" xfId="1" applyNumberFormat="1" applyFont="1" applyFill="1" applyAlignment="1"/>
    <xf numFmtId="166" fontId="0" fillId="0" borderId="0" xfId="1" applyNumberFormat="1" applyFont="1" applyAlignment="1"/>
    <xf numFmtId="0" fontId="4" fillId="2" borderId="0" xfId="0" applyFont="1" applyFill="1"/>
    <xf numFmtId="166" fontId="0" fillId="0" borderId="0" xfId="1" applyNumberFormat="1" applyFont="1" applyAlignment="1">
      <alignment vertical="center"/>
    </xf>
    <xf numFmtId="0" fontId="5" fillId="0" borderId="0" xfId="0" applyFont="1"/>
    <xf numFmtId="166" fontId="0" fillId="4" borderId="0" xfId="1" applyNumberFormat="1" applyFont="1" applyFill="1"/>
    <xf numFmtId="0" fontId="6" fillId="0" borderId="0" xfId="0" applyFont="1"/>
    <xf numFmtId="1" fontId="0" fillId="0" borderId="0" xfId="0" applyNumberFormat="1"/>
    <xf numFmtId="9" fontId="0" fillId="0" borderId="0" xfId="2" applyFon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1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Thermal%20decommisoning/VPS%20_%20main%20worksheet%20thermal%20decomissioning%2018June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arthik%20Ganesan/Downloads/Thermal%20decommissioning%20fixed%20cost%20per%20M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hruv/Downloads/DW-SR-%20work%20sheet%20thermal%20decomissioning%204%20Nov%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ed cost breakup"/>
      <sheetName val="Sheet3"/>
      <sheetName val="Age bands"/>
      <sheetName val="Station heat rate"/>
      <sheetName val="Sheet1"/>
      <sheetName val="Main sheet"/>
      <sheetName val="TAble 1"/>
      <sheetName val="Sheet2"/>
      <sheetName val="Above 25 years"/>
      <sheetName val="Below 25 years"/>
      <sheetName val="&gt;25 years"/>
      <sheetName val="&lt;25 years "/>
      <sheetName val="Present value multiple"/>
    </sheetNames>
    <sheetDataSet>
      <sheetData sheetId="0"/>
      <sheetData sheetId="1"/>
      <sheetData sheetId="2"/>
      <sheetData sheetId="3"/>
      <sheetData sheetId="4"/>
      <sheetData sheetId="5">
        <row r="2">
          <cell r="D2" t="str">
            <v xml:space="preserve"> Stage-I &amp; II</v>
          </cell>
        </row>
        <row r="3">
          <cell r="D3" t="str">
            <v>Stage 6 &amp; 7</v>
          </cell>
        </row>
        <row r="4">
          <cell r="D4" t="str">
            <v>Stage 8 &amp; 9</v>
          </cell>
        </row>
        <row r="5">
          <cell r="D5" t="str">
            <v>Stage I, II, III</v>
          </cell>
        </row>
        <row r="6">
          <cell r="D6" t="str">
            <v>Stage IV</v>
          </cell>
        </row>
        <row r="7">
          <cell r="D7" t="str">
            <v>Stage 1</v>
          </cell>
        </row>
        <row r="8">
          <cell r="D8" t="str">
            <v>Stage 2</v>
          </cell>
        </row>
        <row r="9">
          <cell r="D9" t="str">
            <v>Stage 3</v>
          </cell>
        </row>
        <row r="11">
          <cell r="D11" t="str">
            <v>n/a</v>
          </cell>
        </row>
        <row r="12">
          <cell r="D12" t="str">
            <v>n/a</v>
          </cell>
        </row>
        <row r="13">
          <cell r="D13" t="str">
            <v>Unit-I</v>
          </cell>
        </row>
        <row r="14">
          <cell r="D14" t="str">
            <v>Unit-I,II,III</v>
          </cell>
        </row>
        <row r="15">
          <cell r="D15" t="str">
            <v>Unit I,II and III</v>
          </cell>
        </row>
        <row r="16">
          <cell r="D16" t="str">
            <v>Unit-I to III</v>
          </cell>
        </row>
        <row r="17">
          <cell r="D17" t="str">
            <v>Unit  7 &amp; 8</v>
          </cell>
        </row>
        <row r="18">
          <cell r="D18" t="str">
            <v>Stage I</v>
          </cell>
        </row>
        <row r="19">
          <cell r="D19" t="str">
            <v>Stage II</v>
          </cell>
        </row>
        <row r="20">
          <cell r="D20" t="str">
            <v>Units I and II</v>
          </cell>
        </row>
        <row r="21">
          <cell r="D21" t="str">
            <v>Stage I</v>
          </cell>
        </row>
        <row r="22">
          <cell r="D22" t="str">
            <v>Stage I</v>
          </cell>
        </row>
        <row r="23">
          <cell r="D23" t="str">
            <v>Stage II</v>
          </cell>
        </row>
        <row r="24">
          <cell r="D24" t="str">
            <v>n/a</v>
          </cell>
        </row>
        <row r="25">
          <cell r="D25" t="str">
            <v>Units-I &amp; II</v>
          </cell>
        </row>
        <row r="26">
          <cell r="D26" t="str">
            <v>Stage-I &amp; II</v>
          </cell>
        </row>
        <row r="27">
          <cell r="D27" t="str">
            <v>Stage-III</v>
          </cell>
        </row>
        <row r="28">
          <cell r="D28" t="str">
            <v>Stage-I</v>
          </cell>
        </row>
        <row r="29">
          <cell r="D29" t="str">
            <v>Units-I and II</v>
          </cell>
        </row>
        <row r="30">
          <cell r="D30" t="str">
            <v>Stage-I</v>
          </cell>
        </row>
        <row r="31">
          <cell r="D31" t="str">
            <v>Stage-I</v>
          </cell>
        </row>
        <row r="32">
          <cell r="D32" t="str">
            <v>Stage-II</v>
          </cell>
        </row>
        <row r="33">
          <cell r="D33" t="str">
            <v>n/a</v>
          </cell>
        </row>
        <row r="34">
          <cell r="D34" t="str">
            <v>n/a</v>
          </cell>
        </row>
        <row r="35">
          <cell r="D35" t="str">
            <v>n/a</v>
          </cell>
        </row>
        <row r="60">
          <cell r="D60" t="str">
            <v>n/a</v>
          </cell>
        </row>
        <row r="61">
          <cell r="D61" t="str">
            <v>Stage- I</v>
          </cell>
        </row>
        <row r="62">
          <cell r="D62" t="str">
            <v>Stage- II</v>
          </cell>
        </row>
        <row r="63">
          <cell r="D63" t="str">
            <v>Stage- III</v>
          </cell>
        </row>
        <row r="64">
          <cell r="D64" t="str">
            <v>Stage- IV</v>
          </cell>
        </row>
        <row r="65">
          <cell r="D65" t="str">
            <v>Stage- I</v>
          </cell>
        </row>
        <row r="66">
          <cell r="D66" t="str">
            <v>Stage- II</v>
          </cell>
        </row>
        <row r="67">
          <cell r="D67" t="str">
            <v>Stage- III</v>
          </cell>
        </row>
        <row r="68">
          <cell r="D68" t="str">
            <v>Stage- IV</v>
          </cell>
        </row>
        <row r="69">
          <cell r="D69" t="str">
            <v>Stage- V</v>
          </cell>
        </row>
        <row r="70">
          <cell r="D70" t="str">
            <v>n/a</v>
          </cell>
        </row>
        <row r="71">
          <cell r="D71" t="str">
            <v>n/a</v>
          </cell>
        </row>
        <row r="72">
          <cell r="D72" t="str">
            <v>n/a</v>
          </cell>
        </row>
        <row r="73">
          <cell r="D73" t="str">
            <v>n/a</v>
          </cell>
        </row>
        <row r="74">
          <cell r="D74" t="str">
            <v>n/a</v>
          </cell>
        </row>
        <row r="75">
          <cell r="D75" t="str">
            <v>n/a</v>
          </cell>
        </row>
        <row r="76">
          <cell r="D76" t="str">
            <v>Units 3,4,5</v>
          </cell>
        </row>
        <row r="77">
          <cell r="D77" t="str">
            <v>Units 3,4</v>
          </cell>
        </row>
        <row r="78">
          <cell r="D78" t="str">
            <v>Unit 5</v>
          </cell>
        </row>
        <row r="79">
          <cell r="D79" t="str">
            <v>Units 1 to 6</v>
          </cell>
        </row>
        <row r="80">
          <cell r="D80" t="str">
            <v>Unit 7</v>
          </cell>
        </row>
        <row r="81">
          <cell r="D81" t="str">
            <v>Units 1 to 3</v>
          </cell>
        </row>
        <row r="82">
          <cell r="D82" t="str">
            <v>Unit 4</v>
          </cell>
        </row>
        <row r="83">
          <cell r="D83" t="str">
            <v>Unit 6</v>
          </cell>
        </row>
        <row r="84">
          <cell r="D84" t="str">
            <v>Units 3 &amp; 4</v>
          </cell>
        </row>
        <row r="85">
          <cell r="D85" t="str">
            <v>D Station</v>
          </cell>
        </row>
        <row r="86">
          <cell r="D86" t="str">
            <v>E Station</v>
          </cell>
        </row>
        <row r="87">
          <cell r="D87" t="str">
            <v>F Station</v>
          </cell>
        </row>
        <row r="88">
          <cell r="D88" t="str">
            <v>Unit 2</v>
          </cell>
        </row>
        <row r="89">
          <cell r="D89" t="str">
            <v>Unit 3</v>
          </cell>
        </row>
        <row r="90">
          <cell r="D90" t="str">
            <v>Unit 1</v>
          </cell>
        </row>
        <row r="91">
          <cell r="D91" t="str">
            <v>Unit 2</v>
          </cell>
        </row>
        <row r="92">
          <cell r="D92" t="str">
            <v>Unit 1</v>
          </cell>
        </row>
        <row r="93">
          <cell r="D93" t="str">
            <v>Units 1 &amp; 2</v>
          </cell>
        </row>
        <row r="94">
          <cell r="D94" t="str">
            <v>Units 1 &amp; 2</v>
          </cell>
        </row>
        <row r="95">
          <cell r="D95" t="str">
            <v>unit 3</v>
          </cell>
        </row>
        <row r="96">
          <cell r="D96" t="str">
            <v>unit 4,5</v>
          </cell>
        </row>
        <row r="97">
          <cell r="D97" t="str">
            <v>unit 3,4,5,6,7</v>
          </cell>
        </row>
        <row r="98">
          <cell r="D98" t="str">
            <v>unit 8,9</v>
          </cell>
        </row>
        <row r="99">
          <cell r="D99" t="str">
            <v>unit 1,2,3,4</v>
          </cell>
        </row>
        <row r="100">
          <cell r="D100" t="str">
            <v>Unit 5</v>
          </cell>
        </row>
        <row r="101">
          <cell r="D101" t="str">
            <v>unit 6,7</v>
          </cell>
        </row>
        <row r="102">
          <cell r="D102" t="str">
            <v>unit 8,9,10</v>
          </cell>
        </row>
        <row r="103">
          <cell r="D103" t="str">
            <v>unit 3,4,5</v>
          </cell>
        </row>
        <row r="104">
          <cell r="D104" t="str">
            <v>unit 6,7</v>
          </cell>
        </row>
        <row r="105">
          <cell r="D105" t="str">
            <v>unit 8</v>
          </cell>
        </row>
        <row r="106">
          <cell r="D106" t="str">
            <v>unit 3,4</v>
          </cell>
        </row>
        <row r="107">
          <cell r="D107" t="str">
            <v>Unit 2</v>
          </cell>
        </row>
        <row r="108">
          <cell r="D108" t="str">
            <v>Unit 1 &amp; 2</v>
          </cell>
        </row>
        <row r="109">
          <cell r="D109" t="str">
            <v>Unit-1</v>
          </cell>
        </row>
        <row r="110">
          <cell r="D110" t="str">
            <v>Unit-1</v>
          </cell>
        </row>
        <row r="114">
          <cell r="D114" t="str">
            <v>unit 1,2,3,4</v>
          </cell>
        </row>
        <row r="118">
          <cell r="D118" t="str">
            <v>Stage 1</v>
          </cell>
        </row>
        <row r="119">
          <cell r="D119" t="str">
            <v>Stage 3</v>
          </cell>
        </row>
        <row r="120">
          <cell r="D120" t="str">
            <v>Stage 1</v>
          </cell>
        </row>
        <row r="121">
          <cell r="D121" t="str">
            <v>Stage 2</v>
          </cell>
        </row>
        <row r="122">
          <cell r="D122" t="str">
            <v>A</v>
          </cell>
        </row>
        <row r="123">
          <cell r="D123" t="str">
            <v>B</v>
          </cell>
        </row>
        <row r="130">
          <cell r="D130" t="str">
            <v>Stage 1</v>
          </cell>
        </row>
        <row r="131">
          <cell r="D131" t="str">
            <v>Stage 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ed costs "/>
    </sheetNames>
    <sheetDataSet>
      <sheetData sheetId="0">
        <row r="2">
          <cell r="B2" t="str">
            <v>Farakka Super Thermal Power Station</v>
          </cell>
          <cell r="C2" t="str">
            <v>Farakka STPS</v>
          </cell>
          <cell r="D2" t="str">
            <v xml:space="preserve"> Stage-I &amp; II</v>
          </cell>
          <cell r="E2" t="str">
            <v>West Bengal</v>
          </cell>
          <cell r="F2">
            <v>29.5</v>
          </cell>
          <cell r="G2">
            <v>1600</v>
          </cell>
        </row>
        <row r="3">
          <cell r="B3" t="str">
            <v>Barauni Thermal Power Station (BTPS) (BSPGL)</v>
          </cell>
          <cell r="C3" t="str">
            <v>Barauni TPS</v>
          </cell>
          <cell r="D3" t="str">
            <v>Stage 6 &amp; 7</v>
          </cell>
          <cell r="E3" t="str">
            <v>Bihar</v>
          </cell>
          <cell r="F3">
            <v>1</v>
          </cell>
          <cell r="G3">
            <v>220</v>
          </cell>
        </row>
        <row r="4">
          <cell r="B4" t="str">
            <v>Barauni Thermal Power Station (BTPS) (BSPGL)</v>
          </cell>
          <cell r="C4" t="str">
            <v>Barauni TPS</v>
          </cell>
          <cell r="D4" t="str">
            <v>Stage 8 &amp; 9</v>
          </cell>
          <cell r="E4" t="str">
            <v>Bihar</v>
          </cell>
          <cell r="F4">
            <v>1</v>
          </cell>
          <cell r="G4">
            <v>500</v>
          </cell>
        </row>
        <row r="5">
          <cell r="B5" t="str">
            <v xml:space="preserve">Dr Narla Tatarao TPS  </v>
          </cell>
          <cell r="C5" t="str">
            <v>Dr. N Tata Rao TPS</v>
          </cell>
          <cell r="D5" t="str">
            <v>Stage I, II, III</v>
          </cell>
          <cell r="E5" t="str">
            <v>Andhra Pradesh</v>
          </cell>
          <cell r="F5">
            <v>11</v>
          </cell>
          <cell r="G5">
            <v>1260</v>
          </cell>
        </row>
        <row r="6">
          <cell r="B6" t="str">
            <v xml:space="preserve">Dr Narla Tatarao TPS  </v>
          </cell>
          <cell r="C6" t="str">
            <v>Dr. N Tata Rao TPS</v>
          </cell>
          <cell r="D6" t="str">
            <v>Stage IV</v>
          </cell>
          <cell r="E6" t="str">
            <v>Andhra Pradesh</v>
          </cell>
          <cell r="F6">
            <v>11</v>
          </cell>
          <cell r="G6">
            <v>500</v>
          </cell>
        </row>
        <row r="7">
          <cell r="B7" t="str">
            <v>Rayalaseema TPP</v>
          </cell>
          <cell r="C7" t="str">
            <v>Rayalseema TPS</v>
          </cell>
          <cell r="D7" t="str">
            <v>Stage 1</v>
          </cell>
          <cell r="E7" t="str">
            <v>Andhra Pradesh</v>
          </cell>
          <cell r="F7">
            <v>10</v>
          </cell>
          <cell r="G7">
            <v>420</v>
          </cell>
        </row>
        <row r="8">
          <cell r="B8" t="str">
            <v>Rayalaseema TPP</v>
          </cell>
          <cell r="C8" t="str">
            <v>Rayalseema TPS</v>
          </cell>
          <cell r="D8" t="str">
            <v>Stage 2</v>
          </cell>
          <cell r="E8" t="str">
            <v>Andhra Pradesh</v>
          </cell>
          <cell r="F8">
            <v>10</v>
          </cell>
          <cell r="G8">
            <v>420</v>
          </cell>
        </row>
        <row r="9">
          <cell r="B9" t="str">
            <v>Rayalaseema TPP</v>
          </cell>
          <cell r="C9" t="str">
            <v>Rayalseema TPS</v>
          </cell>
          <cell r="D9" t="str">
            <v>Stage 3</v>
          </cell>
          <cell r="E9" t="str">
            <v>Andhra Pradesh</v>
          </cell>
          <cell r="F9">
            <v>10</v>
          </cell>
          <cell r="G9">
            <v>210</v>
          </cell>
        </row>
        <row r="10">
          <cell r="B10" t="str">
            <v>Badarpur TPS</v>
          </cell>
          <cell r="C10" t="str">
            <v>Badarpur TPS</v>
          </cell>
          <cell r="D10" t="str">
            <v>Stage 1</v>
          </cell>
          <cell r="E10" t="str">
            <v>Delhi</v>
          </cell>
          <cell r="F10">
            <v>43</v>
          </cell>
          <cell r="G10">
            <v>705</v>
          </cell>
        </row>
        <row r="11">
          <cell r="B11" t="str">
            <v>Barsingsar TPS (CBFC technology)</v>
          </cell>
          <cell r="C11" t="str">
            <v>Barsingsar Lignite</v>
          </cell>
          <cell r="D11" t="str">
            <v>n/a</v>
          </cell>
          <cell r="E11" t="str">
            <v>Rajasthan</v>
          </cell>
          <cell r="F11">
            <v>10</v>
          </cell>
          <cell r="G11">
            <v>250</v>
          </cell>
        </row>
        <row r="12">
          <cell r="B12" t="str">
            <v xml:space="preserve">Bhilai Expansion Power Plant </v>
          </cell>
          <cell r="C12" t="str">
            <v>Bhilai TPS</v>
          </cell>
          <cell r="D12" t="str">
            <v>n/a</v>
          </cell>
          <cell r="E12" t="str">
            <v>Chhatisgarh</v>
          </cell>
          <cell r="F12">
            <v>12</v>
          </cell>
          <cell r="G12">
            <v>500</v>
          </cell>
        </row>
        <row r="13">
          <cell r="B13" t="str">
            <v>Bokaro 'A' Thermal Power Station</v>
          </cell>
          <cell r="D13" t="str">
            <v>Unit-I</v>
          </cell>
          <cell r="E13" t="str">
            <v>Jharkhand</v>
          </cell>
          <cell r="F13">
            <v>4</v>
          </cell>
          <cell r="G13">
            <v>500</v>
          </cell>
        </row>
        <row r="14">
          <cell r="B14" t="str">
            <v>Bokaro 'B' Thermal Power Station</v>
          </cell>
          <cell r="D14" t="str">
            <v>Unit-I,II,III</v>
          </cell>
          <cell r="E14" t="str">
            <v>Jharkhand</v>
          </cell>
          <cell r="F14">
            <v>30</v>
          </cell>
          <cell r="G14">
            <v>630</v>
          </cell>
        </row>
        <row r="15">
          <cell r="B15" t="str">
            <v>Bongaigaon Thermal Power Station</v>
          </cell>
          <cell r="C15" t="str">
            <v>Bongaigaon TPP</v>
          </cell>
          <cell r="D15" t="str">
            <v>Unit I,II and III</v>
          </cell>
          <cell r="E15" t="str">
            <v>Assam</v>
          </cell>
          <cell r="F15">
            <v>5</v>
          </cell>
          <cell r="G15">
            <v>250</v>
          </cell>
        </row>
        <row r="16">
          <cell r="B16" t="str">
            <v>Chandrapura Thermal Power Station</v>
          </cell>
          <cell r="C16" t="str">
            <v>Chandrapura(DVC)</v>
          </cell>
          <cell r="D16" t="str">
            <v>Unit-I to III</v>
          </cell>
          <cell r="E16" t="str">
            <v>Jharkhand</v>
          </cell>
          <cell r="F16">
            <v>9</v>
          </cell>
          <cell r="G16">
            <v>390</v>
          </cell>
        </row>
        <row r="17">
          <cell r="B17" t="str">
            <v>Chandrapura Thermal Power Station</v>
          </cell>
          <cell r="C17" t="str">
            <v>Chandrapura(DVC)</v>
          </cell>
          <cell r="D17" t="str">
            <v>Unit  7 &amp; 8</v>
          </cell>
          <cell r="E17" t="str">
            <v>Jharkhand</v>
          </cell>
          <cell r="F17">
            <v>9</v>
          </cell>
          <cell r="G17">
            <v>500</v>
          </cell>
        </row>
        <row r="18">
          <cell r="B18" t="str">
            <v>National Capital Thermal Power Station (NCTPS) - Dadri</v>
          </cell>
          <cell r="C18" t="str">
            <v>DADRI (NCTPP)</v>
          </cell>
          <cell r="D18" t="str">
            <v>Stage I</v>
          </cell>
          <cell r="E18" t="str">
            <v>Uttar Pradesh</v>
          </cell>
          <cell r="F18">
            <v>28</v>
          </cell>
          <cell r="G18">
            <v>840</v>
          </cell>
        </row>
        <row r="19">
          <cell r="B19" t="str">
            <v>National Capital Thermal Power Station (NCTPS) - Dadri</v>
          </cell>
          <cell r="C19" t="str">
            <v>DADRI (NCTPP)</v>
          </cell>
          <cell r="D19" t="str">
            <v>Stage II</v>
          </cell>
          <cell r="E19" t="str">
            <v>Uttar Pradesh</v>
          </cell>
          <cell r="F19">
            <v>28</v>
          </cell>
          <cell r="G19">
            <v>980</v>
          </cell>
        </row>
        <row r="20">
          <cell r="B20" t="str">
            <v>Durgapur Steel Thermal Power Station</v>
          </cell>
          <cell r="C20" t="str">
            <v>Durgapur Steel TPS</v>
          </cell>
          <cell r="D20" t="str">
            <v>Units I and II</v>
          </cell>
          <cell r="E20" t="str">
            <v>West Bengal</v>
          </cell>
          <cell r="F20">
            <v>9</v>
          </cell>
          <cell r="G20">
            <v>1000</v>
          </cell>
        </row>
        <row r="21">
          <cell r="B21" t="str">
            <v>Indira Gandhi Super Thermal Power Project</v>
          </cell>
          <cell r="C21" t="str">
            <v>Indira Gandhi STPP</v>
          </cell>
          <cell r="D21" t="str">
            <v>Stage I</v>
          </cell>
          <cell r="E21" t="str">
            <v>Haryana</v>
          </cell>
          <cell r="F21">
            <v>26</v>
          </cell>
          <cell r="G21">
            <v>1500</v>
          </cell>
        </row>
        <row r="22">
          <cell r="B22" t="str">
            <v>Kahalgaon Super Thermal Power Station</v>
          </cell>
          <cell r="C22" t="str">
            <v>Kahalgaon TPS</v>
          </cell>
          <cell r="D22" t="str">
            <v>Stage I</v>
          </cell>
          <cell r="E22" t="str">
            <v>Bihar</v>
          </cell>
          <cell r="F22">
            <v>25.75</v>
          </cell>
          <cell r="G22">
            <v>840</v>
          </cell>
        </row>
        <row r="23">
          <cell r="B23" t="str">
            <v>Kahalgaon Super Thermal Power Station</v>
          </cell>
          <cell r="C23" t="str">
            <v>Kahalgaon TPS</v>
          </cell>
          <cell r="D23" t="str">
            <v>Stage II</v>
          </cell>
          <cell r="E23" t="str">
            <v>Bihar</v>
          </cell>
          <cell r="F23">
            <v>25.75</v>
          </cell>
          <cell r="G23">
            <v>1500</v>
          </cell>
        </row>
        <row r="24">
          <cell r="B24" t="str">
            <v>Kamalanga Thermal Power Plant</v>
          </cell>
          <cell r="C24" t="str">
            <v>Kamalanga TPS</v>
          </cell>
          <cell r="D24" t="str">
            <v>n/a</v>
          </cell>
          <cell r="E24" t="str">
            <v>Odisha</v>
          </cell>
          <cell r="F24">
            <v>12</v>
          </cell>
          <cell r="G24">
            <v>1050</v>
          </cell>
        </row>
        <row r="25">
          <cell r="B25" t="str">
            <v>Koderma Thermal Power Station</v>
          </cell>
          <cell r="C25" t="str">
            <v>Kodarma TPS</v>
          </cell>
          <cell r="D25" t="str">
            <v>Units-I &amp; II</v>
          </cell>
          <cell r="E25" t="str">
            <v>Jharkhand</v>
          </cell>
          <cell r="F25">
            <v>9</v>
          </cell>
          <cell r="G25">
            <v>1000</v>
          </cell>
        </row>
        <row r="26">
          <cell r="B26" t="str">
            <v>Korba Super Thermal Power Station</v>
          </cell>
          <cell r="C26" t="str">
            <v>Korba STPS</v>
          </cell>
          <cell r="D26" t="str">
            <v>Stage-I &amp; II</v>
          </cell>
          <cell r="E26" t="str">
            <v>Chhatisgarh</v>
          </cell>
          <cell r="F26">
            <v>33.333333333333258</v>
          </cell>
          <cell r="G26">
            <v>2100</v>
          </cell>
        </row>
        <row r="27">
          <cell r="B27" t="str">
            <v>Korba Super Thermal Power Station</v>
          </cell>
          <cell r="C27" t="str">
            <v>Korba STPS</v>
          </cell>
          <cell r="D27" t="str">
            <v>Stage-III</v>
          </cell>
          <cell r="E27" t="str">
            <v>Chhatisgarh</v>
          </cell>
          <cell r="F27">
            <v>33.333333333333258</v>
          </cell>
          <cell r="G27">
            <v>500</v>
          </cell>
        </row>
        <row r="28">
          <cell r="B28" t="str">
            <v>Kudgi Super Thermal Power Station</v>
          </cell>
          <cell r="C28" t="str">
            <v>Kudgi STPP</v>
          </cell>
          <cell r="D28" t="str">
            <v>Stage-I</v>
          </cell>
          <cell r="E28" t="str">
            <v>Karnataka</v>
          </cell>
          <cell r="F28">
            <v>7</v>
          </cell>
          <cell r="G28">
            <v>2400</v>
          </cell>
        </row>
        <row r="29">
          <cell r="B29" t="str">
            <v>Maithon Right Bank Thermal Power Plant</v>
          </cell>
          <cell r="C29" t="str">
            <v>Maithon RB TPP</v>
          </cell>
          <cell r="D29" t="str">
            <v>Units-I and II</v>
          </cell>
          <cell r="E29" t="str">
            <v>Jharkhand</v>
          </cell>
          <cell r="F29">
            <v>7</v>
          </cell>
          <cell r="G29">
            <v>1050</v>
          </cell>
        </row>
        <row r="30">
          <cell r="B30" t="str">
            <v>Mauda Super Thermal Power Station</v>
          </cell>
          <cell r="C30" t="str">
            <v>Mauda TPS</v>
          </cell>
          <cell r="D30" t="str">
            <v>Stage-I</v>
          </cell>
          <cell r="E30" t="str">
            <v>Maharashtra</v>
          </cell>
          <cell r="F30">
            <v>9</v>
          </cell>
          <cell r="G30">
            <v>1000</v>
          </cell>
        </row>
        <row r="31">
          <cell r="B31" t="str">
            <v>Talcher Super Thermal Power Station</v>
          </cell>
          <cell r="C31" t="str">
            <v>Talcher STPS</v>
          </cell>
          <cell r="D31" t="str">
            <v>Stage-I</v>
          </cell>
          <cell r="E31" t="str">
            <v>Odisha</v>
          </cell>
          <cell r="F31">
            <v>17</v>
          </cell>
          <cell r="G31">
            <v>1000</v>
          </cell>
        </row>
        <row r="32">
          <cell r="B32" t="str">
            <v>Talcher Super Thermal Power Station</v>
          </cell>
          <cell r="C32" t="str">
            <v>Talcher STPS</v>
          </cell>
          <cell r="D32" t="str">
            <v>Stage-II</v>
          </cell>
          <cell r="E32" t="str">
            <v>Odisha</v>
          </cell>
          <cell r="F32">
            <v>17</v>
          </cell>
          <cell r="G32">
            <v>2000</v>
          </cell>
        </row>
        <row r="33">
          <cell r="B33" t="str">
            <v>Talcher Thermal Power Station</v>
          </cell>
          <cell r="C33" t="str">
            <v>TALCHER (OLD) TPS</v>
          </cell>
          <cell r="D33" t="str">
            <v>n/a</v>
          </cell>
          <cell r="E33" t="str">
            <v>Odisha</v>
          </cell>
          <cell r="F33">
            <v>45.065217391304259</v>
          </cell>
          <cell r="G33">
            <v>460</v>
          </cell>
        </row>
        <row r="34">
          <cell r="B34" t="str">
            <v>Tanda Thermal Power Station</v>
          </cell>
          <cell r="C34" t="str">
            <v>Tanda STPS</v>
          </cell>
          <cell r="D34" t="str">
            <v>n/a</v>
          </cell>
          <cell r="E34" t="str">
            <v>Uttar Pradesh</v>
          </cell>
          <cell r="F34">
            <v>28.75</v>
          </cell>
          <cell r="G34">
            <v>440</v>
          </cell>
        </row>
        <row r="35">
          <cell r="B35" t="str">
            <v>Tamil Nadu Power Limited TPS</v>
          </cell>
          <cell r="C35" t="str">
            <v>TUTICORIN (JV) TPP</v>
          </cell>
          <cell r="D35" t="str">
            <v>n/a</v>
          </cell>
          <cell r="E35" t="str">
            <v>Tamil Nadu</v>
          </cell>
          <cell r="F35">
            <v>5</v>
          </cell>
          <cell r="G35">
            <v>1000</v>
          </cell>
        </row>
        <row r="36">
          <cell r="B36" t="str">
            <v>Mejia Thermal Power Station</v>
          </cell>
          <cell r="C36" t="str">
            <v>Mejia TPS</v>
          </cell>
          <cell r="D36" t="str">
            <v>Unit-I,II,III</v>
          </cell>
          <cell r="E36" t="str">
            <v>West Bengal</v>
          </cell>
          <cell r="F36">
            <v>12</v>
          </cell>
          <cell r="G36">
            <v>630</v>
          </cell>
        </row>
        <row r="37">
          <cell r="B37" t="str">
            <v>Mejia Thermal Power Station</v>
          </cell>
          <cell r="C37" t="str">
            <v>Mejia TPS</v>
          </cell>
          <cell r="D37" t="str">
            <v>Unit-IV</v>
          </cell>
          <cell r="E37" t="str">
            <v>West Bengal</v>
          </cell>
          <cell r="F37">
            <v>12</v>
          </cell>
          <cell r="G37">
            <v>210</v>
          </cell>
        </row>
        <row r="38">
          <cell r="B38" t="str">
            <v>Mejia Thermal Power Station</v>
          </cell>
          <cell r="C38" t="str">
            <v>Mejia TPS</v>
          </cell>
          <cell r="D38" t="str">
            <v>Unit-V, VI</v>
          </cell>
          <cell r="E38" t="str">
            <v>West Bengal</v>
          </cell>
          <cell r="F38">
            <v>12</v>
          </cell>
          <cell r="G38">
            <v>500</v>
          </cell>
        </row>
        <row r="39">
          <cell r="B39" t="str">
            <v>Mejia Thermal Power Station</v>
          </cell>
          <cell r="C39" t="str">
            <v>Mejia TPS</v>
          </cell>
          <cell r="D39" t="str">
            <v>Unit - VII, VIII</v>
          </cell>
          <cell r="E39" t="str">
            <v>West Bengal</v>
          </cell>
          <cell r="F39">
            <v>12</v>
          </cell>
          <cell r="G39">
            <v>1000</v>
          </cell>
        </row>
        <row r="40">
          <cell r="B40" t="str">
            <v>Muzaffarpur Thermal Power Station</v>
          </cell>
          <cell r="C40" t="str">
            <v>Muzaffarpur TPS</v>
          </cell>
          <cell r="D40" t="str">
            <v>Stage 1</v>
          </cell>
          <cell r="E40" t="str">
            <v>Bihar</v>
          </cell>
          <cell r="F40">
            <v>5</v>
          </cell>
          <cell r="G40">
            <v>110</v>
          </cell>
        </row>
        <row r="41">
          <cell r="B41" t="str">
            <v>Muzaffarpur Thermal Power Station</v>
          </cell>
          <cell r="C41" t="str">
            <v>Muzaffarpur TPS</v>
          </cell>
          <cell r="D41" t="str">
            <v>Stage 2</v>
          </cell>
          <cell r="E41" t="str">
            <v>Bihar</v>
          </cell>
          <cell r="F41">
            <v>5</v>
          </cell>
          <cell r="G41">
            <v>390</v>
          </cell>
        </row>
        <row r="42">
          <cell r="B42" t="str">
            <v xml:space="preserve">NLC Thermal Power Station 1 </v>
          </cell>
          <cell r="C42" t="str">
            <v>NEYVELI TPS-II</v>
          </cell>
          <cell r="D42" t="str">
            <v>Unit - 1 - 10</v>
          </cell>
          <cell r="E42" t="str">
            <v>Andhra Pradesh</v>
          </cell>
          <cell r="F42">
            <v>53</v>
          </cell>
          <cell r="G42">
            <v>600</v>
          </cell>
        </row>
        <row r="43">
          <cell r="B43" t="str">
            <v>NLC Thermal Power Station 2</v>
          </cell>
          <cell r="C43" t="str">
            <v>NEYVELI TPS-II</v>
          </cell>
          <cell r="D43" t="str">
            <v>Unit - 1,2,3</v>
          </cell>
          <cell r="E43" t="str">
            <v>Andhra Pradesh</v>
          </cell>
          <cell r="F43">
            <v>33</v>
          </cell>
          <cell r="G43">
            <v>630</v>
          </cell>
        </row>
        <row r="44">
          <cell r="B44" t="str">
            <v>NLC Thermal Power Station 2</v>
          </cell>
          <cell r="C44" t="str">
            <v>NEYVELI TPS-II</v>
          </cell>
          <cell r="D44" t="str">
            <v>Unit - 1,2,3,4</v>
          </cell>
          <cell r="E44" t="str">
            <v>Andhra Pradesh</v>
          </cell>
          <cell r="F44">
            <v>28</v>
          </cell>
          <cell r="G44">
            <v>840</v>
          </cell>
        </row>
        <row r="45">
          <cell r="B45" t="str">
            <v>NLC Thermal Power Station Expansion</v>
          </cell>
          <cell r="C45" t="str">
            <v>NEYVELI (EXT) TPS</v>
          </cell>
          <cell r="D45" t="str">
            <v>Stage 1</v>
          </cell>
          <cell r="E45" t="str">
            <v>Karnataka</v>
          </cell>
          <cell r="F45">
            <v>17</v>
          </cell>
          <cell r="G45">
            <v>420</v>
          </cell>
        </row>
        <row r="46">
          <cell r="B46" t="str">
            <v>NLC Thermal Power Station 2 Expansion</v>
          </cell>
          <cell r="C46" t="str">
            <v xml:space="preserve">NEYVELI TPS-II EXP </v>
          </cell>
          <cell r="D46" t="str">
            <v>Units - I , II</v>
          </cell>
          <cell r="E46" t="str">
            <v>Karnataka</v>
          </cell>
          <cell r="F46">
            <v>7</v>
          </cell>
          <cell r="G46">
            <v>500</v>
          </cell>
        </row>
        <row r="47">
          <cell r="B47" t="str">
            <v xml:space="preserve">Neyveli New Thermal Power Station </v>
          </cell>
          <cell r="C47" t="str">
            <v>Neyveli TPS (Z)</v>
          </cell>
          <cell r="D47" t="str">
            <v>Units - I , II</v>
          </cell>
          <cell r="E47" t="str">
            <v>Tamil Nadu</v>
          </cell>
          <cell r="F47">
            <v>1</v>
          </cell>
          <cell r="G47">
            <v>1000</v>
          </cell>
        </row>
        <row r="48">
          <cell r="B48" t="str">
            <v xml:space="preserve">Raghunathpur Thermal Power Station </v>
          </cell>
          <cell r="C48" t="str">
            <v>Raghunathpur TPP</v>
          </cell>
          <cell r="D48" t="str">
            <v>Units - I , II</v>
          </cell>
          <cell r="E48" t="str">
            <v>Haryana</v>
          </cell>
          <cell r="F48">
            <v>5</v>
          </cell>
          <cell r="G48">
            <v>1200</v>
          </cell>
        </row>
        <row r="49">
          <cell r="B49" t="str">
            <v xml:space="preserve">Ramagundam Super Thermal Power Station </v>
          </cell>
          <cell r="C49" t="str">
            <v>Ramagundem STPS</v>
          </cell>
          <cell r="D49" t="str">
            <v>Stage 1,2</v>
          </cell>
          <cell r="E49" t="str">
            <v>Andhra Pradesh</v>
          </cell>
          <cell r="F49">
            <v>16</v>
          </cell>
          <cell r="G49">
            <v>2100</v>
          </cell>
        </row>
        <row r="50">
          <cell r="B50" t="str">
            <v xml:space="preserve">Ramagundam Super Thermal Power Station </v>
          </cell>
          <cell r="C50" t="str">
            <v>Ramagundem STPS</v>
          </cell>
          <cell r="D50" t="str">
            <v>Stage 3</v>
          </cell>
          <cell r="E50" t="str">
            <v>Andhra Pradesh</v>
          </cell>
          <cell r="F50">
            <v>16</v>
          </cell>
          <cell r="G50">
            <v>500</v>
          </cell>
        </row>
        <row r="51">
          <cell r="B51" t="str">
            <v xml:space="preserve">Rihand Super Thermal Power Station </v>
          </cell>
          <cell r="C51" t="str">
            <v>Rihand STPS</v>
          </cell>
          <cell r="D51" t="str">
            <v>Stage-I</v>
          </cell>
          <cell r="E51" t="str">
            <v>uttar Pradesh</v>
          </cell>
          <cell r="F51">
            <v>8</v>
          </cell>
          <cell r="G51">
            <v>1000</v>
          </cell>
        </row>
        <row r="52">
          <cell r="B52" t="str">
            <v xml:space="preserve">Rihand Super Thermal Power Station </v>
          </cell>
          <cell r="C52" t="str">
            <v>Rihand STPS</v>
          </cell>
          <cell r="D52" t="str">
            <v>Stage -II</v>
          </cell>
          <cell r="E52" t="str">
            <v>uttar Pradesh</v>
          </cell>
          <cell r="F52">
            <v>8</v>
          </cell>
          <cell r="G52">
            <v>1000</v>
          </cell>
        </row>
        <row r="53">
          <cell r="B53" t="str">
            <v xml:space="preserve">Rihand Super Thermal Power Station </v>
          </cell>
          <cell r="C53" t="str">
            <v>Rihand STPS</v>
          </cell>
          <cell r="D53" t="str">
            <v>Stage -III</v>
          </cell>
          <cell r="E53" t="str">
            <v>uttar Pradesh</v>
          </cell>
          <cell r="F53">
            <v>8</v>
          </cell>
          <cell r="G53">
            <v>1000</v>
          </cell>
        </row>
        <row r="54">
          <cell r="B54" t="str">
            <v xml:space="preserve">Simhadri Super Thermal Power Station </v>
          </cell>
          <cell r="C54" t="str">
            <v>Simhadri STPP</v>
          </cell>
          <cell r="D54" t="str">
            <v>Stage I</v>
          </cell>
          <cell r="E54" t="str">
            <v>Andhra Pradesh</v>
          </cell>
          <cell r="F54">
            <v>9</v>
          </cell>
          <cell r="G54">
            <v>1000</v>
          </cell>
        </row>
        <row r="55">
          <cell r="B55" t="str">
            <v xml:space="preserve">Simhadri Super Thermal Power Station </v>
          </cell>
          <cell r="C55" t="str">
            <v>Simhadri STPP</v>
          </cell>
          <cell r="D55" t="str">
            <v>Stage-II</v>
          </cell>
          <cell r="E55" t="str">
            <v>Andhra Pradesh</v>
          </cell>
          <cell r="F55">
            <v>9</v>
          </cell>
          <cell r="G55">
            <v>1000</v>
          </cell>
        </row>
        <row r="56">
          <cell r="B56" t="str">
            <v xml:space="preserve">Singrauli Super Thermal Power Station </v>
          </cell>
          <cell r="C56" t="str">
            <v>Simhadri STPP</v>
          </cell>
          <cell r="E56" t="str">
            <v>Andhra Pradesh</v>
          </cell>
          <cell r="F56">
            <v>35.349999999999909</v>
          </cell>
          <cell r="G56">
            <v>2000</v>
          </cell>
        </row>
        <row r="57">
          <cell r="B57" t="str">
            <v xml:space="preserve">Sipat Super Thermal Power Station </v>
          </cell>
          <cell r="C57" t="str">
            <v>Sipat STPS</v>
          </cell>
          <cell r="D57" t="str">
            <v>Stage-I</v>
          </cell>
          <cell r="E57" t="str">
            <v>Andhra Pradesh</v>
          </cell>
          <cell r="F57">
            <v>12</v>
          </cell>
          <cell r="G57">
            <v>1980</v>
          </cell>
        </row>
        <row r="58">
          <cell r="B58" t="str">
            <v xml:space="preserve">Sipat Super Thermal Power Station </v>
          </cell>
          <cell r="C58" t="str">
            <v>Sipat STPS</v>
          </cell>
          <cell r="D58" t="str">
            <v>Stage -II</v>
          </cell>
          <cell r="E58" t="str">
            <v>Andhra Pradesh</v>
          </cell>
          <cell r="F58">
            <v>12</v>
          </cell>
          <cell r="G58">
            <v>1000</v>
          </cell>
        </row>
        <row r="59">
          <cell r="B59" t="str">
            <v xml:space="preserve">Solapur Super Thermal Power Station </v>
          </cell>
          <cell r="C59">
            <v>0</v>
          </cell>
          <cell r="E59" t="str">
            <v>Chhatisgarh</v>
          </cell>
          <cell r="F59">
            <v>2</v>
          </cell>
          <cell r="G59">
            <v>1320</v>
          </cell>
        </row>
        <row r="60">
          <cell r="B60" t="str">
            <v>Udupi TPS</v>
          </cell>
          <cell r="C60" t="str">
            <v>UDUPI TPP</v>
          </cell>
          <cell r="D60" t="str">
            <v>n/a</v>
          </cell>
          <cell r="E60" t="str">
            <v>Karnataka</v>
          </cell>
          <cell r="F60">
            <v>8</v>
          </cell>
          <cell r="G60">
            <v>1200</v>
          </cell>
        </row>
        <row r="61">
          <cell r="B61" t="str">
            <v>Feroze Gandhi Unchahar TPS</v>
          </cell>
          <cell r="C61" t="str">
            <v>Unchahar STPS</v>
          </cell>
          <cell r="D61" t="str">
            <v>Stage- I</v>
          </cell>
          <cell r="E61" t="str">
            <v>Uttar Pradesh</v>
          </cell>
          <cell r="F61">
            <v>3</v>
          </cell>
          <cell r="G61">
            <v>420</v>
          </cell>
        </row>
        <row r="62">
          <cell r="B62" t="str">
            <v>Feroze Gandhi Unchahar TPS</v>
          </cell>
          <cell r="C62" t="str">
            <v>Unchahar STPS</v>
          </cell>
          <cell r="D62" t="str">
            <v>Stage- II</v>
          </cell>
          <cell r="E62" t="str">
            <v>Uttar Pradesh</v>
          </cell>
          <cell r="F62">
            <v>3</v>
          </cell>
          <cell r="G62">
            <v>420</v>
          </cell>
        </row>
        <row r="63">
          <cell r="B63" t="str">
            <v>Feroze Gandhi Unchahar TPS</v>
          </cell>
          <cell r="C63" t="str">
            <v>Unchahar STPS</v>
          </cell>
          <cell r="D63" t="str">
            <v>Stage- III</v>
          </cell>
          <cell r="E63" t="str">
            <v>Uttar Pradesh</v>
          </cell>
          <cell r="F63">
            <v>3</v>
          </cell>
          <cell r="G63">
            <v>210</v>
          </cell>
        </row>
        <row r="64">
          <cell r="B64" t="str">
            <v>Feroze Gandhi Unchahar TPS</v>
          </cell>
          <cell r="C64" t="str">
            <v>Unchahar STPS</v>
          </cell>
          <cell r="D64" t="str">
            <v>Stage- IV</v>
          </cell>
          <cell r="E64" t="str">
            <v>Uttar Pradesh</v>
          </cell>
          <cell r="F64">
            <v>3</v>
          </cell>
          <cell r="G64">
            <v>500</v>
          </cell>
        </row>
        <row r="65">
          <cell r="B65" t="str">
            <v>Vindhyachal Super Thermal Power Station</v>
          </cell>
          <cell r="C65" t="str">
            <v>Vindhyachal STPS</v>
          </cell>
          <cell r="D65" t="str">
            <v>Stage- I</v>
          </cell>
          <cell r="E65" t="str">
            <v>Madhya Pradesh</v>
          </cell>
          <cell r="F65">
            <v>5</v>
          </cell>
          <cell r="G65">
            <v>1260</v>
          </cell>
        </row>
        <row r="66">
          <cell r="B66" t="str">
            <v>Vindhyachal Super Thermal Power Station</v>
          </cell>
          <cell r="C66" t="str">
            <v>Vindhyachal STPS</v>
          </cell>
          <cell r="D66" t="str">
            <v>Stage- II</v>
          </cell>
          <cell r="E66" t="str">
            <v>Madhya Pradesh</v>
          </cell>
          <cell r="F66">
            <v>5</v>
          </cell>
          <cell r="G66">
            <v>1000</v>
          </cell>
        </row>
        <row r="67">
          <cell r="B67" t="str">
            <v>Vindhyachal Super Thermal Power Station</v>
          </cell>
          <cell r="C67" t="str">
            <v>Vindhyachal STPS</v>
          </cell>
          <cell r="D67" t="str">
            <v>Stage- III</v>
          </cell>
          <cell r="E67" t="str">
            <v>Madhya Pradesh</v>
          </cell>
          <cell r="F67">
            <v>5</v>
          </cell>
          <cell r="G67">
            <v>1000</v>
          </cell>
        </row>
        <row r="68">
          <cell r="B68" t="str">
            <v>Vindhyachal Super Thermal Power Station</v>
          </cell>
          <cell r="C68" t="str">
            <v>Vindhyachal STPS</v>
          </cell>
          <cell r="D68" t="str">
            <v>Stage- IV</v>
          </cell>
          <cell r="E68" t="str">
            <v>Madhya Pradesh</v>
          </cell>
          <cell r="F68">
            <v>5</v>
          </cell>
          <cell r="G68">
            <v>1000</v>
          </cell>
        </row>
        <row r="69">
          <cell r="B69" t="str">
            <v>Vindhyachal Super Thermal Power Station</v>
          </cell>
          <cell r="C69" t="str">
            <v>Vindhyachal STPS</v>
          </cell>
          <cell r="D69" t="str">
            <v>Stage- V</v>
          </cell>
          <cell r="E69" t="str">
            <v>Madhya Pradesh</v>
          </cell>
          <cell r="F69">
            <v>5</v>
          </cell>
          <cell r="G69">
            <v>500</v>
          </cell>
        </row>
        <row r="70">
          <cell r="B70" t="str">
            <v>Vallur Thermal Power Station</v>
          </cell>
          <cell r="C70" t="str">
            <v>Vallur TPP</v>
          </cell>
          <cell r="D70" t="str">
            <v>n/a</v>
          </cell>
          <cell r="E70" t="str">
            <v>Tamil Nadu</v>
          </cell>
          <cell r="F70">
            <v>7</v>
          </cell>
          <cell r="G70">
            <v>1500</v>
          </cell>
        </row>
        <row r="71">
          <cell r="B71" t="str">
            <v>Korba East Thermal Power Station (KTPS)</v>
          </cell>
          <cell r="C71" t="str">
            <v>Korba - II, III</v>
          </cell>
          <cell r="D71" t="str">
            <v>n/a</v>
          </cell>
          <cell r="E71" t="str">
            <v>Chhatisgarh</v>
          </cell>
          <cell r="F71">
            <v>5</v>
          </cell>
          <cell r="G71">
            <v>440</v>
          </cell>
        </row>
        <row r="72">
          <cell r="B72" t="str">
            <v>Hasdeo Thermal Power Station (HTPS)</v>
          </cell>
          <cell r="C72" t="str">
            <v>Korba-West TPS</v>
          </cell>
          <cell r="D72" t="str">
            <v>n/a</v>
          </cell>
          <cell r="E72" t="str">
            <v>Chhatisgarh</v>
          </cell>
          <cell r="F72">
            <v>36</v>
          </cell>
          <cell r="G72">
            <v>840</v>
          </cell>
        </row>
        <row r="73">
          <cell r="B73" t="str">
            <v>Dr. Shyama Prasad Mukherjee Thermal Power Station (DSPM)</v>
          </cell>
          <cell r="C73" t="str">
            <v>DSPM TPS</v>
          </cell>
          <cell r="D73" t="str">
            <v>n/a</v>
          </cell>
          <cell r="E73" t="str">
            <v>Chhatisgarh</v>
          </cell>
          <cell r="F73">
            <v>13</v>
          </cell>
          <cell r="G73">
            <v>500</v>
          </cell>
        </row>
        <row r="74">
          <cell r="B74" t="str">
            <v xml:space="preserve"> </v>
          </cell>
          <cell r="C74" t="str">
            <v>Korba-West TPS</v>
          </cell>
          <cell r="D74" t="str">
            <v>n/a</v>
          </cell>
          <cell r="E74" t="str">
            <v>Chhatisgarh</v>
          </cell>
          <cell r="F74">
            <v>10</v>
          </cell>
          <cell r="G74">
            <v>500</v>
          </cell>
        </row>
        <row r="75">
          <cell r="B75" t="str">
            <v>Atal Bihari Vajpayee Thermal Power Plant (ABVTPP)</v>
          </cell>
          <cell r="C75" t="str">
            <v>Marwa TPS</v>
          </cell>
          <cell r="D75" t="str">
            <v>n/a</v>
          </cell>
          <cell r="E75" t="str">
            <v>Chhatisgarh</v>
          </cell>
          <cell r="F75">
            <v>4</v>
          </cell>
          <cell r="G75">
            <v>1000</v>
          </cell>
        </row>
        <row r="76">
          <cell r="B76" t="str">
            <v xml:space="preserve">Ukai TPS </v>
          </cell>
          <cell r="C76" t="str">
            <v>Ukai TPS</v>
          </cell>
          <cell r="D76" t="str">
            <v>Units 3,4,5</v>
          </cell>
          <cell r="E76" t="str">
            <v>Gujarat</v>
          </cell>
          <cell r="F76">
            <v>7</v>
          </cell>
          <cell r="G76">
            <v>610</v>
          </cell>
        </row>
        <row r="77">
          <cell r="B77" t="str">
            <v>Gandhinagar TPS</v>
          </cell>
          <cell r="C77" t="str">
            <v>Gandhi Nagar TPS</v>
          </cell>
          <cell r="D77" t="str">
            <v>Units 3,4</v>
          </cell>
          <cell r="E77" t="str">
            <v>Gujarat</v>
          </cell>
          <cell r="F77">
            <v>22</v>
          </cell>
          <cell r="G77">
            <v>420</v>
          </cell>
        </row>
        <row r="78">
          <cell r="B78" t="str">
            <v>Gandhinagar TPS</v>
          </cell>
          <cell r="C78" t="str">
            <v>Gandhi Nagar TPS</v>
          </cell>
          <cell r="D78" t="str">
            <v>Unit 5</v>
          </cell>
          <cell r="E78" t="str">
            <v>Gujarat</v>
          </cell>
          <cell r="F78">
            <v>22</v>
          </cell>
          <cell r="G78">
            <v>210</v>
          </cell>
        </row>
        <row r="79">
          <cell r="B79" t="str">
            <v>Wanakbori TPS</v>
          </cell>
          <cell r="C79" t="str">
            <v>Wanakbori TPS</v>
          </cell>
          <cell r="D79" t="str">
            <v>Units 1 to 6</v>
          </cell>
          <cell r="E79" t="str">
            <v>Gujarat</v>
          </cell>
          <cell r="F79">
            <v>22</v>
          </cell>
          <cell r="G79">
            <v>1260</v>
          </cell>
        </row>
        <row r="80">
          <cell r="B80" t="str">
            <v>Wanakbori TPS</v>
          </cell>
          <cell r="C80" t="str">
            <v>Wanakbori TPS</v>
          </cell>
          <cell r="D80" t="str">
            <v>Unit 7</v>
          </cell>
          <cell r="E80" t="str">
            <v>Gujarat</v>
          </cell>
          <cell r="F80">
            <v>22</v>
          </cell>
          <cell r="G80">
            <v>210</v>
          </cell>
        </row>
        <row r="81">
          <cell r="B81" t="str">
            <v>Panandhro,  Kutch (KLTPS)</v>
          </cell>
          <cell r="C81" t="str">
            <v>Kutch Lig. TPS</v>
          </cell>
          <cell r="D81" t="str">
            <v>Units 1 to 3</v>
          </cell>
          <cell r="E81" t="str">
            <v>Gujarat</v>
          </cell>
          <cell r="F81">
            <v>12</v>
          </cell>
          <cell r="G81">
            <v>215</v>
          </cell>
        </row>
        <row r="82">
          <cell r="B82" t="str">
            <v>Panandhro,  Kutch (KLTPS)</v>
          </cell>
          <cell r="C82" t="str">
            <v>Kutch Lig. TPS</v>
          </cell>
          <cell r="D82" t="str">
            <v>Unit 4</v>
          </cell>
          <cell r="E82" t="str">
            <v>Gujarat</v>
          </cell>
          <cell r="F82">
            <v>12</v>
          </cell>
          <cell r="G82">
            <v>75</v>
          </cell>
        </row>
        <row r="83">
          <cell r="B83" t="str">
            <v xml:space="preserve">Ukai TPS </v>
          </cell>
          <cell r="C83" t="str">
            <v>Ukai TPS</v>
          </cell>
          <cell r="D83" t="str">
            <v>Unit 6</v>
          </cell>
          <cell r="E83" t="str">
            <v>Gujarat</v>
          </cell>
          <cell r="F83">
            <v>7</v>
          </cell>
          <cell r="G83">
            <v>500</v>
          </cell>
        </row>
        <row r="84">
          <cell r="B84" t="str">
            <v>Sikka TPS</v>
          </cell>
          <cell r="C84" t="str">
            <v>Sikka Rep. TPS</v>
          </cell>
          <cell r="D84" t="str">
            <v>Units 3 &amp; 4</v>
          </cell>
          <cell r="E84" t="str">
            <v>Gujarat</v>
          </cell>
          <cell r="F84">
            <v>5</v>
          </cell>
          <cell r="G84">
            <v>500</v>
          </cell>
        </row>
        <row r="85">
          <cell r="B85" t="str">
            <v>Torrent Power Limited – Generation Business (Ahmedabad Power Plant)</v>
          </cell>
          <cell r="C85" t="str">
            <v>SABARMATI TPP</v>
          </cell>
          <cell r="D85" t="str">
            <v>D Station</v>
          </cell>
          <cell r="E85" t="str">
            <v>Gujarat</v>
          </cell>
          <cell r="F85">
            <v>32</v>
          </cell>
          <cell r="G85">
            <v>120</v>
          </cell>
        </row>
        <row r="86">
          <cell r="B86" t="str">
            <v>Torrent Power Limited – Generation Business (Ahmedabad Power Plant)</v>
          </cell>
          <cell r="C86" t="str">
            <v>SABARMATI TPP</v>
          </cell>
          <cell r="D86" t="str">
            <v>E Station</v>
          </cell>
          <cell r="E86" t="str">
            <v>Gujarat</v>
          </cell>
          <cell r="F86">
            <v>32</v>
          </cell>
          <cell r="G86">
            <v>121</v>
          </cell>
        </row>
        <row r="87">
          <cell r="B87" t="str">
            <v>Torrent Power Limited – Generation Business (Ahmedabad Power Plant)</v>
          </cell>
          <cell r="C87" t="str">
            <v>SABARMATI TPP</v>
          </cell>
          <cell r="D87" t="str">
            <v>F Station</v>
          </cell>
          <cell r="E87" t="str">
            <v>Gujarat</v>
          </cell>
          <cell r="F87">
            <v>32</v>
          </cell>
          <cell r="G87">
            <v>121</v>
          </cell>
        </row>
        <row r="88">
          <cell r="B88" t="str">
            <v xml:space="preserve">Jojobera Power Plant </v>
          </cell>
          <cell r="C88" t="str">
            <v>JOJOBERA TPS</v>
          </cell>
          <cell r="D88" t="str">
            <v>Unit 2</v>
          </cell>
          <cell r="E88" t="str">
            <v>Jharkhand</v>
          </cell>
          <cell r="F88">
            <v>19</v>
          </cell>
          <cell r="G88">
            <v>120</v>
          </cell>
        </row>
        <row r="89">
          <cell r="B89" t="str">
            <v xml:space="preserve">Jojobera Power Plant </v>
          </cell>
          <cell r="C89" t="str">
            <v>JOJOBERA TPS</v>
          </cell>
          <cell r="D89" t="str">
            <v>Unit 3</v>
          </cell>
          <cell r="E89" t="str">
            <v>Jharkhand</v>
          </cell>
          <cell r="F89">
            <v>19</v>
          </cell>
          <cell r="G89">
            <v>120</v>
          </cell>
        </row>
        <row r="90">
          <cell r="B90" t="str">
            <v>Mahadev Prasad Super Thermal Power Plant</v>
          </cell>
          <cell r="C90" t="str">
            <v>MAHADEV PRASAD STPP</v>
          </cell>
          <cell r="D90" t="str">
            <v>Unit 1</v>
          </cell>
          <cell r="E90" t="str">
            <v>Jharkhand</v>
          </cell>
          <cell r="F90">
            <v>8</v>
          </cell>
          <cell r="G90">
            <v>270</v>
          </cell>
        </row>
        <row r="91">
          <cell r="B91" t="str">
            <v>Mahadev Prasad Super Thermal Power Plant</v>
          </cell>
          <cell r="C91" t="str">
            <v>MAHADEV PRASAD STPP</v>
          </cell>
          <cell r="D91" t="str">
            <v>Unit 2</v>
          </cell>
          <cell r="E91" t="str">
            <v>Jharkhand</v>
          </cell>
          <cell r="F91">
            <v>8</v>
          </cell>
          <cell r="G91">
            <v>270</v>
          </cell>
        </row>
        <row r="92">
          <cell r="B92" t="str">
            <v>Inland Tonagatu Power Project</v>
          </cell>
          <cell r="D92" t="str">
            <v>Unit 1</v>
          </cell>
          <cell r="E92" t="str">
            <v>Jharkhand</v>
          </cell>
          <cell r="F92">
            <v>9</v>
          </cell>
          <cell r="G92">
            <v>63</v>
          </cell>
        </row>
        <row r="93">
          <cell r="B93" t="str">
            <v>Butibori Power Project</v>
          </cell>
          <cell r="C93" t="str">
            <v>Butibori TPP</v>
          </cell>
          <cell r="D93" t="str">
            <v>Units 1 &amp; 2</v>
          </cell>
          <cell r="E93" t="str">
            <v>Maharashtra</v>
          </cell>
          <cell r="F93">
            <v>8</v>
          </cell>
          <cell r="G93">
            <v>600</v>
          </cell>
        </row>
        <row r="94">
          <cell r="B94" t="str">
            <v>Dahanu Thermal Power Station (DTPS)</v>
          </cell>
          <cell r="C94" t="str">
            <v>Dahanu TPS</v>
          </cell>
          <cell r="D94" t="str">
            <v>Units 1 &amp; 2</v>
          </cell>
          <cell r="E94" t="str">
            <v>Maharashtra</v>
          </cell>
          <cell r="F94">
            <v>25</v>
          </cell>
          <cell r="G94">
            <v>500</v>
          </cell>
        </row>
        <row r="95">
          <cell r="B95" t="str">
            <v>Bhusawal TPS</v>
          </cell>
          <cell r="C95" t="str">
            <v>Bhusawal TPS</v>
          </cell>
          <cell r="D95" t="str">
            <v>unit 3</v>
          </cell>
          <cell r="E95" t="str">
            <v>Maharashtra</v>
          </cell>
          <cell r="F95">
            <v>8</v>
          </cell>
          <cell r="G95">
            <v>210</v>
          </cell>
        </row>
        <row r="96">
          <cell r="B96" t="str">
            <v>Bhusawal TPS</v>
          </cell>
          <cell r="C96" t="str">
            <v>Bhusawal TPS</v>
          </cell>
          <cell r="D96" t="str">
            <v>unit 4,5</v>
          </cell>
          <cell r="E96" t="str">
            <v>Maharashtra</v>
          </cell>
          <cell r="F96">
            <v>8</v>
          </cell>
          <cell r="G96">
            <v>1000</v>
          </cell>
        </row>
        <row r="97">
          <cell r="B97" t="str">
            <v>Chandrapur Super Thermal Power Station</v>
          </cell>
          <cell r="C97" t="str">
            <v>Chandrapur STPS</v>
          </cell>
          <cell r="D97" t="str">
            <v>unit 3,4,5,6,7</v>
          </cell>
          <cell r="E97" t="str">
            <v>Maharashtra</v>
          </cell>
          <cell r="F97">
            <v>5</v>
          </cell>
          <cell r="G97">
            <v>1920</v>
          </cell>
        </row>
        <row r="98">
          <cell r="B98" t="str">
            <v>Chandrapur Super Thermal Power Station</v>
          </cell>
          <cell r="C98" t="str">
            <v>Chandrapur STPS</v>
          </cell>
          <cell r="D98" t="str">
            <v>unit 8,9</v>
          </cell>
          <cell r="E98" t="str">
            <v>Maharashtra</v>
          </cell>
          <cell r="F98">
            <v>5</v>
          </cell>
          <cell r="G98">
            <v>1000</v>
          </cell>
        </row>
        <row r="99">
          <cell r="B99" t="str">
            <v>Khaperkheda TPS</v>
          </cell>
          <cell r="C99" t="str">
            <v>Khaparkheda TPS</v>
          </cell>
          <cell r="D99" t="str">
            <v>unit 1,2,3,4</v>
          </cell>
          <cell r="E99" t="str">
            <v>Maharashtra</v>
          </cell>
          <cell r="F99">
            <v>25</v>
          </cell>
          <cell r="G99">
            <v>840</v>
          </cell>
        </row>
        <row r="100">
          <cell r="B100" t="str">
            <v>Khaperkheda TPS</v>
          </cell>
          <cell r="C100" t="str">
            <v>Khaparkheda TPS</v>
          </cell>
          <cell r="D100" t="str">
            <v>Unit 5</v>
          </cell>
          <cell r="E100" t="str">
            <v>Maharashtra</v>
          </cell>
          <cell r="F100">
            <v>25</v>
          </cell>
          <cell r="G100">
            <v>500</v>
          </cell>
        </row>
        <row r="101">
          <cell r="B101" t="str">
            <v>Koradi TPS</v>
          </cell>
          <cell r="C101" t="str">
            <v>Koradi TPS</v>
          </cell>
          <cell r="D101" t="str">
            <v>unit 6,7</v>
          </cell>
          <cell r="E101" t="str">
            <v>Maharashtra</v>
          </cell>
          <cell r="F101">
            <v>38</v>
          </cell>
          <cell r="G101">
            <v>420</v>
          </cell>
        </row>
        <row r="102">
          <cell r="B102" t="str">
            <v>Koradi TPS</v>
          </cell>
          <cell r="C102" t="str">
            <v>Koradi TPS</v>
          </cell>
          <cell r="D102" t="str">
            <v>unit 8,9,10</v>
          </cell>
          <cell r="E102" t="str">
            <v>Maharashtra</v>
          </cell>
          <cell r="F102">
            <v>38</v>
          </cell>
          <cell r="G102">
            <v>1980</v>
          </cell>
        </row>
        <row r="103">
          <cell r="B103" t="str">
            <v>Nashik TPS</v>
          </cell>
          <cell r="C103" t="str">
            <v>Nasik TPS</v>
          </cell>
          <cell r="D103" t="str">
            <v>unit 3,4,5</v>
          </cell>
          <cell r="E103" t="str">
            <v>Maharashtra</v>
          </cell>
          <cell r="F103">
            <v>4</v>
          </cell>
          <cell r="G103">
            <v>630</v>
          </cell>
        </row>
        <row r="104">
          <cell r="B104" t="str">
            <v>Parli TPS</v>
          </cell>
          <cell r="C104" t="str">
            <v>Parli TPS</v>
          </cell>
          <cell r="D104" t="str">
            <v>unit 6,7</v>
          </cell>
          <cell r="E104" t="str">
            <v>Maharashtra</v>
          </cell>
          <cell r="F104">
            <v>4</v>
          </cell>
          <cell r="G104">
            <v>500</v>
          </cell>
        </row>
        <row r="105">
          <cell r="B105" t="str">
            <v>Parli TPS</v>
          </cell>
          <cell r="C105" t="str">
            <v>Parli TPS</v>
          </cell>
          <cell r="D105" t="str">
            <v>unit 8</v>
          </cell>
          <cell r="E105" t="str">
            <v>Maharashtra</v>
          </cell>
          <cell r="F105">
            <v>4</v>
          </cell>
          <cell r="G105">
            <v>250</v>
          </cell>
        </row>
        <row r="106">
          <cell r="B106" t="str">
            <v>Paras TPS</v>
          </cell>
          <cell r="C106" t="str">
            <v>Paras TPS</v>
          </cell>
          <cell r="D106" t="str">
            <v>unit 3,4</v>
          </cell>
          <cell r="E106" t="str">
            <v>Maharashtra</v>
          </cell>
          <cell r="F106">
            <v>11.5</v>
          </cell>
          <cell r="G106">
            <v>500</v>
          </cell>
        </row>
        <row r="107">
          <cell r="B107" t="str">
            <v>Anuppur TPP</v>
          </cell>
          <cell r="C107" t="str">
            <v>Anuppur TPP</v>
          </cell>
          <cell r="D107" t="str">
            <v>Unit 2</v>
          </cell>
          <cell r="E107" t="str">
            <v>Madhya Pradesh</v>
          </cell>
          <cell r="F107">
            <v>5</v>
          </cell>
          <cell r="G107">
            <v>600</v>
          </cell>
        </row>
        <row r="108">
          <cell r="B108" t="str">
            <v>Bina TPS</v>
          </cell>
          <cell r="C108" t="str">
            <v>Bina TPS</v>
          </cell>
          <cell r="D108" t="str">
            <v>Unit 1 &amp; 2</v>
          </cell>
          <cell r="E108" t="str">
            <v>Madhya Pradesh</v>
          </cell>
          <cell r="F108">
            <v>8</v>
          </cell>
          <cell r="G108">
            <v>500</v>
          </cell>
        </row>
        <row r="109">
          <cell r="B109" t="str">
            <v>Niwari TPS</v>
          </cell>
          <cell r="C109">
            <v>0</v>
          </cell>
          <cell r="D109" t="str">
            <v>Unit-1</v>
          </cell>
          <cell r="E109" t="str">
            <v>Uttar Pradesh</v>
          </cell>
          <cell r="F109">
            <v>1</v>
          </cell>
          <cell r="G109">
            <v>45</v>
          </cell>
        </row>
        <row r="110">
          <cell r="B110" t="str">
            <v>Seoni TPS</v>
          </cell>
          <cell r="C110">
            <v>0</v>
          </cell>
          <cell r="D110" t="str">
            <v>Unit-1</v>
          </cell>
          <cell r="E110" t="str">
            <v>Madhya Pradesh</v>
          </cell>
          <cell r="F110">
            <v>4</v>
          </cell>
          <cell r="G110">
            <v>600</v>
          </cell>
        </row>
        <row r="111">
          <cell r="B111" t="str">
            <v xml:space="preserve">Odisha Power Generation Corporation </v>
          </cell>
          <cell r="C111">
            <v>0</v>
          </cell>
          <cell r="E111">
            <v>0</v>
          </cell>
          <cell r="F111">
            <v>40</v>
          </cell>
          <cell r="G111">
            <v>420</v>
          </cell>
        </row>
        <row r="112">
          <cell r="B112" t="str">
            <v>Singareni TPS</v>
          </cell>
          <cell r="C112" t="str">
            <v>Singareni TPP</v>
          </cell>
          <cell r="E112" t="str">
            <v>Telangana</v>
          </cell>
          <cell r="F112">
            <v>4</v>
          </cell>
          <cell r="G112">
            <v>1200</v>
          </cell>
        </row>
        <row r="113">
          <cell r="B113" t="str">
            <v>Ropar TPS</v>
          </cell>
          <cell r="C113" t="str">
            <v>Ropar TPS</v>
          </cell>
          <cell r="E113" t="str">
            <v>Punjab</v>
          </cell>
          <cell r="F113">
            <v>30</v>
          </cell>
          <cell r="G113">
            <v>840</v>
          </cell>
        </row>
        <row r="114">
          <cell r="B114" t="str">
            <v>Leh.Mo TPS</v>
          </cell>
          <cell r="C114" t="str">
            <v>GH TPS (LEH.MOH.)</v>
          </cell>
          <cell r="D114" t="str">
            <v>unit 1,2,3,4</v>
          </cell>
          <cell r="E114" t="str">
            <v>Punjab</v>
          </cell>
          <cell r="F114">
            <v>3</v>
          </cell>
          <cell r="G114">
            <v>920</v>
          </cell>
        </row>
        <row r="115">
          <cell r="B115" t="str">
            <v>Ennore TPS</v>
          </cell>
          <cell r="C115">
            <v>0</v>
          </cell>
          <cell r="E115" t="str">
            <v>Tamil Nadu</v>
          </cell>
          <cell r="F115">
            <v>47</v>
          </cell>
          <cell r="G115">
            <v>450</v>
          </cell>
        </row>
        <row r="116">
          <cell r="B116" t="str">
            <v>Ennore TPS Expansion</v>
          </cell>
          <cell r="C116">
            <v>0</v>
          </cell>
          <cell r="E116" t="str">
            <v>Tamil Nadu</v>
          </cell>
          <cell r="F116">
            <v>0</v>
          </cell>
          <cell r="G116">
            <v>660</v>
          </cell>
        </row>
        <row r="117">
          <cell r="B117" t="str">
            <v>Tuticorin TPS</v>
          </cell>
          <cell r="C117">
            <v>0</v>
          </cell>
          <cell r="E117">
            <v>0</v>
          </cell>
          <cell r="F117">
            <v>35</v>
          </cell>
          <cell r="G117">
            <v>1050</v>
          </cell>
        </row>
        <row r="118">
          <cell r="B118" t="str">
            <v>Mettur TPS</v>
          </cell>
          <cell r="C118" t="str">
            <v>Mettur TPS</v>
          </cell>
          <cell r="D118" t="str">
            <v>Stage 1</v>
          </cell>
          <cell r="E118" t="str">
            <v>Tamil Nadu</v>
          </cell>
          <cell r="F118">
            <v>8</v>
          </cell>
          <cell r="G118">
            <v>840</v>
          </cell>
        </row>
        <row r="119">
          <cell r="B119" t="str">
            <v>Mettur TPS Expansion</v>
          </cell>
          <cell r="C119" t="str">
            <v>Mettur TPS EXT</v>
          </cell>
          <cell r="D119" t="str">
            <v>Stage 3</v>
          </cell>
          <cell r="E119" t="str">
            <v>Tamil Nadu</v>
          </cell>
          <cell r="F119">
            <v>33</v>
          </cell>
          <cell r="G119">
            <v>600</v>
          </cell>
        </row>
        <row r="120">
          <cell r="B120" t="str">
            <v>North Chennai TPS</v>
          </cell>
          <cell r="C120" t="str">
            <v>North Chennai TPS</v>
          </cell>
          <cell r="D120" t="str">
            <v>Stage 1</v>
          </cell>
          <cell r="E120" t="str">
            <v>Tamil Nadu</v>
          </cell>
          <cell r="F120">
            <v>26</v>
          </cell>
          <cell r="G120">
            <v>630</v>
          </cell>
        </row>
        <row r="121">
          <cell r="B121" t="str">
            <v>North Chennai TPS</v>
          </cell>
          <cell r="C121" t="str">
            <v>North Chennai TPS</v>
          </cell>
          <cell r="D121" t="str">
            <v>Stage 2</v>
          </cell>
          <cell r="E121" t="str">
            <v>Tamil Nadu</v>
          </cell>
          <cell r="F121">
            <v>26</v>
          </cell>
          <cell r="G121">
            <v>1200</v>
          </cell>
        </row>
        <row r="122">
          <cell r="B122" t="str">
            <v>Anpara TPS</v>
          </cell>
          <cell r="C122" t="str">
            <v>Anpara B TPS</v>
          </cell>
          <cell r="D122" t="str">
            <v>A</v>
          </cell>
          <cell r="E122" t="str">
            <v>Uttar Pradesh</v>
          </cell>
          <cell r="F122">
            <v>27</v>
          </cell>
          <cell r="G122">
            <v>630</v>
          </cell>
        </row>
        <row r="123">
          <cell r="B123" t="str">
            <v>Anpara TPS</v>
          </cell>
          <cell r="C123" t="str">
            <v>Anpara B TPS</v>
          </cell>
          <cell r="D123" t="str">
            <v>B</v>
          </cell>
          <cell r="E123" t="str">
            <v>Uttar Pradesh</v>
          </cell>
          <cell r="F123">
            <v>27</v>
          </cell>
          <cell r="G123">
            <v>1000</v>
          </cell>
        </row>
        <row r="124">
          <cell r="B124" t="str">
            <v>Obra A</v>
          </cell>
          <cell r="C124" t="str">
            <v>Obra TPS</v>
          </cell>
          <cell r="E124" t="str">
            <v>Uttar Pradesh</v>
          </cell>
          <cell r="F124">
            <v>7</v>
          </cell>
          <cell r="G124">
            <v>194</v>
          </cell>
        </row>
        <row r="125">
          <cell r="B125" t="str">
            <v>Obra B</v>
          </cell>
          <cell r="C125" t="str">
            <v>Obra TPS</v>
          </cell>
          <cell r="E125" t="str">
            <v>Uttar Pradesh</v>
          </cell>
          <cell r="F125">
            <v>49</v>
          </cell>
          <cell r="G125">
            <v>1000</v>
          </cell>
        </row>
        <row r="126">
          <cell r="B126" t="str">
            <v xml:space="preserve">Harduaganj </v>
          </cell>
          <cell r="C126" t="str">
            <v>Harduaganj TPS</v>
          </cell>
          <cell r="E126" t="str">
            <v>Uttar Pradesh</v>
          </cell>
          <cell r="F126">
            <v>42</v>
          </cell>
          <cell r="G126">
            <v>165</v>
          </cell>
        </row>
        <row r="127">
          <cell r="B127" t="str">
            <v>Harduaganj  Exp</v>
          </cell>
          <cell r="C127">
            <v>0</v>
          </cell>
          <cell r="E127" t="str">
            <v>Uttar Pradesh</v>
          </cell>
          <cell r="F127">
            <v>8</v>
          </cell>
          <cell r="G127">
            <v>500</v>
          </cell>
        </row>
        <row r="128">
          <cell r="B128" t="str">
            <v>Panki</v>
          </cell>
          <cell r="C128" t="str">
            <v>Panki TPS</v>
          </cell>
          <cell r="E128" t="str">
            <v>Uttar Pradesh</v>
          </cell>
          <cell r="F128">
            <v>43</v>
          </cell>
          <cell r="G128">
            <v>210</v>
          </cell>
        </row>
        <row r="129">
          <cell r="B129" t="str">
            <v>Parichha</v>
          </cell>
          <cell r="C129" t="str">
            <v>Parichha TPS</v>
          </cell>
          <cell r="E129" t="str">
            <v>Uttar Pradesh</v>
          </cell>
          <cell r="F129">
            <v>35</v>
          </cell>
          <cell r="G129">
            <v>220</v>
          </cell>
        </row>
        <row r="130">
          <cell r="B130" t="str">
            <v>Parichha Exp</v>
          </cell>
          <cell r="C130">
            <v>0</v>
          </cell>
          <cell r="D130" t="str">
            <v>Stage 1</v>
          </cell>
          <cell r="E130" t="str">
            <v>Uttar Pradesh</v>
          </cell>
          <cell r="F130">
            <v>7</v>
          </cell>
          <cell r="G130">
            <v>420</v>
          </cell>
        </row>
        <row r="131">
          <cell r="B131" t="str">
            <v>Parichha Exp</v>
          </cell>
          <cell r="C131">
            <v>0</v>
          </cell>
          <cell r="D131" t="str">
            <v>Stage 2</v>
          </cell>
          <cell r="E131" t="str">
            <v>Uttar Pradesh</v>
          </cell>
          <cell r="F131">
            <v>7</v>
          </cell>
          <cell r="G131">
            <v>500</v>
          </cell>
        </row>
        <row r="132">
          <cell r="B132" t="str">
            <v>Budge Budge TPS</v>
          </cell>
          <cell r="C132" t="str">
            <v>Budge Budge TPS</v>
          </cell>
          <cell r="E132" t="str">
            <v>West Bengal</v>
          </cell>
          <cell r="F132">
            <v>18.333333333333258</v>
          </cell>
          <cell r="G132">
            <v>750</v>
          </cell>
        </row>
        <row r="133">
          <cell r="B133" t="str">
            <v>Southern Generating Station</v>
          </cell>
          <cell r="C133">
            <v>0</v>
          </cell>
          <cell r="E133" t="str">
            <v>West Bengal</v>
          </cell>
          <cell r="F133">
            <v>30</v>
          </cell>
          <cell r="G133">
            <v>136</v>
          </cell>
        </row>
        <row r="134">
          <cell r="B134" t="str">
            <v xml:space="preserve">Dishergarh Thermal Power Station </v>
          </cell>
          <cell r="C134">
            <v>0</v>
          </cell>
          <cell r="E134" t="str">
            <v>West Bengal</v>
          </cell>
          <cell r="F134">
            <v>7</v>
          </cell>
          <cell r="G134">
            <v>12</v>
          </cell>
        </row>
        <row r="135">
          <cell r="B135" t="str">
            <v>Haldia TPS</v>
          </cell>
          <cell r="C135" t="str">
            <v>Haldia TPP</v>
          </cell>
          <cell r="E135" t="str">
            <v>West Bengal</v>
          </cell>
          <cell r="F135">
            <v>5</v>
          </cell>
          <cell r="G135">
            <v>600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heet"/>
      <sheetName val="Fixed cost breakup"/>
    </sheetNames>
    <sheetDataSet>
      <sheetData sheetId="0" refreshError="1">
        <row r="36">
          <cell r="B36" t="str">
            <v>Mejia Thermal Power Station</v>
          </cell>
          <cell r="C36" t="str">
            <v>Unit-I,II,III</v>
          </cell>
        </row>
        <row r="37">
          <cell r="C37" t="str">
            <v>Unit-IV</v>
          </cell>
        </row>
        <row r="38">
          <cell r="C38" t="str">
            <v>Unit-V, VI</v>
          </cell>
        </row>
        <row r="39">
          <cell r="C39" t="str">
            <v>Unit - VII, VIII</v>
          </cell>
        </row>
        <row r="40">
          <cell r="C40" t="str">
            <v>Stage 2</v>
          </cell>
        </row>
        <row r="41">
          <cell r="C41" t="str">
            <v>Unit - 1 - 10</v>
          </cell>
        </row>
        <row r="42">
          <cell r="C42" t="str">
            <v>Unit - 1,2,3</v>
          </cell>
        </row>
        <row r="43">
          <cell r="C43" t="str">
            <v>Unit - 1,2,3,4</v>
          </cell>
        </row>
        <row r="44">
          <cell r="C44" t="str">
            <v>Stage 1</v>
          </cell>
        </row>
        <row r="45">
          <cell r="C45" t="str">
            <v>Units - I , II</v>
          </cell>
        </row>
        <row r="46">
          <cell r="C46" t="str">
            <v>Units - I , II</v>
          </cell>
        </row>
        <row r="47">
          <cell r="C47" t="str">
            <v>Units - I , II</v>
          </cell>
        </row>
        <row r="48">
          <cell r="C48" t="str">
            <v>Stage 1,2</v>
          </cell>
        </row>
        <row r="49">
          <cell r="C49" t="str">
            <v>Stage 3</v>
          </cell>
        </row>
        <row r="50">
          <cell r="C50" t="str">
            <v>Stage-I</v>
          </cell>
        </row>
        <row r="51">
          <cell r="C51" t="str">
            <v>Stage -II</v>
          </cell>
        </row>
        <row r="52">
          <cell r="C52" t="str">
            <v>Stage -III</v>
          </cell>
        </row>
        <row r="53">
          <cell r="C53" t="str">
            <v>Stage I</v>
          </cell>
        </row>
        <row r="54">
          <cell r="C54" t="str">
            <v>Stage-II</v>
          </cell>
        </row>
        <row r="56">
          <cell r="C56" t="str">
            <v>Stage-I</v>
          </cell>
        </row>
        <row r="57">
          <cell r="C57" t="str">
            <v>Stage -II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7"/>
  <sheetViews>
    <sheetView tabSelected="1" topLeftCell="B1" workbookViewId="0">
      <selection activeCell="S9" sqref="S9"/>
    </sheetView>
  </sheetViews>
  <sheetFormatPr baseColWidth="10" defaultColWidth="8.83203125" defaultRowHeight="15"/>
  <cols>
    <col min="2" max="2" width="41.1640625" customWidth="1"/>
    <col min="3" max="3" width="21.6640625" customWidth="1"/>
    <col min="15" max="15" width="11.1640625" customWidth="1"/>
  </cols>
  <sheetData>
    <row r="1" spans="1:20" ht="8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165</v>
      </c>
    </row>
    <row r="2" spans="1:20">
      <c r="A2">
        <v>1</v>
      </c>
      <c r="B2" t="s">
        <v>13</v>
      </c>
      <c r="C2" t="str">
        <f>'[1]Main sheet'!D2</f>
        <v xml:space="preserve"> Stage-I &amp; II</v>
      </c>
      <c r="D2" s="2">
        <v>29.5</v>
      </c>
      <c r="E2" s="3">
        <f>IF(D2&lt;25,25-D2,5)</f>
        <v>5</v>
      </c>
      <c r="F2" s="3">
        <f>VLOOKUP(B2,'[2]Fixed costs '!$B$2:$G$135,6,FALSE)</f>
        <v>1600</v>
      </c>
      <c r="G2" s="4">
        <v>308.73340000000002</v>
      </c>
      <c r="H2" s="4">
        <v>0</v>
      </c>
      <c r="I2" s="4">
        <v>34.145400000000002</v>
      </c>
      <c r="J2" s="4">
        <v>121.9734</v>
      </c>
      <c r="K2" s="4">
        <v>395.40730000000002</v>
      </c>
      <c r="L2" s="4">
        <v>0</v>
      </c>
      <c r="M2" s="4">
        <v>63.178100000000001</v>
      </c>
      <c r="N2" s="4">
        <f>SUM(G2:M2)</f>
        <v>923.43760000000009</v>
      </c>
      <c r="O2" s="24">
        <f>N2/F2</f>
        <v>0.57714850000000006</v>
      </c>
      <c r="Q2">
        <f>CORREL(E2:E131,K2:K131)</f>
        <v>-0.20793676286131665</v>
      </c>
    </row>
    <row r="3" spans="1:20">
      <c r="A3">
        <f>A2+1</f>
        <v>2</v>
      </c>
      <c r="B3" t="s">
        <v>14</v>
      </c>
      <c r="C3" t="str">
        <f>'[1]Main sheet'!D3</f>
        <v>Stage 6 &amp; 7</v>
      </c>
      <c r="D3" s="2">
        <v>3</v>
      </c>
      <c r="E3" s="3">
        <f t="shared" ref="E3:E25" si="0">IF(D3&lt;25,25-D3,5)</f>
        <v>22</v>
      </c>
      <c r="F3" s="3">
        <f>VLOOKUP(B3,'[2]Fixed costs '!$B$2:$G$135,6,FALSE)</f>
        <v>220</v>
      </c>
      <c r="G3" s="4">
        <v>21.95</v>
      </c>
      <c r="H3" s="4">
        <v>32.840000000000003</v>
      </c>
      <c r="I3" s="4">
        <v>25.3</v>
      </c>
      <c r="J3" s="4">
        <v>20.6</v>
      </c>
      <c r="K3" s="4">
        <v>44.03</v>
      </c>
      <c r="L3" s="4">
        <v>0</v>
      </c>
      <c r="M3" s="4">
        <v>-0.5</v>
      </c>
      <c r="N3" s="4">
        <f>SUM(G3:M3)</f>
        <v>144.22</v>
      </c>
      <c r="O3" s="24">
        <f t="shared" ref="O3:O66" si="1">N3/F3</f>
        <v>0.65554545454545454</v>
      </c>
    </row>
    <row r="4" spans="1:20">
      <c r="A4">
        <f t="shared" ref="A4:A66" si="2">A3+1</f>
        <v>3</v>
      </c>
      <c r="B4" s="5" t="s">
        <v>14</v>
      </c>
      <c r="C4" t="str">
        <f>'[1]Main sheet'!D4</f>
        <v>Stage 8 &amp; 9</v>
      </c>
      <c r="D4" s="2">
        <v>1</v>
      </c>
      <c r="E4" s="3">
        <f t="shared" si="0"/>
        <v>24</v>
      </c>
      <c r="F4" s="3">
        <f>VLOOKUP(B4,'[2]Fixed costs '!$B$2:$G$135,6,FALSE)</f>
        <v>220</v>
      </c>
      <c r="G4" s="4">
        <v>222.94</v>
      </c>
      <c r="H4" s="4">
        <v>400.85</v>
      </c>
      <c r="I4" s="4">
        <v>273.29000000000002</v>
      </c>
      <c r="J4" s="4">
        <v>64.52</v>
      </c>
      <c r="K4" s="4">
        <v>44.03</v>
      </c>
      <c r="L4" s="4">
        <v>0</v>
      </c>
      <c r="M4" s="4">
        <v>-0.5</v>
      </c>
      <c r="N4" s="4">
        <f>SUM(G4:M4)</f>
        <v>1005.1299999999999</v>
      </c>
      <c r="O4" s="24">
        <f t="shared" si="1"/>
        <v>4.5687727272727265</v>
      </c>
    </row>
    <row r="5" spans="1:20">
      <c r="A5">
        <f t="shared" si="2"/>
        <v>4</v>
      </c>
      <c r="B5" t="s">
        <v>15</v>
      </c>
      <c r="C5" t="str">
        <f>'[1]Main sheet'!D5</f>
        <v>Stage I, II, III</v>
      </c>
      <c r="D5" s="2">
        <v>32.166666666666742</v>
      </c>
      <c r="E5" s="3">
        <f t="shared" si="0"/>
        <v>5</v>
      </c>
      <c r="F5" s="3">
        <f>VLOOKUP(B5,'[2]Fixed costs '!$B$2:$G$135,6,FALSE)</f>
        <v>1260</v>
      </c>
      <c r="G5" s="4">
        <v>147.06</v>
      </c>
      <c r="H5" s="4">
        <v>0</v>
      </c>
      <c r="I5" s="4">
        <v>17.91</v>
      </c>
      <c r="J5" s="4"/>
      <c r="K5" s="4">
        <v>498.36</v>
      </c>
      <c r="L5" s="4">
        <v>0</v>
      </c>
      <c r="M5" s="4"/>
      <c r="N5" s="4">
        <f>SUM(G5:L5)</f>
        <v>663.33</v>
      </c>
      <c r="O5" s="24">
        <f t="shared" si="1"/>
        <v>0.526452380952381</v>
      </c>
    </row>
    <row r="6" spans="1:20">
      <c r="A6">
        <f t="shared" si="2"/>
        <v>5</v>
      </c>
      <c r="B6" t="s">
        <v>15</v>
      </c>
      <c r="C6" t="str">
        <f>'[1]Main sheet'!D6</f>
        <v>Stage IV</v>
      </c>
      <c r="D6" s="2">
        <v>11</v>
      </c>
      <c r="E6" s="3">
        <f t="shared" si="0"/>
        <v>14</v>
      </c>
      <c r="F6" s="3">
        <f>VLOOKUP(B6,'[2]Fixed costs '!$B$2:$G$135,6,FALSE)</f>
        <v>1260</v>
      </c>
      <c r="G6" s="4">
        <v>123.63</v>
      </c>
      <c r="H6" s="4">
        <v>0</v>
      </c>
      <c r="I6" s="4">
        <v>70.17</v>
      </c>
      <c r="J6" s="4"/>
      <c r="K6" s="4">
        <v>135.06</v>
      </c>
      <c r="L6" s="4">
        <v>0</v>
      </c>
      <c r="M6" s="4"/>
      <c r="N6" s="4">
        <f>SUM(G6:L6)</f>
        <v>328.86</v>
      </c>
      <c r="O6" s="24">
        <f t="shared" si="1"/>
        <v>0.26100000000000001</v>
      </c>
      <c r="S6" t="s">
        <v>164</v>
      </c>
    </row>
    <row r="7" spans="1:20">
      <c r="A7">
        <f t="shared" si="2"/>
        <v>6</v>
      </c>
      <c r="B7" t="s">
        <v>16</v>
      </c>
      <c r="C7" t="str">
        <f>'[1]Main sheet'!D7</f>
        <v>Stage 1</v>
      </c>
      <c r="D7" s="2">
        <v>26</v>
      </c>
      <c r="E7" s="3">
        <f t="shared" si="0"/>
        <v>5</v>
      </c>
      <c r="F7" s="3">
        <f>VLOOKUP(B7,'[2]Fixed costs '!$B$2:$G$135,6,FALSE)</f>
        <v>420</v>
      </c>
      <c r="G7" s="4">
        <v>74.37</v>
      </c>
      <c r="H7" s="4">
        <v>0</v>
      </c>
      <c r="I7" s="4">
        <v>14.43</v>
      </c>
      <c r="J7" s="4"/>
      <c r="K7" s="4">
        <v>166.12</v>
      </c>
      <c r="L7" s="4">
        <v>0</v>
      </c>
      <c r="M7" s="4"/>
      <c r="N7" s="4">
        <f>SUM(G7:L7)</f>
        <v>254.92000000000002</v>
      </c>
      <c r="O7" s="24">
        <f t="shared" si="1"/>
        <v>0.60695238095238102</v>
      </c>
      <c r="S7" s="23">
        <f>MIN(O2:O72,O74:O84,O87:O131)</f>
        <v>4.3007936507936509E-2</v>
      </c>
      <c r="T7" t="s">
        <v>161</v>
      </c>
    </row>
    <row r="8" spans="1:20">
      <c r="A8">
        <f t="shared" si="2"/>
        <v>7</v>
      </c>
      <c r="B8" t="s">
        <v>16</v>
      </c>
      <c r="C8" t="str">
        <f>'[1]Main sheet'!D8</f>
        <v>Stage 2</v>
      </c>
      <c r="D8" s="2">
        <v>13</v>
      </c>
      <c r="E8" s="3">
        <f t="shared" si="0"/>
        <v>12</v>
      </c>
      <c r="F8" s="3">
        <f>VLOOKUP(B8,'[2]Fixed costs '!$B$2:$G$135,6,FALSE)</f>
        <v>420</v>
      </c>
      <c r="G8" s="4">
        <v>74.03</v>
      </c>
      <c r="H8" s="4">
        <v>0</v>
      </c>
      <c r="I8" s="4">
        <v>7.32</v>
      </c>
      <c r="J8" s="4"/>
      <c r="K8" s="4">
        <v>166.12</v>
      </c>
      <c r="L8" s="4">
        <v>0</v>
      </c>
      <c r="M8" s="4"/>
      <c r="N8" s="4">
        <f>SUM(G8:L8)</f>
        <v>247.47</v>
      </c>
      <c r="O8" s="24">
        <f t="shared" si="1"/>
        <v>0.58921428571428569</v>
      </c>
      <c r="S8" s="23">
        <f>MAX(O2:O72,O74:O84,O87:O131)</f>
        <v>6.5331818181818191</v>
      </c>
      <c r="T8" t="s">
        <v>162</v>
      </c>
    </row>
    <row r="9" spans="1:20">
      <c r="A9">
        <f t="shared" si="2"/>
        <v>8</v>
      </c>
      <c r="B9" t="s">
        <v>16</v>
      </c>
      <c r="C9" t="str">
        <f>'[1]Main sheet'!D9</f>
        <v>Stage 3</v>
      </c>
      <c r="D9" s="2">
        <v>10</v>
      </c>
      <c r="E9" s="3">
        <f t="shared" si="0"/>
        <v>15</v>
      </c>
      <c r="F9" s="3">
        <f>VLOOKUP(B9,'[2]Fixed costs '!$B$2:$G$135,6,FALSE)</f>
        <v>420</v>
      </c>
      <c r="G9" s="4">
        <v>79.92</v>
      </c>
      <c r="H9" s="4">
        <v>0</v>
      </c>
      <c r="I9" s="6">
        <v>90.11</v>
      </c>
      <c r="J9" s="4"/>
      <c r="K9" s="4">
        <v>83.06</v>
      </c>
      <c r="L9" s="4">
        <v>0</v>
      </c>
      <c r="M9" s="4"/>
      <c r="N9" s="4">
        <f>SUM(G9:L9)</f>
        <v>253.09</v>
      </c>
      <c r="O9" s="24">
        <f t="shared" si="1"/>
        <v>0.60259523809523807</v>
      </c>
      <c r="S9" s="23">
        <f>AVERAGE(O2:O72,O74:O84,O87:O131)</f>
        <v>1.0148670681408556</v>
      </c>
      <c r="T9" t="s">
        <v>163</v>
      </c>
    </row>
    <row r="10" spans="1:20">
      <c r="A10">
        <f>A9+1</f>
        <v>9</v>
      </c>
      <c r="B10" s="7" t="s">
        <v>17</v>
      </c>
      <c r="C10" t="str">
        <f>'[1]Main sheet'!D11</f>
        <v>n/a</v>
      </c>
      <c r="D10" s="2">
        <v>10</v>
      </c>
      <c r="E10" s="3">
        <f t="shared" si="0"/>
        <v>15</v>
      </c>
      <c r="F10" s="3">
        <f>VLOOKUP(B10,'[2]Fixed costs '!$B$2:$G$135,6,FALSE)</f>
        <v>250</v>
      </c>
      <c r="G10" s="4">
        <v>100.13</v>
      </c>
      <c r="H10" s="4">
        <v>58.86</v>
      </c>
      <c r="I10" s="4">
        <v>84.34</v>
      </c>
      <c r="J10" s="4">
        <v>17.149999999999999</v>
      </c>
      <c r="K10" s="4">
        <v>93.33</v>
      </c>
      <c r="L10" s="4">
        <v>0</v>
      </c>
      <c r="M10" s="4"/>
      <c r="N10" s="4">
        <f t="shared" ref="N10:N73" si="3">SUM(G10:M10)</f>
        <v>353.81</v>
      </c>
      <c r="O10" s="24">
        <f t="shared" si="1"/>
        <v>1.4152400000000001</v>
      </c>
    </row>
    <row r="11" spans="1:20">
      <c r="A11">
        <f t="shared" si="2"/>
        <v>10</v>
      </c>
      <c r="B11" s="7" t="s">
        <v>18</v>
      </c>
      <c r="C11" t="str">
        <f>'[1]Main sheet'!D12</f>
        <v>n/a</v>
      </c>
      <c r="D11" s="2">
        <v>12</v>
      </c>
      <c r="E11" s="3">
        <f t="shared" si="0"/>
        <v>13</v>
      </c>
      <c r="F11" s="3">
        <f>VLOOKUP(B11,'[2]Fixed costs '!$B$2:$G$135,6,FALSE)</f>
        <v>500</v>
      </c>
      <c r="G11" s="4">
        <v>158.66999999999999</v>
      </c>
      <c r="H11" s="4">
        <v>66.88</v>
      </c>
      <c r="I11" s="4">
        <v>143.26</v>
      </c>
      <c r="J11" s="4">
        <v>44.12</v>
      </c>
      <c r="K11" s="4">
        <v>170.35</v>
      </c>
      <c r="L11" s="4">
        <v>0</v>
      </c>
      <c r="M11" s="4"/>
      <c r="N11" s="4">
        <f t="shared" si="3"/>
        <v>583.28</v>
      </c>
      <c r="O11" s="24">
        <f t="shared" si="1"/>
        <v>1.16656</v>
      </c>
    </row>
    <row r="12" spans="1:20">
      <c r="A12">
        <f t="shared" si="2"/>
        <v>11</v>
      </c>
      <c r="B12" s="5" t="s">
        <v>19</v>
      </c>
      <c r="C12" t="str">
        <f>'[1]Main sheet'!D13</f>
        <v>Unit-I</v>
      </c>
      <c r="D12" s="2">
        <v>4</v>
      </c>
      <c r="E12" s="3">
        <f t="shared" si="0"/>
        <v>21</v>
      </c>
      <c r="F12" s="3">
        <f>VLOOKUP(B12,'[2]Fixed costs '!$B$2:$G$135,6,FALSE)</f>
        <v>500</v>
      </c>
      <c r="G12" s="4">
        <v>162.81</v>
      </c>
      <c r="H12" s="4">
        <v>214.97</v>
      </c>
      <c r="I12" s="4">
        <v>245.81</v>
      </c>
      <c r="J12" s="4">
        <v>46.13</v>
      </c>
      <c r="K12" s="4">
        <v>102.15</v>
      </c>
      <c r="L12" s="4">
        <v>0</v>
      </c>
      <c r="M12" s="4"/>
      <c r="N12" s="4">
        <f t="shared" si="3"/>
        <v>771.86999999999989</v>
      </c>
      <c r="O12" s="24">
        <f t="shared" si="1"/>
        <v>1.5437399999999999</v>
      </c>
    </row>
    <row r="13" spans="1:20">
      <c r="A13">
        <f t="shared" si="2"/>
        <v>12</v>
      </c>
      <c r="B13" t="s">
        <v>20</v>
      </c>
      <c r="C13" t="str">
        <f>'[1]Main sheet'!D14</f>
        <v>Unit-I,II,III</v>
      </c>
      <c r="D13" s="2">
        <v>30</v>
      </c>
      <c r="E13" s="3">
        <f t="shared" si="0"/>
        <v>5</v>
      </c>
      <c r="F13" s="3">
        <f>VLOOKUP(B13,'[2]Fixed costs '!$B$2:$G$135,6,FALSE)</f>
        <v>630</v>
      </c>
      <c r="G13" s="4">
        <v>46.96</v>
      </c>
      <c r="H13" s="4">
        <v>0</v>
      </c>
      <c r="I13" s="4">
        <v>1.47</v>
      </c>
      <c r="J13" s="4">
        <v>42.46</v>
      </c>
      <c r="K13" s="4">
        <v>192.21</v>
      </c>
      <c r="L13" s="4">
        <v>0</v>
      </c>
      <c r="M13" s="4">
        <v>0.84</v>
      </c>
      <c r="N13" s="4">
        <f t="shared" si="3"/>
        <v>283.94</v>
      </c>
      <c r="O13" s="24">
        <f t="shared" si="1"/>
        <v>0.45069841269841271</v>
      </c>
    </row>
    <row r="14" spans="1:20">
      <c r="A14">
        <f t="shared" si="2"/>
        <v>13</v>
      </c>
      <c r="B14" t="s">
        <v>21</v>
      </c>
      <c r="C14" t="str">
        <f>'[1]Main sheet'!D15</f>
        <v>Unit I,II and III</v>
      </c>
      <c r="D14" s="2">
        <v>5</v>
      </c>
      <c r="E14" s="3">
        <f t="shared" si="0"/>
        <v>20</v>
      </c>
      <c r="F14" s="3">
        <f>VLOOKUP(B14,'[2]Fixed costs '!$B$2:$G$135,6,FALSE)</f>
        <v>250</v>
      </c>
      <c r="G14" s="4">
        <v>163.84</v>
      </c>
      <c r="H14" s="4">
        <v>136.13999999999999</v>
      </c>
      <c r="I14" s="4">
        <v>142.05000000000001</v>
      </c>
      <c r="J14" s="4">
        <v>39.86</v>
      </c>
      <c r="K14" s="4">
        <v>83.9</v>
      </c>
      <c r="L14" s="4">
        <v>0</v>
      </c>
      <c r="M14" s="4"/>
      <c r="N14" s="4">
        <f t="shared" si="3"/>
        <v>565.79000000000008</v>
      </c>
      <c r="O14" s="24">
        <f t="shared" si="1"/>
        <v>2.2631600000000005</v>
      </c>
    </row>
    <row r="15" spans="1:20">
      <c r="A15">
        <f t="shared" si="2"/>
        <v>14</v>
      </c>
      <c r="B15" t="s">
        <v>22</v>
      </c>
      <c r="C15" t="str">
        <f>'[1]Main sheet'!D16</f>
        <v>Unit-I to III</v>
      </c>
      <c r="D15" s="2">
        <v>54</v>
      </c>
      <c r="E15" s="3">
        <f t="shared" si="0"/>
        <v>5</v>
      </c>
      <c r="F15" s="3">
        <f>VLOOKUP(B15,'[2]Fixed costs '!$B$2:$G$135,6,FALSE)</f>
        <v>390</v>
      </c>
      <c r="G15" s="4">
        <v>23.42</v>
      </c>
      <c r="H15" s="4">
        <v>0</v>
      </c>
      <c r="I15" s="4">
        <v>0.32</v>
      </c>
      <c r="J15" s="4">
        <v>40.97</v>
      </c>
      <c r="K15" s="4">
        <v>178.62</v>
      </c>
      <c r="L15" s="4">
        <v>0</v>
      </c>
      <c r="M15" s="4">
        <v>0.52</v>
      </c>
      <c r="N15" s="4">
        <f t="shared" si="3"/>
        <v>243.85000000000002</v>
      </c>
      <c r="O15" s="24">
        <f t="shared" si="1"/>
        <v>0.62525641025641032</v>
      </c>
    </row>
    <row r="16" spans="1:20">
      <c r="A16">
        <f t="shared" si="2"/>
        <v>15</v>
      </c>
      <c r="B16" t="s">
        <v>22</v>
      </c>
      <c r="C16" t="str">
        <f>'[1]Main sheet'!D17</f>
        <v>Unit  7 &amp; 8</v>
      </c>
      <c r="D16" s="2">
        <v>9</v>
      </c>
      <c r="E16" s="3">
        <f t="shared" si="0"/>
        <v>16</v>
      </c>
      <c r="F16" s="3">
        <f>VLOOKUP(B16,'[2]Fixed costs '!$B$2:$G$135,6,FALSE)</f>
        <v>390</v>
      </c>
      <c r="G16" s="4">
        <v>103.76</v>
      </c>
      <c r="H16" s="4">
        <v>43.05</v>
      </c>
      <c r="I16" s="4">
        <v>163.47999999999999</v>
      </c>
      <c r="J16" s="4">
        <v>38.020000000000003</v>
      </c>
      <c r="K16" s="4">
        <v>152.55000000000001</v>
      </c>
      <c r="L16" s="4">
        <v>0</v>
      </c>
      <c r="M16" s="4">
        <v>29.06</v>
      </c>
      <c r="N16" s="4">
        <f t="shared" si="3"/>
        <v>529.91999999999996</v>
      </c>
      <c r="O16" s="24">
        <f t="shared" si="1"/>
        <v>1.3587692307692307</v>
      </c>
    </row>
    <row r="17" spans="1:15">
      <c r="A17">
        <f t="shared" si="2"/>
        <v>16</v>
      </c>
      <c r="B17" t="s">
        <v>23</v>
      </c>
      <c r="C17" t="str">
        <f>'[1]Main sheet'!D18</f>
        <v>Stage I</v>
      </c>
      <c r="D17" s="2">
        <v>28</v>
      </c>
      <c r="E17" s="3">
        <f t="shared" si="0"/>
        <v>5</v>
      </c>
      <c r="F17" s="3">
        <f>VLOOKUP(B17,'[2]Fixed costs '!$B$2:$G$135,6,FALSE)</f>
        <v>840</v>
      </c>
      <c r="G17" s="4">
        <v>166.92</v>
      </c>
      <c r="H17" s="4">
        <v>0</v>
      </c>
      <c r="I17" s="4">
        <v>23.94</v>
      </c>
      <c r="J17" s="4">
        <v>20.93</v>
      </c>
      <c r="K17" s="4">
        <v>257.77999999999997</v>
      </c>
      <c r="L17" s="4">
        <v>0</v>
      </c>
      <c r="M17" s="4">
        <v>26.45</v>
      </c>
      <c r="N17" s="4">
        <f t="shared" si="3"/>
        <v>496.01999999999992</v>
      </c>
      <c r="O17" s="24">
        <f t="shared" si="1"/>
        <v>0.59049999999999991</v>
      </c>
    </row>
    <row r="18" spans="1:15">
      <c r="A18">
        <f t="shared" si="2"/>
        <v>17</v>
      </c>
      <c r="B18" s="7" t="s">
        <v>23</v>
      </c>
      <c r="C18" t="str">
        <f>'[1]Main sheet'!D19</f>
        <v>Stage II</v>
      </c>
      <c r="D18" s="2">
        <v>10</v>
      </c>
      <c r="E18" s="3">
        <f t="shared" si="0"/>
        <v>15</v>
      </c>
      <c r="F18" s="3">
        <f>VLOOKUP(B18,'[2]Fixed costs '!$B$2:$G$135,6,FALSE)</f>
        <v>840</v>
      </c>
      <c r="G18" s="4">
        <v>303.62</v>
      </c>
      <c r="H18" s="4">
        <v>138.85</v>
      </c>
      <c r="I18" s="4">
        <v>250.89</v>
      </c>
      <c r="J18" s="4">
        <v>29.15</v>
      </c>
      <c r="K18" s="4">
        <v>202.09</v>
      </c>
      <c r="L18" s="4">
        <v>0</v>
      </c>
      <c r="M18" s="4"/>
      <c r="N18" s="4">
        <f t="shared" si="3"/>
        <v>924.6</v>
      </c>
      <c r="O18" s="24">
        <f t="shared" si="1"/>
        <v>1.1007142857142858</v>
      </c>
    </row>
    <row r="19" spans="1:15">
      <c r="A19">
        <f t="shared" si="2"/>
        <v>18</v>
      </c>
      <c r="B19" t="s">
        <v>24</v>
      </c>
      <c r="C19" t="str">
        <f>'[1]Main sheet'!D20</f>
        <v>Units I and II</v>
      </c>
      <c r="D19" s="2">
        <v>9</v>
      </c>
      <c r="E19" s="3">
        <f t="shared" si="0"/>
        <v>16</v>
      </c>
      <c r="F19" s="3">
        <f>VLOOKUP(B19,'[2]Fixed costs '!$B$2:$G$135,6,FALSE)</f>
        <v>1000</v>
      </c>
      <c r="G19" s="4">
        <v>188.27</v>
      </c>
      <c r="H19" s="4">
        <v>191.54</v>
      </c>
      <c r="I19" s="4">
        <v>374.62700000000001</v>
      </c>
      <c r="J19" s="4">
        <v>88.3</v>
      </c>
      <c r="K19" s="4">
        <v>204.3</v>
      </c>
      <c r="L19" s="4">
        <v>0</v>
      </c>
      <c r="M19" s="4">
        <v>57.11</v>
      </c>
      <c r="N19" s="4">
        <f t="shared" si="3"/>
        <v>1104.1469999999999</v>
      </c>
      <c r="O19" s="24">
        <f t="shared" si="1"/>
        <v>1.104147</v>
      </c>
    </row>
    <row r="20" spans="1:15">
      <c r="A20">
        <f t="shared" si="2"/>
        <v>19</v>
      </c>
      <c r="B20" t="s">
        <v>25</v>
      </c>
      <c r="C20" t="str">
        <f>'[1]Main sheet'!D21</f>
        <v>Stage I</v>
      </c>
      <c r="D20" s="2">
        <v>9</v>
      </c>
      <c r="E20" s="3">
        <f t="shared" si="0"/>
        <v>16</v>
      </c>
      <c r="F20" s="3">
        <f>VLOOKUP(B20,'[2]Fixed costs '!$B$2:$G$135,6,FALSE)</f>
        <v>1500</v>
      </c>
      <c r="G20" s="4">
        <v>490.99</v>
      </c>
      <c r="H20" s="4">
        <v>373.48</v>
      </c>
      <c r="I20" s="4">
        <v>381.24</v>
      </c>
      <c r="J20" s="4">
        <v>159.82</v>
      </c>
      <c r="K20" s="4">
        <v>303.86</v>
      </c>
      <c r="L20" s="4">
        <v>0</v>
      </c>
      <c r="M20" s="4"/>
      <c r="N20" s="4">
        <f t="shared" si="3"/>
        <v>1709.3899999999999</v>
      </c>
      <c r="O20" s="24">
        <f t="shared" si="1"/>
        <v>1.1395933333333332</v>
      </c>
    </row>
    <row r="21" spans="1:15">
      <c r="A21">
        <f t="shared" si="2"/>
        <v>20</v>
      </c>
      <c r="B21" t="s">
        <v>26</v>
      </c>
      <c r="C21" t="str">
        <f>'[1]Main sheet'!D22</f>
        <v>Stage I</v>
      </c>
      <c r="D21" s="2">
        <v>25.75</v>
      </c>
      <c r="E21" s="3">
        <f t="shared" si="0"/>
        <v>5</v>
      </c>
      <c r="F21" s="3">
        <f>VLOOKUP(B21,'[2]Fixed costs '!$B$2:$G$135,6,FALSE)</f>
        <v>840</v>
      </c>
      <c r="G21" s="4">
        <v>210.31</v>
      </c>
      <c r="H21" s="4">
        <v>0</v>
      </c>
      <c r="I21" s="4">
        <v>60.66</v>
      </c>
      <c r="J21" s="4">
        <v>67.959999999999994</v>
      </c>
      <c r="K21" s="4">
        <v>256.27999999999997</v>
      </c>
      <c r="L21" s="4">
        <v>0</v>
      </c>
      <c r="M21" s="4">
        <v>8.4</v>
      </c>
      <c r="N21" s="4">
        <f t="shared" si="3"/>
        <v>603.61</v>
      </c>
      <c r="O21" s="24">
        <f t="shared" si="1"/>
        <v>0.71858333333333335</v>
      </c>
    </row>
    <row r="22" spans="1:15">
      <c r="A22">
        <f t="shared" si="2"/>
        <v>21</v>
      </c>
      <c r="B22" t="s">
        <v>26</v>
      </c>
      <c r="C22" t="str">
        <f>'[1]Main sheet'!D23</f>
        <v>Stage II</v>
      </c>
      <c r="D22" s="2">
        <v>12</v>
      </c>
      <c r="E22" s="3">
        <f t="shared" si="0"/>
        <v>13</v>
      </c>
      <c r="F22" s="3">
        <f>VLOOKUP(B22,'[2]Fixed costs '!$B$2:$G$135,6,FALSE)</f>
        <v>840</v>
      </c>
      <c r="G22" s="4">
        <v>329.77</v>
      </c>
      <c r="H22" s="4">
        <v>123.52</v>
      </c>
      <c r="I22" s="4">
        <v>285.12</v>
      </c>
      <c r="J22" s="4">
        <v>114.8</v>
      </c>
      <c r="K22" s="4">
        <v>296.23</v>
      </c>
      <c r="L22" s="4">
        <v>0</v>
      </c>
      <c r="M22" s="4"/>
      <c r="N22" s="4">
        <f t="shared" si="3"/>
        <v>1149.44</v>
      </c>
      <c r="O22" s="24">
        <f t="shared" si="1"/>
        <v>1.3683809523809525</v>
      </c>
    </row>
    <row r="23" spans="1:15">
      <c r="A23">
        <f t="shared" si="2"/>
        <v>22</v>
      </c>
      <c r="B23" s="7" t="s">
        <v>27</v>
      </c>
      <c r="C23" t="str">
        <f>'[1]Main sheet'!D24</f>
        <v>n/a</v>
      </c>
      <c r="D23" s="2">
        <v>7</v>
      </c>
      <c r="E23" s="3">
        <f t="shared" si="0"/>
        <v>18</v>
      </c>
      <c r="F23" s="3">
        <f>VLOOKUP(B23,'[2]Fixed costs '!$B$2:$G$135,6,FALSE)</f>
        <v>1050</v>
      </c>
      <c r="G23" s="4">
        <v>271.45</v>
      </c>
      <c r="H23" s="4">
        <v>332.38</v>
      </c>
      <c r="I23" s="4">
        <v>296.52999999999997</v>
      </c>
      <c r="J23" s="4">
        <v>79.09</v>
      </c>
      <c r="K23" s="4">
        <v>279.49</v>
      </c>
      <c r="L23" s="4">
        <v>0</v>
      </c>
      <c r="M23" s="4"/>
      <c r="N23" s="4">
        <f t="shared" si="3"/>
        <v>1258.94</v>
      </c>
      <c r="O23" s="24">
        <f t="shared" si="1"/>
        <v>1.1989904761904762</v>
      </c>
    </row>
    <row r="24" spans="1:15">
      <c r="A24">
        <f t="shared" si="2"/>
        <v>23</v>
      </c>
      <c r="B24" t="s">
        <v>28</v>
      </c>
      <c r="C24" t="str">
        <f>'[1]Main sheet'!D25</f>
        <v>Units-I &amp; II</v>
      </c>
      <c r="D24" s="2">
        <v>8</v>
      </c>
      <c r="E24" s="3">
        <f t="shared" si="0"/>
        <v>17</v>
      </c>
      <c r="F24" s="3">
        <f>VLOOKUP(B24,'[2]Fixed costs '!$B$2:$G$135,6,FALSE)</f>
        <v>1000</v>
      </c>
      <c r="G24" s="4">
        <v>150.51</v>
      </c>
      <c r="H24" s="4">
        <v>274.99</v>
      </c>
      <c r="I24" s="4">
        <v>391.21</v>
      </c>
      <c r="J24" s="4">
        <v>88.19</v>
      </c>
      <c r="K24" s="4">
        <v>208.05</v>
      </c>
      <c r="L24" s="4">
        <v>0</v>
      </c>
      <c r="M24" s="4">
        <v>62.75</v>
      </c>
      <c r="N24" s="4">
        <f t="shared" si="3"/>
        <v>1175.7</v>
      </c>
      <c r="O24" s="24">
        <f t="shared" si="1"/>
        <v>1.1757</v>
      </c>
    </row>
    <row r="25" spans="1:15">
      <c r="A25">
        <f t="shared" si="2"/>
        <v>24</v>
      </c>
      <c r="B25" t="s">
        <v>29</v>
      </c>
      <c r="C25" t="str">
        <f>'[1]Main sheet'!D26</f>
        <v>Stage-I &amp; II</v>
      </c>
      <c r="D25" s="2">
        <v>33.333333333333258</v>
      </c>
      <c r="E25" s="3">
        <f t="shared" si="0"/>
        <v>5</v>
      </c>
      <c r="F25" s="3">
        <f>VLOOKUP(B25,'[2]Fixed costs '!$B$2:$G$135,6,FALSE)</f>
        <v>2100</v>
      </c>
      <c r="G25" s="4">
        <v>171.56</v>
      </c>
      <c r="H25" s="4">
        <v>0</v>
      </c>
      <c r="I25" s="4">
        <v>0</v>
      </c>
      <c r="J25" s="4">
        <v>81.13</v>
      </c>
      <c r="K25" s="4">
        <v>559.80999999999995</v>
      </c>
      <c r="L25" s="4">
        <v>0</v>
      </c>
      <c r="M25" s="4"/>
      <c r="N25" s="4">
        <f t="shared" si="3"/>
        <v>812.5</v>
      </c>
      <c r="O25" s="24">
        <f t="shared" si="1"/>
        <v>0.38690476190476192</v>
      </c>
    </row>
    <row r="26" spans="1:15">
      <c r="A26">
        <f t="shared" si="2"/>
        <v>25</v>
      </c>
      <c r="B26" t="s">
        <v>29</v>
      </c>
      <c r="C26" t="str">
        <f>'[1]Main sheet'!D27</f>
        <v>Stage-III</v>
      </c>
      <c r="D26" s="2">
        <v>10</v>
      </c>
      <c r="E26" s="3">
        <f t="shared" ref="E26:E59" si="4">IF(D26&lt;25,25-D26,IF(D26&lt;40,5,3))</f>
        <v>15</v>
      </c>
      <c r="F26" s="3">
        <f>VLOOKUP(B26,'[2]Fixed costs '!$B$2:$G$135,6,FALSE)</f>
        <v>2100</v>
      </c>
      <c r="G26" s="4">
        <v>145.57</v>
      </c>
      <c r="H26" s="4">
        <v>78.78</v>
      </c>
      <c r="I26" s="4">
        <v>131.26</v>
      </c>
      <c r="J26" s="4">
        <v>24.68</v>
      </c>
      <c r="K26" s="4">
        <v>108.85</v>
      </c>
      <c r="L26" s="4">
        <v>0</v>
      </c>
      <c r="M26" s="4"/>
      <c r="N26" s="4">
        <f t="shared" si="3"/>
        <v>489.14</v>
      </c>
      <c r="O26" s="24">
        <f t="shared" si="1"/>
        <v>0.23292380952380951</v>
      </c>
    </row>
    <row r="27" spans="1:15">
      <c r="A27">
        <f t="shared" si="2"/>
        <v>26</v>
      </c>
      <c r="B27" s="5" t="s">
        <v>30</v>
      </c>
      <c r="C27" t="str">
        <f>'[1]Main sheet'!D28</f>
        <v>Stage-I</v>
      </c>
      <c r="D27" s="2">
        <v>3</v>
      </c>
      <c r="E27" s="3">
        <f t="shared" si="4"/>
        <v>22</v>
      </c>
      <c r="F27" s="3">
        <f>VLOOKUP(B27,'[2]Fixed costs '!$B$2:$G$135,6,FALSE)</f>
        <v>2400</v>
      </c>
      <c r="G27" s="8">
        <v>795.5</v>
      </c>
      <c r="H27" s="8">
        <v>585.53</v>
      </c>
      <c r="I27" s="8">
        <v>678.17</v>
      </c>
      <c r="J27" s="8">
        <v>325.3</v>
      </c>
      <c r="K27" s="8">
        <v>450.03</v>
      </c>
      <c r="L27" s="4">
        <v>0</v>
      </c>
      <c r="M27" s="4"/>
      <c r="N27" s="4">
        <f t="shared" si="3"/>
        <v>2834.5299999999997</v>
      </c>
      <c r="O27" s="24">
        <f t="shared" si="1"/>
        <v>1.1810541666666665</v>
      </c>
    </row>
    <row r="28" spans="1:15">
      <c r="A28">
        <f t="shared" si="2"/>
        <v>27</v>
      </c>
      <c r="B28" t="s">
        <v>31</v>
      </c>
      <c r="C28" t="str">
        <f>'[1]Main sheet'!D29</f>
        <v>Units-I and II</v>
      </c>
      <c r="D28" s="2">
        <v>9</v>
      </c>
      <c r="E28" s="3">
        <f t="shared" si="4"/>
        <v>16</v>
      </c>
      <c r="F28" s="3">
        <f>VLOOKUP(B28,'[2]Fixed costs '!$B$2:$G$135,6,FALSE)</f>
        <v>1050</v>
      </c>
      <c r="G28" s="8">
        <v>266.95</v>
      </c>
      <c r="H28" s="8">
        <v>206.78</v>
      </c>
      <c r="I28" s="8">
        <v>296.69</v>
      </c>
      <c r="J28" s="8">
        <v>91.26</v>
      </c>
      <c r="K28" s="8">
        <v>223.98</v>
      </c>
      <c r="L28" s="4">
        <v>0</v>
      </c>
      <c r="M28" s="4"/>
      <c r="N28" s="4">
        <f t="shared" si="3"/>
        <v>1085.6600000000001</v>
      </c>
      <c r="O28" s="24">
        <f t="shared" si="1"/>
        <v>1.0339619047619049</v>
      </c>
    </row>
    <row r="29" spans="1:15">
      <c r="A29">
        <f t="shared" si="2"/>
        <v>28</v>
      </c>
      <c r="B29" s="5" t="s">
        <v>32</v>
      </c>
      <c r="C29" t="str">
        <f>'[1]Main sheet'!D30</f>
        <v>Stage-I</v>
      </c>
      <c r="D29" s="2">
        <v>8</v>
      </c>
      <c r="E29" s="3">
        <f t="shared" si="4"/>
        <v>17</v>
      </c>
      <c r="F29" s="3">
        <f>VLOOKUP(B29,'[2]Fixed costs '!$B$2:$G$135,6,FALSE)</f>
        <v>1000</v>
      </c>
      <c r="G29" s="8">
        <v>394.06</v>
      </c>
      <c r="H29" s="8">
        <v>259.02</v>
      </c>
      <c r="I29" s="8">
        <v>347.16</v>
      </c>
      <c r="J29" s="8">
        <v>105.09</v>
      </c>
      <c r="K29" s="8">
        <v>209.42</v>
      </c>
      <c r="L29" s="4">
        <v>0</v>
      </c>
      <c r="M29" s="4"/>
      <c r="N29" s="4">
        <f t="shared" si="3"/>
        <v>1314.75</v>
      </c>
      <c r="O29" s="24">
        <f t="shared" si="1"/>
        <v>1.3147500000000001</v>
      </c>
    </row>
    <row r="30" spans="1:15">
      <c r="A30">
        <f t="shared" si="2"/>
        <v>29</v>
      </c>
      <c r="B30" t="s">
        <v>33</v>
      </c>
      <c r="C30" t="str">
        <f>'[1]Main sheet'!D31</f>
        <v>Stage-I</v>
      </c>
      <c r="D30" s="2">
        <v>25</v>
      </c>
      <c r="E30" s="3">
        <f>IF(D30&lt;25,25-D30,5)</f>
        <v>5</v>
      </c>
      <c r="F30" s="3">
        <f>VLOOKUP(B30,'[2]Fixed costs '!$B$2:$G$135,6,FALSE)</f>
        <v>1000</v>
      </c>
      <c r="G30" s="8">
        <v>268.36</v>
      </c>
      <c r="H30" s="8">
        <v>0</v>
      </c>
      <c r="I30" s="8">
        <v>109.02</v>
      </c>
      <c r="J30" s="8">
        <v>58.25</v>
      </c>
      <c r="K30" s="8">
        <v>228.36</v>
      </c>
      <c r="L30" s="4">
        <v>0</v>
      </c>
      <c r="M30" s="4">
        <v>10</v>
      </c>
      <c r="N30" s="4">
        <f t="shared" si="3"/>
        <v>673.99</v>
      </c>
      <c r="O30" s="24">
        <f t="shared" si="1"/>
        <v>0.67398999999999998</v>
      </c>
    </row>
    <row r="31" spans="1:15">
      <c r="A31">
        <f t="shared" si="2"/>
        <v>30</v>
      </c>
      <c r="B31" t="s">
        <v>33</v>
      </c>
      <c r="C31" t="str">
        <f>'[1]Main sheet'!D32</f>
        <v>Stage-II</v>
      </c>
      <c r="D31" s="2">
        <v>17</v>
      </c>
      <c r="E31" s="3">
        <f t="shared" si="4"/>
        <v>8</v>
      </c>
      <c r="F31" s="3">
        <f>VLOOKUP(B31,'[2]Fixed costs '!$B$2:$G$135,6,FALSE)</f>
        <v>1000</v>
      </c>
      <c r="G31" s="8">
        <v>333.57</v>
      </c>
      <c r="H31" s="8">
        <v>1.81</v>
      </c>
      <c r="I31" s="8">
        <v>103.19</v>
      </c>
      <c r="J31" s="8">
        <v>107.93</v>
      </c>
      <c r="K31" s="8">
        <v>456.72</v>
      </c>
      <c r="L31" s="4">
        <v>0</v>
      </c>
      <c r="M31" s="4">
        <v>4</v>
      </c>
      <c r="N31" s="4">
        <f t="shared" si="3"/>
        <v>1007.22</v>
      </c>
      <c r="O31" s="24">
        <f t="shared" si="1"/>
        <v>1.00722</v>
      </c>
    </row>
    <row r="32" spans="1:15">
      <c r="A32">
        <f t="shared" si="2"/>
        <v>31</v>
      </c>
      <c r="B32" t="s">
        <v>34</v>
      </c>
      <c r="C32" t="str">
        <f>'[1]Main sheet'!D33</f>
        <v>n/a</v>
      </c>
      <c r="D32" s="2">
        <v>45.065217391304259</v>
      </c>
      <c r="E32" s="3">
        <f>IF(D32&lt;25,25-D32,5)</f>
        <v>5</v>
      </c>
      <c r="F32" s="3">
        <f>VLOOKUP(B32,'[2]Fixed costs '!$B$2:$G$135,6,FALSE)</f>
        <v>460</v>
      </c>
      <c r="G32" s="8">
        <v>92.2</v>
      </c>
      <c r="H32" s="8">
        <v>0</v>
      </c>
      <c r="I32" s="8">
        <v>60.39</v>
      </c>
      <c r="J32" s="8">
        <v>32.090000000000003</v>
      </c>
      <c r="K32" s="8">
        <v>260.02</v>
      </c>
      <c r="L32" s="4">
        <v>0</v>
      </c>
      <c r="M32" s="4"/>
      <c r="N32" s="4">
        <f t="shared" si="3"/>
        <v>444.7</v>
      </c>
      <c r="O32" s="24">
        <f t="shared" si="1"/>
        <v>0.96673913043478255</v>
      </c>
    </row>
    <row r="33" spans="1:15">
      <c r="A33">
        <f t="shared" si="2"/>
        <v>32</v>
      </c>
      <c r="B33" t="s">
        <v>35</v>
      </c>
      <c r="C33" t="str">
        <f>'[1]Main sheet'!D34</f>
        <v>n/a</v>
      </c>
      <c r="D33" s="2">
        <v>28.75</v>
      </c>
      <c r="E33" s="3">
        <f t="shared" si="4"/>
        <v>5</v>
      </c>
      <c r="F33" s="3">
        <f>VLOOKUP(B33,'[2]Fixed costs '!$B$2:$G$135,6,FALSE)</f>
        <v>440</v>
      </c>
      <c r="G33" s="8">
        <v>73.930000000000007</v>
      </c>
      <c r="H33" s="8">
        <v>2.38</v>
      </c>
      <c r="I33" s="8">
        <v>39.69</v>
      </c>
      <c r="J33" s="8">
        <v>46.5</v>
      </c>
      <c r="K33" s="8">
        <v>203.91</v>
      </c>
      <c r="L33" s="4">
        <v>0</v>
      </c>
      <c r="M33" s="4"/>
      <c r="N33" s="4">
        <f t="shared" si="3"/>
        <v>366.40999999999997</v>
      </c>
      <c r="O33" s="24">
        <f t="shared" si="1"/>
        <v>0.83274999999999988</v>
      </c>
    </row>
    <row r="34" spans="1:15">
      <c r="A34">
        <f t="shared" si="2"/>
        <v>33</v>
      </c>
      <c r="B34" t="s">
        <v>36</v>
      </c>
      <c r="C34" t="str">
        <f>'[1]Main sheet'!D35</f>
        <v>n/a</v>
      </c>
      <c r="D34" s="2">
        <v>5</v>
      </c>
      <c r="E34" s="3">
        <f t="shared" si="4"/>
        <v>20</v>
      </c>
      <c r="F34" s="3">
        <f>VLOOKUP(B34,'[2]Fixed costs '!$B$2:$G$135,6,FALSE)</f>
        <v>1000</v>
      </c>
      <c r="G34" s="8">
        <v>230.89</v>
      </c>
      <c r="H34" s="8">
        <v>288.68</v>
      </c>
      <c r="I34" s="8">
        <v>265.10000000000002</v>
      </c>
      <c r="J34" s="8">
        <v>98.05</v>
      </c>
      <c r="K34" s="8">
        <v>207.42</v>
      </c>
      <c r="L34" s="4">
        <v>0</v>
      </c>
      <c r="M34" s="4"/>
      <c r="N34" s="4">
        <f t="shared" si="3"/>
        <v>1090.1399999999999</v>
      </c>
      <c r="O34" s="24">
        <f t="shared" si="1"/>
        <v>1.0901399999999999</v>
      </c>
    </row>
    <row r="35" spans="1:15">
      <c r="A35">
        <f t="shared" si="2"/>
        <v>34</v>
      </c>
      <c r="B35" s="9" t="s">
        <v>37</v>
      </c>
      <c r="C35" t="str">
        <f>'[3]Main sheet'!C36</f>
        <v>Unit-I,II,III</v>
      </c>
      <c r="D35" s="2">
        <v>22</v>
      </c>
      <c r="E35" s="3">
        <f t="shared" si="4"/>
        <v>3</v>
      </c>
      <c r="F35" s="3">
        <f>VLOOKUP(B35,'[2]Fixed costs '!$B$2:$G$135,6,FALSE)</f>
        <v>630</v>
      </c>
      <c r="G35" s="4">
        <v>96.57</v>
      </c>
      <c r="H35" s="4">
        <v>0.81</v>
      </c>
      <c r="I35" s="10">
        <v>1.53</v>
      </c>
      <c r="J35" s="4">
        <v>66.42</v>
      </c>
      <c r="K35" s="8">
        <v>192.21</v>
      </c>
      <c r="L35" s="4">
        <v>0</v>
      </c>
      <c r="M35" s="4"/>
      <c r="N35" s="4">
        <f t="shared" si="3"/>
        <v>357.53999999999996</v>
      </c>
      <c r="O35" s="24">
        <f t="shared" si="1"/>
        <v>0.56752380952380943</v>
      </c>
    </row>
    <row r="36" spans="1:15">
      <c r="A36">
        <f t="shared" si="2"/>
        <v>35</v>
      </c>
      <c r="B36" s="9" t="s">
        <v>37</v>
      </c>
      <c r="C36" t="str">
        <f>'[3]Main sheet'!C37</f>
        <v>Unit-IV</v>
      </c>
      <c r="D36" s="2">
        <v>15</v>
      </c>
      <c r="E36" s="3">
        <f>IF(D36&lt;25,25-D36,5)</f>
        <v>10</v>
      </c>
      <c r="F36" s="3">
        <f>VLOOKUP(B36,'[2]Fixed costs '!$B$2:$G$135,6,FALSE)</f>
        <v>630</v>
      </c>
      <c r="G36" s="4">
        <v>42.48</v>
      </c>
      <c r="H36" s="4">
        <v>0</v>
      </c>
      <c r="I36" s="4">
        <v>0.45</v>
      </c>
      <c r="J36" s="4">
        <v>22.3</v>
      </c>
      <c r="K36" s="8">
        <v>64.069999999999993</v>
      </c>
      <c r="L36" s="4">
        <v>0</v>
      </c>
      <c r="M36" s="4"/>
      <c r="N36" s="4">
        <f t="shared" si="3"/>
        <v>129.30000000000001</v>
      </c>
      <c r="O36" s="24">
        <f t="shared" si="1"/>
        <v>0.20523809523809525</v>
      </c>
    </row>
    <row r="37" spans="1:15">
      <c r="A37">
        <f t="shared" si="2"/>
        <v>36</v>
      </c>
      <c r="B37" s="9" t="s">
        <v>37</v>
      </c>
      <c r="C37" t="str">
        <f>'[3]Main sheet'!C38</f>
        <v>Unit-V, VI</v>
      </c>
      <c r="D37" s="2">
        <v>12</v>
      </c>
      <c r="E37" s="3">
        <f>IF(D37&lt;25,25-D37,5)</f>
        <v>13</v>
      </c>
      <c r="F37" s="3">
        <f>VLOOKUP(B37,'[2]Fixed costs '!$B$2:$G$135,6,FALSE)</f>
        <v>630</v>
      </c>
      <c r="G37" s="4">
        <v>126.13</v>
      </c>
      <c r="H37" s="4">
        <v>0</v>
      </c>
      <c r="I37" s="4">
        <v>170.51</v>
      </c>
      <c r="J37" s="4">
        <v>57.03</v>
      </c>
      <c r="K37" s="8">
        <v>152.55000000000001</v>
      </c>
      <c r="L37" s="4">
        <v>0</v>
      </c>
      <c r="M37" s="4"/>
      <c r="N37" s="4">
        <f t="shared" si="3"/>
        <v>506.21999999999997</v>
      </c>
      <c r="O37" s="24">
        <f t="shared" si="1"/>
        <v>0.80352380952380953</v>
      </c>
    </row>
    <row r="38" spans="1:15">
      <c r="A38">
        <f t="shared" si="2"/>
        <v>37</v>
      </c>
      <c r="B38" s="9" t="s">
        <v>37</v>
      </c>
      <c r="C38" t="str">
        <f>'[3]Main sheet'!C39</f>
        <v>Unit - VII, VIII</v>
      </c>
      <c r="D38" s="2">
        <v>8</v>
      </c>
      <c r="E38" s="3">
        <f t="shared" si="4"/>
        <v>17</v>
      </c>
      <c r="F38" s="3">
        <f>VLOOKUP(B38,'[2]Fixed costs '!$B$2:$G$135,6,FALSE)</f>
        <v>630</v>
      </c>
      <c r="G38" s="4">
        <v>252.8</v>
      </c>
      <c r="H38" s="4">
        <v>117.98</v>
      </c>
      <c r="I38" s="4">
        <v>383.32</v>
      </c>
      <c r="J38" s="4">
        <v>103.14</v>
      </c>
      <c r="K38" s="8">
        <v>204.3</v>
      </c>
      <c r="L38" s="4">
        <v>0</v>
      </c>
      <c r="M38" s="4"/>
      <c r="N38" s="4">
        <f t="shared" si="3"/>
        <v>1061.54</v>
      </c>
      <c r="O38" s="24">
        <f t="shared" si="1"/>
        <v>1.684984126984127</v>
      </c>
    </row>
    <row r="39" spans="1:15">
      <c r="A39">
        <f t="shared" si="2"/>
        <v>38</v>
      </c>
      <c r="B39" s="9" t="s">
        <v>38</v>
      </c>
      <c r="C39" t="s">
        <v>39</v>
      </c>
      <c r="D39" s="2">
        <v>5</v>
      </c>
      <c r="E39" s="3">
        <f t="shared" si="4"/>
        <v>20</v>
      </c>
      <c r="F39" s="3">
        <f>VLOOKUP(B39,'[2]Fixed costs '!$B$2:$G$135,6,FALSE)</f>
        <v>110</v>
      </c>
      <c r="G39" s="4">
        <v>16.78</v>
      </c>
      <c r="H39" s="4">
        <v>14.28</v>
      </c>
      <c r="I39" s="4">
        <v>27.74</v>
      </c>
      <c r="J39" s="4">
        <v>22.73</v>
      </c>
      <c r="K39" s="8">
        <v>100.76</v>
      </c>
      <c r="L39" s="4">
        <v>0</v>
      </c>
      <c r="M39" s="4"/>
      <c r="N39" s="4">
        <f t="shared" si="3"/>
        <v>182.29000000000002</v>
      </c>
      <c r="O39" s="24">
        <f t="shared" si="1"/>
        <v>1.6571818181818183</v>
      </c>
    </row>
    <row r="40" spans="1:15">
      <c r="A40">
        <f t="shared" si="2"/>
        <v>39</v>
      </c>
      <c r="B40" s="11" t="s">
        <v>38</v>
      </c>
      <c r="C40" t="str">
        <f>'[3]Main sheet'!C40</f>
        <v>Stage 2</v>
      </c>
      <c r="D40" s="2">
        <v>4</v>
      </c>
      <c r="E40" s="3">
        <f t="shared" si="4"/>
        <v>21</v>
      </c>
      <c r="F40" s="3">
        <f>VLOOKUP(B40,'[2]Fixed costs '!$B$2:$G$135,6,FALSE)</f>
        <v>110</v>
      </c>
      <c r="G40" s="4">
        <v>157.43</v>
      </c>
      <c r="H40" s="4">
        <v>219.27</v>
      </c>
      <c r="I40" s="4">
        <v>166.7</v>
      </c>
      <c r="J40" s="4">
        <v>56.27</v>
      </c>
      <c r="K40" s="8">
        <v>118.98</v>
      </c>
      <c r="L40" s="4"/>
      <c r="M40" s="4"/>
      <c r="N40" s="4">
        <f t="shared" si="3"/>
        <v>718.65000000000009</v>
      </c>
      <c r="O40" s="24">
        <f t="shared" si="1"/>
        <v>6.5331818181818191</v>
      </c>
    </row>
    <row r="41" spans="1:15">
      <c r="A41">
        <f t="shared" si="2"/>
        <v>40</v>
      </c>
      <c r="B41" s="9" t="s">
        <v>40</v>
      </c>
      <c r="C41" t="str">
        <f>'[3]Main sheet'!C41</f>
        <v>Unit - 1 - 10</v>
      </c>
      <c r="D41" s="2">
        <v>54</v>
      </c>
      <c r="E41" s="3">
        <f t="shared" si="4"/>
        <v>3</v>
      </c>
      <c r="F41" s="3">
        <f>VLOOKUP(B41,'[2]Fixed costs '!$B$2:$G$135,6,FALSE)</f>
        <v>600</v>
      </c>
      <c r="G41" s="4">
        <v>9.5500000000000007</v>
      </c>
      <c r="H41" s="4">
        <v>0.28999999999999998</v>
      </c>
      <c r="I41" s="4">
        <v>10.130000000000001</v>
      </c>
      <c r="J41" s="4">
        <v>55.47</v>
      </c>
      <c r="K41" s="8">
        <v>291.95999999999998</v>
      </c>
      <c r="L41" s="8">
        <f>6*4.9</f>
        <v>29.400000000000002</v>
      </c>
      <c r="M41" s="4"/>
      <c r="N41" s="4">
        <f t="shared" si="3"/>
        <v>396.79999999999995</v>
      </c>
      <c r="O41" s="24">
        <f t="shared" si="1"/>
        <v>0.66133333333333322</v>
      </c>
    </row>
    <row r="42" spans="1:15">
      <c r="A42">
        <f t="shared" si="2"/>
        <v>41</v>
      </c>
      <c r="B42" s="9" t="s">
        <v>41</v>
      </c>
      <c r="C42" t="str">
        <f>'[3]Main sheet'!C42</f>
        <v>Unit - 1,2,3</v>
      </c>
      <c r="D42" s="2">
        <v>33</v>
      </c>
      <c r="E42" s="3">
        <f>IF(D42&lt;25,25-D42,5)</f>
        <v>5</v>
      </c>
      <c r="F42" s="3">
        <f>VLOOKUP(B42,'[2]Fixed costs '!$B$2:$G$135,6,FALSE)</f>
        <v>630</v>
      </c>
      <c r="G42" s="4">
        <v>7.33</v>
      </c>
      <c r="H42" s="4">
        <v>0</v>
      </c>
      <c r="I42" s="4">
        <v>0</v>
      </c>
      <c r="J42" s="4">
        <v>43.39</v>
      </c>
      <c r="K42" s="8">
        <v>192.21</v>
      </c>
      <c r="L42" s="8">
        <v>7.13</v>
      </c>
      <c r="M42" s="4"/>
      <c r="N42" s="4">
        <f t="shared" si="3"/>
        <v>250.06</v>
      </c>
      <c r="O42" s="24">
        <f t="shared" si="1"/>
        <v>0.39692063492063495</v>
      </c>
    </row>
    <row r="43" spans="1:15">
      <c r="A43">
        <f t="shared" si="2"/>
        <v>42</v>
      </c>
      <c r="B43" s="9" t="s">
        <v>41</v>
      </c>
      <c r="C43" t="str">
        <f>'[3]Main sheet'!C43</f>
        <v>Unit - 1,2,3,4</v>
      </c>
      <c r="D43" s="2">
        <v>28</v>
      </c>
      <c r="E43" s="3">
        <f>IF(D43&lt;25,25-D43,5)</f>
        <v>5</v>
      </c>
      <c r="F43" s="3">
        <f>VLOOKUP(B43,'[2]Fixed costs '!$B$2:$G$135,6,FALSE)</f>
        <v>630</v>
      </c>
      <c r="G43" s="4">
        <v>25.89</v>
      </c>
      <c r="H43" s="4">
        <v>0</v>
      </c>
      <c r="I43" s="4">
        <v>0</v>
      </c>
      <c r="J43" s="4">
        <v>58.44</v>
      </c>
      <c r="K43" s="8">
        <v>256.27999999999997</v>
      </c>
      <c r="L43" s="8">
        <v>9.51</v>
      </c>
      <c r="M43" s="4"/>
      <c r="N43" s="4">
        <f t="shared" si="3"/>
        <v>350.11999999999995</v>
      </c>
      <c r="O43" s="24">
        <f t="shared" si="1"/>
        <v>0.55574603174603165</v>
      </c>
    </row>
    <row r="44" spans="1:15">
      <c r="A44">
        <f t="shared" si="2"/>
        <v>43</v>
      </c>
      <c r="B44" s="9" t="s">
        <v>42</v>
      </c>
      <c r="C44" t="str">
        <f>'[3]Main sheet'!C44</f>
        <v>Stage 1</v>
      </c>
      <c r="D44" s="2">
        <v>18</v>
      </c>
      <c r="E44" s="3">
        <f t="shared" si="4"/>
        <v>7</v>
      </c>
      <c r="F44" s="3">
        <f>VLOOKUP(B44,'[2]Fixed costs '!$B$2:$G$135,6,FALSE)</f>
        <v>420</v>
      </c>
      <c r="G44" s="4">
        <v>81.69</v>
      </c>
      <c r="H44" s="4">
        <v>2.88</v>
      </c>
      <c r="I44" s="4">
        <v>37.61</v>
      </c>
      <c r="J44" s="4">
        <v>34.590000000000003</v>
      </c>
      <c r="K44" s="8">
        <v>128.13999999999999</v>
      </c>
      <c r="L44" s="8">
        <v>0</v>
      </c>
      <c r="M44" s="4"/>
      <c r="N44" s="4">
        <f t="shared" si="3"/>
        <v>284.90999999999997</v>
      </c>
      <c r="O44" s="24">
        <f t="shared" si="1"/>
        <v>0.67835714285714277</v>
      </c>
    </row>
    <row r="45" spans="1:15">
      <c r="A45">
        <f t="shared" si="2"/>
        <v>44</v>
      </c>
      <c r="B45" s="9" t="s">
        <v>43</v>
      </c>
      <c r="C45" t="str">
        <f>'[3]Main sheet'!C45</f>
        <v>Units - I , II</v>
      </c>
      <c r="D45" s="2">
        <v>6.5</v>
      </c>
      <c r="E45" s="3">
        <f t="shared" si="4"/>
        <v>18.5</v>
      </c>
      <c r="F45" s="3">
        <f>VLOOKUP(B45,'[2]Fixed costs '!$B$2:$G$135,6,FALSE)</f>
        <v>500</v>
      </c>
      <c r="G45" s="4">
        <v>198</v>
      </c>
      <c r="H45" s="4">
        <v>149.9</v>
      </c>
      <c r="I45" s="4">
        <v>175.7</v>
      </c>
      <c r="J45" s="4">
        <v>51</v>
      </c>
      <c r="K45" s="8">
        <v>153.19</v>
      </c>
      <c r="L45" s="6"/>
      <c r="M45" s="4"/>
      <c r="N45" s="4">
        <f t="shared" si="3"/>
        <v>727.79</v>
      </c>
      <c r="O45" s="24">
        <f t="shared" si="1"/>
        <v>1.4555799999999999</v>
      </c>
    </row>
    <row r="46" spans="1:15">
      <c r="A46">
        <f t="shared" si="2"/>
        <v>45</v>
      </c>
      <c r="B46" s="9" t="s">
        <v>44</v>
      </c>
      <c r="C46" t="str">
        <f>'[3]Main sheet'!C46</f>
        <v>Units - I , II</v>
      </c>
      <c r="D46" s="2">
        <v>1</v>
      </c>
      <c r="E46" s="3">
        <f t="shared" si="4"/>
        <v>24</v>
      </c>
      <c r="F46" s="3">
        <f>VLOOKUP(B46,'[2]Fixed costs '!$B$2:$G$135,6,FALSE)</f>
        <v>1000</v>
      </c>
      <c r="G46" s="4">
        <f>AVERAGE(336.82,336.82)</f>
        <v>336.82</v>
      </c>
      <c r="H46" s="4">
        <f>AVERAGE(321.4,296.5)</f>
        <v>308.95</v>
      </c>
      <c r="I46" s="4">
        <f>AVERAGE(286.79,286.79)</f>
        <v>286.79000000000002</v>
      </c>
      <c r="J46" s="4">
        <f>AVERAGE(80.56,95.53)</f>
        <v>88.045000000000002</v>
      </c>
      <c r="K46" s="4">
        <f>236.03+243.93</f>
        <v>479.96000000000004</v>
      </c>
      <c r="L46" s="4">
        <v>0</v>
      </c>
      <c r="M46" s="4"/>
      <c r="N46" s="4">
        <f t="shared" si="3"/>
        <v>1500.5650000000001</v>
      </c>
      <c r="O46" s="24">
        <f t="shared" si="1"/>
        <v>1.5005650000000001</v>
      </c>
    </row>
    <row r="47" spans="1:15">
      <c r="A47">
        <f t="shared" si="2"/>
        <v>46</v>
      </c>
      <c r="B47" s="11" t="s">
        <v>45</v>
      </c>
      <c r="C47" t="str">
        <f>'[3]Main sheet'!C47</f>
        <v>Units - I , II</v>
      </c>
      <c r="D47" s="2">
        <v>5</v>
      </c>
      <c r="E47" s="3">
        <f t="shared" si="4"/>
        <v>20</v>
      </c>
      <c r="F47" s="3">
        <f>VLOOKUP(B47,'[2]Fixed costs '!$B$2:$G$135,6,FALSE)</f>
        <v>1200</v>
      </c>
      <c r="G47" s="4">
        <v>276.98</v>
      </c>
      <c r="H47" s="4">
        <v>347.3</v>
      </c>
      <c r="I47" s="4">
        <v>447.02</v>
      </c>
      <c r="J47" s="4">
        <v>92.04</v>
      </c>
      <c r="K47" s="4">
        <v>220.56</v>
      </c>
      <c r="L47" s="4">
        <v>0</v>
      </c>
      <c r="M47" s="4"/>
      <c r="N47" s="4">
        <f t="shared" si="3"/>
        <v>1383.8999999999999</v>
      </c>
      <c r="O47" s="24">
        <f t="shared" si="1"/>
        <v>1.1532499999999999</v>
      </c>
    </row>
    <row r="48" spans="1:15">
      <c r="A48">
        <f t="shared" si="2"/>
        <v>47</v>
      </c>
      <c r="B48" s="9" t="s">
        <v>46</v>
      </c>
      <c r="C48" t="str">
        <f>'[3]Main sheet'!C48</f>
        <v>Stage 1,2</v>
      </c>
      <c r="D48" s="2">
        <v>32.761904761904816</v>
      </c>
      <c r="E48" s="3">
        <f t="shared" si="4"/>
        <v>5</v>
      </c>
      <c r="F48" s="3">
        <f>VLOOKUP(B48,'[2]Fixed costs '!$B$2:$G$135,6,FALSE)</f>
        <v>2100</v>
      </c>
      <c r="G48" s="4">
        <v>238.17</v>
      </c>
      <c r="H48" s="4">
        <v>4.8499999999999996</v>
      </c>
      <c r="I48" s="4">
        <v>3.61</v>
      </c>
      <c r="J48" s="4">
        <v>163.19</v>
      </c>
      <c r="K48" s="4">
        <v>507.06</v>
      </c>
      <c r="L48" s="4">
        <v>0</v>
      </c>
      <c r="M48" s="4"/>
      <c r="N48" s="4">
        <f t="shared" si="3"/>
        <v>916.88</v>
      </c>
      <c r="O48" s="24">
        <f t="shared" si="1"/>
        <v>0.43660952380952378</v>
      </c>
    </row>
    <row r="49" spans="1:15">
      <c r="A49">
        <f t="shared" si="2"/>
        <v>48</v>
      </c>
      <c r="B49" s="9" t="s">
        <v>46</v>
      </c>
      <c r="C49" t="str">
        <f>'[3]Main sheet'!C49</f>
        <v>Stage 3</v>
      </c>
      <c r="D49" s="2">
        <v>16</v>
      </c>
      <c r="E49" s="3">
        <f t="shared" si="4"/>
        <v>9</v>
      </c>
      <c r="F49" s="3">
        <f>VLOOKUP(B49,'[2]Fixed costs '!$B$2:$G$135,6,FALSE)</f>
        <v>2100</v>
      </c>
      <c r="G49" s="4">
        <v>110.48</v>
      </c>
      <c r="H49" s="4">
        <v>28.61</v>
      </c>
      <c r="I49" s="4">
        <v>83</v>
      </c>
      <c r="J49" s="4">
        <v>25.3</v>
      </c>
      <c r="K49" s="4">
        <v>81.2</v>
      </c>
      <c r="L49" s="4">
        <f>6*1.33</f>
        <v>7.98</v>
      </c>
      <c r="M49" s="4"/>
      <c r="N49" s="4">
        <f t="shared" si="3"/>
        <v>336.57000000000005</v>
      </c>
      <c r="O49" s="24">
        <f t="shared" si="1"/>
        <v>0.16027142857142859</v>
      </c>
    </row>
    <row r="50" spans="1:15">
      <c r="A50">
        <f t="shared" si="2"/>
        <v>49</v>
      </c>
      <c r="B50" s="9" t="s">
        <v>47</v>
      </c>
      <c r="C50" t="str">
        <f>'[3]Main sheet'!C50</f>
        <v>Stage-I</v>
      </c>
      <c r="D50" s="2">
        <v>32</v>
      </c>
      <c r="E50" s="3">
        <f>IF(D50&lt;25,25-D50,5)</f>
        <v>5</v>
      </c>
      <c r="F50" s="3">
        <f>VLOOKUP(B50,'[2]Fixed costs '!$B$2:$G$135,6,FALSE)</f>
        <v>1000</v>
      </c>
      <c r="G50" s="4">
        <v>282.11</v>
      </c>
      <c r="H50" s="4">
        <v>0</v>
      </c>
      <c r="I50" s="4">
        <v>47.37</v>
      </c>
      <c r="J50" s="4">
        <v>48.11</v>
      </c>
      <c r="K50" s="4">
        <v>162.4</v>
      </c>
      <c r="L50" s="4">
        <v>16.03</v>
      </c>
      <c r="M50" s="4">
        <v>6.5</v>
      </c>
      <c r="N50" s="4">
        <f t="shared" si="3"/>
        <v>562.52</v>
      </c>
      <c r="O50" s="24">
        <f t="shared" si="1"/>
        <v>0.56252000000000002</v>
      </c>
    </row>
    <row r="51" spans="1:15">
      <c r="A51">
        <f t="shared" si="2"/>
        <v>50</v>
      </c>
      <c r="B51" s="9" t="s">
        <v>47</v>
      </c>
      <c r="C51" t="str">
        <f>'[3]Main sheet'!C51</f>
        <v>Stage -II</v>
      </c>
      <c r="D51" s="2">
        <v>15</v>
      </c>
      <c r="E51" s="3">
        <f t="shared" si="4"/>
        <v>10</v>
      </c>
      <c r="F51" s="3">
        <f>VLOOKUP(B51,'[2]Fixed costs '!$B$2:$G$135,6,FALSE)</f>
        <v>1000</v>
      </c>
      <c r="G51" s="4">
        <v>207.23</v>
      </c>
      <c r="H51" s="4">
        <v>67.61</v>
      </c>
      <c r="I51" s="4">
        <v>154.61000000000001</v>
      </c>
      <c r="J51" s="4">
        <v>52.02</v>
      </c>
      <c r="K51" s="4">
        <v>162.4</v>
      </c>
      <c r="L51" s="4">
        <v>16.309999999999999</v>
      </c>
      <c r="M51" s="4"/>
      <c r="N51" s="4">
        <f t="shared" si="3"/>
        <v>660.18</v>
      </c>
      <c r="O51" s="24">
        <f t="shared" si="1"/>
        <v>0.66017999999999999</v>
      </c>
    </row>
    <row r="52" spans="1:15">
      <c r="A52">
        <f t="shared" si="2"/>
        <v>51</v>
      </c>
      <c r="B52" s="9" t="s">
        <v>47</v>
      </c>
      <c r="C52" t="str">
        <f>'[3]Main sheet'!C52</f>
        <v>Stage -III</v>
      </c>
      <c r="D52" s="2">
        <v>8</v>
      </c>
      <c r="E52" s="3">
        <f t="shared" si="4"/>
        <v>17</v>
      </c>
      <c r="F52" s="3">
        <f>VLOOKUP(B52,'[2]Fixed costs '!$B$2:$G$135,6,FALSE)</f>
        <v>1000</v>
      </c>
      <c r="G52" s="4">
        <v>309.63</v>
      </c>
      <c r="H52" s="4">
        <v>184.09</v>
      </c>
      <c r="I52" s="4">
        <v>290.66000000000003</v>
      </c>
      <c r="J52" s="4">
        <v>56.74</v>
      </c>
      <c r="K52" s="4">
        <v>177.98</v>
      </c>
      <c r="L52" s="4">
        <v>3.22</v>
      </c>
      <c r="M52" s="4"/>
      <c r="N52" s="4">
        <f t="shared" si="3"/>
        <v>1022.3200000000002</v>
      </c>
      <c r="O52" s="24">
        <f t="shared" si="1"/>
        <v>1.0223200000000001</v>
      </c>
    </row>
    <row r="53" spans="1:15">
      <c r="A53">
        <f t="shared" si="2"/>
        <v>52</v>
      </c>
      <c r="B53" s="12" t="s">
        <v>48</v>
      </c>
      <c r="C53" t="str">
        <f>'[3]Main sheet'!C53</f>
        <v>Stage I</v>
      </c>
      <c r="D53" s="2">
        <v>17</v>
      </c>
      <c r="E53" s="3">
        <f t="shared" si="4"/>
        <v>8</v>
      </c>
      <c r="F53" s="3">
        <f>VLOOKUP(B53,'[2]Fixed costs '!$B$2:$G$135,6,FALSE)</f>
        <v>1000</v>
      </c>
      <c r="G53" s="4">
        <v>224.38</v>
      </c>
      <c r="H53" s="4">
        <v>25.52</v>
      </c>
      <c r="I53" s="4">
        <v>115.08</v>
      </c>
      <c r="J53" s="4">
        <v>107.92</v>
      </c>
      <c r="K53" s="4">
        <v>211.03</v>
      </c>
      <c r="L53" s="4">
        <v>0</v>
      </c>
      <c r="M53" s="4"/>
      <c r="N53" s="4">
        <f t="shared" si="3"/>
        <v>683.93000000000006</v>
      </c>
      <c r="O53" s="24">
        <f t="shared" si="1"/>
        <v>0.68393000000000004</v>
      </c>
    </row>
    <row r="54" spans="1:15">
      <c r="A54">
        <f t="shared" si="2"/>
        <v>53</v>
      </c>
      <c r="B54" s="12" t="s">
        <v>48</v>
      </c>
      <c r="C54" t="str">
        <f>'[3]Main sheet'!C54</f>
        <v>Stage-II</v>
      </c>
      <c r="D54" s="2">
        <v>9</v>
      </c>
      <c r="E54" s="3">
        <f t="shared" si="4"/>
        <v>16</v>
      </c>
      <c r="F54" s="3">
        <f>VLOOKUP(B54,'[2]Fixed costs '!$B$2:$G$135,6,FALSE)</f>
        <v>1000</v>
      </c>
      <c r="G54" s="4">
        <v>333.27</v>
      </c>
      <c r="H54" s="4">
        <v>178.21</v>
      </c>
      <c r="I54" s="4">
        <v>279.18</v>
      </c>
      <c r="J54" s="4">
        <v>116.81</v>
      </c>
      <c r="K54" s="4">
        <v>210.64</v>
      </c>
      <c r="L54" s="4">
        <v>0</v>
      </c>
      <c r="M54" s="4"/>
      <c r="N54" s="4">
        <f t="shared" si="3"/>
        <v>1118.1100000000001</v>
      </c>
      <c r="O54" s="24">
        <f t="shared" si="1"/>
        <v>1.1181100000000002</v>
      </c>
    </row>
    <row r="55" spans="1:15">
      <c r="A55">
        <f t="shared" si="2"/>
        <v>54</v>
      </c>
      <c r="B55" s="12" t="s">
        <v>49</v>
      </c>
      <c r="D55" s="2">
        <v>35.349999999999909</v>
      </c>
      <c r="E55" s="3">
        <f t="shared" si="4"/>
        <v>5</v>
      </c>
      <c r="F55" s="3">
        <f>VLOOKUP(B55,'[2]Fixed costs '!$B$2:$G$135,6,FALSE)</f>
        <v>2000</v>
      </c>
      <c r="G55" s="4">
        <v>141.76</v>
      </c>
      <c r="H55" s="4">
        <v>7.34</v>
      </c>
      <c r="I55" s="4">
        <v>0.02</v>
      </c>
      <c r="J55" s="4">
        <v>75.900000000000006</v>
      </c>
      <c r="K55" s="4">
        <v>389.8</v>
      </c>
      <c r="L55" s="4">
        <v>31.75</v>
      </c>
      <c r="M55" s="4">
        <f>3.25+93.68</f>
        <v>96.93</v>
      </c>
      <c r="N55" s="4">
        <f t="shared" si="3"/>
        <v>743.5</v>
      </c>
      <c r="O55" s="24">
        <f t="shared" si="1"/>
        <v>0.37175000000000002</v>
      </c>
    </row>
    <row r="56" spans="1:15">
      <c r="A56">
        <f t="shared" si="2"/>
        <v>55</v>
      </c>
      <c r="B56" s="12" t="s">
        <v>50</v>
      </c>
      <c r="C56" t="str">
        <f>'[3]Main sheet'!C56</f>
        <v>Stage-I</v>
      </c>
      <c r="D56" s="2">
        <v>9</v>
      </c>
      <c r="E56" s="3">
        <f t="shared" si="4"/>
        <v>16</v>
      </c>
      <c r="F56" s="3">
        <f>VLOOKUP(B56,'[2]Fixed costs '!$B$2:$G$135,6,FALSE)</f>
        <v>1980</v>
      </c>
      <c r="G56" s="4">
        <v>562.12</v>
      </c>
      <c r="H56" s="4">
        <v>284.86</v>
      </c>
      <c r="I56" s="4">
        <v>467</v>
      </c>
      <c r="J56" s="4">
        <v>134.33000000000001</v>
      </c>
      <c r="K56" s="4">
        <v>460.62</v>
      </c>
      <c r="L56" s="4">
        <v>0</v>
      </c>
      <c r="M56" s="4"/>
      <c r="N56" s="4">
        <f t="shared" si="3"/>
        <v>1908.9299999999998</v>
      </c>
      <c r="O56" s="24">
        <f t="shared" si="1"/>
        <v>0.96410606060606052</v>
      </c>
    </row>
    <row r="57" spans="1:15">
      <c r="A57">
        <f t="shared" si="2"/>
        <v>56</v>
      </c>
      <c r="B57" s="12" t="s">
        <v>50</v>
      </c>
      <c r="C57" t="str">
        <f>'[3]Main sheet'!C57</f>
        <v>Stage -II</v>
      </c>
      <c r="D57" s="2">
        <v>12</v>
      </c>
      <c r="E57" s="3">
        <f t="shared" si="4"/>
        <v>13</v>
      </c>
      <c r="F57" s="3">
        <f>VLOOKUP(B57,'[2]Fixed costs '!$B$2:$G$135,6,FALSE)</f>
        <v>1980</v>
      </c>
      <c r="G57" s="4">
        <v>271.77</v>
      </c>
      <c r="H57" s="4">
        <v>91.68</v>
      </c>
      <c r="I57" s="4">
        <v>225.46</v>
      </c>
      <c r="J57" s="4">
        <v>69.150000000000006</v>
      </c>
      <c r="K57" s="4">
        <v>253.13</v>
      </c>
      <c r="L57" s="4">
        <v>0</v>
      </c>
      <c r="M57" s="4"/>
      <c r="N57" s="4">
        <f t="shared" si="3"/>
        <v>911.18999999999994</v>
      </c>
      <c r="O57" s="24">
        <f t="shared" si="1"/>
        <v>0.46019696969696966</v>
      </c>
    </row>
    <row r="58" spans="1:15">
      <c r="A58">
        <f t="shared" si="2"/>
        <v>57</v>
      </c>
      <c r="B58" s="9" t="s">
        <v>51</v>
      </c>
      <c r="C58" s="7"/>
      <c r="D58" s="2">
        <v>2</v>
      </c>
      <c r="E58" s="3">
        <f t="shared" si="4"/>
        <v>23</v>
      </c>
      <c r="F58" s="3">
        <f>VLOOKUP(B58,'[2]Fixed costs '!$B$2:$G$135,6,FALSE)</f>
        <v>1320</v>
      </c>
      <c r="G58" s="6">
        <v>326.54000000000002</v>
      </c>
      <c r="H58" s="6">
        <v>252.61</v>
      </c>
      <c r="I58" s="6">
        <v>257.25</v>
      </c>
      <c r="J58" s="6">
        <v>81.400000000000006</v>
      </c>
      <c r="K58" s="6">
        <v>143.16999999999999</v>
      </c>
      <c r="L58" s="4">
        <v>0</v>
      </c>
      <c r="M58" s="4"/>
      <c r="N58" s="4">
        <f t="shared" si="3"/>
        <v>1060.97</v>
      </c>
      <c r="O58" s="24">
        <f t="shared" si="1"/>
        <v>0.80376515151515149</v>
      </c>
    </row>
    <row r="59" spans="1:15">
      <c r="A59">
        <f t="shared" si="2"/>
        <v>58</v>
      </c>
      <c r="B59" t="s">
        <v>52</v>
      </c>
      <c r="C59" t="str">
        <f>'[1]Main sheet'!D60</f>
        <v>n/a</v>
      </c>
      <c r="D59" s="2">
        <v>8</v>
      </c>
      <c r="E59" s="3">
        <f t="shared" si="4"/>
        <v>17</v>
      </c>
      <c r="F59" s="3">
        <f>VLOOKUP(B59,'[2]Fixed costs '!$B$2:$G$135,6,FALSE)</f>
        <v>1200</v>
      </c>
      <c r="G59" s="8">
        <v>268.75</v>
      </c>
      <c r="H59" s="8">
        <v>294.89999999999998</v>
      </c>
      <c r="I59" s="8">
        <v>290.5</v>
      </c>
      <c r="J59" s="8">
        <v>134.47999999999999</v>
      </c>
      <c r="K59" s="8">
        <v>224.1</v>
      </c>
      <c r="L59" s="4">
        <v>0</v>
      </c>
      <c r="M59" s="4"/>
      <c r="N59" s="4">
        <f t="shared" si="3"/>
        <v>1212.73</v>
      </c>
      <c r="O59" s="24">
        <f t="shared" si="1"/>
        <v>1.0106083333333333</v>
      </c>
    </row>
    <row r="60" spans="1:15">
      <c r="A60">
        <f t="shared" si="2"/>
        <v>59</v>
      </c>
      <c r="B60" t="s">
        <v>53</v>
      </c>
      <c r="C60" t="str">
        <f>'[1]Main sheet'!D61</f>
        <v>Stage- I</v>
      </c>
      <c r="D60" s="2">
        <v>32</v>
      </c>
      <c r="E60" s="3">
        <f t="shared" ref="E60:E121" si="5">IF(D60&lt;25,25-D60,5)</f>
        <v>5</v>
      </c>
      <c r="F60" s="3">
        <f>VLOOKUP(B60,'[2]Fixed costs '!$B$2:$G$135,6,FALSE)</f>
        <v>420</v>
      </c>
      <c r="G60" s="8">
        <v>94.5</v>
      </c>
      <c r="H60" s="8">
        <v>0</v>
      </c>
      <c r="I60" s="8">
        <v>5.2</v>
      </c>
      <c r="J60" s="8">
        <v>11.32</v>
      </c>
      <c r="K60" s="8">
        <v>130.37</v>
      </c>
      <c r="L60" s="4">
        <v>0</v>
      </c>
      <c r="M60" s="4">
        <v>40.29</v>
      </c>
      <c r="N60" s="4">
        <f t="shared" si="3"/>
        <v>281.68</v>
      </c>
      <c r="O60" s="24">
        <f t="shared" si="1"/>
        <v>0.67066666666666663</v>
      </c>
    </row>
    <row r="61" spans="1:15">
      <c r="A61">
        <f t="shared" si="2"/>
        <v>60</v>
      </c>
      <c r="B61" t="s">
        <v>53</v>
      </c>
      <c r="C61" t="str">
        <f>'[1]Main sheet'!D62</f>
        <v>Stage- II</v>
      </c>
      <c r="D61" s="2">
        <v>21</v>
      </c>
      <c r="E61" s="3">
        <f t="shared" si="5"/>
        <v>4</v>
      </c>
      <c r="F61" s="3">
        <f>VLOOKUP(B61,'[2]Fixed costs '!$B$2:$G$135,6,FALSE)</f>
        <v>420</v>
      </c>
      <c r="G61" s="8">
        <v>78.14</v>
      </c>
      <c r="H61" s="8">
        <v>0</v>
      </c>
      <c r="I61" s="8">
        <v>35.729999999999997</v>
      </c>
      <c r="J61" s="8">
        <v>10.72</v>
      </c>
      <c r="K61" s="8">
        <v>130.37</v>
      </c>
      <c r="L61" s="4">
        <v>0</v>
      </c>
      <c r="M61" s="4">
        <v>2.1</v>
      </c>
      <c r="N61" s="4">
        <f t="shared" si="3"/>
        <v>257.06</v>
      </c>
      <c r="O61" s="24">
        <f t="shared" si="1"/>
        <v>0.61204761904761906</v>
      </c>
    </row>
    <row r="62" spans="1:15">
      <c r="A62">
        <f t="shared" si="2"/>
        <v>61</v>
      </c>
      <c r="B62" t="s">
        <v>53</v>
      </c>
      <c r="C62" t="str">
        <f>'[1]Main sheet'!D63</f>
        <v>Stage- III</v>
      </c>
      <c r="D62" s="2">
        <v>14</v>
      </c>
      <c r="E62" s="3">
        <f t="shared" si="5"/>
        <v>11</v>
      </c>
      <c r="F62" s="3">
        <f>VLOOKUP(B62,'[2]Fixed costs '!$B$2:$G$135,6,FALSE)</f>
        <v>420</v>
      </c>
      <c r="G62" s="8">
        <v>51.97</v>
      </c>
      <c r="H62" s="8">
        <v>8.7100000000000009</v>
      </c>
      <c r="I62" s="8">
        <v>45.69</v>
      </c>
      <c r="J62" s="8">
        <v>6.7</v>
      </c>
      <c r="K62" s="8">
        <v>65.180000000000007</v>
      </c>
      <c r="L62" s="4">
        <v>0</v>
      </c>
      <c r="M62" s="4">
        <v>0.42</v>
      </c>
      <c r="N62" s="4">
        <f t="shared" si="3"/>
        <v>178.67</v>
      </c>
      <c r="O62" s="24">
        <f t="shared" si="1"/>
        <v>0.4254047619047619</v>
      </c>
    </row>
    <row r="63" spans="1:15">
      <c r="A63">
        <f t="shared" si="2"/>
        <v>62</v>
      </c>
      <c r="B63" s="5" t="s">
        <v>53</v>
      </c>
      <c r="C63" t="str">
        <f>'[1]Main sheet'!D64</f>
        <v>Stage- IV</v>
      </c>
      <c r="D63" s="2">
        <v>3</v>
      </c>
      <c r="E63" s="3">
        <f t="shared" si="5"/>
        <v>22</v>
      </c>
      <c r="F63" s="3">
        <f>VLOOKUP(B63,'[2]Fixed costs '!$B$2:$G$135,6,FALSE)</f>
        <v>420</v>
      </c>
      <c r="G63" s="8">
        <v>149.79</v>
      </c>
      <c r="H63" s="8">
        <v>109.42</v>
      </c>
      <c r="I63" s="8">
        <v>136.15</v>
      </c>
      <c r="J63" s="8">
        <v>52.07</v>
      </c>
      <c r="K63" s="8">
        <v>103.99</v>
      </c>
      <c r="L63" s="4">
        <v>0</v>
      </c>
      <c r="M63" s="4"/>
      <c r="N63" s="4">
        <f t="shared" si="3"/>
        <v>551.41999999999996</v>
      </c>
      <c r="O63" s="24">
        <f t="shared" si="1"/>
        <v>1.3129047619047618</v>
      </c>
    </row>
    <row r="64" spans="1:15">
      <c r="A64">
        <f t="shared" si="2"/>
        <v>63</v>
      </c>
      <c r="B64" t="s">
        <v>54</v>
      </c>
      <c r="C64" t="str">
        <f>'[1]Main sheet'!D65</f>
        <v>Stage- I</v>
      </c>
      <c r="D64" s="2">
        <v>31</v>
      </c>
      <c r="E64" s="3">
        <f t="shared" si="5"/>
        <v>5</v>
      </c>
      <c r="F64" s="3">
        <f>VLOOKUP(B64,'[2]Fixed costs '!$B$2:$G$135,6,FALSE)</f>
        <v>1260</v>
      </c>
      <c r="G64" s="8">
        <v>145.08000000000001</v>
      </c>
      <c r="H64" s="8">
        <v>0</v>
      </c>
      <c r="I64" s="8">
        <v>0</v>
      </c>
      <c r="J64" s="8">
        <v>66.709999999999994</v>
      </c>
      <c r="K64" s="8">
        <v>399.64</v>
      </c>
      <c r="L64" s="4">
        <v>0</v>
      </c>
      <c r="M64" s="4">
        <v>120.88</v>
      </c>
      <c r="N64" s="4">
        <f t="shared" si="3"/>
        <v>732.31000000000006</v>
      </c>
      <c r="O64" s="24">
        <f t="shared" si="1"/>
        <v>0.58119841269841277</v>
      </c>
    </row>
    <row r="65" spans="1:15">
      <c r="A65">
        <f t="shared" si="2"/>
        <v>64</v>
      </c>
      <c r="B65" t="s">
        <v>54</v>
      </c>
      <c r="C65" t="str">
        <f>'[1]Main sheet'!D66</f>
        <v>Stage- II</v>
      </c>
      <c r="D65" s="2">
        <v>21</v>
      </c>
      <c r="E65" s="3">
        <f t="shared" si="5"/>
        <v>4</v>
      </c>
      <c r="F65" s="3">
        <f>VLOOKUP(B65,'[2]Fixed costs '!$B$2:$G$135,6,FALSE)</f>
        <v>1260</v>
      </c>
      <c r="G65" s="8">
        <v>150.94999999999999</v>
      </c>
      <c r="H65" s="8">
        <v>0</v>
      </c>
      <c r="I65" s="8">
        <v>58.27</v>
      </c>
      <c r="J65" s="8">
        <v>48.5</v>
      </c>
      <c r="K65" s="8">
        <v>225.46</v>
      </c>
      <c r="L65" s="4">
        <v>0</v>
      </c>
      <c r="M65" s="4">
        <v>5</v>
      </c>
      <c r="N65" s="4">
        <f t="shared" si="3"/>
        <v>488.18000000000006</v>
      </c>
      <c r="O65" s="24">
        <f t="shared" si="1"/>
        <v>0.38744444444444448</v>
      </c>
    </row>
    <row r="66" spans="1:15">
      <c r="A66">
        <f t="shared" si="2"/>
        <v>65</v>
      </c>
      <c r="B66" t="s">
        <v>54</v>
      </c>
      <c r="C66" t="str">
        <f>'[1]Main sheet'!D67</f>
        <v>Stage- III</v>
      </c>
      <c r="D66" s="2">
        <v>14</v>
      </c>
      <c r="E66" s="3">
        <f t="shared" si="5"/>
        <v>11</v>
      </c>
      <c r="F66" s="3">
        <f>VLOOKUP(B66,'[2]Fixed costs '!$B$2:$G$135,6,FALSE)</f>
        <v>1260</v>
      </c>
      <c r="G66" s="8">
        <v>218.07</v>
      </c>
      <c r="H66" s="8">
        <v>46.52</v>
      </c>
      <c r="I66" s="8">
        <v>190.12</v>
      </c>
      <c r="J66" s="8">
        <v>54.15</v>
      </c>
      <c r="K66" s="8">
        <v>225.46</v>
      </c>
      <c r="L66" s="4">
        <v>0</v>
      </c>
      <c r="M66" s="4">
        <v>2</v>
      </c>
      <c r="N66" s="4">
        <f t="shared" si="3"/>
        <v>736.31999999999994</v>
      </c>
      <c r="O66" s="24">
        <f t="shared" si="1"/>
        <v>0.58438095238095233</v>
      </c>
    </row>
    <row r="67" spans="1:15">
      <c r="A67">
        <f t="shared" ref="A67:A128" si="6">A66+1</f>
        <v>66</v>
      </c>
      <c r="B67" t="s">
        <v>54</v>
      </c>
      <c r="C67" t="str">
        <f>'[1]Main sheet'!D68</f>
        <v>Stage- IV</v>
      </c>
      <c r="D67" s="2">
        <v>8</v>
      </c>
      <c r="E67" s="3">
        <f t="shared" si="5"/>
        <v>17</v>
      </c>
      <c r="F67" s="3">
        <f>VLOOKUP(B67,'[2]Fixed costs '!$B$2:$G$135,6,FALSE)</f>
        <v>1260</v>
      </c>
      <c r="G67" s="8">
        <v>347.07</v>
      </c>
      <c r="H67" s="8">
        <v>219.85</v>
      </c>
      <c r="I67" s="8">
        <v>298.77</v>
      </c>
      <c r="J67" s="8">
        <v>607.04999999999995</v>
      </c>
      <c r="K67" s="8">
        <v>178.58</v>
      </c>
      <c r="L67" s="4">
        <v>0</v>
      </c>
      <c r="M67" s="4"/>
      <c r="N67" s="4">
        <f t="shared" si="3"/>
        <v>1651.3199999999997</v>
      </c>
      <c r="O67" s="24">
        <f t="shared" ref="O67:O130" si="7">N67/F67</f>
        <v>1.3105714285714283</v>
      </c>
    </row>
    <row r="68" spans="1:15">
      <c r="A68">
        <f t="shared" si="6"/>
        <v>67</v>
      </c>
      <c r="B68" t="s">
        <v>54</v>
      </c>
      <c r="C68" t="str">
        <f>'[1]Main sheet'!D69</f>
        <v>Stage- V</v>
      </c>
      <c r="D68" s="2">
        <v>5</v>
      </c>
      <c r="E68" s="3">
        <f t="shared" si="5"/>
        <v>20</v>
      </c>
      <c r="F68" s="3">
        <f>VLOOKUP(B68,'[2]Fixed costs '!$B$2:$G$135,6,FALSE)</f>
        <v>1260</v>
      </c>
      <c r="G68" s="8">
        <v>175.81</v>
      </c>
      <c r="H68" s="8">
        <v>126.76</v>
      </c>
      <c r="I68" s="8">
        <v>149.41</v>
      </c>
      <c r="J68" s="8">
        <v>34.08</v>
      </c>
      <c r="K68" s="8">
        <v>97.33</v>
      </c>
      <c r="L68" s="4">
        <v>0</v>
      </c>
      <c r="M68" s="4"/>
      <c r="N68" s="4">
        <f t="shared" si="3"/>
        <v>583.39</v>
      </c>
      <c r="O68" s="24">
        <f t="shared" si="7"/>
        <v>0.46300793650793648</v>
      </c>
    </row>
    <row r="69" spans="1:15">
      <c r="A69">
        <f t="shared" si="6"/>
        <v>68</v>
      </c>
      <c r="B69" t="s">
        <v>55</v>
      </c>
      <c r="C69" t="str">
        <f>'[1]Main sheet'!D70</f>
        <v>n/a</v>
      </c>
      <c r="D69" s="2">
        <v>7</v>
      </c>
      <c r="E69" s="3">
        <f t="shared" si="5"/>
        <v>18</v>
      </c>
      <c r="F69" s="3">
        <f>VLOOKUP(B69,'[2]Fixed costs '!$B$2:$G$135,6,FALSE)</f>
        <v>1500</v>
      </c>
      <c r="G69" s="8">
        <v>434.09</v>
      </c>
      <c r="H69" s="8">
        <v>499.54</v>
      </c>
      <c r="I69" s="8">
        <v>470.36</v>
      </c>
      <c r="J69" s="8">
        <v>141.81</v>
      </c>
      <c r="K69" s="8">
        <v>301.86</v>
      </c>
      <c r="L69" s="4">
        <v>0</v>
      </c>
      <c r="M69" s="4"/>
      <c r="N69" s="4">
        <f t="shared" si="3"/>
        <v>1847.6599999999999</v>
      </c>
      <c r="O69" s="24">
        <f t="shared" si="7"/>
        <v>1.2317733333333332</v>
      </c>
    </row>
    <row r="70" spans="1:15">
      <c r="A70">
        <f t="shared" si="6"/>
        <v>69</v>
      </c>
      <c r="B70" t="s">
        <v>56</v>
      </c>
      <c r="C70" t="str">
        <f>'[1]Main sheet'!D71</f>
        <v>n/a</v>
      </c>
      <c r="D70" s="2">
        <v>47</v>
      </c>
      <c r="E70" s="3">
        <f t="shared" si="5"/>
        <v>5</v>
      </c>
      <c r="F70" s="3">
        <f>VLOOKUP(B70,'[2]Fixed costs '!$B$2:$G$135,6,FALSE)</f>
        <v>440</v>
      </c>
      <c r="G70" s="8">
        <v>28.57</v>
      </c>
      <c r="H70" s="8">
        <v>3.32</v>
      </c>
      <c r="I70" s="8">
        <v>48.25</v>
      </c>
      <c r="J70" s="8">
        <v>16.22</v>
      </c>
      <c r="K70" s="8">
        <v>221.52</v>
      </c>
      <c r="L70" s="4">
        <v>0</v>
      </c>
      <c r="M70" s="4">
        <v>-1.83</v>
      </c>
      <c r="N70" s="4">
        <f t="shared" si="3"/>
        <v>316.05</v>
      </c>
      <c r="O70" s="24">
        <f t="shared" si="7"/>
        <v>0.71829545454545463</v>
      </c>
    </row>
    <row r="71" spans="1:15">
      <c r="A71">
        <f t="shared" si="6"/>
        <v>70</v>
      </c>
      <c r="B71" t="s">
        <v>57</v>
      </c>
      <c r="C71" t="str">
        <f>'[1]Main sheet'!D72</f>
        <v>n/a</v>
      </c>
      <c r="D71" s="2">
        <v>36</v>
      </c>
      <c r="E71" s="3">
        <f t="shared" si="5"/>
        <v>5</v>
      </c>
      <c r="F71" s="3">
        <f>VLOOKUP(B71,'[2]Fixed costs '!$B$2:$G$135,6,FALSE)</f>
        <v>840</v>
      </c>
      <c r="G71" s="8">
        <v>57.56</v>
      </c>
      <c r="H71" s="8">
        <v>10.87</v>
      </c>
      <c r="I71" s="8">
        <v>20.41</v>
      </c>
      <c r="J71" s="8">
        <v>30.61</v>
      </c>
      <c r="K71" s="8">
        <v>297.77999999999997</v>
      </c>
      <c r="L71" s="4">
        <v>0</v>
      </c>
      <c r="M71" s="4">
        <v>-3.83</v>
      </c>
      <c r="N71" s="4">
        <f t="shared" si="3"/>
        <v>413.4</v>
      </c>
      <c r="O71" s="24">
        <f t="shared" si="7"/>
        <v>0.4921428571428571</v>
      </c>
    </row>
    <row r="72" spans="1:15">
      <c r="A72">
        <f t="shared" si="6"/>
        <v>71</v>
      </c>
      <c r="B72" t="s">
        <v>58</v>
      </c>
      <c r="C72" t="str">
        <f>'[1]Main sheet'!D73</f>
        <v>n/a</v>
      </c>
      <c r="D72" s="2">
        <v>13</v>
      </c>
      <c r="E72" s="3">
        <f t="shared" si="5"/>
        <v>12</v>
      </c>
      <c r="F72" s="3">
        <f>VLOOKUP(B72,'[2]Fixed costs '!$B$2:$G$135,6,FALSE)</f>
        <v>500</v>
      </c>
      <c r="G72" s="8">
        <v>107.8</v>
      </c>
      <c r="H72" s="8">
        <v>61.87</v>
      </c>
      <c r="I72" s="8">
        <v>128.16999999999999</v>
      </c>
      <c r="J72" s="8">
        <v>22</v>
      </c>
      <c r="K72" s="8">
        <v>153.04</v>
      </c>
      <c r="L72" s="4">
        <v>0</v>
      </c>
      <c r="M72" s="4">
        <v>-1.81</v>
      </c>
      <c r="N72" s="4">
        <f t="shared" si="3"/>
        <v>471.07</v>
      </c>
      <c r="O72" s="24">
        <f t="shared" si="7"/>
        <v>0.94213999999999998</v>
      </c>
    </row>
    <row r="73" spans="1:15">
      <c r="A73">
        <f t="shared" si="6"/>
        <v>72</v>
      </c>
      <c r="B73" t="s">
        <v>59</v>
      </c>
      <c r="C73" t="str">
        <f>'[1]Main sheet'!D74</f>
        <v>n/a</v>
      </c>
      <c r="D73" s="2">
        <v>7</v>
      </c>
      <c r="E73" s="3">
        <f t="shared" si="5"/>
        <v>18</v>
      </c>
      <c r="F73" s="3" t="e">
        <f>VLOOKUP(B73,'[2]Fixed costs '!$B$2:$G$135,6,FALSE)</f>
        <v>#N/A</v>
      </c>
      <c r="G73" s="8">
        <v>95.09</v>
      </c>
      <c r="H73" s="8">
        <v>244.29</v>
      </c>
      <c r="I73" s="8">
        <v>184.7</v>
      </c>
      <c r="J73" s="8">
        <v>20.51</v>
      </c>
      <c r="K73" s="8">
        <v>90.29</v>
      </c>
      <c r="L73" s="4">
        <v>0</v>
      </c>
      <c r="M73" s="4">
        <v>-2.08</v>
      </c>
      <c r="N73" s="4">
        <f t="shared" si="3"/>
        <v>632.79999999999984</v>
      </c>
      <c r="O73" s="24" t="e">
        <f t="shared" si="7"/>
        <v>#N/A</v>
      </c>
    </row>
    <row r="74" spans="1:15">
      <c r="A74">
        <f t="shared" si="6"/>
        <v>73</v>
      </c>
      <c r="B74" s="5" t="s">
        <v>60</v>
      </c>
      <c r="C74" t="str">
        <f>'[1]Main sheet'!D75</f>
        <v>n/a</v>
      </c>
      <c r="D74" s="2">
        <v>4</v>
      </c>
      <c r="E74" s="3">
        <f t="shared" si="5"/>
        <v>21</v>
      </c>
      <c r="F74" s="3">
        <f>VLOOKUP(B74,'[2]Fixed costs '!$B$2:$G$135,6,FALSE)</f>
        <v>1000</v>
      </c>
      <c r="G74" s="8">
        <v>104.92</v>
      </c>
      <c r="H74" s="8">
        <v>723</v>
      </c>
      <c r="I74" s="8">
        <v>440.79</v>
      </c>
      <c r="J74" s="8">
        <v>43.6</v>
      </c>
      <c r="K74" s="8">
        <v>180.58</v>
      </c>
      <c r="L74" s="4">
        <v>0</v>
      </c>
      <c r="M74" s="4">
        <v>-8.27</v>
      </c>
      <c r="N74" s="4">
        <f t="shared" ref="N74:N88" si="8">SUM(G74:M74)</f>
        <v>1484.62</v>
      </c>
      <c r="O74" s="24">
        <f t="shared" si="7"/>
        <v>1.4846199999999998</v>
      </c>
    </row>
    <row r="75" spans="1:15">
      <c r="A75">
        <f t="shared" si="6"/>
        <v>74</v>
      </c>
      <c r="B75" s="13" t="s">
        <v>61</v>
      </c>
      <c r="C75" t="str">
        <f>'[1]Main sheet'!D76</f>
        <v>Units 3,4,5</v>
      </c>
      <c r="D75" s="2">
        <v>39</v>
      </c>
      <c r="E75" s="3">
        <f t="shared" si="5"/>
        <v>5</v>
      </c>
      <c r="F75" s="3">
        <f>VLOOKUP(B75,'[2]Fixed costs '!$B$2:$G$135,6,FALSE)</f>
        <v>610</v>
      </c>
      <c r="G75" s="14">
        <v>24.88</v>
      </c>
      <c r="H75" s="8">
        <v>5.86</v>
      </c>
      <c r="I75" s="8">
        <v>33.46</v>
      </c>
      <c r="J75" s="8">
        <v>32.869999999999997</v>
      </c>
      <c r="K75" s="8">
        <v>202.2</v>
      </c>
      <c r="L75" s="4">
        <v>0</v>
      </c>
      <c r="M75" s="4"/>
      <c r="N75" s="4">
        <f t="shared" si="8"/>
        <v>299.27</v>
      </c>
      <c r="O75" s="24">
        <f t="shared" si="7"/>
        <v>0.49060655737704917</v>
      </c>
    </row>
    <row r="76" spans="1:15">
      <c r="A76">
        <f t="shared" si="6"/>
        <v>75</v>
      </c>
      <c r="B76" s="13" t="s">
        <v>62</v>
      </c>
      <c r="C76" t="str">
        <f>'[1]Main sheet'!D77</f>
        <v>Units 3,4</v>
      </c>
      <c r="D76" s="2">
        <v>30</v>
      </c>
      <c r="E76" s="3">
        <f t="shared" si="5"/>
        <v>5</v>
      </c>
      <c r="F76" s="3">
        <f>VLOOKUP(B76,'[2]Fixed costs '!$B$2:$G$135,6,FALSE)</f>
        <v>420</v>
      </c>
      <c r="G76" s="14">
        <v>20.89</v>
      </c>
      <c r="H76" s="8">
        <v>0</v>
      </c>
      <c r="I76" s="8">
        <v>28.64</v>
      </c>
      <c r="J76" s="8">
        <v>24.62</v>
      </c>
      <c r="K76" s="8">
        <v>119.72</v>
      </c>
      <c r="L76" s="4">
        <v>0</v>
      </c>
      <c r="M76" s="4"/>
      <c r="N76" s="4">
        <f t="shared" si="8"/>
        <v>193.87</v>
      </c>
      <c r="O76" s="24">
        <f t="shared" si="7"/>
        <v>0.46159523809523811</v>
      </c>
    </row>
    <row r="77" spans="1:15">
      <c r="A77">
        <f t="shared" si="6"/>
        <v>76</v>
      </c>
      <c r="B77" s="13" t="s">
        <v>62</v>
      </c>
      <c r="C77" t="str">
        <f>'[1]Main sheet'!D78</f>
        <v>Unit 5</v>
      </c>
      <c r="D77" s="2">
        <v>22</v>
      </c>
      <c r="E77" s="3">
        <f t="shared" si="5"/>
        <v>3</v>
      </c>
      <c r="F77" s="3">
        <f>VLOOKUP(B77,'[2]Fixed costs '!$B$2:$G$135,6,FALSE)</f>
        <v>420</v>
      </c>
      <c r="G77" s="14">
        <v>28.67</v>
      </c>
      <c r="H77" s="8">
        <v>0</v>
      </c>
      <c r="I77" s="8">
        <v>0</v>
      </c>
      <c r="J77" s="8">
        <v>12.79</v>
      </c>
      <c r="K77" s="8">
        <v>59.55</v>
      </c>
      <c r="L77" s="4">
        <v>0</v>
      </c>
      <c r="M77" s="4"/>
      <c r="N77" s="4">
        <f t="shared" si="8"/>
        <v>101.00999999999999</v>
      </c>
      <c r="O77" s="24">
        <f t="shared" si="7"/>
        <v>0.24049999999999999</v>
      </c>
    </row>
    <row r="78" spans="1:15">
      <c r="A78">
        <f t="shared" si="6"/>
        <v>77</v>
      </c>
      <c r="B78" s="13" t="s">
        <v>63</v>
      </c>
      <c r="C78" t="str">
        <f>'[1]Main sheet'!D79</f>
        <v>Units 1 to 6</v>
      </c>
      <c r="D78" s="2">
        <v>35</v>
      </c>
      <c r="E78" s="3">
        <f t="shared" si="5"/>
        <v>5</v>
      </c>
      <c r="F78" s="3">
        <f>VLOOKUP(B78,'[2]Fixed costs '!$B$2:$G$135,6,FALSE)</f>
        <v>1260</v>
      </c>
      <c r="G78" s="14">
        <v>73.52</v>
      </c>
      <c r="H78" s="8">
        <v>16.93</v>
      </c>
      <c r="I78" s="8">
        <v>67.58</v>
      </c>
      <c r="J78" s="8">
        <v>60.96</v>
      </c>
      <c r="K78" s="8">
        <v>220.74</v>
      </c>
      <c r="L78" s="4">
        <v>0</v>
      </c>
      <c r="M78" s="4"/>
      <c r="N78" s="4">
        <f t="shared" si="8"/>
        <v>439.73</v>
      </c>
      <c r="O78" s="24">
        <f t="shared" si="7"/>
        <v>0.34899206349206352</v>
      </c>
    </row>
    <row r="79" spans="1:15">
      <c r="A79">
        <f t="shared" si="6"/>
        <v>78</v>
      </c>
      <c r="B79" s="13" t="s">
        <v>63</v>
      </c>
      <c r="C79" t="str">
        <f>'[1]Main sheet'!D80</f>
        <v>Unit 7</v>
      </c>
      <c r="D79" s="2">
        <v>22</v>
      </c>
      <c r="E79" s="3">
        <f t="shared" si="5"/>
        <v>3</v>
      </c>
      <c r="F79" s="3">
        <f>VLOOKUP(B79,'[2]Fixed costs '!$B$2:$G$135,6,FALSE)</f>
        <v>1260</v>
      </c>
      <c r="G79" s="14">
        <v>26.16</v>
      </c>
      <c r="H79" s="8">
        <v>0</v>
      </c>
      <c r="I79" s="8">
        <v>0</v>
      </c>
      <c r="J79" s="8">
        <v>10.95</v>
      </c>
      <c r="K79" s="8">
        <v>17.079999999999998</v>
      </c>
      <c r="L79" s="4">
        <v>0</v>
      </c>
      <c r="M79" s="4"/>
      <c r="N79" s="4">
        <f t="shared" si="8"/>
        <v>54.19</v>
      </c>
      <c r="O79" s="24">
        <f t="shared" si="7"/>
        <v>4.3007936507936509E-2</v>
      </c>
    </row>
    <row r="80" spans="1:15">
      <c r="A80">
        <f t="shared" si="6"/>
        <v>79</v>
      </c>
      <c r="B80" s="13" t="s">
        <v>64</v>
      </c>
      <c r="C80" t="str">
        <f>'[1]Main sheet'!D81</f>
        <v>Units 1 to 3</v>
      </c>
      <c r="D80" s="2">
        <v>27</v>
      </c>
      <c r="E80" s="3">
        <f t="shared" si="5"/>
        <v>5</v>
      </c>
      <c r="F80" s="3">
        <f>VLOOKUP(B80,'[2]Fixed costs '!$B$2:$G$135,6,FALSE)</f>
        <v>215</v>
      </c>
      <c r="G80" s="14">
        <v>49.82</v>
      </c>
      <c r="H80" s="8">
        <v>2.95</v>
      </c>
      <c r="I80" s="8">
        <v>29.88</v>
      </c>
      <c r="J80" s="8">
        <v>8.32</v>
      </c>
      <c r="K80" s="8">
        <v>113.58</v>
      </c>
      <c r="L80" s="4">
        <v>0</v>
      </c>
      <c r="M80" s="4"/>
      <c r="N80" s="4">
        <f t="shared" si="8"/>
        <v>204.55</v>
      </c>
      <c r="O80" s="24">
        <f t="shared" si="7"/>
        <v>0.95139534883720933</v>
      </c>
    </row>
    <row r="81" spans="1:15">
      <c r="A81">
        <f t="shared" si="6"/>
        <v>80</v>
      </c>
      <c r="B81" s="13" t="s">
        <v>64</v>
      </c>
      <c r="C81" t="str">
        <f>'[1]Main sheet'!D82</f>
        <v>Unit 4</v>
      </c>
      <c r="D81" s="2">
        <v>12</v>
      </c>
      <c r="E81" s="3">
        <f t="shared" si="5"/>
        <v>13</v>
      </c>
      <c r="F81" s="3">
        <f>VLOOKUP(B81,'[2]Fixed costs '!$B$2:$G$135,6,FALSE)</f>
        <v>215</v>
      </c>
      <c r="G81" s="15">
        <v>28.76</v>
      </c>
      <c r="H81" s="8">
        <v>16.149999999999999</v>
      </c>
      <c r="I81" s="8">
        <v>35.65</v>
      </c>
      <c r="J81" s="8">
        <v>3.05</v>
      </c>
      <c r="K81" s="8">
        <v>15.08</v>
      </c>
      <c r="L81" s="4">
        <v>0</v>
      </c>
      <c r="M81" s="4"/>
      <c r="N81" s="4">
        <f t="shared" si="8"/>
        <v>98.69</v>
      </c>
      <c r="O81" s="24">
        <f t="shared" si="7"/>
        <v>0.45902325581395348</v>
      </c>
    </row>
    <row r="82" spans="1:15">
      <c r="A82">
        <f t="shared" si="6"/>
        <v>81</v>
      </c>
      <c r="B82" s="13" t="s">
        <v>61</v>
      </c>
      <c r="C82" t="str">
        <f>'[1]Main sheet'!D83</f>
        <v>Unit 6</v>
      </c>
      <c r="D82" s="2">
        <v>7</v>
      </c>
      <c r="E82" s="3">
        <f t="shared" si="5"/>
        <v>18</v>
      </c>
      <c r="F82" s="3">
        <f>VLOOKUP(B82,'[2]Fixed costs '!$B$2:$G$135,6,FALSE)</f>
        <v>610</v>
      </c>
      <c r="G82" s="15">
        <v>123.4</v>
      </c>
      <c r="H82" s="8">
        <v>122.57</v>
      </c>
      <c r="I82" s="8">
        <v>152.88</v>
      </c>
      <c r="J82" s="8">
        <v>29.16</v>
      </c>
      <c r="K82" s="8">
        <v>52.42</v>
      </c>
      <c r="L82" s="4">
        <v>0</v>
      </c>
      <c r="M82" s="4"/>
      <c r="N82" s="4">
        <f t="shared" si="8"/>
        <v>480.43000000000006</v>
      </c>
      <c r="O82" s="24">
        <f t="shared" si="7"/>
        <v>0.78759016393442638</v>
      </c>
    </row>
    <row r="83" spans="1:15">
      <c r="A83">
        <f t="shared" si="6"/>
        <v>82</v>
      </c>
      <c r="B83" s="16" t="s">
        <v>65</v>
      </c>
      <c r="C83" t="str">
        <f>'[1]Main sheet'!D84</f>
        <v>Units 3 &amp; 4</v>
      </c>
      <c r="D83" s="2">
        <v>5</v>
      </c>
      <c r="E83" s="3">
        <f t="shared" si="5"/>
        <v>20</v>
      </c>
      <c r="F83" s="3">
        <f>VLOOKUP(B83,'[2]Fixed costs '!$B$2:$G$135,6,FALSE)</f>
        <v>500</v>
      </c>
      <c r="G83" s="15">
        <v>140.08000000000001</v>
      </c>
      <c r="H83" s="8">
        <v>176.65</v>
      </c>
      <c r="I83" s="8">
        <v>176.19</v>
      </c>
      <c r="J83" s="8">
        <v>34.18</v>
      </c>
      <c r="K83" s="8">
        <v>105.95</v>
      </c>
      <c r="L83" s="4">
        <v>0</v>
      </c>
      <c r="M83" s="4"/>
      <c r="N83" s="4">
        <f t="shared" si="8"/>
        <v>633.05000000000007</v>
      </c>
      <c r="O83" s="24">
        <f t="shared" si="7"/>
        <v>1.2661000000000002</v>
      </c>
    </row>
    <row r="84" spans="1:15">
      <c r="A84">
        <f t="shared" si="6"/>
        <v>83</v>
      </c>
      <c r="B84" s="13" t="s">
        <v>66</v>
      </c>
      <c r="C84" t="str">
        <f>'[1]Main sheet'!D85</f>
        <v>D Station</v>
      </c>
      <c r="D84" s="2">
        <v>42</v>
      </c>
      <c r="E84" s="3">
        <f t="shared" si="5"/>
        <v>5</v>
      </c>
      <c r="F84" s="3">
        <f>VLOOKUP(B84,'[2]Fixed costs '!$B$2:$G$135,6,FALSE)</f>
        <v>120</v>
      </c>
      <c r="G84" s="17">
        <v>60.38</v>
      </c>
      <c r="H84" s="26">
        <v>4.45</v>
      </c>
      <c r="I84" s="26">
        <v>47.74</v>
      </c>
      <c r="J84" s="26">
        <v>13.56</v>
      </c>
      <c r="K84" s="26">
        <v>143.69</v>
      </c>
      <c r="L84" s="4">
        <v>0</v>
      </c>
      <c r="M84" s="26">
        <f>15.11-20.54</f>
        <v>-5.43</v>
      </c>
      <c r="N84" s="26">
        <f t="shared" si="8"/>
        <v>264.39</v>
      </c>
      <c r="O84" s="24">
        <f t="shared" si="7"/>
        <v>2.2032499999999997</v>
      </c>
    </row>
    <row r="85" spans="1:15">
      <c r="A85">
        <f t="shared" si="6"/>
        <v>84</v>
      </c>
      <c r="B85" s="13" t="s">
        <v>66</v>
      </c>
      <c r="C85" t="str">
        <f>'[1]Main sheet'!D86</f>
        <v>E Station</v>
      </c>
      <c r="D85" s="2">
        <v>36</v>
      </c>
      <c r="E85" s="3">
        <f t="shared" si="5"/>
        <v>5</v>
      </c>
      <c r="F85" s="3">
        <f>VLOOKUP(B85,'[2]Fixed costs '!$B$2:$G$135,6,FALSE)</f>
        <v>120</v>
      </c>
      <c r="G85" s="17"/>
      <c r="H85" s="26"/>
      <c r="I85" s="26"/>
      <c r="J85" s="26"/>
      <c r="K85" s="26"/>
      <c r="L85" s="4">
        <v>0</v>
      </c>
      <c r="M85" s="26"/>
      <c r="N85" s="26"/>
      <c r="O85" s="24">
        <f t="shared" si="7"/>
        <v>0</v>
      </c>
    </row>
    <row r="86" spans="1:15">
      <c r="A86">
        <f t="shared" si="6"/>
        <v>85</v>
      </c>
      <c r="B86" s="13" t="s">
        <v>66</v>
      </c>
      <c r="C86" t="str">
        <f>'[1]Main sheet'!D87</f>
        <v>F Station</v>
      </c>
      <c r="D86" s="2">
        <v>32</v>
      </c>
      <c r="E86" s="3">
        <f t="shared" si="5"/>
        <v>5</v>
      </c>
      <c r="F86" s="3">
        <f>VLOOKUP(B86,'[2]Fixed costs '!$B$2:$G$135,6,FALSE)</f>
        <v>120</v>
      </c>
      <c r="G86" s="17"/>
      <c r="H86" s="26"/>
      <c r="I86" s="26"/>
      <c r="J86" s="26"/>
      <c r="K86" s="26"/>
      <c r="L86" s="4">
        <v>0</v>
      </c>
      <c r="M86" s="26"/>
      <c r="N86" s="26"/>
      <c r="O86" s="24">
        <f t="shared" si="7"/>
        <v>0</v>
      </c>
    </row>
    <row r="87" spans="1:15">
      <c r="A87">
        <f t="shared" si="6"/>
        <v>86</v>
      </c>
      <c r="B87" s="13" t="s">
        <v>67</v>
      </c>
      <c r="C87" t="str">
        <f>'[1]Main sheet'!D88</f>
        <v>Unit 2</v>
      </c>
      <c r="D87" s="2">
        <v>19</v>
      </c>
      <c r="E87" s="3">
        <f t="shared" si="5"/>
        <v>6</v>
      </c>
      <c r="F87" s="3">
        <f>VLOOKUP(B87,'[2]Fixed costs '!$B$2:$G$135,6,FALSE)</f>
        <v>120</v>
      </c>
      <c r="G87" s="4">
        <v>28.12</v>
      </c>
      <c r="H87" s="4">
        <v>3.81</v>
      </c>
      <c r="I87" s="4">
        <v>5.23</v>
      </c>
      <c r="J87" s="4">
        <v>12.84</v>
      </c>
      <c r="K87" s="4">
        <v>45.99</v>
      </c>
      <c r="L87" s="4">
        <v>0</v>
      </c>
      <c r="M87" s="4"/>
      <c r="N87" s="4">
        <f t="shared" si="8"/>
        <v>95.990000000000009</v>
      </c>
      <c r="O87" s="24">
        <f t="shared" si="7"/>
        <v>0.79991666666666672</v>
      </c>
    </row>
    <row r="88" spans="1:15">
      <c r="A88">
        <f t="shared" si="6"/>
        <v>87</v>
      </c>
      <c r="B88" s="13" t="s">
        <v>67</v>
      </c>
      <c r="C88" t="str">
        <f>'[1]Main sheet'!D89</f>
        <v>Unit 3</v>
      </c>
      <c r="D88" s="2">
        <v>18</v>
      </c>
      <c r="E88" s="3">
        <f t="shared" si="5"/>
        <v>7</v>
      </c>
      <c r="F88" s="3">
        <f>VLOOKUP(B88,'[2]Fixed costs '!$B$2:$G$135,6,FALSE)</f>
        <v>120</v>
      </c>
      <c r="G88" s="4">
        <v>27.26</v>
      </c>
      <c r="H88" s="4">
        <v>3.37</v>
      </c>
      <c r="I88" s="4">
        <v>6.54</v>
      </c>
      <c r="J88" s="4">
        <v>12.24</v>
      </c>
      <c r="K88" s="4">
        <v>39.909999999999997</v>
      </c>
      <c r="L88" s="4">
        <v>0</v>
      </c>
      <c r="M88" s="4"/>
      <c r="N88" s="4">
        <f t="shared" si="8"/>
        <v>89.32</v>
      </c>
      <c r="O88" s="24">
        <f t="shared" si="7"/>
        <v>0.74433333333333329</v>
      </c>
    </row>
    <row r="89" spans="1:15">
      <c r="A89">
        <f t="shared" si="6"/>
        <v>88</v>
      </c>
      <c r="B89" t="s">
        <v>68</v>
      </c>
      <c r="C89" t="str">
        <f>'[1]Main sheet'!D90</f>
        <v>Unit 1</v>
      </c>
      <c r="D89" s="2">
        <v>8</v>
      </c>
      <c r="E89" s="3">
        <f t="shared" si="5"/>
        <v>17</v>
      </c>
      <c r="F89" s="3">
        <f>VLOOKUP(B89,'[2]Fixed costs '!$B$2:$G$135,6,FALSE)</f>
        <v>270</v>
      </c>
      <c r="G89" s="4">
        <v>70.62</v>
      </c>
      <c r="H89" s="4">
        <v>100.02</v>
      </c>
      <c r="I89" s="4">
        <v>82.37</v>
      </c>
      <c r="J89" s="4">
        <v>24.27</v>
      </c>
      <c r="K89" s="4">
        <v>79.28</v>
      </c>
      <c r="L89" s="4">
        <v>0</v>
      </c>
      <c r="M89" s="4">
        <v>1.74</v>
      </c>
      <c r="N89" s="4">
        <f>SUM(G89:M89)</f>
        <v>358.29999999999995</v>
      </c>
      <c r="O89" s="24">
        <f t="shared" si="7"/>
        <v>1.3270370370370368</v>
      </c>
    </row>
    <row r="90" spans="1:15">
      <c r="A90">
        <f t="shared" si="6"/>
        <v>89</v>
      </c>
      <c r="B90" t="s">
        <v>68</v>
      </c>
      <c r="C90" t="str">
        <f>'[1]Main sheet'!D91</f>
        <v>Unit 2</v>
      </c>
      <c r="D90" s="2">
        <v>7</v>
      </c>
      <c r="E90" s="3">
        <f t="shared" si="5"/>
        <v>18</v>
      </c>
      <c r="F90" s="3">
        <f>VLOOKUP(B90,'[2]Fixed costs '!$B$2:$G$135,6,FALSE)</f>
        <v>270</v>
      </c>
      <c r="G90" s="4">
        <v>69.790000000000006</v>
      </c>
      <c r="H90" s="4">
        <v>105.34</v>
      </c>
      <c r="I90" s="4">
        <v>83.15</v>
      </c>
      <c r="J90" s="4">
        <v>24.4</v>
      </c>
      <c r="K90" s="4">
        <v>79.28</v>
      </c>
      <c r="L90" s="4">
        <v>0</v>
      </c>
      <c r="M90" s="4">
        <v>1.74</v>
      </c>
      <c r="N90" s="4">
        <f>SUM(G90:M90)</f>
        <v>363.69999999999993</v>
      </c>
      <c r="O90" s="24">
        <f t="shared" si="7"/>
        <v>1.3470370370370368</v>
      </c>
    </row>
    <row r="91" spans="1:15">
      <c r="A91">
        <f t="shared" si="6"/>
        <v>90</v>
      </c>
      <c r="B91" t="s">
        <v>69</v>
      </c>
      <c r="C91" t="str">
        <f>'[1]Main sheet'!D92</f>
        <v>Unit 1</v>
      </c>
      <c r="D91" s="2">
        <v>6</v>
      </c>
      <c r="E91" s="3">
        <f t="shared" si="5"/>
        <v>19</v>
      </c>
      <c r="F91" s="3">
        <f>VLOOKUP(B91,'[2]Fixed costs '!$B$2:$G$135,6,FALSE)</f>
        <v>63</v>
      </c>
      <c r="G91" s="4">
        <v>14</v>
      </c>
      <c r="H91" s="4">
        <v>20.03</v>
      </c>
      <c r="I91" s="4">
        <v>17.149999999999999</v>
      </c>
      <c r="J91" s="4">
        <v>5.63</v>
      </c>
      <c r="K91" s="4">
        <v>19.22</v>
      </c>
      <c r="L91" s="4">
        <v>0</v>
      </c>
      <c r="M91" s="4"/>
      <c r="N91" s="4">
        <f>SUM(G91:M91)</f>
        <v>76.03</v>
      </c>
      <c r="O91" s="24">
        <f t="shared" si="7"/>
        <v>1.2068253968253968</v>
      </c>
    </row>
    <row r="92" spans="1:15">
      <c r="A92">
        <f t="shared" si="6"/>
        <v>91</v>
      </c>
      <c r="B92" t="s">
        <v>70</v>
      </c>
      <c r="C92" t="str">
        <f>'[1]Main sheet'!D93</f>
        <v>Units 1 &amp; 2</v>
      </c>
      <c r="D92" s="2">
        <v>8</v>
      </c>
      <c r="E92" s="3">
        <f t="shared" si="5"/>
        <v>17</v>
      </c>
      <c r="F92" s="3">
        <f>VLOOKUP(B92,'[2]Fixed costs '!$B$2:$G$135,6,FALSE)</f>
        <v>600</v>
      </c>
      <c r="G92" s="4">
        <v>205.62</v>
      </c>
      <c r="H92" s="4">
        <v>254.01</v>
      </c>
      <c r="I92" s="4">
        <v>219.05</v>
      </c>
      <c r="J92" s="4">
        <v>37.590000000000003</v>
      </c>
      <c r="K92" s="4">
        <v>148.16999999999999</v>
      </c>
      <c r="L92" s="4">
        <v>0</v>
      </c>
      <c r="M92" s="4">
        <f>31.7-4.25</f>
        <v>27.45</v>
      </c>
      <c r="N92" s="4">
        <f>SUM(G92:M92)</f>
        <v>891.8900000000001</v>
      </c>
      <c r="O92" s="24">
        <f t="shared" si="7"/>
        <v>1.4864833333333336</v>
      </c>
    </row>
    <row r="93" spans="1:15">
      <c r="A93">
        <f t="shared" si="6"/>
        <v>92</v>
      </c>
      <c r="B93" t="s">
        <v>71</v>
      </c>
      <c r="C93" t="str">
        <f>'[1]Main sheet'!D94</f>
        <v>Units 1 &amp; 2</v>
      </c>
      <c r="D93" s="2">
        <v>25</v>
      </c>
      <c r="E93" s="3">
        <f t="shared" si="5"/>
        <v>5</v>
      </c>
      <c r="F93" s="3">
        <f>VLOOKUP(B93,'[2]Fixed costs '!$B$2:$G$135,6,FALSE)</f>
        <v>500</v>
      </c>
      <c r="G93" s="4">
        <v>92.34</v>
      </c>
      <c r="H93" s="4">
        <v>19.87</v>
      </c>
      <c r="I93" s="4">
        <v>30.9</v>
      </c>
      <c r="J93" s="4">
        <v>13.36</v>
      </c>
      <c r="K93" s="4">
        <v>158.19999999999999</v>
      </c>
      <c r="L93" s="4">
        <v>0</v>
      </c>
      <c r="M93" s="4">
        <f>28.44-17.28</f>
        <v>11.16</v>
      </c>
      <c r="N93" s="4">
        <f>SUM(G93:M93)</f>
        <v>325.83000000000004</v>
      </c>
      <c r="O93" s="24">
        <f t="shared" si="7"/>
        <v>0.65166000000000013</v>
      </c>
    </row>
    <row r="94" spans="1:15">
      <c r="A94">
        <f t="shared" si="6"/>
        <v>93</v>
      </c>
      <c r="B94" t="s">
        <v>72</v>
      </c>
      <c r="C94" t="str">
        <f>'[1]Main sheet'!D95</f>
        <v>unit 3</v>
      </c>
      <c r="D94" s="2">
        <v>38</v>
      </c>
      <c r="E94" s="3">
        <f t="shared" si="5"/>
        <v>5</v>
      </c>
      <c r="F94" s="3">
        <f>VLOOKUP(B94,'[2]Fixed costs '!$B$2:$G$135,6,FALSE)</f>
        <v>210</v>
      </c>
      <c r="G94" s="4">
        <v>6.73</v>
      </c>
      <c r="H94" s="4">
        <v>3.93</v>
      </c>
      <c r="I94" s="4">
        <v>12.7</v>
      </c>
      <c r="J94" s="4">
        <v>7.48</v>
      </c>
      <c r="K94" s="4">
        <v>79.52</v>
      </c>
      <c r="L94" s="4">
        <v>0</v>
      </c>
      <c r="M94" s="4">
        <v>-1.33</v>
      </c>
      <c r="N94" s="4">
        <f t="shared" ref="N94:N112" si="9">SUM(G94:M94)</f>
        <v>109.03</v>
      </c>
      <c r="O94" s="24">
        <f t="shared" si="7"/>
        <v>0.5191904761904762</v>
      </c>
    </row>
    <row r="95" spans="1:15">
      <c r="A95">
        <f t="shared" si="6"/>
        <v>94</v>
      </c>
      <c r="B95" s="5" t="s">
        <v>72</v>
      </c>
      <c r="C95" t="str">
        <f>'[1]Main sheet'!D96</f>
        <v>unit 4,5</v>
      </c>
      <c r="D95" s="2">
        <v>8</v>
      </c>
      <c r="E95" s="3">
        <f t="shared" si="5"/>
        <v>17</v>
      </c>
      <c r="F95" s="3">
        <f>VLOOKUP(B95,'[2]Fixed costs '!$B$2:$G$135,6,FALSE)</f>
        <v>210</v>
      </c>
      <c r="G95" s="4">
        <v>188.7</v>
      </c>
      <c r="H95" s="4">
        <v>481.03</v>
      </c>
      <c r="I95" s="4">
        <v>327.86</v>
      </c>
      <c r="J95" s="4">
        <v>191.36</v>
      </c>
      <c r="K95" s="4">
        <v>183.88</v>
      </c>
      <c r="L95" s="4">
        <v>0</v>
      </c>
      <c r="M95" s="4">
        <v>-10.5</v>
      </c>
      <c r="N95" s="4">
        <f t="shared" si="9"/>
        <v>1362.33</v>
      </c>
      <c r="O95" s="24">
        <f t="shared" si="7"/>
        <v>6.4872857142857141</v>
      </c>
    </row>
    <row r="96" spans="1:15">
      <c r="A96">
        <f t="shared" si="6"/>
        <v>95</v>
      </c>
      <c r="B96" t="s">
        <v>73</v>
      </c>
      <c r="C96" t="str">
        <f>'[1]Main sheet'!D97</f>
        <v>unit 3,4,5,6,7</v>
      </c>
      <c r="D96" s="2">
        <v>28.380208333333258</v>
      </c>
      <c r="E96" s="3">
        <f t="shared" si="5"/>
        <v>5</v>
      </c>
      <c r="F96" s="3">
        <f>VLOOKUP(B96,'[2]Fixed costs '!$B$2:$G$135,6,FALSE)</f>
        <v>1920</v>
      </c>
      <c r="G96" s="4">
        <v>55.61</v>
      </c>
      <c r="H96" s="4">
        <v>32.85</v>
      </c>
      <c r="I96" s="4">
        <v>15.26</v>
      </c>
      <c r="J96" s="4">
        <v>69.209999999999994</v>
      </c>
      <c r="K96" s="4">
        <v>496.58</v>
      </c>
      <c r="L96" s="4">
        <v>0</v>
      </c>
      <c r="M96" s="4">
        <v>-15.2</v>
      </c>
      <c r="N96" s="4">
        <f t="shared" si="9"/>
        <v>654.30999999999995</v>
      </c>
      <c r="O96" s="24">
        <f t="shared" si="7"/>
        <v>0.34078645833333332</v>
      </c>
    </row>
    <row r="97" spans="1:15">
      <c r="A97">
        <f t="shared" si="6"/>
        <v>96</v>
      </c>
      <c r="B97" t="s">
        <v>73</v>
      </c>
      <c r="C97" t="str">
        <f>'[1]Main sheet'!D98</f>
        <v>unit 8,9</v>
      </c>
      <c r="D97" s="2">
        <v>5</v>
      </c>
      <c r="E97" s="3">
        <f t="shared" si="5"/>
        <v>20</v>
      </c>
      <c r="F97" s="3">
        <f>VLOOKUP(B97,'[2]Fixed costs '!$B$2:$G$135,6,FALSE)</f>
        <v>1920</v>
      </c>
      <c r="G97" s="4">
        <v>88.08</v>
      </c>
      <c r="H97" s="4">
        <v>464.13</v>
      </c>
      <c r="I97" s="4">
        <v>319.81</v>
      </c>
      <c r="J97" s="4">
        <v>59.14</v>
      </c>
      <c r="K97" s="4">
        <v>188.7</v>
      </c>
      <c r="L97" s="4">
        <v>0</v>
      </c>
      <c r="M97" s="4">
        <v>-5.93</v>
      </c>
      <c r="N97" s="4">
        <f t="shared" si="9"/>
        <v>1113.9299999999998</v>
      </c>
      <c r="O97" s="24">
        <f t="shared" si="7"/>
        <v>0.58017187499999989</v>
      </c>
    </row>
    <row r="98" spans="1:15">
      <c r="A98">
        <f t="shared" si="6"/>
        <v>97</v>
      </c>
      <c r="B98" t="s">
        <v>74</v>
      </c>
      <c r="C98" t="str">
        <f>'[1]Main sheet'!D99</f>
        <v>unit 1,2,3,4</v>
      </c>
      <c r="D98" s="2">
        <v>25</v>
      </c>
      <c r="E98" s="3">
        <f t="shared" si="5"/>
        <v>5</v>
      </c>
      <c r="F98" s="3">
        <f>VLOOKUP(B98,'[2]Fixed costs '!$B$2:$G$135,6,FALSE)</f>
        <v>840</v>
      </c>
      <c r="G98" s="4">
        <v>71.91</v>
      </c>
      <c r="H98" s="4">
        <v>7.87</v>
      </c>
      <c r="I98" s="4">
        <v>21.03</v>
      </c>
      <c r="J98" s="4">
        <v>32.4</v>
      </c>
      <c r="K98" s="4">
        <v>239.61</v>
      </c>
      <c r="L98" s="4">
        <v>0</v>
      </c>
      <c r="M98" s="4">
        <v>-9.16</v>
      </c>
      <c r="N98" s="4">
        <f t="shared" si="9"/>
        <v>363.66</v>
      </c>
      <c r="O98" s="24">
        <f t="shared" si="7"/>
        <v>0.43292857142857144</v>
      </c>
    </row>
    <row r="99" spans="1:15">
      <c r="A99">
        <f t="shared" si="6"/>
        <v>98</v>
      </c>
      <c r="B99" t="s">
        <v>74</v>
      </c>
      <c r="C99" t="str">
        <f>'[1]Main sheet'!D100</f>
        <v>Unit 5</v>
      </c>
      <c r="D99" s="2">
        <v>9</v>
      </c>
      <c r="E99" s="3">
        <f t="shared" si="5"/>
        <v>16</v>
      </c>
      <c r="F99" s="3">
        <f>VLOOKUP(B99,'[2]Fixed costs '!$B$2:$G$135,6,FALSE)</f>
        <v>840</v>
      </c>
      <c r="G99" s="4">
        <v>51.49</v>
      </c>
      <c r="H99" s="4">
        <v>142.61000000000001</v>
      </c>
      <c r="I99" s="4">
        <v>171.62</v>
      </c>
      <c r="J99" s="4">
        <v>29.67</v>
      </c>
      <c r="K99" s="4">
        <v>84.63</v>
      </c>
      <c r="L99" s="4">
        <v>0</v>
      </c>
      <c r="M99" s="4">
        <v>-8.44</v>
      </c>
      <c r="N99" s="4">
        <f t="shared" si="9"/>
        <v>471.58000000000004</v>
      </c>
      <c r="O99" s="24">
        <f t="shared" si="7"/>
        <v>0.56140476190476196</v>
      </c>
    </row>
    <row r="100" spans="1:15">
      <c r="A100">
        <f t="shared" si="6"/>
        <v>99</v>
      </c>
      <c r="B100" t="s">
        <v>75</v>
      </c>
      <c r="C100" t="str">
        <f>'[1]Main sheet'!D101</f>
        <v>unit 6,7</v>
      </c>
      <c r="D100" s="2">
        <v>38</v>
      </c>
      <c r="E100" s="3">
        <f t="shared" si="5"/>
        <v>5</v>
      </c>
      <c r="F100" s="3">
        <f>VLOOKUP(B100,'[2]Fixed costs '!$B$2:$G$135,6,FALSE)</f>
        <v>420</v>
      </c>
      <c r="G100" s="4">
        <v>8.8800000000000008</v>
      </c>
      <c r="H100" s="4">
        <v>10.59</v>
      </c>
      <c r="I100" s="4">
        <v>2.3199999999999998</v>
      </c>
      <c r="J100" s="4">
        <v>8.43</v>
      </c>
      <c r="K100" s="4">
        <v>167.74</v>
      </c>
      <c r="L100" s="4">
        <v>0</v>
      </c>
      <c r="M100" s="4">
        <v>-15.43</v>
      </c>
      <c r="N100" s="4">
        <f t="shared" si="9"/>
        <v>182.53</v>
      </c>
      <c r="O100" s="24">
        <f t="shared" si="7"/>
        <v>0.43459523809523809</v>
      </c>
    </row>
    <row r="101" spans="1:15">
      <c r="A101">
        <f t="shared" si="6"/>
        <v>100</v>
      </c>
      <c r="B101" s="5" t="s">
        <v>75</v>
      </c>
      <c r="C101" t="str">
        <f>'[1]Main sheet'!D102</f>
        <v>unit 8,9,10</v>
      </c>
      <c r="D101" s="2">
        <v>5</v>
      </c>
      <c r="E101" s="3">
        <f t="shared" si="5"/>
        <v>20</v>
      </c>
      <c r="F101" s="3">
        <f>VLOOKUP(B101,'[2]Fixed costs '!$B$2:$G$135,6,FALSE)</f>
        <v>420</v>
      </c>
      <c r="G101" s="4">
        <v>207.67</v>
      </c>
      <c r="H101" s="4">
        <v>925.21</v>
      </c>
      <c r="I101" s="4">
        <v>642.53</v>
      </c>
      <c r="J101" s="4">
        <v>101.6</v>
      </c>
      <c r="K101" s="4">
        <v>316.93</v>
      </c>
      <c r="L101" s="4">
        <v>0</v>
      </c>
      <c r="M101" s="4">
        <v>-83.13</v>
      </c>
      <c r="N101" s="4">
        <f t="shared" si="9"/>
        <v>2110.81</v>
      </c>
      <c r="O101" s="24">
        <f t="shared" si="7"/>
        <v>5.0257380952380952</v>
      </c>
    </row>
    <row r="102" spans="1:15">
      <c r="A102">
        <f t="shared" si="6"/>
        <v>101</v>
      </c>
      <c r="B102" t="s">
        <v>76</v>
      </c>
      <c r="C102" t="str">
        <f>'[1]Main sheet'!D103</f>
        <v>unit 3,4,5</v>
      </c>
      <c r="D102" s="2">
        <v>40</v>
      </c>
      <c r="E102" s="3">
        <f t="shared" si="5"/>
        <v>5</v>
      </c>
      <c r="F102" s="3">
        <f>VLOOKUP(B102,'[2]Fixed costs '!$B$2:$G$135,6,FALSE)</f>
        <v>630</v>
      </c>
      <c r="G102" s="4">
        <v>16.89</v>
      </c>
      <c r="H102" s="4">
        <v>6.9</v>
      </c>
      <c r="I102" s="4">
        <v>25.88</v>
      </c>
      <c r="J102" s="4">
        <v>32.53</v>
      </c>
      <c r="K102" s="4">
        <v>270.38</v>
      </c>
      <c r="L102" s="4">
        <v>0</v>
      </c>
      <c r="M102" s="4">
        <v>-19.899999999999999</v>
      </c>
      <c r="N102" s="4">
        <f t="shared" si="9"/>
        <v>332.68</v>
      </c>
      <c r="O102" s="24">
        <f t="shared" si="7"/>
        <v>0.52806349206349212</v>
      </c>
    </row>
    <row r="103" spans="1:15">
      <c r="A103">
        <f t="shared" si="6"/>
        <v>102</v>
      </c>
      <c r="B103" t="s">
        <v>77</v>
      </c>
      <c r="C103" t="str">
        <f>'[1]Main sheet'!D104</f>
        <v>unit 6,7</v>
      </c>
      <c r="D103" s="2">
        <v>11</v>
      </c>
      <c r="E103" s="3">
        <f t="shared" si="5"/>
        <v>14</v>
      </c>
      <c r="F103" s="3">
        <f>VLOOKUP(B103,'[2]Fixed costs '!$B$2:$G$135,6,FALSE)</f>
        <v>500</v>
      </c>
      <c r="G103" s="4">
        <v>66.44</v>
      </c>
      <c r="H103" s="4">
        <v>65.92</v>
      </c>
      <c r="I103" s="4">
        <v>148.96</v>
      </c>
      <c r="J103" s="4">
        <v>28.04</v>
      </c>
      <c r="K103" s="4">
        <v>135.18</v>
      </c>
      <c r="L103" s="4">
        <v>0</v>
      </c>
      <c r="M103" s="4">
        <v>-6.1</v>
      </c>
      <c r="N103" s="4">
        <f t="shared" si="9"/>
        <v>438.44000000000005</v>
      </c>
      <c r="O103" s="24">
        <f t="shared" si="7"/>
        <v>0.8768800000000001</v>
      </c>
    </row>
    <row r="104" spans="1:15">
      <c r="A104">
        <f t="shared" si="6"/>
        <v>103</v>
      </c>
      <c r="B104" s="5" t="s">
        <v>77</v>
      </c>
      <c r="C104" t="str">
        <f>'[1]Main sheet'!D105</f>
        <v>unit 8</v>
      </c>
      <c r="D104" s="2">
        <v>4</v>
      </c>
      <c r="E104" s="3">
        <f t="shared" si="5"/>
        <v>21</v>
      </c>
      <c r="F104" s="3">
        <f>VLOOKUP(B104,'[2]Fixed costs '!$B$2:$G$135,6,FALSE)</f>
        <v>500</v>
      </c>
      <c r="G104" s="4">
        <v>28.59</v>
      </c>
      <c r="H104" s="4">
        <v>139.96</v>
      </c>
      <c r="I104" s="4">
        <v>92.89</v>
      </c>
      <c r="J104" s="4">
        <v>13.53</v>
      </c>
      <c r="K104" s="4">
        <v>67.69</v>
      </c>
      <c r="L104" s="4">
        <v>0</v>
      </c>
      <c r="M104" s="4">
        <v>-0.1</v>
      </c>
      <c r="N104" s="4">
        <f t="shared" si="9"/>
        <v>342.55999999999995</v>
      </c>
      <c r="O104" s="24">
        <f t="shared" si="7"/>
        <v>0.68511999999999984</v>
      </c>
    </row>
    <row r="105" spans="1:15">
      <c r="A105">
        <f t="shared" si="6"/>
        <v>104</v>
      </c>
      <c r="B105" t="s">
        <v>78</v>
      </c>
      <c r="C105" t="str">
        <f>'[1]Main sheet'!D106</f>
        <v>unit 3,4</v>
      </c>
      <c r="D105" s="2">
        <v>11.5</v>
      </c>
      <c r="E105" s="3">
        <f t="shared" si="5"/>
        <v>13.5</v>
      </c>
      <c r="F105" s="3">
        <f>VLOOKUP(B105,'[2]Fixed costs '!$B$2:$G$135,6,FALSE)</f>
        <v>500</v>
      </c>
      <c r="G105" s="4">
        <v>68.41</v>
      </c>
      <c r="H105" s="4">
        <v>91.89</v>
      </c>
      <c r="I105" s="4">
        <v>158.79</v>
      </c>
      <c r="J105" s="4">
        <v>31.38</v>
      </c>
      <c r="K105" s="4">
        <v>128.94999999999999</v>
      </c>
      <c r="L105" s="4">
        <v>0</v>
      </c>
      <c r="M105" s="4">
        <v>-5.1100000000000003</v>
      </c>
      <c r="N105" s="4">
        <f t="shared" si="9"/>
        <v>474.31</v>
      </c>
      <c r="O105" s="24">
        <f t="shared" si="7"/>
        <v>0.94862000000000002</v>
      </c>
    </row>
    <row r="106" spans="1:15">
      <c r="A106">
        <f t="shared" si="6"/>
        <v>105</v>
      </c>
      <c r="B106" t="s">
        <v>79</v>
      </c>
      <c r="C106" t="str">
        <f>'[1]Main sheet'!D107</f>
        <v>Unit 2</v>
      </c>
      <c r="D106" s="2">
        <v>5</v>
      </c>
      <c r="E106" s="3">
        <f t="shared" si="5"/>
        <v>20</v>
      </c>
      <c r="F106" s="3">
        <f>VLOOKUP(B106,'[2]Fixed costs '!$B$2:$G$135,6,FALSE)</f>
        <v>600</v>
      </c>
      <c r="G106" s="4">
        <v>140.02000000000001</v>
      </c>
      <c r="H106" s="4">
        <v>279.11</v>
      </c>
      <c r="I106" s="4">
        <v>164.71</v>
      </c>
      <c r="J106" s="4">
        <v>51.78</v>
      </c>
      <c r="K106" s="4">
        <v>110.28</v>
      </c>
      <c r="L106" s="4">
        <v>0</v>
      </c>
      <c r="M106" s="4"/>
      <c r="N106" s="4">
        <f t="shared" si="9"/>
        <v>745.9</v>
      </c>
      <c r="O106" s="24">
        <f t="shared" si="7"/>
        <v>1.2431666666666665</v>
      </c>
    </row>
    <row r="107" spans="1:15">
      <c r="A107">
        <f t="shared" si="6"/>
        <v>106</v>
      </c>
      <c r="B107" t="s">
        <v>80</v>
      </c>
      <c r="C107" t="str">
        <f>'[1]Main sheet'!D108</f>
        <v>Unit 1 &amp; 2</v>
      </c>
      <c r="D107" s="2">
        <v>8</v>
      </c>
      <c r="E107" s="3">
        <f t="shared" si="5"/>
        <v>17</v>
      </c>
      <c r="F107" s="3">
        <f>VLOOKUP(B107,'[2]Fixed costs '!$B$2:$G$135,6,FALSE)</f>
        <v>500</v>
      </c>
      <c r="G107" s="4">
        <v>162.01</v>
      </c>
      <c r="H107" s="4">
        <v>179.25</v>
      </c>
      <c r="I107" s="4">
        <v>171.42</v>
      </c>
      <c r="J107" s="4">
        <v>56.33</v>
      </c>
      <c r="K107" s="4">
        <v>152.55000000000001</v>
      </c>
      <c r="L107" s="4">
        <v>0</v>
      </c>
      <c r="M107" s="4">
        <v>-0.5</v>
      </c>
      <c r="N107" s="4">
        <f t="shared" si="9"/>
        <v>721.06</v>
      </c>
      <c r="O107" s="24">
        <f t="shared" si="7"/>
        <v>1.4421199999999998</v>
      </c>
    </row>
    <row r="108" spans="1:15">
      <c r="A108">
        <f t="shared" si="6"/>
        <v>107</v>
      </c>
      <c r="B108" t="s">
        <v>81</v>
      </c>
      <c r="C108" t="str">
        <f>'[1]Main sheet'!D109</f>
        <v>Unit-1</v>
      </c>
      <c r="D108" s="2">
        <v>7</v>
      </c>
      <c r="E108" s="3">
        <f t="shared" si="5"/>
        <v>18</v>
      </c>
      <c r="F108" s="3">
        <f>VLOOKUP(B108,'[2]Fixed costs '!$B$2:$G$135,6,FALSE)</f>
        <v>45</v>
      </c>
      <c r="G108" s="4">
        <v>21.07</v>
      </c>
      <c r="H108" s="4">
        <v>23.86</v>
      </c>
      <c r="I108" s="4">
        <v>14.63</v>
      </c>
      <c r="J108" s="4">
        <v>5.54</v>
      </c>
      <c r="K108" s="4">
        <v>12.92</v>
      </c>
      <c r="L108" s="4">
        <v>1.91</v>
      </c>
      <c r="M108" s="4"/>
      <c r="N108" s="4">
        <f t="shared" si="9"/>
        <v>79.930000000000007</v>
      </c>
      <c r="O108" s="24">
        <f t="shared" si="7"/>
        <v>1.7762222222222224</v>
      </c>
    </row>
    <row r="109" spans="1:15">
      <c r="A109">
        <f t="shared" si="6"/>
        <v>108</v>
      </c>
      <c r="B109" s="5" t="s">
        <v>82</v>
      </c>
      <c r="C109" t="str">
        <f>'[1]Main sheet'!D110</f>
        <v>Unit-1</v>
      </c>
      <c r="D109" s="2">
        <v>4</v>
      </c>
      <c r="E109" s="3">
        <f t="shared" si="5"/>
        <v>21</v>
      </c>
      <c r="F109" s="3">
        <f>VLOOKUP(B109,'[2]Fixed costs '!$B$2:$G$135,6,FALSE)</f>
        <v>600</v>
      </c>
      <c r="G109" s="4">
        <v>353.54</v>
      </c>
      <c r="H109" s="4">
        <v>412.27</v>
      </c>
      <c r="I109" s="4">
        <v>250</v>
      </c>
      <c r="J109" s="4">
        <v>77.680000000000007</v>
      </c>
      <c r="K109" s="4">
        <v>110.28</v>
      </c>
      <c r="L109" s="4">
        <v>0</v>
      </c>
      <c r="M109" s="4"/>
      <c r="N109" s="4">
        <f t="shared" si="9"/>
        <v>1203.77</v>
      </c>
      <c r="O109" s="24">
        <f t="shared" si="7"/>
        <v>2.0062833333333332</v>
      </c>
    </row>
    <row r="110" spans="1:15">
      <c r="A110">
        <f t="shared" si="6"/>
        <v>109</v>
      </c>
      <c r="B110" s="18" t="s">
        <v>83</v>
      </c>
      <c r="C110">
        <f>'[1]Main sheet'!D111</f>
        <v>0</v>
      </c>
      <c r="D110" s="2">
        <v>26</v>
      </c>
      <c r="E110" s="3">
        <f t="shared" si="5"/>
        <v>5</v>
      </c>
      <c r="F110" s="3">
        <f>VLOOKUP(B110,'[2]Fixed costs '!$B$2:$G$135,6,FALSE)</f>
        <v>420</v>
      </c>
      <c r="G110" s="4">
        <v>77.67</v>
      </c>
      <c r="H110" s="4">
        <v>6.54</v>
      </c>
      <c r="I110" s="4">
        <v>14.78</v>
      </c>
      <c r="J110" s="4">
        <v>13.87</v>
      </c>
      <c r="K110" s="4">
        <v>130.87</v>
      </c>
      <c r="L110" s="4">
        <v>0</v>
      </c>
      <c r="M110" s="4"/>
      <c r="N110" s="4">
        <f t="shared" si="9"/>
        <v>243.73000000000002</v>
      </c>
      <c r="O110" s="24">
        <f t="shared" si="7"/>
        <v>0.58030952380952383</v>
      </c>
    </row>
    <row r="111" spans="1:15">
      <c r="A111">
        <f t="shared" si="6"/>
        <v>110</v>
      </c>
      <c r="B111" t="s">
        <v>84</v>
      </c>
      <c r="C111">
        <f>'[1]Main sheet'!D112</f>
        <v>0</v>
      </c>
      <c r="D111" s="2">
        <v>4</v>
      </c>
      <c r="E111" s="3">
        <f t="shared" si="5"/>
        <v>21</v>
      </c>
      <c r="F111" s="3">
        <f>VLOOKUP(B111,'[2]Fixed costs '!$B$2:$G$135,6,FALSE)</f>
        <v>1200</v>
      </c>
      <c r="G111" s="4">
        <v>425.8</v>
      </c>
      <c r="H111" s="4">
        <v>402.06</v>
      </c>
      <c r="I111" s="4">
        <v>365.29</v>
      </c>
      <c r="J111" s="4">
        <v>101.21</v>
      </c>
      <c r="K111" s="4">
        <v>220.56</v>
      </c>
      <c r="L111" s="4">
        <v>0</v>
      </c>
      <c r="M111" s="4"/>
      <c r="N111" s="4">
        <f t="shared" si="9"/>
        <v>1514.92</v>
      </c>
      <c r="O111" s="24">
        <f t="shared" si="7"/>
        <v>1.2624333333333333</v>
      </c>
    </row>
    <row r="112" spans="1:15">
      <c r="A112">
        <f t="shared" si="6"/>
        <v>111</v>
      </c>
      <c r="B112" t="s">
        <v>85</v>
      </c>
      <c r="C112">
        <f>'[1]Main sheet'!D113</f>
        <v>0</v>
      </c>
      <c r="D112" s="2">
        <v>30</v>
      </c>
      <c r="E112" s="3">
        <f t="shared" si="5"/>
        <v>5</v>
      </c>
      <c r="F112" s="3">
        <f>VLOOKUP(B112,'[2]Fixed costs '!$B$2:$G$135,6,FALSE)</f>
        <v>840</v>
      </c>
      <c r="G112" s="8">
        <v>75.260000000000005</v>
      </c>
      <c r="H112" s="8">
        <v>12.24</v>
      </c>
      <c r="I112" s="8">
        <v>19.75</v>
      </c>
      <c r="J112" s="8">
        <v>37.549999999999997</v>
      </c>
      <c r="K112" s="8">
        <v>63.46</v>
      </c>
      <c r="L112" s="4">
        <v>0</v>
      </c>
      <c r="M112" s="4"/>
      <c r="N112" s="4">
        <f t="shared" si="9"/>
        <v>208.26000000000002</v>
      </c>
      <c r="O112" s="24">
        <f t="shared" si="7"/>
        <v>0.24792857142857144</v>
      </c>
    </row>
    <row r="113" spans="1:15">
      <c r="A113">
        <f t="shared" si="6"/>
        <v>112</v>
      </c>
      <c r="B113" t="s">
        <v>86</v>
      </c>
      <c r="C113" t="str">
        <f>'[1]Main sheet'!D114</f>
        <v>unit 1,2,3,4</v>
      </c>
      <c r="D113" s="2">
        <v>17.25</v>
      </c>
      <c r="E113" s="3">
        <f t="shared" si="5"/>
        <v>7.75</v>
      </c>
      <c r="F113" s="3">
        <f>VLOOKUP(B113,'[2]Fixed costs '!$B$2:$G$135,6,FALSE)</f>
        <v>920</v>
      </c>
      <c r="G113" s="8">
        <v>94.24</v>
      </c>
      <c r="H113" s="8">
        <v>0.08</v>
      </c>
      <c r="I113" s="8">
        <v>139.63999999999999</v>
      </c>
      <c r="J113" s="8">
        <v>34.97</v>
      </c>
      <c r="K113" s="8">
        <v>50.03</v>
      </c>
      <c r="L113" s="4">
        <v>0</v>
      </c>
      <c r="M113" s="4"/>
      <c r="N113" s="4">
        <f>SUM(G113:K113)</f>
        <v>318.95999999999992</v>
      </c>
      <c r="O113" s="24">
        <f t="shared" si="7"/>
        <v>0.34669565217391296</v>
      </c>
    </row>
    <row r="114" spans="1:15">
      <c r="A114">
        <f t="shared" si="6"/>
        <v>113</v>
      </c>
      <c r="B114" t="s">
        <v>87</v>
      </c>
      <c r="D114" s="2">
        <v>35</v>
      </c>
      <c r="E114" s="3">
        <f t="shared" si="5"/>
        <v>5</v>
      </c>
      <c r="F114" s="3">
        <f>VLOOKUP(B114,'[2]Fixed costs '!$B$2:$G$135,6,FALSE)</f>
        <v>1050</v>
      </c>
      <c r="G114" s="19">
        <v>120.49</v>
      </c>
      <c r="H114" s="4">
        <v>228.72</v>
      </c>
      <c r="I114" s="4">
        <v>121.94</v>
      </c>
      <c r="J114" s="4">
        <v>139.91999999999999</v>
      </c>
      <c r="K114" s="4">
        <v>389.11</v>
      </c>
      <c r="L114" s="4">
        <v>0</v>
      </c>
      <c r="M114" s="4"/>
      <c r="N114" s="4">
        <f t="shared" ref="N114:N130" si="10">SUM(G114:M114)</f>
        <v>1000.18</v>
      </c>
      <c r="O114" s="24">
        <f t="shared" si="7"/>
        <v>0.95255238095238093</v>
      </c>
    </row>
    <row r="115" spans="1:15">
      <c r="A115">
        <f>A114+1</f>
        <v>114</v>
      </c>
      <c r="B115" t="s">
        <v>88</v>
      </c>
      <c r="C115" t="str">
        <f>'[1]Main sheet'!D118</f>
        <v>Stage 1</v>
      </c>
      <c r="D115" s="2">
        <v>33</v>
      </c>
      <c r="E115" s="3">
        <f t="shared" si="5"/>
        <v>5</v>
      </c>
      <c r="F115" s="3">
        <f>VLOOKUP(B115,'[2]Fixed costs '!$B$2:$G$135,6,FALSE)</f>
        <v>840</v>
      </c>
      <c r="G115" s="19">
        <v>70.02</v>
      </c>
      <c r="H115" s="4">
        <v>135.02000000000001</v>
      </c>
      <c r="I115" s="4">
        <v>76.930000000000007</v>
      </c>
      <c r="J115" s="4">
        <v>117.3</v>
      </c>
      <c r="K115" s="4">
        <v>297.45999999999998</v>
      </c>
      <c r="L115" s="4">
        <v>0</v>
      </c>
      <c r="M115" s="4"/>
      <c r="N115" s="4">
        <f t="shared" si="10"/>
        <v>696.73</v>
      </c>
      <c r="O115" s="24">
        <f t="shared" si="7"/>
        <v>0.82944047619047623</v>
      </c>
    </row>
    <row r="116" spans="1:15">
      <c r="A116">
        <f t="shared" si="6"/>
        <v>115</v>
      </c>
      <c r="B116" t="s">
        <v>89</v>
      </c>
      <c r="C116" t="str">
        <f>'[1]Main sheet'!D119</f>
        <v>Stage 3</v>
      </c>
      <c r="D116" s="2">
        <v>8</v>
      </c>
      <c r="E116" s="3">
        <f t="shared" si="5"/>
        <v>17</v>
      </c>
      <c r="F116" s="3">
        <f>VLOOKUP(B116,'[2]Fixed costs '!$B$2:$G$135,6,FALSE)</f>
        <v>600</v>
      </c>
      <c r="G116" s="19">
        <v>171.51</v>
      </c>
      <c r="H116" s="4">
        <v>181.03</v>
      </c>
      <c r="I116" s="4">
        <v>162.32</v>
      </c>
      <c r="J116" s="4">
        <v>83.26</v>
      </c>
      <c r="K116" s="4">
        <v>50.4</v>
      </c>
      <c r="L116" s="4">
        <v>0</v>
      </c>
      <c r="M116" s="4"/>
      <c r="N116" s="4">
        <f t="shared" si="10"/>
        <v>648.51999999999987</v>
      </c>
      <c r="O116" s="24">
        <f t="shared" si="7"/>
        <v>1.0808666666666664</v>
      </c>
    </row>
    <row r="117" spans="1:15">
      <c r="A117">
        <f t="shared" si="6"/>
        <v>116</v>
      </c>
      <c r="B117" t="s">
        <v>90</v>
      </c>
      <c r="C117" t="str">
        <f>'[1]Main sheet'!D120</f>
        <v>Stage 1</v>
      </c>
      <c r="D117" s="2">
        <v>26</v>
      </c>
      <c r="E117" s="3">
        <f t="shared" si="5"/>
        <v>5</v>
      </c>
      <c r="F117" s="3">
        <f>VLOOKUP(B117,'[2]Fixed costs '!$B$2:$G$135,6,FALSE)</f>
        <v>630</v>
      </c>
      <c r="G117" s="19">
        <v>141.52000000000001</v>
      </c>
      <c r="H117" s="4">
        <v>326.13</v>
      </c>
      <c r="I117" s="4">
        <v>126.91</v>
      </c>
      <c r="J117" s="4">
        <v>80.56</v>
      </c>
      <c r="K117" s="4">
        <v>277.51</v>
      </c>
      <c r="L117" s="4">
        <v>0</v>
      </c>
      <c r="M117" s="4"/>
      <c r="N117" s="4">
        <f t="shared" si="10"/>
        <v>952.62999999999988</v>
      </c>
      <c r="O117" s="24">
        <f t="shared" si="7"/>
        <v>1.512111111111111</v>
      </c>
    </row>
    <row r="118" spans="1:15">
      <c r="A118">
        <f t="shared" si="6"/>
        <v>117</v>
      </c>
      <c r="B118" t="s">
        <v>90</v>
      </c>
      <c r="C118" t="str">
        <f>'[1]Main sheet'!D121</f>
        <v>Stage 2</v>
      </c>
      <c r="D118" s="2">
        <v>7</v>
      </c>
      <c r="E118" s="3">
        <f t="shared" si="5"/>
        <v>18</v>
      </c>
      <c r="F118" s="3">
        <f>VLOOKUP(B118,'[2]Fixed costs '!$B$2:$G$135,6,FALSE)</f>
        <v>630</v>
      </c>
      <c r="G118" s="19">
        <v>0</v>
      </c>
      <c r="H118" s="4">
        <v>386.85</v>
      </c>
      <c r="I118" s="4">
        <v>289.75</v>
      </c>
      <c r="J118" s="4">
        <v>100.04</v>
      </c>
      <c r="K118" s="4">
        <v>84.71</v>
      </c>
      <c r="L118" s="4">
        <v>0</v>
      </c>
      <c r="M118" s="4"/>
      <c r="N118" s="4">
        <f>SUM(G118:M118)</f>
        <v>861.35</v>
      </c>
      <c r="O118" s="24">
        <f t="shared" si="7"/>
        <v>1.3672222222222223</v>
      </c>
    </row>
    <row r="119" spans="1:15">
      <c r="A119">
        <f t="shared" si="6"/>
        <v>118</v>
      </c>
      <c r="B119" t="s">
        <v>91</v>
      </c>
      <c r="C119" t="str">
        <f>'[1]Main sheet'!D122</f>
        <v>A</v>
      </c>
      <c r="D119" s="2">
        <v>33</v>
      </c>
      <c r="E119" s="3">
        <f t="shared" si="5"/>
        <v>5</v>
      </c>
      <c r="F119" s="3">
        <f>VLOOKUP(B119,'[2]Fixed costs '!$B$2:$G$135,6,FALSE)</f>
        <v>630</v>
      </c>
      <c r="G119" s="4">
        <v>37.42</v>
      </c>
      <c r="H119" s="4">
        <v>0</v>
      </c>
      <c r="I119" s="4">
        <v>0</v>
      </c>
      <c r="J119" s="4">
        <v>49.63</v>
      </c>
      <c r="K119" s="4">
        <v>192.21</v>
      </c>
      <c r="L119" s="4">
        <v>0</v>
      </c>
      <c r="M119" s="4"/>
      <c r="N119" s="4">
        <f t="shared" si="10"/>
        <v>279.26</v>
      </c>
      <c r="O119" s="24">
        <f t="shared" si="7"/>
        <v>0.44326984126984126</v>
      </c>
    </row>
    <row r="120" spans="1:15">
      <c r="A120">
        <f t="shared" si="6"/>
        <v>119</v>
      </c>
      <c r="B120" t="s">
        <v>91</v>
      </c>
      <c r="C120" t="str">
        <f>'[1]Main sheet'!D123</f>
        <v>B</v>
      </c>
      <c r="D120" s="2">
        <v>27</v>
      </c>
      <c r="E120" s="3">
        <f t="shared" si="5"/>
        <v>5</v>
      </c>
      <c r="F120" s="3">
        <f>VLOOKUP(B120,'[2]Fixed costs '!$B$2:$G$135,6,FALSE)</f>
        <v>630</v>
      </c>
      <c r="G120" s="4">
        <v>203.15</v>
      </c>
      <c r="H120" s="4">
        <v>0</v>
      </c>
      <c r="I120" s="4">
        <v>0</v>
      </c>
      <c r="J120" s="4">
        <v>69.900000000000006</v>
      </c>
      <c r="K120" s="4">
        <v>204.3</v>
      </c>
      <c r="L120" s="4">
        <v>0</v>
      </c>
      <c r="M120" s="4"/>
      <c r="N120" s="4">
        <f t="shared" si="10"/>
        <v>477.35</v>
      </c>
      <c r="O120" s="24">
        <f t="shared" si="7"/>
        <v>0.75769841269841276</v>
      </c>
    </row>
    <row r="121" spans="1:15">
      <c r="A121">
        <f t="shared" si="6"/>
        <v>120</v>
      </c>
      <c r="B121" t="s">
        <v>92</v>
      </c>
      <c r="D121" s="2">
        <v>49</v>
      </c>
      <c r="E121" s="3">
        <f t="shared" si="5"/>
        <v>5</v>
      </c>
      <c r="F121" s="3">
        <f>VLOOKUP(B121,'[2]Fixed costs '!$B$2:$G$135,6,FALSE)</f>
        <v>194</v>
      </c>
      <c r="G121" s="4">
        <v>12.47</v>
      </c>
      <c r="H121" s="4">
        <v>7.97</v>
      </c>
      <c r="I121" s="4">
        <v>0</v>
      </c>
      <c r="J121" s="4">
        <v>18.07</v>
      </c>
      <c r="K121" s="4">
        <v>156.41</v>
      </c>
      <c r="L121" s="4">
        <v>0</v>
      </c>
      <c r="M121" s="4"/>
      <c r="N121" s="4">
        <f t="shared" si="10"/>
        <v>194.92000000000002</v>
      </c>
      <c r="O121" s="24">
        <f t="shared" si="7"/>
        <v>1.0047422680412372</v>
      </c>
    </row>
    <row r="122" spans="1:15">
      <c r="A122">
        <f t="shared" si="6"/>
        <v>121</v>
      </c>
      <c r="B122" t="s">
        <v>93</v>
      </c>
      <c r="D122" s="2">
        <v>40</v>
      </c>
      <c r="E122" s="3">
        <f t="shared" ref="E122:E131" si="11">IF(D122&lt;25,25-D122,5)</f>
        <v>5</v>
      </c>
      <c r="F122" s="3">
        <f>VLOOKUP(B122,'[2]Fixed costs '!$B$2:$G$135,6,FALSE)</f>
        <v>1000</v>
      </c>
      <c r="G122" s="4">
        <v>36.36</v>
      </c>
      <c r="H122" s="4">
        <v>1.64</v>
      </c>
      <c r="I122" s="4">
        <v>45.38</v>
      </c>
      <c r="J122" s="4">
        <v>65.3</v>
      </c>
      <c r="K122" s="4">
        <v>305.10000000000002</v>
      </c>
      <c r="L122" s="4">
        <v>0</v>
      </c>
      <c r="M122" s="4"/>
      <c r="N122" s="4">
        <f t="shared" si="10"/>
        <v>453.78000000000003</v>
      </c>
      <c r="O122" s="24">
        <f t="shared" si="7"/>
        <v>0.45378000000000002</v>
      </c>
    </row>
    <row r="123" spans="1:15">
      <c r="A123">
        <f t="shared" si="6"/>
        <v>122</v>
      </c>
      <c r="B123" s="20" t="s">
        <v>94</v>
      </c>
      <c r="D123" s="2">
        <v>42</v>
      </c>
      <c r="E123" s="3">
        <f t="shared" si="11"/>
        <v>5</v>
      </c>
      <c r="F123" s="3">
        <f>VLOOKUP(B123,'[2]Fixed costs '!$B$2:$G$135,6,FALSE)</f>
        <v>165</v>
      </c>
      <c r="G123" s="4">
        <v>6.92</v>
      </c>
      <c r="H123" s="4">
        <v>0</v>
      </c>
      <c r="I123" s="4">
        <v>0</v>
      </c>
      <c r="J123" s="4">
        <v>19.97</v>
      </c>
      <c r="K123" s="4">
        <v>103.29</v>
      </c>
      <c r="L123" s="4">
        <v>0</v>
      </c>
      <c r="M123" s="4"/>
      <c r="N123" s="4">
        <f t="shared" si="10"/>
        <v>130.18</v>
      </c>
      <c r="O123" s="24">
        <f t="shared" si="7"/>
        <v>0.78896969696969699</v>
      </c>
    </row>
    <row r="124" spans="1:15">
      <c r="A124">
        <f t="shared" si="6"/>
        <v>123</v>
      </c>
      <c r="B124" s="20" t="s">
        <v>95</v>
      </c>
      <c r="D124" s="2">
        <v>8</v>
      </c>
      <c r="E124" s="3">
        <f t="shared" si="11"/>
        <v>17</v>
      </c>
      <c r="F124" s="3">
        <f>VLOOKUP(B124,'[2]Fixed costs '!$B$2:$G$135,6,FALSE)</f>
        <v>500</v>
      </c>
      <c r="G124" s="4">
        <v>144.97999999999999</v>
      </c>
      <c r="H124" s="4">
        <v>134.52000000000001</v>
      </c>
      <c r="I124" s="4">
        <v>163.35</v>
      </c>
      <c r="J124" s="4">
        <v>61.11</v>
      </c>
      <c r="K124" s="4">
        <v>152.55000000000001</v>
      </c>
      <c r="L124" s="4">
        <v>0</v>
      </c>
      <c r="M124" s="4"/>
      <c r="N124" s="4">
        <f t="shared" si="10"/>
        <v>656.51</v>
      </c>
      <c r="O124" s="24">
        <f t="shared" si="7"/>
        <v>1.3130200000000001</v>
      </c>
    </row>
    <row r="125" spans="1:15">
      <c r="A125">
        <f t="shared" si="6"/>
        <v>124</v>
      </c>
      <c r="B125" t="s">
        <v>96</v>
      </c>
      <c r="D125" s="2">
        <v>43</v>
      </c>
      <c r="E125" s="3">
        <f t="shared" si="11"/>
        <v>5</v>
      </c>
      <c r="F125" s="3">
        <f>VLOOKUP(B125,'[2]Fixed costs '!$B$2:$G$135,6,FALSE)</f>
        <v>210</v>
      </c>
      <c r="G125" s="4">
        <v>5.68</v>
      </c>
      <c r="H125" s="4">
        <v>0</v>
      </c>
      <c r="I125" s="4">
        <v>0.78</v>
      </c>
      <c r="J125" s="4">
        <v>26.94</v>
      </c>
      <c r="K125" s="4">
        <v>135.56</v>
      </c>
      <c r="L125" s="4">
        <v>0</v>
      </c>
      <c r="M125" s="4"/>
      <c r="N125" s="4">
        <f t="shared" si="10"/>
        <v>168.96</v>
      </c>
      <c r="O125" s="24">
        <f t="shared" si="7"/>
        <v>0.8045714285714286</v>
      </c>
    </row>
    <row r="126" spans="1:15">
      <c r="A126">
        <f t="shared" si="6"/>
        <v>125</v>
      </c>
      <c r="B126" t="s">
        <v>97</v>
      </c>
      <c r="D126" s="2">
        <v>35</v>
      </c>
      <c r="E126" s="3">
        <f t="shared" si="11"/>
        <v>5</v>
      </c>
      <c r="F126" s="3">
        <f>VLOOKUP(B126,'[2]Fixed costs '!$B$2:$G$135,6,FALSE)</f>
        <v>220</v>
      </c>
      <c r="G126" s="4">
        <v>12.25</v>
      </c>
      <c r="H126" s="4">
        <v>0</v>
      </c>
      <c r="I126" s="4">
        <v>15.92</v>
      </c>
      <c r="J126" s="4">
        <v>28.86</v>
      </c>
      <c r="K126" s="4">
        <v>82.46</v>
      </c>
      <c r="L126" s="4">
        <v>0</v>
      </c>
      <c r="M126" s="4"/>
      <c r="N126" s="4">
        <f t="shared" si="10"/>
        <v>139.49</v>
      </c>
      <c r="O126" s="24">
        <f t="shared" si="7"/>
        <v>0.63404545454545458</v>
      </c>
    </row>
    <row r="127" spans="1:15">
      <c r="A127">
        <f t="shared" si="6"/>
        <v>126</v>
      </c>
      <c r="B127" t="s">
        <v>98</v>
      </c>
      <c r="C127" t="str">
        <f>'[1]Main sheet'!D130</f>
        <v>Stage 1</v>
      </c>
      <c r="D127" s="2">
        <v>13</v>
      </c>
      <c r="E127" s="3">
        <f t="shared" si="11"/>
        <v>12</v>
      </c>
      <c r="F127" s="3">
        <f>VLOOKUP(B127,'[2]Fixed costs '!$B$2:$G$135,6,FALSE)</f>
        <v>420</v>
      </c>
      <c r="G127" s="4">
        <v>55.45</v>
      </c>
      <c r="H127" s="4">
        <v>46.36</v>
      </c>
      <c r="I127" s="4">
        <v>97.64</v>
      </c>
      <c r="J127" s="4">
        <v>54.36</v>
      </c>
      <c r="K127" s="4">
        <v>128.13999999999999</v>
      </c>
      <c r="L127" s="4">
        <v>0</v>
      </c>
      <c r="M127" s="4"/>
      <c r="N127" s="4">
        <f t="shared" si="10"/>
        <v>381.95</v>
      </c>
      <c r="O127" s="24">
        <f t="shared" si="7"/>
        <v>0.90940476190476183</v>
      </c>
    </row>
    <row r="128" spans="1:15">
      <c r="A128">
        <f t="shared" si="6"/>
        <v>127</v>
      </c>
      <c r="B128" t="s">
        <v>98</v>
      </c>
      <c r="C128" t="str">
        <f>'[1]Main sheet'!D131</f>
        <v>Stage 2</v>
      </c>
      <c r="D128" s="2">
        <v>7</v>
      </c>
      <c r="E128" s="3">
        <f t="shared" si="11"/>
        <v>18</v>
      </c>
      <c r="F128" s="3">
        <f>VLOOKUP(B128,'[2]Fixed costs '!$B$2:$G$135,6,FALSE)</f>
        <v>420</v>
      </c>
      <c r="G128" s="4">
        <v>124.31</v>
      </c>
      <c r="H128" s="4">
        <v>116.1</v>
      </c>
      <c r="I128" s="4">
        <v>149.36000000000001</v>
      </c>
      <c r="J128" s="4">
        <v>68.22</v>
      </c>
      <c r="K128" s="4">
        <v>152.55000000000001</v>
      </c>
      <c r="L128" s="4">
        <v>0</v>
      </c>
      <c r="M128" s="4"/>
      <c r="N128" s="4">
        <f t="shared" si="10"/>
        <v>610.54</v>
      </c>
      <c r="O128" s="24">
        <f t="shared" si="7"/>
        <v>1.4536666666666667</v>
      </c>
    </row>
    <row r="129" spans="1:15">
      <c r="A129">
        <f t="shared" ref="A129:A131" si="12">A128+1</f>
        <v>128</v>
      </c>
      <c r="B129" t="s">
        <v>99</v>
      </c>
      <c r="D129" s="2">
        <v>18.333333333333258</v>
      </c>
      <c r="E129" s="3">
        <f t="shared" si="11"/>
        <v>6.6666666666667425</v>
      </c>
      <c r="F129" s="3">
        <f>VLOOKUP(B129,'[2]Fixed costs '!$B$2:$G$135,6,FALSE)</f>
        <v>750</v>
      </c>
      <c r="G129" s="4">
        <v>161.47</v>
      </c>
      <c r="H129" s="6">
        <v>29.33</v>
      </c>
      <c r="I129" s="4">
        <v>93.32</v>
      </c>
      <c r="J129" s="4">
        <v>0</v>
      </c>
      <c r="K129" s="4">
        <v>98.4</v>
      </c>
      <c r="L129" s="4">
        <v>0</v>
      </c>
      <c r="M129" s="4"/>
      <c r="N129" s="4">
        <f t="shared" si="10"/>
        <v>382.52</v>
      </c>
      <c r="O129" s="24">
        <f t="shared" si="7"/>
        <v>0.51002666666666663</v>
      </c>
    </row>
    <row r="130" spans="1:15">
      <c r="A130">
        <f t="shared" si="12"/>
        <v>129</v>
      </c>
      <c r="B130" t="s">
        <v>100</v>
      </c>
      <c r="D130" s="2">
        <v>30</v>
      </c>
      <c r="E130" s="3">
        <f t="shared" si="11"/>
        <v>5</v>
      </c>
      <c r="F130" s="3">
        <f>VLOOKUP(B130,'[2]Fixed costs '!$B$2:$G$135,6,FALSE)</f>
        <v>136</v>
      </c>
      <c r="G130" s="4">
        <v>13.43</v>
      </c>
      <c r="H130" s="4">
        <v>3.48</v>
      </c>
      <c r="I130" s="4">
        <v>3.72</v>
      </c>
      <c r="J130" s="4">
        <v>0</v>
      </c>
      <c r="K130" s="4">
        <v>20.97</v>
      </c>
      <c r="L130" s="4">
        <v>0</v>
      </c>
      <c r="M130" s="4"/>
      <c r="N130" s="4">
        <f t="shared" si="10"/>
        <v>41.599999999999994</v>
      </c>
      <c r="O130" s="24">
        <f t="shared" si="7"/>
        <v>0.30588235294117644</v>
      </c>
    </row>
    <row r="131" spans="1:15">
      <c r="A131">
        <f t="shared" si="12"/>
        <v>130</v>
      </c>
      <c r="B131" s="9" t="s">
        <v>101</v>
      </c>
      <c r="D131" s="2">
        <v>7</v>
      </c>
      <c r="E131" s="3">
        <f t="shared" si="11"/>
        <v>18</v>
      </c>
      <c r="F131" s="3">
        <f>VLOOKUP(B131,'[2]Fixed costs '!$B$2:$G$135,6,FALSE)</f>
        <v>12</v>
      </c>
      <c r="G131" s="19">
        <v>3.8588</v>
      </c>
      <c r="H131" s="19">
        <v>3.9678</v>
      </c>
      <c r="I131" s="19">
        <v>2.37</v>
      </c>
      <c r="J131" s="19">
        <v>0.62</v>
      </c>
      <c r="K131" s="19">
        <v>0.86</v>
      </c>
      <c r="L131" s="4">
        <v>0</v>
      </c>
      <c r="M131" s="6"/>
      <c r="N131" s="4">
        <f>SUM(G131:M131)</f>
        <v>11.676599999999999</v>
      </c>
      <c r="O131" s="24">
        <f t="shared" ref="O131" si="13">N131/F131</f>
        <v>0.97304999999999986</v>
      </c>
    </row>
    <row r="132" spans="1:15">
      <c r="B132" s="11"/>
      <c r="D132" s="2"/>
      <c r="E132" s="3"/>
      <c r="F132" s="3"/>
      <c r="G132" s="6"/>
      <c r="H132" s="6"/>
      <c r="I132" s="6"/>
      <c r="J132" s="6"/>
      <c r="K132" s="6"/>
      <c r="L132" s="4"/>
      <c r="M132" s="6"/>
      <c r="N132" s="4"/>
    </row>
    <row r="133" spans="1:15">
      <c r="B133" s="11"/>
      <c r="E133" s="3"/>
      <c r="F133" s="3"/>
      <c r="G133" s="4"/>
      <c r="H133" s="8"/>
      <c r="I133" s="4"/>
      <c r="J133" s="4"/>
      <c r="K133" s="4"/>
      <c r="L133" s="4"/>
      <c r="M133" s="4"/>
      <c r="N133" s="4"/>
    </row>
    <row r="134" spans="1:15">
      <c r="B134" s="11"/>
      <c r="E134" s="3"/>
      <c r="F134" s="3"/>
      <c r="G134" s="4"/>
      <c r="H134" s="6"/>
      <c r="I134" s="4"/>
      <c r="J134" s="4"/>
      <c r="K134" s="4"/>
      <c r="L134" s="4"/>
      <c r="M134" s="4"/>
      <c r="N134" s="4"/>
    </row>
    <row r="135" spans="1:15">
      <c r="B135" s="9" t="s">
        <v>102</v>
      </c>
      <c r="D135" s="21">
        <f>AVERAGE(D2:D132)</f>
        <v>18.451082029383656</v>
      </c>
      <c r="E135" s="21">
        <f>AVERAGE(E2:E132)</f>
        <v>11.63397435897436</v>
      </c>
      <c r="F135" s="21"/>
      <c r="G135" s="4">
        <f t="shared" ref="G135:N135" si="14">SUM(G2:G134)</f>
        <v>18455.332200000004</v>
      </c>
      <c r="H135" s="4">
        <f t="shared" si="14"/>
        <v>14588.847800000009</v>
      </c>
      <c r="I135" s="4">
        <f t="shared" si="14"/>
        <v>16987.522399999994</v>
      </c>
      <c r="J135" s="4">
        <f t="shared" si="14"/>
        <v>7405.1383999999998</v>
      </c>
      <c r="K135" s="4">
        <f t="shared" si="14"/>
        <v>23424.837299999999</v>
      </c>
      <c r="L135" s="4">
        <f t="shared" si="14"/>
        <v>123.24</v>
      </c>
      <c r="M135" s="4">
        <f t="shared" si="14"/>
        <v>373.43810000000008</v>
      </c>
      <c r="N135" s="4">
        <f t="shared" si="14"/>
        <v>81358.356200000009</v>
      </c>
    </row>
    <row r="137" spans="1:15">
      <c r="B137" t="s">
        <v>103</v>
      </c>
      <c r="G137" s="22">
        <f>G135/$N$135</f>
        <v>0.22684003293567037</v>
      </c>
      <c r="H137" s="22">
        <f t="shared" ref="H137:N137" si="15">H135/$N$135</f>
        <v>0.17931591149822182</v>
      </c>
      <c r="I137" s="22">
        <f t="shared" si="15"/>
        <v>0.20879874168352472</v>
      </c>
      <c r="J137" s="22">
        <f t="shared" si="15"/>
        <v>9.101878093254788E-2</v>
      </c>
      <c r="K137" s="22">
        <f t="shared" si="15"/>
        <v>0.28792171319705201</v>
      </c>
      <c r="L137" s="22">
        <f t="shared" si="15"/>
        <v>1.5147798671969724E-3</v>
      </c>
      <c r="M137" s="22">
        <f t="shared" si="15"/>
        <v>4.5900398857861881E-3</v>
      </c>
      <c r="N137" s="22">
        <f t="shared" si="15"/>
        <v>1</v>
      </c>
    </row>
  </sheetData>
  <mergeCells count="6">
    <mergeCell ref="N84:N86"/>
    <mergeCell ref="H84:H86"/>
    <mergeCell ref="I84:I86"/>
    <mergeCell ref="J84:J86"/>
    <mergeCell ref="K84:K86"/>
    <mergeCell ref="M84:M8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9F20-29C0-4B40-A98F-8F62061790BA}">
  <dimension ref="A1:V53"/>
  <sheetViews>
    <sheetView workbookViewId="0">
      <selection activeCell="V1" sqref="V1"/>
    </sheetView>
  </sheetViews>
  <sheetFormatPr baseColWidth="10" defaultColWidth="8.83203125" defaultRowHeight="15"/>
  <sheetData>
    <row r="1" spans="1:22" ht="8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>
      <c r="A2">
        <v>2</v>
      </c>
      <c r="B2" t="s">
        <v>14</v>
      </c>
      <c r="C2" t="s">
        <v>133</v>
      </c>
      <c r="D2" s="2">
        <v>3</v>
      </c>
      <c r="E2" s="3">
        <v>22</v>
      </c>
      <c r="F2" s="3">
        <v>220</v>
      </c>
      <c r="G2" s="4">
        <v>21.95</v>
      </c>
      <c r="H2" s="4">
        <v>32.840000000000003</v>
      </c>
      <c r="I2" s="4">
        <v>25.3</v>
      </c>
      <c r="J2" s="4">
        <v>20.6</v>
      </c>
      <c r="K2" s="4">
        <v>44.03</v>
      </c>
      <c r="L2" s="4">
        <v>0</v>
      </c>
      <c r="M2" s="4">
        <v>-0.5</v>
      </c>
      <c r="N2" s="4">
        <v>144.22</v>
      </c>
      <c r="O2" s="24">
        <f>G2/$F2</f>
        <v>9.9772727272727263E-2</v>
      </c>
      <c r="P2" s="24">
        <f t="shared" ref="P2:V2" si="0">H2/$F2</f>
        <v>0.14927272727272728</v>
      </c>
      <c r="Q2" s="24">
        <f t="shared" si="0"/>
        <v>0.115</v>
      </c>
      <c r="R2" s="24">
        <f t="shared" si="0"/>
        <v>9.3636363636363643E-2</v>
      </c>
      <c r="S2" s="24">
        <f t="shared" si="0"/>
        <v>0.20013636363636364</v>
      </c>
      <c r="T2" s="24">
        <f t="shared" si="0"/>
        <v>0</v>
      </c>
      <c r="U2" s="24">
        <f t="shared" si="0"/>
        <v>-2.2727272727272726E-3</v>
      </c>
      <c r="V2" s="24">
        <f t="shared" si="0"/>
        <v>0.65554545454545454</v>
      </c>
    </row>
    <row r="3" spans="1:22">
      <c r="A3">
        <v>3</v>
      </c>
      <c r="B3" s="5" t="s">
        <v>14</v>
      </c>
      <c r="C3" t="s">
        <v>134</v>
      </c>
      <c r="D3" s="2">
        <v>1</v>
      </c>
      <c r="E3" s="3">
        <v>24</v>
      </c>
      <c r="F3" s="3">
        <v>220</v>
      </c>
      <c r="G3" s="4">
        <v>222.94</v>
      </c>
      <c r="H3" s="4">
        <v>400.85</v>
      </c>
      <c r="I3" s="4">
        <v>273.29000000000002</v>
      </c>
      <c r="J3" s="4">
        <v>64.52</v>
      </c>
      <c r="K3" s="4">
        <v>44.03</v>
      </c>
      <c r="L3" s="4">
        <v>0</v>
      </c>
      <c r="M3" s="4">
        <v>-0.5</v>
      </c>
      <c r="N3" s="4">
        <v>1005.1299999999999</v>
      </c>
      <c r="O3" s="24">
        <f t="shared" ref="O3:O52" si="1">G3/$F3</f>
        <v>1.0133636363636362</v>
      </c>
      <c r="P3" s="24">
        <f t="shared" ref="P3:P52" si="2">H3/$F3</f>
        <v>1.8220454545454547</v>
      </c>
      <c r="Q3" s="24">
        <f t="shared" ref="Q3:Q52" si="3">I3/$F3</f>
        <v>1.2422272727272727</v>
      </c>
      <c r="R3" s="24">
        <f t="shared" ref="R3:R52" si="4">J3/$F3</f>
        <v>0.29327272727272724</v>
      </c>
      <c r="S3" s="24">
        <f t="shared" ref="S3:S52" si="5">K3/$F3</f>
        <v>0.20013636363636364</v>
      </c>
      <c r="T3" s="24">
        <f t="shared" ref="T3:T52" si="6">L3/$F3</f>
        <v>0</v>
      </c>
      <c r="U3" s="24">
        <f t="shared" ref="U3:U52" si="7">M3/$F3</f>
        <v>-2.2727272727272726E-3</v>
      </c>
      <c r="V3" s="24">
        <f t="shared" ref="V3:V52" si="8">N3/$F3</f>
        <v>4.5687727272727265</v>
      </c>
    </row>
    <row r="4" spans="1:22">
      <c r="A4">
        <v>11</v>
      </c>
      <c r="B4" s="5" t="s">
        <v>19</v>
      </c>
      <c r="C4" t="s">
        <v>135</v>
      </c>
      <c r="D4" s="2">
        <v>4</v>
      </c>
      <c r="E4" s="3">
        <v>21</v>
      </c>
      <c r="F4" s="3">
        <v>500</v>
      </c>
      <c r="G4" s="4">
        <v>162.81</v>
      </c>
      <c r="H4" s="4">
        <v>214.97</v>
      </c>
      <c r="I4" s="4">
        <v>245.81</v>
      </c>
      <c r="J4" s="4">
        <v>46.13</v>
      </c>
      <c r="K4" s="4">
        <v>102.15</v>
      </c>
      <c r="L4" s="4">
        <v>0</v>
      </c>
      <c r="M4" s="4"/>
      <c r="N4" s="4">
        <v>771.86999999999989</v>
      </c>
      <c r="O4" s="24">
        <f t="shared" si="1"/>
        <v>0.32562000000000002</v>
      </c>
      <c r="P4" s="24">
        <f t="shared" si="2"/>
        <v>0.42993999999999999</v>
      </c>
      <c r="Q4" s="24">
        <f t="shared" si="3"/>
        <v>0.49162</v>
      </c>
      <c r="R4" s="24">
        <f t="shared" si="4"/>
        <v>9.2260000000000009E-2</v>
      </c>
      <c r="S4" s="24">
        <f t="shared" si="5"/>
        <v>0.20430000000000001</v>
      </c>
      <c r="T4" s="24">
        <f t="shared" si="6"/>
        <v>0</v>
      </c>
      <c r="U4" s="24">
        <f t="shared" si="7"/>
        <v>0</v>
      </c>
      <c r="V4" s="24">
        <f t="shared" si="8"/>
        <v>1.5437399999999999</v>
      </c>
    </row>
    <row r="5" spans="1:22">
      <c r="A5">
        <v>13</v>
      </c>
      <c r="B5" t="s">
        <v>21</v>
      </c>
      <c r="C5" t="s">
        <v>136</v>
      </c>
      <c r="D5" s="2">
        <v>5</v>
      </c>
      <c r="E5" s="3">
        <v>20</v>
      </c>
      <c r="F5" s="3">
        <v>250</v>
      </c>
      <c r="G5" s="4">
        <v>163.84</v>
      </c>
      <c r="H5" s="4">
        <v>136.13999999999999</v>
      </c>
      <c r="I5" s="4">
        <v>142.05000000000001</v>
      </c>
      <c r="J5" s="4">
        <v>39.86</v>
      </c>
      <c r="K5" s="4">
        <v>83.9</v>
      </c>
      <c r="L5" s="4">
        <v>0</v>
      </c>
      <c r="M5" s="4"/>
      <c r="N5" s="4">
        <v>565.79000000000008</v>
      </c>
      <c r="O5" s="24">
        <f t="shared" si="1"/>
        <v>0.65536000000000005</v>
      </c>
      <c r="P5" s="24">
        <f t="shared" si="2"/>
        <v>0.54455999999999993</v>
      </c>
      <c r="Q5" s="24">
        <f t="shared" si="3"/>
        <v>0.56820000000000004</v>
      </c>
      <c r="R5" s="24">
        <f t="shared" si="4"/>
        <v>0.15944</v>
      </c>
      <c r="S5" s="24">
        <f t="shared" si="5"/>
        <v>0.33560000000000001</v>
      </c>
      <c r="T5" s="24">
        <f t="shared" si="6"/>
        <v>0</v>
      </c>
      <c r="U5" s="24">
        <f t="shared" si="7"/>
        <v>0</v>
      </c>
      <c r="V5" s="24">
        <f t="shared" si="8"/>
        <v>2.2631600000000005</v>
      </c>
    </row>
    <row r="6" spans="1:22">
      <c r="A6">
        <v>15</v>
      </c>
      <c r="B6" t="s">
        <v>22</v>
      </c>
      <c r="C6" t="s">
        <v>137</v>
      </c>
      <c r="D6" s="2">
        <v>9</v>
      </c>
      <c r="E6" s="3">
        <v>16</v>
      </c>
      <c r="F6" s="3">
        <v>390</v>
      </c>
      <c r="G6" s="4">
        <v>103.76</v>
      </c>
      <c r="H6" s="4">
        <v>43.05</v>
      </c>
      <c r="I6" s="4">
        <v>163.47999999999999</v>
      </c>
      <c r="J6" s="4">
        <v>38.020000000000003</v>
      </c>
      <c r="K6" s="4">
        <v>152.55000000000001</v>
      </c>
      <c r="L6" s="4">
        <v>0</v>
      </c>
      <c r="M6" s="4">
        <v>29.06</v>
      </c>
      <c r="N6" s="4">
        <v>529.91999999999996</v>
      </c>
      <c r="O6" s="24">
        <f t="shared" si="1"/>
        <v>0.26605128205128209</v>
      </c>
      <c r="P6" s="24">
        <f t="shared" si="2"/>
        <v>0.11038461538461537</v>
      </c>
      <c r="Q6" s="24">
        <f t="shared" si="3"/>
        <v>0.41917948717948716</v>
      </c>
      <c r="R6" s="24">
        <f t="shared" si="4"/>
        <v>9.7487179487179498E-2</v>
      </c>
      <c r="S6" s="24">
        <f t="shared" si="5"/>
        <v>0.39115384615384619</v>
      </c>
      <c r="T6" s="24">
        <f t="shared" si="6"/>
        <v>0</v>
      </c>
      <c r="U6" s="24">
        <f t="shared" si="7"/>
        <v>7.4512820512820516E-2</v>
      </c>
      <c r="V6" s="24">
        <f t="shared" si="8"/>
        <v>1.3587692307692307</v>
      </c>
    </row>
    <row r="7" spans="1:22">
      <c r="A7">
        <v>18</v>
      </c>
      <c r="B7" t="s">
        <v>24</v>
      </c>
      <c r="C7" t="s">
        <v>138</v>
      </c>
      <c r="D7" s="2">
        <v>9</v>
      </c>
      <c r="E7" s="3">
        <v>16</v>
      </c>
      <c r="F7" s="3">
        <v>1000</v>
      </c>
      <c r="G7" s="4">
        <v>188.27</v>
      </c>
      <c r="H7" s="4">
        <v>191.54</v>
      </c>
      <c r="I7" s="4">
        <v>374.62700000000001</v>
      </c>
      <c r="J7" s="4">
        <v>88.3</v>
      </c>
      <c r="K7" s="4">
        <v>204.3</v>
      </c>
      <c r="L7" s="4">
        <v>0</v>
      </c>
      <c r="M7" s="4">
        <v>57.11</v>
      </c>
      <c r="N7" s="4">
        <v>1104.1469999999999</v>
      </c>
      <c r="O7" s="24">
        <f t="shared" si="1"/>
        <v>0.18827000000000002</v>
      </c>
      <c r="P7" s="24">
        <f t="shared" si="2"/>
        <v>0.19153999999999999</v>
      </c>
      <c r="Q7" s="24">
        <f t="shared" si="3"/>
        <v>0.37462699999999999</v>
      </c>
      <c r="R7" s="24">
        <f t="shared" si="4"/>
        <v>8.8300000000000003E-2</v>
      </c>
      <c r="S7" s="24">
        <f t="shared" si="5"/>
        <v>0.20430000000000001</v>
      </c>
      <c r="T7" s="24">
        <f t="shared" si="6"/>
        <v>0</v>
      </c>
      <c r="U7" s="24">
        <f t="shared" si="7"/>
        <v>5.7110000000000001E-2</v>
      </c>
      <c r="V7" s="24">
        <f t="shared" si="8"/>
        <v>1.104147</v>
      </c>
    </row>
    <row r="8" spans="1:22">
      <c r="A8">
        <v>19</v>
      </c>
      <c r="B8" t="s">
        <v>25</v>
      </c>
      <c r="C8" t="s">
        <v>109</v>
      </c>
      <c r="D8" s="2">
        <v>9</v>
      </c>
      <c r="E8" s="3">
        <v>16</v>
      </c>
      <c r="F8" s="3">
        <v>1500</v>
      </c>
      <c r="G8" s="4">
        <v>490.99</v>
      </c>
      <c r="H8" s="4">
        <v>373.48</v>
      </c>
      <c r="I8" s="4">
        <v>381.24</v>
      </c>
      <c r="J8" s="4">
        <v>159.82</v>
      </c>
      <c r="K8" s="4">
        <v>303.86</v>
      </c>
      <c r="L8" s="4">
        <v>0</v>
      </c>
      <c r="M8" s="4"/>
      <c r="N8" s="4">
        <v>1709.3899999999999</v>
      </c>
      <c r="O8" s="24">
        <f t="shared" si="1"/>
        <v>0.32732666666666665</v>
      </c>
      <c r="P8" s="24">
        <f t="shared" si="2"/>
        <v>0.24898666666666669</v>
      </c>
      <c r="Q8" s="24">
        <f t="shared" si="3"/>
        <v>0.25416</v>
      </c>
      <c r="R8" s="24">
        <f t="shared" si="4"/>
        <v>0.10654666666666666</v>
      </c>
      <c r="S8" s="24">
        <f t="shared" si="5"/>
        <v>0.20257333333333336</v>
      </c>
      <c r="T8" s="24">
        <f t="shared" si="6"/>
        <v>0</v>
      </c>
      <c r="U8" s="24">
        <f t="shared" si="7"/>
        <v>0</v>
      </c>
      <c r="V8" s="24">
        <f t="shared" si="8"/>
        <v>1.1395933333333332</v>
      </c>
    </row>
    <row r="9" spans="1:22">
      <c r="A9">
        <v>22</v>
      </c>
      <c r="B9" s="7" t="s">
        <v>27</v>
      </c>
      <c r="C9" t="s">
        <v>112</v>
      </c>
      <c r="D9" s="2">
        <v>7</v>
      </c>
      <c r="E9" s="3">
        <v>18</v>
      </c>
      <c r="F9" s="3">
        <v>1050</v>
      </c>
      <c r="G9" s="4">
        <v>271.45</v>
      </c>
      <c r="H9" s="4">
        <v>332.38</v>
      </c>
      <c r="I9" s="4">
        <v>296.52999999999997</v>
      </c>
      <c r="J9" s="4">
        <v>79.09</v>
      </c>
      <c r="K9" s="4">
        <v>279.49</v>
      </c>
      <c r="L9" s="4">
        <v>0</v>
      </c>
      <c r="M9" s="4"/>
      <c r="N9" s="4">
        <v>1258.94</v>
      </c>
      <c r="O9" s="24">
        <f t="shared" si="1"/>
        <v>0.25852380952380949</v>
      </c>
      <c r="P9" s="24">
        <f t="shared" si="2"/>
        <v>0.31655238095238097</v>
      </c>
      <c r="Q9" s="24">
        <f t="shared" si="3"/>
        <v>0.28240952380952378</v>
      </c>
      <c r="R9" s="24">
        <f t="shared" si="4"/>
        <v>7.5323809523809529E-2</v>
      </c>
      <c r="S9" s="24">
        <f t="shared" si="5"/>
        <v>0.26618095238095241</v>
      </c>
      <c r="T9" s="24">
        <f t="shared" si="6"/>
        <v>0</v>
      </c>
      <c r="U9" s="24">
        <f t="shared" si="7"/>
        <v>0</v>
      </c>
      <c r="V9" s="24">
        <f t="shared" si="8"/>
        <v>1.1989904761904762</v>
      </c>
    </row>
    <row r="10" spans="1:22">
      <c r="A10">
        <v>23</v>
      </c>
      <c r="B10" t="s">
        <v>28</v>
      </c>
      <c r="C10" t="s">
        <v>139</v>
      </c>
      <c r="D10" s="2">
        <v>8</v>
      </c>
      <c r="E10" s="3">
        <v>17</v>
      </c>
      <c r="F10" s="3">
        <v>1000</v>
      </c>
      <c r="G10" s="4">
        <v>150.51</v>
      </c>
      <c r="H10" s="4">
        <v>274.99</v>
      </c>
      <c r="I10" s="4">
        <v>391.21</v>
      </c>
      <c r="J10" s="4">
        <v>88.19</v>
      </c>
      <c r="K10" s="4">
        <v>208.05</v>
      </c>
      <c r="L10" s="4">
        <v>0</v>
      </c>
      <c r="M10" s="4">
        <v>62.75</v>
      </c>
      <c r="N10" s="4">
        <v>1175.7</v>
      </c>
      <c r="O10" s="24">
        <f t="shared" si="1"/>
        <v>0.15050999999999998</v>
      </c>
      <c r="P10" s="24">
        <f t="shared" si="2"/>
        <v>0.27499000000000001</v>
      </c>
      <c r="Q10" s="24">
        <f t="shared" si="3"/>
        <v>0.39121</v>
      </c>
      <c r="R10" s="24">
        <f t="shared" si="4"/>
        <v>8.8190000000000004E-2</v>
      </c>
      <c r="S10" s="24">
        <f t="shared" si="5"/>
        <v>0.20805000000000001</v>
      </c>
      <c r="T10" s="24">
        <f t="shared" si="6"/>
        <v>0</v>
      </c>
      <c r="U10" s="24">
        <f t="shared" si="7"/>
        <v>6.275E-2</v>
      </c>
      <c r="V10" s="24">
        <f t="shared" si="8"/>
        <v>1.1757</v>
      </c>
    </row>
    <row r="11" spans="1:22">
      <c r="A11">
        <v>26</v>
      </c>
      <c r="B11" s="5" t="s">
        <v>30</v>
      </c>
      <c r="C11" t="s">
        <v>111</v>
      </c>
      <c r="D11" s="2">
        <v>3</v>
      </c>
      <c r="E11" s="3">
        <v>22</v>
      </c>
      <c r="F11" s="3">
        <v>2400</v>
      </c>
      <c r="G11" s="8">
        <v>795.5</v>
      </c>
      <c r="H11" s="8">
        <v>585.53</v>
      </c>
      <c r="I11" s="8">
        <v>678.17</v>
      </c>
      <c r="J11" s="8">
        <v>325.3</v>
      </c>
      <c r="K11" s="8">
        <v>450.03</v>
      </c>
      <c r="L11" s="4">
        <v>0</v>
      </c>
      <c r="M11" s="4"/>
      <c r="N11" s="4">
        <v>2834.5299999999997</v>
      </c>
      <c r="O11" s="24">
        <f t="shared" si="1"/>
        <v>0.33145833333333335</v>
      </c>
      <c r="P11" s="24">
        <f t="shared" si="2"/>
        <v>0.24397083333333333</v>
      </c>
      <c r="Q11" s="24">
        <f t="shared" si="3"/>
        <v>0.28257083333333333</v>
      </c>
      <c r="R11" s="24">
        <f t="shared" si="4"/>
        <v>0.13554166666666667</v>
      </c>
      <c r="S11" s="24">
        <f t="shared" si="5"/>
        <v>0.1875125</v>
      </c>
      <c r="T11" s="24">
        <f t="shared" si="6"/>
        <v>0</v>
      </c>
      <c r="U11" s="24">
        <f t="shared" si="7"/>
        <v>0</v>
      </c>
      <c r="V11" s="24">
        <f t="shared" si="8"/>
        <v>1.1810541666666665</v>
      </c>
    </row>
    <row r="12" spans="1:22">
      <c r="A12">
        <v>27</v>
      </c>
      <c r="B12" t="s">
        <v>31</v>
      </c>
      <c r="C12" t="s">
        <v>140</v>
      </c>
      <c r="D12" s="2">
        <v>9</v>
      </c>
      <c r="E12" s="3">
        <v>16</v>
      </c>
      <c r="F12" s="3">
        <v>1050</v>
      </c>
      <c r="G12" s="8">
        <v>266.95</v>
      </c>
      <c r="H12" s="8">
        <v>206.78</v>
      </c>
      <c r="I12" s="8">
        <v>296.69</v>
      </c>
      <c r="J12" s="8">
        <v>91.26</v>
      </c>
      <c r="K12" s="8">
        <v>223.98</v>
      </c>
      <c r="L12" s="4">
        <v>0</v>
      </c>
      <c r="M12" s="4"/>
      <c r="N12" s="4">
        <v>1085.6600000000001</v>
      </c>
      <c r="O12" s="24">
        <f t="shared" si="1"/>
        <v>0.25423809523809521</v>
      </c>
      <c r="P12" s="24">
        <f t="shared" si="2"/>
        <v>0.19693333333333332</v>
      </c>
      <c r="Q12" s="24">
        <f t="shared" si="3"/>
        <v>0.28256190476190474</v>
      </c>
      <c r="R12" s="24">
        <f t="shared" si="4"/>
        <v>8.6914285714285722E-2</v>
      </c>
      <c r="S12" s="24">
        <f t="shared" si="5"/>
        <v>0.21331428571428571</v>
      </c>
      <c r="T12" s="24">
        <f t="shared" si="6"/>
        <v>0</v>
      </c>
      <c r="U12" s="24">
        <f t="shared" si="7"/>
        <v>0</v>
      </c>
      <c r="V12" s="24">
        <f t="shared" si="8"/>
        <v>1.0339619047619049</v>
      </c>
    </row>
    <row r="13" spans="1:22">
      <c r="A13">
        <v>28</v>
      </c>
      <c r="B13" s="5" t="s">
        <v>32</v>
      </c>
      <c r="C13" t="s">
        <v>111</v>
      </c>
      <c r="D13" s="2">
        <v>8</v>
      </c>
      <c r="E13" s="3">
        <v>17</v>
      </c>
      <c r="F13" s="3">
        <v>1000</v>
      </c>
      <c r="G13" s="8">
        <v>394.06</v>
      </c>
      <c r="H13" s="8">
        <v>259.02</v>
      </c>
      <c r="I13" s="8">
        <v>347.16</v>
      </c>
      <c r="J13" s="8">
        <v>105.09</v>
      </c>
      <c r="K13" s="8">
        <v>209.42</v>
      </c>
      <c r="L13" s="4">
        <v>0</v>
      </c>
      <c r="M13" s="4"/>
      <c r="N13" s="4">
        <v>1314.75</v>
      </c>
      <c r="O13" s="24">
        <f t="shared" si="1"/>
        <v>0.39406000000000002</v>
      </c>
      <c r="P13" s="24">
        <f t="shared" si="2"/>
        <v>0.25901999999999997</v>
      </c>
      <c r="Q13" s="24">
        <f t="shared" si="3"/>
        <v>0.34716000000000002</v>
      </c>
      <c r="R13" s="24">
        <f t="shared" si="4"/>
        <v>0.10509</v>
      </c>
      <c r="S13" s="24">
        <f t="shared" si="5"/>
        <v>0.20942</v>
      </c>
      <c r="T13" s="24">
        <f t="shared" si="6"/>
        <v>0</v>
      </c>
      <c r="U13" s="24">
        <f t="shared" si="7"/>
        <v>0</v>
      </c>
      <c r="V13" s="24">
        <f t="shared" si="8"/>
        <v>1.3147500000000001</v>
      </c>
    </row>
    <row r="14" spans="1:22">
      <c r="A14">
        <v>33</v>
      </c>
      <c r="B14" t="s">
        <v>36</v>
      </c>
      <c r="C14" t="s">
        <v>112</v>
      </c>
      <c r="D14" s="2">
        <v>5</v>
      </c>
      <c r="E14" s="3">
        <v>20</v>
      </c>
      <c r="F14" s="3">
        <v>1000</v>
      </c>
      <c r="G14" s="8">
        <v>230.89</v>
      </c>
      <c r="H14" s="8">
        <v>288.68</v>
      </c>
      <c r="I14" s="8">
        <v>265.10000000000002</v>
      </c>
      <c r="J14" s="8">
        <v>98.05</v>
      </c>
      <c r="K14" s="8">
        <v>207.42</v>
      </c>
      <c r="L14" s="4">
        <v>0</v>
      </c>
      <c r="M14" s="4"/>
      <c r="N14" s="4">
        <v>1090.1399999999999</v>
      </c>
      <c r="O14" s="24">
        <f t="shared" si="1"/>
        <v>0.23088999999999998</v>
      </c>
      <c r="P14" s="24">
        <f t="shared" si="2"/>
        <v>0.28867999999999999</v>
      </c>
      <c r="Q14" s="24">
        <f t="shared" si="3"/>
        <v>0.2651</v>
      </c>
      <c r="R14" s="24">
        <f t="shared" si="4"/>
        <v>9.8049999999999998E-2</v>
      </c>
      <c r="S14" s="24">
        <f t="shared" si="5"/>
        <v>0.20741999999999999</v>
      </c>
      <c r="T14" s="24">
        <f t="shared" si="6"/>
        <v>0</v>
      </c>
      <c r="U14" s="24">
        <f t="shared" si="7"/>
        <v>0</v>
      </c>
      <c r="V14" s="24">
        <f t="shared" si="8"/>
        <v>1.0901399999999999</v>
      </c>
    </row>
    <row r="15" spans="1:22">
      <c r="A15">
        <v>37</v>
      </c>
      <c r="B15" s="9" t="s">
        <v>37</v>
      </c>
      <c r="C15" t="s">
        <v>141</v>
      </c>
      <c r="D15" s="2">
        <v>8</v>
      </c>
      <c r="E15" s="3">
        <v>17</v>
      </c>
      <c r="F15" s="3">
        <v>630</v>
      </c>
      <c r="G15" s="4">
        <v>252.8</v>
      </c>
      <c r="H15" s="4">
        <v>117.98</v>
      </c>
      <c r="I15" s="4">
        <v>383.32</v>
      </c>
      <c r="J15" s="4">
        <v>103.14</v>
      </c>
      <c r="K15" s="8">
        <v>204.3</v>
      </c>
      <c r="L15" s="4">
        <v>0</v>
      </c>
      <c r="M15" s="4"/>
      <c r="N15" s="4">
        <v>1061.54</v>
      </c>
      <c r="O15" s="24">
        <f t="shared" si="1"/>
        <v>0.40126984126984128</v>
      </c>
      <c r="P15" s="24">
        <f t="shared" si="2"/>
        <v>0.18726984126984128</v>
      </c>
      <c r="Q15" s="24">
        <f t="shared" si="3"/>
        <v>0.60844444444444445</v>
      </c>
      <c r="R15" s="24">
        <f t="shared" si="4"/>
        <v>0.16371428571428573</v>
      </c>
      <c r="S15" s="24">
        <f t="shared" si="5"/>
        <v>0.32428571428571429</v>
      </c>
      <c r="T15" s="24">
        <f t="shared" si="6"/>
        <v>0</v>
      </c>
      <c r="U15" s="24">
        <f t="shared" si="7"/>
        <v>0</v>
      </c>
      <c r="V15" s="24">
        <f t="shared" si="8"/>
        <v>1.684984126984127</v>
      </c>
    </row>
    <row r="16" spans="1:22">
      <c r="A16">
        <v>38</v>
      </c>
      <c r="B16" s="9" t="s">
        <v>38</v>
      </c>
      <c r="C16" t="s">
        <v>39</v>
      </c>
      <c r="D16" s="2">
        <v>5</v>
      </c>
      <c r="E16" s="3">
        <v>20</v>
      </c>
      <c r="F16" s="3">
        <v>110</v>
      </c>
      <c r="G16" s="4">
        <v>16.78</v>
      </c>
      <c r="H16" s="4">
        <v>14.28</v>
      </c>
      <c r="I16" s="4">
        <v>27.74</v>
      </c>
      <c r="J16" s="4">
        <v>22.73</v>
      </c>
      <c r="K16" s="8">
        <v>100.76</v>
      </c>
      <c r="L16" s="4">
        <v>0</v>
      </c>
      <c r="M16" s="4"/>
      <c r="N16" s="4">
        <v>182.29000000000002</v>
      </c>
      <c r="O16" s="24">
        <f t="shared" si="1"/>
        <v>0.15254545454545457</v>
      </c>
      <c r="P16" s="24">
        <f t="shared" si="2"/>
        <v>0.1298181818181818</v>
      </c>
      <c r="Q16" s="24">
        <f t="shared" si="3"/>
        <v>0.25218181818181817</v>
      </c>
      <c r="R16" s="24">
        <f t="shared" si="4"/>
        <v>0.20663636363636365</v>
      </c>
      <c r="S16" s="24">
        <f t="shared" si="5"/>
        <v>0.91600000000000004</v>
      </c>
      <c r="T16" s="24">
        <f t="shared" si="6"/>
        <v>0</v>
      </c>
      <c r="U16" s="24">
        <f t="shared" si="7"/>
        <v>0</v>
      </c>
      <c r="V16" s="24">
        <f t="shared" si="8"/>
        <v>1.6571818181818183</v>
      </c>
    </row>
    <row r="17" spans="1:22">
      <c r="A17">
        <v>39</v>
      </c>
      <c r="B17" s="11" t="s">
        <v>38</v>
      </c>
      <c r="C17" t="s">
        <v>142</v>
      </c>
      <c r="D17" s="2">
        <v>4</v>
      </c>
      <c r="E17" s="3">
        <v>21</v>
      </c>
      <c r="F17" s="3">
        <v>110</v>
      </c>
      <c r="G17" s="4">
        <v>157.43</v>
      </c>
      <c r="H17" s="4">
        <v>219.27</v>
      </c>
      <c r="I17" s="4">
        <v>166.7</v>
      </c>
      <c r="J17" s="4">
        <v>56.27</v>
      </c>
      <c r="K17" s="8">
        <v>118.98</v>
      </c>
      <c r="L17" s="4"/>
      <c r="M17" s="4"/>
      <c r="N17" s="4">
        <v>718.65000000000009</v>
      </c>
      <c r="O17" s="24">
        <f t="shared" si="1"/>
        <v>1.4311818181818183</v>
      </c>
      <c r="P17" s="24">
        <f t="shared" si="2"/>
        <v>1.9933636363636364</v>
      </c>
      <c r="Q17" s="24">
        <f t="shared" si="3"/>
        <v>1.5154545454545454</v>
      </c>
      <c r="R17" s="24">
        <f t="shared" si="4"/>
        <v>0.51154545454545453</v>
      </c>
      <c r="S17" s="24">
        <f t="shared" si="5"/>
        <v>1.0816363636363637</v>
      </c>
      <c r="T17" s="24">
        <f t="shared" si="6"/>
        <v>0</v>
      </c>
      <c r="U17" s="24">
        <f t="shared" si="7"/>
        <v>0</v>
      </c>
      <c r="V17" s="24">
        <f t="shared" si="8"/>
        <v>6.5331818181818191</v>
      </c>
    </row>
    <row r="18" spans="1:22">
      <c r="A18">
        <v>44</v>
      </c>
      <c r="B18" s="9" t="s">
        <v>43</v>
      </c>
      <c r="C18" t="s">
        <v>143</v>
      </c>
      <c r="D18" s="2">
        <v>6.5</v>
      </c>
      <c r="E18" s="3">
        <v>18.5</v>
      </c>
      <c r="F18" s="3">
        <v>500</v>
      </c>
      <c r="G18" s="4">
        <v>198</v>
      </c>
      <c r="H18" s="4">
        <v>149.9</v>
      </c>
      <c r="I18" s="4">
        <v>175.7</v>
      </c>
      <c r="J18" s="4">
        <v>51</v>
      </c>
      <c r="K18" s="8">
        <v>153.19</v>
      </c>
      <c r="L18" s="6"/>
      <c r="M18" s="4"/>
      <c r="N18" s="4">
        <v>727.79</v>
      </c>
      <c r="O18" s="24">
        <f t="shared" si="1"/>
        <v>0.39600000000000002</v>
      </c>
      <c r="P18" s="24">
        <f t="shared" si="2"/>
        <v>0.29980000000000001</v>
      </c>
      <c r="Q18" s="24">
        <f t="shared" si="3"/>
        <v>0.35139999999999999</v>
      </c>
      <c r="R18" s="24">
        <f t="shared" si="4"/>
        <v>0.10199999999999999</v>
      </c>
      <c r="S18" s="24">
        <f t="shared" si="5"/>
        <v>0.30637999999999999</v>
      </c>
      <c r="T18" s="24">
        <f t="shared" si="6"/>
        <v>0</v>
      </c>
      <c r="U18" s="24">
        <f t="shared" si="7"/>
        <v>0</v>
      </c>
      <c r="V18" s="24">
        <f t="shared" si="8"/>
        <v>1.4555799999999999</v>
      </c>
    </row>
    <row r="19" spans="1:22">
      <c r="A19">
        <v>45</v>
      </c>
      <c r="B19" s="9" t="s">
        <v>44</v>
      </c>
      <c r="C19" t="s">
        <v>143</v>
      </c>
      <c r="D19" s="2">
        <v>1</v>
      </c>
      <c r="E19" s="3">
        <v>24</v>
      </c>
      <c r="F19" s="3">
        <v>1000</v>
      </c>
      <c r="G19" s="4">
        <v>336.82</v>
      </c>
      <c r="H19" s="4">
        <v>308.95</v>
      </c>
      <c r="I19" s="4">
        <v>286.79000000000002</v>
      </c>
      <c r="J19" s="4">
        <v>88.045000000000002</v>
      </c>
      <c r="K19" s="4">
        <v>479.96000000000004</v>
      </c>
      <c r="L19" s="4">
        <v>0</v>
      </c>
      <c r="M19" s="4"/>
      <c r="N19" s="4">
        <v>1500.5650000000001</v>
      </c>
      <c r="O19" s="24">
        <f t="shared" si="1"/>
        <v>0.33682000000000001</v>
      </c>
      <c r="P19" s="24">
        <f t="shared" si="2"/>
        <v>0.30895</v>
      </c>
      <c r="Q19" s="24">
        <f t="shared" si="3"/>
        <v>0.28679000000000004</v>
      </c>
      <c r="R19" s="24">
        <f t="shared" si="4"/>
        <v>8.8044999999999998E-2</v>
      </c>
      <c r="S19" s="24">
        <f t="shared" si="5"/>
        <v>0.47996000000000005</v>
      </c>
      <c r="T19" s="24">
        <f t="shared" si="6"/>
        <v>0</v>
      </c>
      <c r="U19" s="24">
        <f t="shared" si="7"/>
        <v>0</v>
      </c>
      <c r="V19" s="24">
        <f t="shared" si="8"/>
        <v>1.5005650000000001</v>
      </c>
    </row>
    <row r="20" spans="1:22">
      <c r="A20">
        <v>46</v>
      </c>
      <c r="B20" s="11" t="s">
        <v>45</v>
      </c>
      <c r="C20" t="s">
        <v>143</v>
      </c>
      <c r="D20" s="2">
        <v>5</v>
      </c>
      <c r="E20" s="3">
        <v>20</v>
      </c>
      <c r="F20" s="3">
        <v>1200</v>
      </c>
      <c r="G20" s="4">
        <v>276.98</v>
      </c>
      <c r="H20" s="4">
        <v>347.3</v>
      </c>
      <c r="I20" s="4">
        <v>447.02</v>
      </c>
      <c r="J20" s="4">
        <v>92.04</v>
      </c>
      <c r="K20" s="4">
        <v>220.56</v>
      </c>
      <c r="L20" s="4">
        <v>0</v>
      </c>
      <c r="M20" s="4"/>
      <c r="N20" s="4">
        <v>1383.8999999999999</v>
      </c>
      <c r="O20" s="24">
        <f t="shared" si="1"/>
        <v>0.23081666666666667</v>
      </c>
      <c r="P20" s="24">
        <f t="shared" si="2"/>
        <v>0.28941666666666666</v>
      </c>
      <c r="Q20" s="24">
        <f t="shared" si="3"/>
        <v>0.37251666666666666</v>
      </c>
      <c r="R20" s="24">
        <f t="shared" si="4"/>
        <v>7.6700000000000004E-2</v>
      </c>
      <c r="S20" s="24">
        <f t="shared" si="5"/>
        <v>0.18379999999999999</v>
      </c>
      <c r="T20" s="24">
        <f t="shared" si="6"/>
        <v>0</v>
      </c>
      <c r="U20" s="24">
        <f t="shared" si="7"/>
        <v>0</v>
      </c>
      <c r="V20" s="24">
        <f t="shared" si="8"/>
        <v>1.1532499999999999</v>
      </c>
    </row>
    <row r="21" spans="1:22">
      <c r="A21">
        <v>51</v>
      </c>
      <c r="B21" s="9" t="s">
        <v>47</v>
      </c>
      <c r="C21" t="s">
        <v>144</v>
      </c>
      <c r="D21" s="2">
        <v>8</v>
      </c>
      <c r="E21" s="3">
        <v>17</v>
      </c>
      <c r="F21" s="3">
        <v>1000</v>
      </c>
      <c r="G21" s="4">
        <v>309.63</v>
      </c>
      <c r="H21" s="4">
        <v>184.09</v>
      </c>
      <c r="I21" s="4">
        <v>290.66000000000003</v>
      </c>
      <c r="J21" s="4">
        <v>56.74</v>
      </c>
      <c r="K21" s="4">
        <v>177.98</v>
      </c>
      <c r="L21" s="4">
        <v>3.22</v>
      </c>
      <c r="M21" s="4"/>
      <c r="N21" s="4">
        <v>1022.3200000000002</v>
      </c>
      <c r="O21" s="24">
        <f t="shared" si="1"/>
        <v>0.30963000000000002</v>
      </c>
      <c r="P21" s="24">
        <f t="shared" si="2"/>
        <v>0.18409</v>
      </c>
      <c r="Q21" s="24">
        <f t="shared" si="3"/>
        <v>0.29066000000000003</v>
      </c>
      <c r="R21" s="24">
        <f t="shared" si="4"/>
        <v>5.6739999999999999E-2</v>
      </c>
      <c r="S21" s="24">
        <f t="shared" si="5"/>
        <v>0.17798</v>
      </c>
      <c r="T21" s="24">
        <f t="shared" si="6"/>
        <v>3.2200000000000002E-3</v>
      </c>
      <c r="U21" s="24">
        <f t="shared" si="7"/>
        <v>0</v>
      </c>
      <c r="V21" s="24">
        <f t="shared" si="8"/>
        <v>1.0223200000000001</v>
      </c>
    </row>
    <row r="22" spans="1:22">
      <c r="A22">
        <v>53</v>
      </c>
      <c r="B22" s="12" t="s">
        <v>48</v>
      </c>
      <c r="C22" t="s">
        <v>145</v>
      </c>
      <c r="D22" s="2">
        <v>9</v>
      </c>
      <c r="E22" s="3">
        <v>16</v>
      </c>
      <c r="F22" s="3">
        <v>1000</v>
      </c>
      <c r="G22" s="4">
        <v>333.27</v>
      </c>
      <c r="H22" s="4">
        <v>178.21</v>
      </c>
      <c r="I22" s="4">
        <v>279.18</v>
      </c>
      <c r="J22" s="4">
        <v>116.81</v>
      </c>
      <c r="K22" s="4">
        <v>210.64</v>
      </c>
      <c r="L22" s="4">
        <v>0</v>
      </c>
      <c r="M22" s="4"/>
      <c r="N22" s="4">
        <v>1118.1100000000001</v>
      </c>
      <c r="O22" s="24">
        <f t="shared" si="1"/>
        <v>0.33326999999999996</v>
      </c>
      <c r="P22" s="24">
        <f t="shared" si="2"/>
        <v>0.17821000000000001</v>
      </c>
      <c r="Q22" s="24">
        <f t="shared" si="3"/>
        <v>0.27917999999999998</v>
      </c>
      <c r="R22" s="24">
        <f t="shared" si="4"/>
        <v>0.11681</v>
      </c>
      <c r="S22" s="24">
        <f t="shared" si="5"/>
        <v>0.21063999999999999</v>
      </c>
      <c r="T22" s="24">
        <f t="shared" si="6"/>
        <v>0</v>
      </c>
      <c r="U22" s="24">
        <f t="shared" si="7"/>
        <v>0</v>
      </c>
      <c r="V22" s="24">
        <f t="shared" si="8"/>
        <v>1.1181100000000002</v>
      </c>
    </row>
    <row r="23" spans="1:22">
      <c r="A23">
        <v>55</v>
      </c>
      <c r="B23" s="12" t="s">
        <v>50</v>
      </c>
      <c r="C23" t="s">
        <v>111</v>
      </c>
      <c r="D23" s="2">
        <v>9</v>
      </c>
      <c r="E23" s="3">
        <v>16</v>
      </c>
      <c r="F23" s="3">
        <v>1980</v>
      </c>
      <c r="G23" s="4">
        <v>562.12</v>
      </c>
      <c r="H23" s="4">
        <v>284.86</v>
      </c>
      <c r="I23" s="4">
        <v>467</v>
      </c>
      <c r="J23" s="4">
        <v>134.33000000000001</v>
      </c>
      <c r="K23" s="4">
        <v>460.62</v>
      </c>
      <c r="L23" s="4">
        <v>0</v>
      </c>
      <c r="M23" s="4"/>
      <c r="N23" s="4">
        <v>1908.9299999999998</v>
      </c>
      <c r="O23" s="24">
        <f t="shared" si="1"/>
        <v>0.28389898989898993</v>
      </c>
      <c r="P23" s="24">
        <f t="shared" si="2"/>
        <v>0.14386868686868687</v>
      </c>
      <c r="Q23" s="24">
        <f t="shared" si="3"/>
        <v>0.23585858585858585</v>
      </c>
      <c r="R23" s="24">
        <f t="shared" si="4"/>
        <v>6.7843434343434345E-2</v>
      </c>
      <c r="S23" s="24">
        <f t="shared" si="5"/>
        <v>0.23263636363636364</v>
      </c>
      <c r="T23" s="24">
        <f t="shared" si="6"/>
        <v>0</v>
      </c>
      <c r="U23" s="24">
        <f t="shared" si="7"/>
        <v>0</v>
      </c>
      <c r="V23" s="24">
        <f t="shared" si="8"/>
        <v>0.96410606060606052</v>
      </c>
    </row>
    <row r="24" spans="1:22">
      <c r="A24">
        <v>57</v>
      </c>
      <c r="B24" s="9" t="s">
        <v>51</v>
      </c>
      <c r="C24" s="7"/>
      <c r="D24" s="2">
        <v>2</v>
      </c>
      <c r="E24" s="3">
        <v>23</v>
      </c>
      <c r="F24" s="3">
        <v>1320</v>
      </c>
      <c r="G24" s="6">
        <v>326.54000000000002</v>
      </c>
      <c r="H24" s="6">
        <v>252.61</v>
      </c>
      <c r="I24" s="6">
        <v>257.25</v>
      </c>
      <c r="J24" s="6">
        <v>81.400000000000006</v>
      </c>
      <c r="K24" s="6">
        <v>143.16999999999999</v>
      </c>
      <c r="L24" s="4">
        <v>0</v>
      </c>
      <c r="M24" s="4"/>
      <c r="N24" s="4">
        <v>1060.97</v>
      </c>
      <c r="O24" s="24">
        <f t="shared" si="1"/>
        <v>0.24737878787878789</v>
      </c>
      <c r="P24" s="24">
        <f t="shared" si="2"/>
        <v>0.19137121212121214</v>
      </c>
      <c r="Q24" s="24">
        <f t="shared" si="3"/>
        <v>0.19488636363636364</v>
      </c>
      <c r="R24" s="24">
        <f t="shared" si="4"/>
        <v>6.1666666666666668E-2</v>
      </c>
      <c r="S24" s="24">
        <f t="shared" si="5"/>
        <v>0.1084621212121212</v>
      </c>
      <c r="T24" s="24">
        <f t="shared" si="6"/>
        <v>0</v>
      </c>
      <c r="U24" s="24">
        <f t="shared" si="7"/>
        <v>0</v>
      </c>
      <c r="V24" s="24">
        <f t="shared" si="8"/>
        <v>0.80376515151515149</v>
      </c>
    </row>
    <row r="25" spans="1:22">
      <c r="A25">
        <v>58</v>
      </c>
      <c r="B25" t="s">
        <v>52</v>
      </c>
      <c r="C25" t="s">
        <v>112</v>
      </c>
      <c r="D25" s="2">
        <v>8</v>
      </c>
      <c r="E25" s="3">
        <v>17</v>
      </c>
      <c r="F25" s="3">
        <v>1200</v>
      </c>
      <c r="G25" s="8">
        <v>268.75</v>
      </c>
      <c r="H25" s="8">
        <v>294.89999999999998</v>
      </c>
      <c r="I25" s="8">
        <v>290.5</v>
      </c>
      <c r="J25" s="8">
        <v>134.47999999999999</v>
      </c>
      <c r="K25" s="8">
        <v>224.1</v>
      </c>
      <c r="L25" s="4">
        <v>0</v>
      </c>
      <c r="M25" s="4"/>
      <c r="N25" s="4">
        <v>1212.73</v>
      </c>
      <c r="O25" s="24">
        <f t="shared" si="1"/>
        <v>0.22395833333333334</v>
      </c>
      <c r="P25" s="24">
        <f t="shared" si="2"/>
        <v>0.24574999999999997</v>
      </c>
      <c r="Q25" s="24">
        <f t="shared" si="3"/>
        <v>0.24208333333333334</v>
      </c>
      <c r="R25" s="24">
        <f t="shared" si="4"/>
        <v>0.11206666666666666</v>
      </c>
      <c r="S25" s="24">
        <f t="shared" si="5"/>
        <v>0.18675</v>
      </c>
      <c r="T25" s="24">
        <f t="shared" si="6"/>
        <v>0</v>
      </c>
      <c r="U25" s="24">
        <f t="shared" si="7"/>
        <v>0</v>
      </c>
      <c r="V25" s="24">
        <f t="shared" si="8"/>
        <v>1.0106083333333333</v>
      </c>
    </row>
    <row r="26" spans="1:22">
      <c r="A26">
        <v>62</v>
      </c>
      <c r="B26" s="5" t="s">
        <v>53</v>
      </c>
      <c r="C26" t="s">
        <v>146</v>
      </c>
      <c r="D26" s="2">
        <v>3</v>
      </c>
      <c r="E26" s="3">
        <v>22</v>
      </c>
      <c r="F26" s="3">
        <v>420</v>
      </c>
      <c r="G26" s="8">
        <v>149.79</v>
      </c>
      <c r="H26" s="8">
        <v>109.42</v>
      </c>
      <c r="I26" s="8">
        <v>136.15</v>
      </c>
      <c r="J26" s="8">
        <v>52.07</v>
      </c>
      <c r="K26" s="8">
        <v>103.99</v>
      </c>
      <c r="L26" s="4">
        <v>0</v>
      </c>
      <c r="M26" s="4"/>
      <c r="N26" s="4">
        <v>551.41999999999996</v>
      </c>
      <c r="O26" s="24">
        <f t="shared" si="1"/>
        <v>0.35664285714285715</v>
      </c>
      <c r="P26" s="24">
        <f t="shared" si="2"/>
        <v>0.26052380952380955</v>
      </c>
      <c r="Q26" s="24">
        <f t="shared" si="3"/>
        <v>0.32416666666666666</v>
      </c>
      <c r="R26" s="24">
        <f t="shared" si="4"/>
        <v>0.12397619047619048</v>
      </c>
      <c r="S26" s="24">
        <f t="shared" si="5"/>
        <v>0.24759523809523809</v>
      </c>
      <c r="T26" s="24">
        <f t="shared" si="6"/>
        <v>0</v>
      </c>
      <c r="U26" s="24">
        <f t="shared" si="7"/>
        <v>0</v>
      </c>
      <c r="V26" s="24">
        <f t="shared" si="8"/>
        <v>1.3129047619047618</v>
      </c>
    </row>
    <row r="27" spans="1:22">
      <c r="A27">
        <v>66</v>
      </c>
      <c r="B27" t="s">
        <v>54</v>
      </c>
      <c r="C27" t="s">
        <v>146</v>
      </c>
      <c r="D27" s="2">
        <v>8</v>
      </c>
      <c r="E27" s="3">
        <v>17</v>
      </c>
      <c r="F27" s="3">
        <v>1260</v>
      </c>
      <c r="G27" s="8">
        <v>347.07</v>
      </c>
      <c r="H27" s="8">
        <v>219.85</v>
      </c>
      <c r="I27" s="8">
        <v>298.77</v>
      </c>
      <c r="J27" s="8">
        <v>607.04999999999995</v>
      </c>
      <c r="K27" s="8">
        <v>178.58</v>
      </c>
      <c r="L27" s="4">
        <v>0</v>
      </c>
      <c r="M27" s="4"/>
      <c r="N27" s="4">
        <v>1651.3199999999997</v>
      </c>
      <c r="O27" s="24">
        <f t="shared" si="1"/>
        <v>0.27545238095238095</v>
      </c>
      <c r="P27" s="24">
        <f t="shared" si="2"/>
        <v>0.17448412698412699</v>
      </c>
      <c r="Q27" s="24">
        <f t="shared" si="3"/>
        <v>0.23711904761904762</v>
      </c>
      <c r="R27" s="24">
        <f t="shared" si="4"/>
        <v>0.48178571428571426</v>
      </c>
      <c r="S27" s="24">
        <f t="shared" si="5"/>
        <v>0.14173015873015873</v>
      </c>
      <c r="T27" s="24">
        <f t="shared" si="6"/>
        <v>0</v>
      </c>
      <c r="U27" s="24">
        <f t="shared" si="7"/>
        <v>0</v>
      </c>
      <c r="V27" s="24">
        <f t="shared" si="8"/>
        <v>1.3105714285714283</v>
      </c>
    </row>
    <row r="28" spans="1:22">
      <c r="A28">
        <v>67</v>
      </c>
      <c r="B28" t="s">
        <v>54</v>
      </c>
      <c r="C28" t="s">
        <v>147</v>
      </c>
      <c r="D28" s="2">
        <v>5</v>
      </c>
      <c r="E28" s="3">
        <v>20</v>
      </c>
      <c r="F28" s="3">
        <v>1260</v>
      </c>
      <c r="G28" s="8">
        <v>175.81</v>
      </c>
      <c r="H28" s="8">
        <v>126.76</v>
      </c>
      <c r="I28" s="8">
        <v>149.41</v>
      </c>
      <c r="J28" s="8">
        <v>34.08</v>
      </c>
      <c r="K28" s="8">
        <v>97.33</v>
      </c>
      <c r="L28" s="4">
        <v>0</v>
      </c>
      <c r="M28" s="4"/>
      <c r="N28" s="4">
        <v>583.39</v>
      </c>
      <c r="O28" s="24">
        <f t="shared" si="1"/>
        <v>0.13953174603174603</v>
      </c>
      <c r="P28" s="24">
        <f t="shared" si="2"/>
        <v>0.10060317460317461</v>
      </c>
      <c r="Q28" s="24">
        <f t="shared" si="3"/>
        <v>0.11857936507936508</v>
      </c>
      <c r="R28" s="24">
        <f t="shared" si="4"/>
        <v>2.7047619047619046E-2</v>
      </c>
      <c r="S28" s="24">
        <f t="shared" si="5"/>
        <v>7.7246031746031743E-2</v>
      </c>
      <c r="T28" s="24">
        <f t="shared" si="6"/>
        <v>0</v>
      </c>
      <c r="U28" s="24">
        <f t="shared" si="7"/>
        <v>0</v>
      </c>
      <c r="V28" s="24">
        <f t="shared" si="8"/>
        <v>0.46300793650793648</v>
      </c>
    </row>
    <row r="29" spans="1:22">
      <c r="A29">
        <v>68</v>
      </c>
      <c r="B29" t="s">
        <v>55</v>
      </c>
      <c r="C29" t="s">
        <v>112</v>
      </c>
      <c r="D29" s="2">
        <v>7</v>
      </c>
      <c r="E29" s="3">
        <v>18</v>
      </c>
      <c r="F29" s="3">
        <v>1500</v>
      </c>
      <c r="G29" s="8">
        <v>434.09</v>
      </c>
      <c r="H29" s="8">
        <v>499.54</v>
      </c>
      <c r="I29" s="8">
        <v>470.36</v>
      </c>
      <c r="J29" s="8">
        <v>141.81</v>
      </c>
      <c r="K29" s="8">
        <v>301.86</v>
      </c>
      <c r="L29" s="4">
        <v>0</v>
      </c>
      <c r="M29" s="4"/>
      <c r="N29" s="4">
        <v>1847.6599999999999</v>
      </c>
      <c r="O29" s="24">
        <f t="shared" si="1"/>
        <v>0.28939333333333334</v>
      </c>
      <c r="P29" s="24">
        <f t="shared" si="2"/>
        <v>0.33302666666666669</v>
      </c>
      <c r="Q29" s="24">
        <f t="shared" si="3"/>
        <v>0.31357333333333332</v>
      </c>
      <c r="R29" s="24">
        <f t="shared" si="4"/>
        <v>9.4539999999999999E-2</v>
      </c>
      <c r="S29" s="24">
        <f t="shared" si="5"/>
        <v>0.20124</v>
      </c>
      <c r="T29" s="24">
        <f t="shared" si="6"/>
        <v>0</v>
      </c>
      <c r="U29" s="24">
        <f t="shared" si="7"/>
        <v>0</v>
      </c>
      <c r="V29" s="24">
        <f t="shared" si="8"/>
        <v>1.2317733333333332</v>
      </c>
    </row>
    <row r="30" spans="1:22">
      <c r="A30">
        <v>72</v>
      </c>
      <c r="B30" t="s">
        <v>59</v>
      </c>
      <c r="C30" t="s">
        <v>112</v>
      </c>
      <c r="D30" s="2">
        <v>7</v>
      </c>
      <c r="E30" s="3">
        <v>18</v>
      </c>
      <c r="F30" s="3" t="s">
        <v>160</v>
      </c>
      <c r="G30" s="8">
        <v>95.09</v>
      </c>
      <c r="H30" s="8">
        <v>244.29</v>
      </c>
      <c r="I30" s="8">
        <v>184.7</v>
      </c>
      <c r="J30" s="8">
        <v>20.51</v>
      </c>
      <c r="K30" s="8">
        <v>90.29</v>
      </c>
      <c r="L30" s="4">
        <v>0</v>
      </c>
      <c r="M30" s="4">
        <v>-2.08</v>
      </c>
      <c r="N30" s="4">
        <v>632.79999999999984</v>
      </c>
      <c r="O30" s="24" t="e">
        <f t="shared" si="1"/>
        <v>#VALUE!</v>
      </c>
      <c r="P30" s="24" t="e">
        <f t="shared" si="2"/>
        <v>#VALUE!</v>
      </c>
      <c r="Q30" s="24" t="e">
        <f t="shared" si="3"/>
        <v>#VALUE!</v>
      </c>
      <c r="R30" s="24" t="e">
        <f t="shared" si="4"/>
        <v>#VALUE!</v>
      </c>
      <c r="S30" s="24" t="e">
        <f t="shared" si="5"/>
        <v>#VALUE!</v>
      </c>
      <c r="T30" s="24" t="e">
        <f t="shared" si="6"/>
        <v>#VALUE!</v>
      </c>
      <c r="U30" s="24" t="e">
        <f t="shared" si="7"/>
        <v>#VALUE!</v>
      </c>
      <c r="V30" s="24" t="e">
        <f t="shared" si="8"/>
        <v>#VALUE!</v>
      </c>
    </row>
    <row r="31" spans="1:22">
      <c r="A31">
        <v>73</v>
      </c>
      <c r="B31" s="5" t="s">
        <v>60</v>
      </c>
      <c r="C31" t="s">
        <v>112</v>
      </c>
      <c r="D31" s="2">
        <v>4</v>
      </c>
      <c r="E31" s="3">
        <v>21</v>
      </c>
      <c r="F31" s="3">
        <v>1000</v>
      </c>
      <c r="G31" s="8">
        <v>104.92</v>
      </c>
      <c r="H31" s="8">
        <v>723</v>
      </c>
      <c r="I31" s="8">
        <v>440.79</v>
      </c>
      <c r="J31" s="8">
        <v>43.6</v>
      </c>
      <c r="K31" s="8">
        <v>180.58</v>
      </c>
      <c r="L31" s="4">
        <v>0</v>
      </c>
      <c r="M31" s="4">
        <v>-8.27</v>
      </c>
      <c r="N31" s="4">
        <v>1484.62</v>
      </c>
      <c r="O31" s="24">
        <f t="shared" si="1"/>
        <v>0.10492</v>
      </c>
      <c r="P31" s="24">
        <f t="shared" si="2"/>
        <v>0.72299999999999998</v>
      </c>
      <c r="Q31" s="24">
        <f t="shared" si="3"/>
        <v>0.44079000000000002</v>
      </c>
      <c r="R31" s="24">
        <f t="shared" si="4"/>
        <v>4.36E-2</v>
      </c>
      <c r="S31" s="24">
        <f t="shared" si="5"/>
        <v>0.18058000000000002</v>
      </c>
      <c r="T31" s="24">
        <f t="shared" si="6"/>
        <v>0</v>
      </c>
      <c r="U31" s="24">
        <f t="shared" si="7"/>
        <v>-8.2699999999999996E-3</v>
      </c>
      <c r="V31" s="24">
        <f t="shared" si="8"/>
        <v>1.4846199999999998</v>
      </c>
    </row>
    <row r="32" spans="1:22">
      <c r="A32">
        <v>81</v>
      </c>
      <c r="B32" s="13" t="s">
        <v>61</v>
      </c>
      <c r="C32" t="s">
        <v>148</v>
      </c>
      <c r="D32" s="2">
        <v>7</v>
      </c>
      <c r="E32" s="3">
        <v>18</v>
      </c>
      <c r="F32" s="3">
        <v>610</v>
      </c>
      <c r="G32" s="15">
        <v>123.4</v>
      </c>
      <c r="H32" s="8">
        <v>122.57</v>
      </c>
      <c r="I32" s="8">
        <v>152.88</v>
      </c>
      <c r="J32" s="8">
        <v>29.16</v>
      </c>
      <c r="K32" s="8">
        <v>52.42</v>
      </c>
      <c r="L32" s="4">
        <v>0</v>
      </c>
      <c r="M32" s="4"/>
      <c r="N32" s="4">
        <v>480.43000000000006</v>
      </c>
      <c r="O32" s="24">
        <f t="shared" si="1"/>
        <v>0.20229508196721313</v>
      </c>
      <c r="P32" s="24">
        <f t="shared" si="2"/>
        <v>0.20093442622950819</v>
      </c>
      <c r="Q32" s="24">
        <f t="shared" si="3"/>
        <v>0.25062295081967212</v>
      </c>
      <c r="R32" s="24">
        <f t="shared" si="4"/>
        <v>4.7803278688524589E-2</v>
      </c>
      <c r="S32" s="24">
        <f t="shared" si="5"/>
        <v>8.5934426229508198E-2</v>
      </c>
      <c r="T32" s="24">
        <f t="shared" si="6"/>
        <v>0</v>
      </c>
      <c r="U32" s="24">
        <f t="shared" si="7"/>
        <v>0</v>
      </c>
      <c r="V32" s="24">
        <f t="shared" si="8"/>
        <v>0.78759016393442638</v>
      </c>
    </row>
    <row r="33" spans="1:22">
      <c r="A33">
        <v>82</v>
      </c>
      <c r="B33" s="16" t="s">
        <v>65</v>
      </c>
      <c r="C33" t="s">
        <v>149</v>
      </c>
      <c r="D33" s="2">
        <v>5</v>
      </c>
      <c r="E33" s="3">
        <v>20</v>
      </c>
      <c r="F33" s="3">
        <v>500</v>
      </c>
      <c r="G33" s="15">
        <v>140.08000000000001</v>
      </c>
      <c r="H33" s="8">
        <v>176.65</v>
      </c>
      <c r="I33" s="8">
        <v>176.19</v>
      </c>
      <c r="J33" s="8">
        <v>34.18</v>
      </c>
      <c r="K33" s="8">
        <v>105.95</v>
      </c>
      <c r="L33" s="4">
        <v>0</v>
      </c>
      <c r="M33" s="4"/>
      <c r="N33" s="4">
        <v>633.05000000000007</v>
      </c>
      <c r="O33" s="24">
        <f t="shared" si="1"/>
        <v>0.28016000000000002</v>
      </c>
      <c r="P33" s="24">
        <f t="shared" si="2"/>
        <v>0.3533</v>
      </c>
      <c r="Q33" s="24">
        <f t="shared" si="3"/>
        <v>0.35237999999999997</v>
      </c>
      <c r="R33" s="24">
        <f t="shared" si="4"/>
        <v>6.8360000000000004E-2</v>
      </c>
      <c r="S33" s="24">
        <f t="shared" si="5"/>
        <v>0.21190000000000001</v>
      </c>
      <c r="T33" s="24">
        <f t="shared" si="6"/>
        <v>0</v>
      </c>
      <c r="U33" s="24">
        <f t="shared" si="7"/>
        <v>0</v>
      </c>
      <c r="V33" s="24">
        <f t="shared" si="8"/>
        <v>1.2661000000000002</v>
      </c>
    </row>
    <row r="34" spans="1:22">
      <c r="A34">
        <v>88</v>
      </c>
      <c r="B34" t="s">
        <v>68</v>
      </c>
      <c r="C34" t="s">
        <v>150</v>
      </c>
      <c r="D34" s="2">
        <v>8</v>
      </c>
      <c r="E34" s="3">
        <v>17</v>
      </c>
      <c r="F34" s="3">
        <v>270</v>
      </c>
      <c r="G34" s="4">
        <v>70.62</v>
      </c>
      <c r="H34" s="4">
        <v>100.02</v>
      </c>
      <c r="I34" s="4">
        <v>82.37</v>
      </c>
      <c r="J34" s="4">
        <v>24.27</v>
      </c>
      <c r="K34" s="4">
        <v>79.28</v>
      </c>
      <c r="L34" s="4">
        <v>0</v>
      </c>
      <c r="M34" s="4">
        <v>1.74</v>
      </c>
      <c r="N34" s="4">
        <v>358.29999999999995</v>
      </c>
      <c r="O34" s="24">
        <f t="shared" si="1"/>
        <v>0.2615555555555556</v>
      </c>
      <c r="P34" s="24">
        <f t="shared" si="2"/>
        <v>0.37044444444444441</v>
      </c>
      <c r="Q34" s="24">
        <f t="shared" si="3"/>
        <v>0.30507407407407411</v>
      </c>
      <c r="R34" s="24">
        <f t="shared" si="4"/>
        <v>8.9888888888888893E-2</v>
      </c>
      <c r="S34" s="24">
        <f t="shared" si="5"/>
        <v>0.29362962962962963</v>
      </c>
      <c r="T34" s="24">
        <f t="shared" si="6"/>
        <v>0</v>
      </c>
      <c r="U34" s="24">
        <f t="shared" si="7"/>
        <v>6.4444444444444445E-3</v>
      </c>
      <c r="V34" s="24">
        <f t="shared" si="8"/>
        <v>1.3270370370370368</v>
      </c>
    </row>
    <row r="35" spans="1:22">
      <c r="A35">
        <v>89</v>
      </c>
      <c r="B35" t="s">
        <v>68</v>
      </c>
      <c r="C35" t="s">
        <v>151</v>
      </c>
      <c r="D35" s="2">
        <v>7</v>
      </c>
      <c r="E35" s="3">
        <v>18</v>
      </c>
      <c r="F35" s="3">
        <v>270</v>
      </c>
      <c r="G35" s="4">
        <v>69.790000000000006</v>
      </c>
      <c r="H35" s="4">
        <v>105.34</v>
      </c>
      <c r="I35" s="4">
        <v>83.15</v>
      </c>
      <c r="J35" s="4">
        <v>24.4</v>
      </c>
      <c r="K35" s="4">
        <v>79.28</v>
      </c>
      <c r="L35" s="4">
        <v>0</v>
      </c>
      <c r="M35" s="4">
        <v>1.74</v>
      </c>
      <c r="N35" s="4">
        <v>363.69999999999993</v>
      </c>
      <c r="O35" s="24">
        <f t="shared" si="1"/>
        <v>0.25848148148148148</v>
      </c>
      <c r="P35" s="24">
        <f t="shared" si="2"/>
        <v>0.39014814814814819</v>
      </c>
      <c r="Q35" s="24">
        <f t="shared" si="3"/>
        <v>0.30796296296296299</v>
      </c>
      <c r="R35" s="24">
        <f t="shared" si="4"/>
        <v>9.0370370370370365E-2</v>
      </c>
      <c r="S35" s="24">
        <f t="shared" si="5"/>
        <v>0.29362962962962963</v>
      </c>
      <c r="T35" s="24">
        <f t="shared" si="6"/>
        <v>0</v>
      </c>
      <c r="U35" s="24">
        <f t="shared" si="7"/>
        <v>6.4444444444444445E-3</v>
      </c>
      <c r="V35" s="24">
        <f t="shared" si="8"/>
        <v>1.3470370370370368</v>
      </c>
    </row>
    <row r="36" spans="1:22">
      <c r="A36">
        <v>90</v>
      </c>
      <c r="B36" t="s">
        <v>69</v>
      </c>
      <c r="C36" t="s">
        <v>150</v>
      </c>
      <c r="D36" s="2">
        <v>6</v>
      </c>
      <c r="E36" s="3">
        <v>19</v>
      </c>
      <c r="F36" s="3">
        <v>63</v>
      </c>
      <c r="G36" s="4">
        <v>14</v>
      </c>
      <c r="H36" s="4">
        <v>20.03</v>
      </c>
      <c r="I36" s="4">
        <v>17.149999999999999</v>
      </c>
      <c r="J36" s="4">
        <v>5.63</v>
      </c>
      <c r="K36" s="4">
        <v>19.22</v>
      </c>
      <c r="L36" s="4">
        <v>0</v>
      </c>
      <c r="M36" s="4"/>
      <c r="N36" s="4">
        <v>76.03</v>
      </c>
      <c r="O36" s="24">
        <f t="shared" si="1"/>
        <v>0.22222222222222221</v>
      </c>
      <c r="P36" s="24">
        <f t="shared" si="2"/>
        <v>0.31793650793650796</v>
      </c>
      <c r="Q36" s="24">
        <f t="shared" si="3"/>
        <v>0.2722222222222222</v>
      </c>
      <c r="R36" s="24">
        <f t="shared" si="4"/>
        <v>8.936507936507937E-2</v>
      </c>
      <c r="S36" s="24">
        <f t="shared" si="5"/>
        <v>0.30507936507936506</v>
      </c>
      <c r="T36" s="24">
        <f t="shared" si="6"/>
        <v>0</v>
      </c>
      <c r="U36" s="24">
        <f t="shared" si="7"/>
        <v>0</v>
      </c>
      <c r="V36" s="24">
        <f t="shared" si="8"/>
        <v>1.2068253968253968</v>
      </c>
    </row>
    <row r="37" spans="1:22">
      <c r="A37">
        <v>91</v>
      </c>
      <c r="B37" t="s">
        <v>70</v>
      </c>
      <c r="C37" t="s">
        <v>125</v>
      </c>
      <c r="D37" s="2">
        <v>8</v>
      </c>
      <c r="E37" s="3">
        <v>17</v>
      </c>
      <c r="F37" s="3">
        <v>600</v>
      </c>
      <c r="G37" s="4">
        <v>205.62</v>
      </c>
      <c r="H37" s="4">
        <v>254.01</v>
      </c>
      <c r="I37" s="4">
        <v>219.05</v>
      </c>
      <c r="J37" s="4">
        <v>37.590000000000003</v>
      </c>
      <c r="K37" s="4">
        <v>148.16999999999999</v>
      </c>
      <c r="L37" s="4">
        <v>0</v>
      </c>
      <c r="M37" s="4">
        <v>27.45</v>
      </c>
      <c r="N37" s="4">
        <v>891.8900000000001</v>
      </c>
      <c r="O37" s="24">
        <f t="shared" si="1"/>
        <v>0.3427</v>
      </c>
      <c r="P37" s="24">
        <f t="shared" si="2"/>
        <v>0.42335</v>
      </c>
      <c r="Q37" s="24">
        <f t="shared" si="3"/>
        <v>0.36508333333333337</v>
      </c>
      <c r="R37" s="24">
        <f t="shared" si="4"/>
        <v>6.2650000000000011E-2</v>
      </c>
      <c r="S37" s="24">
        <f t="shared" si="5"/>
        <v>0.24694999999999998</v>
      </c>
      <c r="T37" s="24">
        <f t="shared" si="6"/>
        <v>0</v>
      </c>
      <c r="U37" s="24">
        <f t="shared" si="7"/>
        <v>4.5749999999999999E-2</v>
      </c>
      <c r="V37" s="24">
        <f t="shared" si="8"/>
        <v>1.4864833333333336</v>
      </c>
    </row>
    <row r="38" spans="1:22">
      <c r="A38">
        <v>94</v>
      </c>
      <c r="B38" s="5" t="s">
        <v>72</v>
      </c>
      <c r="C38" t="s">
        <v>152</v>
      </c>
      <c r="D38" s="2">
        <v>8</v>
      </c>
      <c r="E38" s="3">
        <v>17</v>
      </c>
      <c r="F38" s="3">
        <v>210</v>
      </c>
      <c r="G38" s="4">
        <v>188.7</v>
      </c>
      <c r="H38" s="4">
        <v>481.03</v>
      </c>
      <c r="I38" s="4">
        <v>327.86</v>
      </c>
      <c r="J38" s="4">
        <v>191.36</v>
      </c>
      <c r="K38" s="4">
        <v>183.88</v>
      </c>
      <c r="L38" s="4">
        <v>0</v>
      </c>
      <c r="M38" s="4">
        <v>-10.5</v>
      </c>
      <c r="N38" s="4">
        <v>1362.33</v>
      </c>
      <c r="O38" s="24">
        <f t="shared" si="1"/>
        <v>0.89857142857142847</v>
      </c>
      <c r="P38" s="24">
        <f t="shared" si="2"/>
        <v>2.2906190476190473</v>
      </c>
      <c r="Q38" s="24">
        <f t="shared" si="3"/>
        <v>1.5612380952380953</v>
      </c>
      <c r="R38" s="24">
        <f t="shared" si="4"/>
        <v>0.91123809523809529</v>
      </c>
      <c r="S38" s="24">
        <f t="shared" si="5"/>
        <v>0.87561904761904763</v>
      </c>
      <c r="T38" s="24">
        <f t="shared" si="6"/>
        <v>0</v>
      </c>
      <c r="U38" s="24">
        <f t="shared" si="7"/>
        <v>-0.05</v>
      </c>
      <c r="V38" s="24">
        <f t="shared" si="8"/>
        <v>6.4872857142857141</v>
      </c>
    </row>
    <row r="39" spans="1:22">
      <c r="A39">
        <v>96</v>
      </c>
      <c r="B39" t="s">
        <v>73</v>
      </c>
      <c r="C39" t="s">
        <v>153</v>
      </c>
      <c r="D39" s="2">
        <v>5</v>
      </c>
      <c r="E39" s="3">
        <v>20</v>
      </c>
      <c r="F39" s="3">
        <v>1920</v>
      </c>
      <c r="G39" s="4">
        <v>88.08</v>
      </c>
      <c r="H39" s="4">
        <v>464.13</v>
      </c>
      <c r="I39" s="4">
        <v>319.81</v>
      </c>
      <c r="J39" s="4">
        <v>59.14</v>
      </c>
      <c r="K39" s="4">
        <v>188.7</v>
      </c>
      <c r="L39" s="4">
        <v>0</v>
      </c>
      <c r="M39" s="4">
        <v>-5.93</v>
      </c>
      <c r="N39" s="4">
        <v>1113.9299999999998</v>
      </c>
      <c r="O39" s="24">
        <f t="shared" si="1"/>
        <v>4.5874999999999999E-2</v>
      </c>
      <c r="P39" s="24">
        <f t="shared" si="2"/>
        <v>0.241734375</v>
      </c>
      <c r="Q39" s="24">
        <f t="shared" si="3"/>
        <v>0.16656770833333334</v>
      </c>
      <c r="R39" s="24">
        <f t="shared" si="4"/>
        <v>3.0802083333333334E-2</v>
      </c>
      <c r="S39" s="24">
        <f t="shared" si="5"/>
        <v>9.8281250000000001E-2</v>
      </c>
      <c r="T39" s="24">
        <f t="shared" si="6"/>
        <v>0</v>
      </c>
      <c r="U39" s="24">
        <f t="shared" si="7"/>
        <v>-3.0885416666666665E-3</v>
      </c>
      <c r="V39" s="24">
        <f t="shared" si="8"/>
        <v>0.58017187499999989</v>
      </c>
    </row>
    <row r="40" spans="1:22">
      <c r="A40">
        <v>98</v>
      </c>
      <c r="B40" t="s">
        <v>74</v>
      </c>
      <c r="C40" t="s">
        <v>154</v>
      </c>
      <c r="D40" s="2">
        <v>9</v>
      </c>
      <c r="E40" s="3">
        <v>16</v>
      </c>
      <c r="F40" s="3">
        <v>840</v>
      </c>
      <c r="G40" s="4">
        <v>51.49</v>
      </c>
      <c r="H40" s="4">
        <v>142.61000000000001</v>
      </c>
      <c r="I40" s="4">
        <v>171.62</v>
      </c>
      <c r="J40" s="4">
        <v>29.67</v>
      </c>
      <c r="K40" s="4">
        <v>84.63</v>
      </c>
      <c r="L40" s="4">
        <v>0</v>
      </c>
      <c r="M40" s="4">
        <v>-8.44</v>
      </c>
      <c r="N40" s="4">
        <v>471.58000000000004</v>
      </c>
      <c r="O40" s="24">
        <f t="shared" si="1"/>
        <v>6.1297619047619052E-2</v>
      </c>
      <c r="P40" s="24">
        <f t="shared" si="2"/>
        <v>0.16977380952380955</v>
      </c>
      <c r="Q40" s="24">
        <f t="shared" si="3"/>
        <v>0.2043095238095238</v>
      </c>
      <c r="R40" s="24">
        <f t="shared" si="4"/>
        <v>3.5321428571428573E-2</v>
      </c>
      <c r="S40" s="24">
        <f t="shared" si="5"/>
        <v>0.10074999999999999</v>
      </c>
      <c r="T40" s="24">
        <f t="shared" si="6"/>
        <v>0</v>
      </c>
      <c r="U40" s="24">
        <f t="shared" si="7"/>
        <v>-1.0047619047619047E-2</v>
      </c>
      <c r="V40" s="24">
        <f t="shared" si="8"/>
        <v>0.56140476190476196</v>
      </c>
    </row>
    <row r="41" spans="1:22">
      <c r="A41">
        <v>100</v>
      </c>
      <c r="B41" s="5" t="s">
        <v>75</v>
      </c>
      <c r="C41" t="s">
        <v>155</v>
      </c>
      <c r="D41" s="2">
        <v>5</v>
      </c>
      <c r="E41" s="3">
        <v>20</v>
      </c>
      <c r="F41" s="3">
        <v>420</v>
      </c>
      <c r="G41" s="4">
        <v>207.67</v>
      </c>
      <c r="H41" s="4">
        <v>925.21</v>
      </c>
      <c r="I41" s="4">
        <v>642.53</v>
      </c>
      <c r="J41" s="4">
        <v>101.6</v>
      </c>
      <c r="K41" s="4">
        <v>316.93</v>
      </c>
      <c r="L41" s="4">
        <v>0</v>
      </c>
      <c r="M41" s="4">
        <v>-83.13</v>
      </c>
      <c r="N41" s="4">
        <v>2110.81</v>
      </c>
      <c r="O41" s="24">
        <f t="shared" si="1"/>
        <v>0.49445238095238092</v>
      </c>
      <c r="P41" s="24">
        <f t="shared" si="2"/>
        <v>2.2028809523809523</v>
      </c>
      <c r="Q41" s="24">
        <f t="shared" si="3"/>
        <v>1.5298333333333334</v>
      </c>
      <c r="R41" s="24">
        <f t="shared" si="4"/>
        <v>0.2419047619047619</v>
      </c>
      <c r="S41" s="24">
        <f t="shared" si="5"/>
        <v>0.7545952380952381</v>
      </c>
      <c r="T41" s="24">
        <f t="shared" si="6"/>
        <v>0</v>
      </c>
      <c r="U41" s="24">
        <f t="shared" si="7"/>
        <v>-0.19792857142857143</v>
      </c>
      <c r="V41" s="24">
        <f t="shared" si="8"/>
        <v>5.0257380952380952</v>
      </c>
    </row>
    <row r="42" spans="1:22">
      <c r="A42">
        <v>103</v>
      </c>
      <c r="B42" s="5" t="s">
        <v>77</v>
      </c>
      <c r="C42" t="s">
        <v>156</v>
      </c>
      <c r="D42" s="2">
        <v>4</v>
      </c>
      <c r="E42" s="3">
        <v>21</v>
      </c>
      <c r="F42" s="3">
        <v>500</v>
      </c>
      <c r="G42" s="4">
        <v>28.59</v>
      </c>
      <c r="H42" s="4">
        <v>139.96</v>
      </c>
      <c r="I42" s="4">
        <v>92.89</v>
      </c>
      <c r="J42" s="4">
        <v>13.53</v>
      </c>
      <c r="K42" s="4">
        <v>67.69</v>
      </c>
      <c r="L42" s="4">
        <v>0</v>
      </c>
      <c r="M42" s="4">
        <v>-0.1</v>
      </c>
      <c r="N42" s="4">
        <v>342.55999999999995</v>
      </c>
      <c r="O42" s="24">
        <f t="shared" si="1"/>
        <v>5.7180000000000002E-2</v>
      </c>
      <c r="P42" s="24">
        <f t="shared" si="2"/>
        <v>0.27992</v>
      </c>
      <c r="Q42" s="24">
        <f t="shared" si="3"/>
        <v>0.18578</v>
      </c>
      <c r="R42" s="24">
        <f t="shared" si="4"/>
        <v>2.7059999999999997E-2</v>
      </c>
      <c r="S42" s="24">
        <f t="shared" si="5"/>
        <v>0.13538</v>
      </c>
      <c r="T42" s="24">
        <f t="shared" si="6"/>
        <v>0</v>
      </c>
      <c r="U42" s="24">
        <f t="shared" si="7"/>
        <v>-2.0000000000000001E-4</v>
      </c>
      <c r="V42" s="24">
        <f t="shared" si="8"/>
        <v>0.68511999999999984</v>
      </c>
    </row>
    <row r="43" spans="1:22">
      <c r="A43">
        <v>105</v>
      </c>
      <c r="B43" t="s">
        <v>79</v>
      </c>
      <c r="C43" t="s">
        <v>151</v>
      </c>
      <c r="D43" s="2">
        <v>5</v>
      </c>
      <c r="E43" s="3">
        <v>20</v>
      </c>
      <c r="F43" s="3">
        <v>600</v>
      </c>
      <c r="G43" s="4">
        <v>140.02000000000001</v>
      </c>
      <c r="H43" s="4">
        <v>279.11</v>
      </c>
      <c r="I43" s="4">
        <v>164.71</v>
      </c>
      <c r="J43" s="4">
        <v>51.78</v>
      </c>
      <c r="K43" s="4">
        <v>110.28</v>
      </c>
      <c r="L43" s="4">
        <v>0</v>
      </c>
      <c r="M43" s="4"/>
      <c r="N43" s="4">
        <v>745.9</v>
      </c>
      <c r="O43" s="24">
        <f t="shared" si="1"/>
        <v>0.23336666666666669</v>
      </c>
      <c r="P43" s="24">
        <f t="shared" si="2"/>
        <v>0.46518333333333334</v>
      </c>
      <c r="Q43" s="24">
        <f t="shared" si="3"/>
        <v>0.27451666666666669</v>
      </c>
      <c r="R43" s="24">
        <f t="shared" si="4"/>
        <v>8.6300000000000002E-2</v>
      </c>
      <c r="S43" s="24">
        <f t="shared" si="5"/>
        <v>0.18379999999999999</v>
      </c>
      <c r="T43" s="24">
        <f t="shared" si="6"/>
        <v>0</v>
      </c>
      <c r="U43" s="24">
        <f t="shared" si="7"/>
        <v>0</v>
      </c>
      <c r="V43" s="24">
        <f t="shared" si="8"/>
        <v>1.2431666666666665</v>
      </c>
    </row>
    <row r="44" spans="1:22">
      <c r="A44">
        <v>106</v>
      </c>
      <c r="B44" t="s">
        <v>80</v>
      </c>
      <c r="C44" t="s">
        <v>157</v>
      </c>
      <c r="D44" s="2">
        <v>8</v>
      </c>
      <c r="E44" s="3">
        <v>17</v>
      </c>
      <c r="F44" s="3">
        <v>500</v>
      </c>
      <c r="G44" s="4">
        <v>162.01</v>
      </c>
      <c r="H44" s="4">
        <v>179.25</v>
      </c>
      <c r="I44" s="4">
        <v>171.42</v>
      </c>
      <c r="J44" s="4">
        <v>56.33</v>
      </c>
      <c r="K44" s="4">
        <v>152.55000000000001</v>
      </c>
      <c r="L44" s="4">
        <v>0</v>
      </c>
      <c r="M44" s="4">
        <v>-0.5</v>
      </c>
      <c r="N44" s="4">
        <v>721.06</v>
      </c>
      <c r="O44" s="24">
        <f t="shared" si="1"/>
        <v>0.32401999999999997</v>
      </c>
      <c r="P44" s="24">
        <f t="shared" si="2"/>
        <v>0.35849999999999999</v>
      </c>
      <c r="Q44" s="24">
        <f t="shared" si="3"/>
        <v>0.34283999999999998</v>
      </c>
      <c r="R44" s="24">
        <f t="shared" si="4"/>
        <v>0.11266</v>
      </c>
      <c r="S44" s="24">
        <f t="shared" si="5"/>
        <v>0.30510000000000004</v>
      </c>
      <c r="T44" s="24">
        <f t="shared" si="6"/>
        <v>0</v>
      </c>
      <c r="U44" s="24">
        <f t="shared" si="7"/>
        <v>-1E-3</v>
      </c>
      <c r="V44" s="24">
        <f t="shared" si="8"/>
        <v>1.4421199999999998</v>
      </c>
    </row>
    <row r="45" spans="1:22">
      <c r="A45">
        <v>107</v>
      </c>
      <c r="B45" t="s">
        <v>81</v>
      </c>
      <c r="C45" t="s">
        <v>158</v>
      </c>
      <c r="D45" s="2">
        <v>7</v>
      </c>
      <c r="E45" s="3">
        <v>18</v>
      </c>
      <c r="F45" s="3">
        <v>45</v>
      </c>
      <c r="G45" s="4">
        <v>21.07</v>
      </c>
      <c r="H45" s="4">
        <v>23.86</v>
      </c>
      <c r="I45" s="4">
        <v>14.63</v>
      </c>
      <c r="J45" s="4">
        <v>5.54</v>
      </c>
      <c r="K45" s="4">
        <v>12.92</v>
      </c>
      <c r="L45" s="4">
        <v>1.91</v>
      </c>
      <c r="M45" s="4"/>
      <c r="N45" s="4">
        <v>79.930000000000007</v>
      </c>
      <c r="O45" s="24">
        <f t="shared" si="1"/>
        <v>0.46822222222222221</v>
      </c>
      <c r="P45" s="24">
        <f t="shared" si="2"/>
        <v>0.53022222222222226</v>
      </c>
      <c r="Q45" s="24">
        <f t="shared" si="3"/>
        <v>0.32511111111111113</v>
      </c>
      <c r="R45" s="24">
        <f t="shared" si="4"/>
        <v>0.12311111111111112</v>
      </c>
      <c r="S45" s="24">
        <f t="shared" si="5"/>
        <v>0.28711111111111109</v>
      </c>
      <c r="T45" s="24">
        <f t="shared" si="6"/>
        <v>4.2444444444444444E-2</v>
      </c>
      <c r="U45" s="24">
        <f t="shared" si="7"/>
        <v>0</v>
      </c>
      <c r="V45" s="24">
        <f t="shared" si="8"/>
        <v>1.7762222222222224</v>
      </c>
    </row>
    <row r="46" spans="1:22">
      <c r="A46">
        <v>108</v>
      </c>
      <c r="B46" s="5" t="s">
        <v>82</v>
      </c>
      <c r="C46" t="s">
        <v>158</v>
      </c>
      <c r="D46" s="2">
        <v>4</v>
      </c>
      <c r="E46" s="3">
        <v>21</v>
      </c>
      <c r="F46" s="3">
        <v>600</v>
      </c>
      <c r="G46" s="4">
        <v>353.54</v>
      </c>
      <c r="H46" s="4">
        <v>412.27</v>
      </c>
      <c r="I46" s="4">
        <v>250</v>
      </c>
      <c r="J46" s="4">
        <v>77.680000000000007</v>
      </c>
      <c r="K46" s="4">
        <v>110.28</v>
      </c>
      <c r="L46" s="4">
        <v>0</v>
      </c>
      <c r="M46" s="4"/>
      <c r="N46" s="4">
        <v>1203.77</v>
      </c>
      <c r="O46" s="24">
        <f t="shared" si="1"/>
        <v>0.58923333333333339</v>
      </c>
      <c r="P46" s="24">
        <f t="shared" si="2"/>
        <v>0.6871166666666666</v>
      </c>
      <c r="Q46" s="24">
        <f t="shared" si="3"/>
        <v>0.41666666666666669</v>
      </c>
      <c r="R46" s="24">
        <f t="shared" si="4"/>
        <v>0.12946666666666667</v>
      </c>
      <c r="S46" s="24">
        <f t="shared" si="5"/>
        <v>0.18379999999999999</v>
      </c>
      <c r="T46" s="24">
        <f t="shared" si="6"/>
        <v>0</v>
      </c>
      <c r="U46" s="24">
        <f t="shared" si="7"/>
        <v>0</v>
      </c>
      <c r="V46" s="24">
        <f t="shared" si="8"/>
        <v>2.0062833333333332</v>
      </c>
    </row>
    <row r="47" spans="1:22">
      <c r="A47">
        <v>110</v>
      </c>
      <c r="B47" t="s">
        <v>84</v>
      </c>
      <c r="C47">
        <v>0</v>
      </c>
      <c r="D47" s="2">
        <v>4</v>
      </c>
      <c r="E47" s="3">
        <v>21</v>
      </c>
      <c r="F47" s="3">
        <v>1200</v>
      </c>
      <c r="G47" s="4">
        <v>425.8</v>
      </c>
      <c r="H47" s="4">
        <v>402.06</v>
      </c>
      <c r="I47" s="4">
        <v>365.29</v>
      </c>
      <c r="J47" s="4">
        <v>101.21</v>
      </c>
      <c r="K47" s="4">
        <v>220.56</v>
      </c>
      <c r="L47" s="4">
        <v>0</v>
      </c>
      <c r="M47" s="4"/>
      <c r="N47" s="4">
        <v>1514.92</v>
      </c>
      <c r="O47" s="24">
        <f t="shared" si="1"/>
        <v>0.35483333333333333</v>
      </c>
      <c r="P47" s="24">
        <f t="shared" si="2"/>
        <v>0.33505000000000001</v>
      </c>
      <c r="Q47" s="24">
        <f t="shared" si="3"/>
        <v>0.30440833333333334</v>
      </c>
      <c r="R47" s="24">
        <f t="shared" si="4"/>
        <v>8.4341666666666662E-2</v>
      </c>
      <c r="S47" s="24">
        <f t="shared" si="5"/>
        <v>0.18379999999999999</v>
      </c>
      <c r="T47" s="24">
        <f t="shared" si="6"/>
        <v>0</v>
      </c>
      <c r="U47" s="24">
        <f t="shared" si="7"/>
        <v>0</v>
      </c>
      <c r="V47" s="24">
        <f t="shared" si="8"/>
        <v>1.2624333333333333</v>
      </c>
    </row>
    <row r="48" spans="1:22">
      <c r="A48">
        <v>115</v>
      </c>
      <c r="B48" t="s">
        <v>89</v>
      </c>
      <c r="C48" t="s">
        <v>159</v>
      </c>
      <c r="D48" s="2">
        <v>8</v>
      </c>
      <c r="E48" s="3">
        <v>17</v>
      </c>
      <c r="F48" s="3">
        <v>600</v>
      </c>
      <c r="G48" s="19">
        <v>171.51</v>
      </c>
      <c r="H48" s="4">
        <v>181.03</v>
      </c>
      <c r="I48" s="4">
        <v>162.32</v>
      </c>
      <c r="J48" s="4">
        <v>83.26</v>
      </c>
      <c r="K48" s="4">
        <v>50.4</v>
      </c>
      <c r="L48" s="4">
        <v>0</v>
      </c>
      <c r="M48" s="4"/>
      <c r="N48" s="4">
        <v>648.51999999999987</v>
      </c>
      <c r="O48" s="24">
        <f t="shared" si="1"/>
        <v>0.28584999999999999</v>
      </c>
      <c r="P48" s="24">
        <f t="shared" si="2"/>
        <v>0.30171666666666669</v>
      </c>
      <c r="Q48" s="24">
        <f t="shared" si="3"/>
        <v>0.27053333333333335</v>
      </c>
      <c r="R48" s="24">
        <f t="shared" si="4"/>
        <v>0.13876666666666668</v>
      </c>
      <c r="S48" s="24">
        <f t="shared" si="5"/>
        <v>8.3999999999999991E-2</v>
      </c>
      <c r="T48" s="24">
        <f t="shared" si="6"/>
        <v>0</v>
      </c>
      <c r="U48" s="24">
        <f t="shared" si="7"/>
        <v>0</v>
      </c>
      <c r="V48" s="24">
        <f t="shared" si="8"/>
        <v>1.0808666666666664</v>
      </c>
    </row>
    <row r="49" spans="1:22">
      <c r="A49">
        <v>117</v>
      </c>
      <c r="B49" t="s">
        <v>90</v>
      </c>
      <c r="C49" t="s">
        <v>142</v>
      </c>
      <c r="D49" s="2">
        <v>7</v>
      </c>
      <c r="E49" s="3">
        <v>18</v>
      </c>
      <c r="F49" s="3">
        <v>630</v>
      </c>
      <c r="G49" s="19">
        <v>0</v>
      </c>
      <c r="H49" s="4">
        <v>386.85</v>
      </c>
      <c r="I49" s="4">
        <v>289.75</v>
      </c>
      <c r="J49" s="4">
        <v>100.04</v>
      </c>
      <c r="K49" s="4">
        <v>84.71</v>
      </c>
      <c r="L49" s="4">
        <v>0</v>
      </c>
      <c r="M49" s="4"/>
      <c r="N49" s="4">
        <v>861.35</v>
      </c>
      <c r="O49" s="24">
        <f t="shared" si="1"/>
        <v>0</v>
      </c>
      <c r="P49" s="24">
        <f t="shared" si="2"/>
        <v>0.61404761904761906</v>
      </c>
      <c r="Q49" s="24">
        <f t="shared" si="3"/>
        <v>0.4599206349206349</v>
      </c>
      <c r="R49" s="24">
        <f t="shared" si="4"/>
        <v>0.15879365079365079</v>
      </c>
      <c r="S49" s="24">
        <f t="shared" si="5"/>
        <v>0.13446031746031745</v>
      </c>
      <c r="T49" s="24">
        <f t="shared" si="6"/>
        <v>0</v>
      </c>
      <c r="U49" s="24">
        <f t="shared" si="7"/>
        <v>0</v>
      </c>
      <c r="V49" s="24">
        <f t="shared" si="8"/>
        <v>1.3672222222222223</v>
      </c>
    </row>
    <row r="50" spans="1:22">
      <c r="A50">
        <v>123</v>
      </c>
      <c r="B50" s="20" t="s">
        <v>95</v>
      </c>
      <c r="D50" s="2">
        <v>8</v>
      </c>
      <c r="E50" s="3">
        <v>17</v>
      </c>
      <c r="F50" s="3">
        <v>500</v>
      </c>
      <c r="G50" s="4">
        <v>144.97999999999999</v>
      </c>
      <c r="H50" s="4">
        <v>134.52000000000001</v>
      </c>
      <c r="I50" s="4">
        <v>163.35</v>
      </c>
      <c r="J50" s="4">
        <v>61.11</v>
      </c>
      <c r="K50" s="4">
        <v>152.55000000000001</v>
      </c>
      <c r="L50" s="4">
        <v>0</v>
      </c>
      <c r="M50" s="4"/>
      <c r="N50" s="4">
        <v>656.51</v>
      </c>
      <c r="O50" s="24">
        <f t="shared" si="1"/>
        <v>0.28996</v>
      </c>
      <c r="P50" s="24">
        <f t="shared" si="2"/>
        <v>0.26904</v>
      </c>
      <c r="Q50" s="24">
        <f t="shared" si="3"/>
        <v>0.32669999999999999</v>
      </c>
      <c r="R50" s="24">
        <f t="shared" si="4"/>
        <v>0.12222</v>
      </c>
      <c r="S50" s="24">
        <f t="shared" si="5"/>
        <v>0.30510000000000004</v>
      </c>
      <c r="T50" s="24">
        <f t="shared" si="6"/>
        <v>0</v>
      </c>
      <c r="U50" s="24">
        <f t="shared" si="7"/>
        <v>0</v>
      </c>
      <c r="V50" s="24">
        <f t="shared" si="8"/>
        <v>1.3130200000000001</v>
      </c>
    </row>
    <row r="51" spans="1:22">
      <c r="A51">
        <v>127</v>
      </c>
      <c r="B51" t="s">
        <v>98</v>
      </c>
      <c r="C51" t="s">
        <v>142</v>
      </c>
      <c r="D51" s="2">
        <v>7</v>
      </c>
      <c r="E51" s="3">
        <v>18</v>
      </c>
      <c r="F51" s="3">
        <v>420</v>
      </c>
      <c r="G51" s="4">
        <v>124.31</v>
      </c>
      <c r="H51" s="4">
        <v>116.1</v>
      </c>
      <c r="I51" s="4">
        <v>149.36000000000001</v>
      </c>
      <c r="J51" s="4">
        <v>68.22</v>
      </c>
      <c r="K51" s="4">
        <v>152.55000000000001</v>
      </c>
      <c r="L51" s="4">
        <v>0</v>
      </c>
      <c r="M51" s="4"/>
      <c r="N51" s="4">
        <v>610.54</v>
      </c>
      <c r="O51" s="24">
        <f t="shared" si="1"/>
        <v>0.2959761904761905</v>
      </c>
      <c r="P51" s="24">
        <f t="shared" si="2"/>
        <v>0.27642857142857141</v>
      </c>
      <c r="Q51" s="24">
        <f t="shared" si="3"/>
        <v>0.35561904761904767</v>
      </c>
      <c r="R51" s="24">
        <f t="shared" si="4"/>
        <v>0.16242857142857142</v>
      </c>
      <c r="S51" s="24">
        <f t="shared" si="5"/>
        <v>0.36321428571428577</v>
      </c>
      <c r="T51" s="24">
        <f t="shared" si="6"/>
        <v>0</v>
      </c>
      <c r="U51" s="24">
        <f t="shared" si="7"/>
        <v>0</v>
      </c>
      <c r="V51" s="24">
        <f t="shared" si="8"/>
        <v>1.4536666666666667</v>
      </c>
    </row>
    <row r="52" spans="1:22">
      <c r="A52">
        <v>130</v>
      </c>
      <c r="B52" s="9" t="s">
        <v>101</v>
      </c>
      <c r="D52" s="2">
        <v>7</v>
      </c>
      <c r="E52" s="3">
        <v>18</v>
      </c>
      <c r="F52" s="3">
        <v>12</v>
      </c>
      <c r="G52" s="19">
        <v>3.8588</v>
      </c>
      <c r="H52" s="19">
        <v>3.9678</v>
      </c>
      <c r="I52" s="19">
        <v>2.37</v>
      </c>
      <c r="J52" s="19">
        <v>0.62</v>
      </c>
      <c r="K52" s="19">
        <v>0.86</v>
      </c>
      <c r="L52" s="4">
        <v>0</v>
      </c>
      <c r="M52" s="6"/>
      <c r="N52" s="4">
        <v>11.676599999999999</v>
      </c>
      <c r="O52" s="24">
        <f t="shared" si="1"/>
        <v>0.32156666666666667</v>
      </c>
      <c r="P52" s="24">
        <f t="shared" si="2"/>
        <v>0.33065</v>
      </c>
      <c r="Q52" s="24">
        <f t="shared" si="3"/>
        <v>0.19750000000000001</v>
      </c>
      <c r="R52" s="24">
        <f t="shared" si="4"/>
        <v>5.1666666666666666E-2</v>
      </c>
      <c r="S52" s="24">
        <f t="shared" si="5"/>
        <v>7.166666666666667E-2</v>
      </c>
      <c r="T52" s="24">
        <f t="shared" si="6"/>
        <v>0</v>
      </c>
      <c r="U52" s="24">
        <f t="shared" si="7"/>
        <v>0</v>
      </c>
      <c r="V52" s="24">
        <f t="shared" si="8"/>
        <v>0.97304999999999986</v>
      </c>
    </row>
    <row r="53" spans="1:22">
      <c r="F53" s="21">
        <f>SUM(F2:F52)</f>
        <v>38380</v>
      </c>
      <c r="G53" s="23">
        <f>SUM(G2:G52)</f>
        <v>10544.9488</v>
      </c>
      <c r="H53" s="23">
        <f t="shared" ref="H53:N53" si="9">SUM(H2:H52)</f>
        <v>12666.037800000004</v>
      </c>
      <c r="I53" s="23">
        <f t="shared" si="9"/>
        <v>12651.397000000001</v>
      </c>
      <c r="J53" s="23">
        <f t="shared" si="9"/>
        <v>4236.6550000000007</v>
      </c>
      <c r="K53" s="23">
        <f t="shared" si="9"/>
        <v>8333.91</v>
      </c>
      <c r="L53" s="23">
        <f t="shared" si="9"/>
        <v>5.13</v>
      </c>
      <c r="M53" s="23">
        <f t="shared" si="9"/>
        <v>59.9</v>
      </c>
      <c r="N53" s="23">
        <f t="shared" si="9"/>
        <v>48497.978599999995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A5D0-AF79-41EF-85B5-3FED4FB3B6C0}">
  <dimension ref="A1:X55"/>
  <sheetViews>
    <sheetView workbookViewId="0">
      <selection activeCell="F3" sqref="F3"/>
    </sheetView>
  </sheetViews>
  <sheetFormatPr baseColWidth="10" defaultColWidth="8.83203125" defaultRowHeight="15"/>
  <cols>
    <col min="8" max="8" width="10.33203125" bestFit="1" customWidth="1"/>
    <col min="14" max="14" width="10.33203125" bestFit="1" customWidth="1"/>
    <col min="24" max="24" width="9.6640625" bestFit="1" customWidth="1"/>
  </cols>
  <sheetData>
    <row r="1" spans="1:24" ht="8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4">
      <c r="A2">
        <v>1</v>
      </c>
      <c r="B2" t="s">
        <v>13</v>
      </c>
      <c r="C2" t="s">
        <v>105</v>
      </c>
      <c r="D2" s="2">
        <v>29.5</v>
      </c>
      <c r="E2" s="3">
        <v>5</v>
      </c>
      <c r="F2" s="3">
        <v>1600</v>
      </c>
      <c r="G2" s="4">
        <v>308.73340000000002</v>
      </c>
      <c r="H2" s="4">
        <v>0</v>
      </c>
      <c r="I2" s="4">
        <v>34.145400000000002</v>
      </c>
      <c r="J2" s="4">
        <v>121.9734</v>
      </c>
      <c r="K2" s="4">
        <v>395.40730000000002</v>
      </c>
      <c r="L2" s="4">
        <v>0</v>
      </c>
      <c r="M2" s="4">
        <v>63.178100000000001</v>
      </c>
      <c r="N2" s="4">
        <v>923.43760000000009</v>
      </c>
      <c r="O2" s="24">
        <f>G2/$F2</f>
        <v>0.19295837500000002</v>
      </c>
      <c r="P2" s="24">
        <f t="shared" ref="P2:V2" si="0">H2/$F2</f>
        <v>0</v>
      </c>
      <c r="Q2" s="24">
        <f t="shared" si="0"/>
        <v>2.1340875000000002E-2</v>
      </c>
      <c r="R2" s="24">
        <f t="shared" si="0"/>
        <v>7.6233374999999992E-2</v>
      </c>
      <c r="S2" s="24">
        <f t="shared" si="0"/>
        <v>0.24712956250000001</v>
      </c>
      <c r="T2" s="24">
        <f t="shared" si="0"/>
        <v>0</v>
      </c>
      <c r="U2" s="24">
        <f t="shared" si="0"/>
        <v>3.9486312500000002E-2</v>
      </c>
      <c r="V2" s="24">
        <f t="shared" si="0"/>
        <v>0.57714850000000006</v>
      </c>
      <c r="X2" s="24">
        <f>0.36*34250</f>
        <v>12330</v>
      </c>
    </row>
    <row r="3" spans="1:24">
      <c r="A3">
        <v>4</v>
      </c>
      <c r="B3" t="s">
        <v>15</v>
      </c>
      <c r="C3" t="s">
        <v>106</v>
      </c>
      <c r="D3" s="2">
        <v>32.166666666666742</v>
      </c>
      <c r="E3" s="3">
        <v>5</v>
      </c>
      <c r="F3" s="3">
        <v>1260</v>
      </c>
      <c r="G3" s="4">
        <v>147.06</v>
      </c>
      <c r="H3" s="4">
        <v>0</v>
      </c>
      <c r="I3" s="4">
        <v>17.91</v>
      </c>
      <c r="J3" s="4"/>
      <c r="K3" s="4">
        <v>498.36</v>
      </c>
      <c r="L3" s="4">
        <v>0</v>
      </c>
      <c r="M3" s="4"/>
      <c r="N3" s="4">
        <v>663.33</v>
      </c>
      <c r="O3" s="24">
        <f t="shared" ref="O3:O48" si="1">G3/$F3</f>
        <v>0.11671428571428571</v>
      </c>
      <c r="P3" s="24">
        <f t="shared" ref="P3:P48" si="2">H3/$F3</f>
        <v>0</v>
      </c>
      <c r="Q3" s="24">
        <f t="shared" ref="Q3:Q48" si="3">I3/$F3</f>
        <v>1.4214285714285714E-2</v>
      </c>
      <c r="R3" s="24">
        <f t="shared" ref="R3:R48" si="4">J3/$F3</f>
        <v>0</v>
      </c>
      <c r="S3" s="24">
        <f t="shared" ref="S3:S48" si="5">K3/$F3</f>
        <v>0.39552380952380956</v>
      </c>
      <c r="T3" s="24">
        <f t="shared" ref="T3:T48" si="6">L3/$F3</f>
        <v>0</v>
      </c>
      <c r="U3" s="24">
        <f t="shared" ref="U3:U48" si="7">M3/$F3</f>
        <v>0</v>
      </c>
      <c r="V3" s="24">
        <f t="shared" ref="V3:V48" si="8">N3/$F3</f>
        <v>0.526452380952381</v>
      </c>
    </row>
    <row r="4" spans="1:24">
      <c r="A4">
        <v>6</v>
      </c>
      <c r="B4" t="s">
        <v>16</v>
      </c>
      <c r="C4" t="s">
        <v>39</v>
      </c>
      <c r="D4" s="2">
        <v>26</v>
      </c>
      <c r="E4" s="3">
        <v>5</v>
      </c>
      <c r="F4" s="3">
        <v>420</v>
      </c>
      <c r="G4" s="4">
        <v>74.37</v>
      </c>
      <c r="H4" s="4">
        <v>0</v>
      </c>
      <c r="I4" s="4">
        <v>14.43</v>
      </c>
      <c r="J4" s="4"/>
      <c r="K4" s="4">
        <v>166.12</v>
      </c>
      <c r="L4" s="4">
        <v>0</v>
      </c>
      <c r="M4" s="4"/>
      <c r="N4" s="4">
        <v>254.92000000000002</v>
      </c>
      <c r="O4" s="24">
        <f t="shared" si="1"/>
        <v>0.17707142857142857</v>
      </c>
      <c r="P4" s="24">
        <f t="shared" si="2"/>
        <v>0</v>
      </c>
      <c r="Q4" s="24">
        <f t="shared" si="3"/>
        <v>3.4357142857142857E-2</v>
      </c>
      <c r="R4" s="24">
        <f t="shared" si="4"/>
        <v>0</v>
      </c>
      <c r="S4" s="24">
        <f t="shared" si="5"/>
        <v>0.39552380952380956</v>
      </c>
      <c r="T4" s="24">
        <f t="shared" si="6"/>
        <v>0</v>
      </c>
      <c r="U4" s="24">
        <f t="shared" si="7"/>
        <v>0</v>
      </c>
      <c r="V4" s="24">
        <f t="shared" si="8"/>
        <v>0.60695238095238102</v>
      </c>
    </row>
    <row r="5" spans="1:24">
      <c r="A5">
        <v>12</v>
      </c>
      <c r="B5" t="s">
        <v>20</v>
      </c>
      <c r="C5" t="s">
        <v>107</v>
      </c>
      <c r="D5" s="2">
        <v>30</v>
      </c>
      <c r="E5" s="3">
        <v>5</v>
      </c>
      <c r="F5" s="3">
        <v>630</v>
      </c>
      <c r="G5" s="4">
        <v>46.96</v>
      </c>
      <c r="H5" s="4">
        <v>0</v>
      </c>
      <c r="I5" s="4">
        <v>1.47</v>
      </c>
      <c r="J5" s="4">
        <v>42.46</v>
      </c>
      <c r="K5" s="4">
        <v>192.21</v>
      </c>
      <c r="L5" s="4">
        <v>0</v>
      </c>
      <c r="M5" s="4">
        <v>0.84</v>
      </c>
      <c r="N5" s="4">
        <v>283.94</v>
      </c>
      <c r="O5" s="24">
        <f t="shared" si="1"/>
        <v>7.4539682539682545E-2</v>
      </c>
      <c r="P5" s="24">
        <f t="shared" si="2"/>
        <v>0</v>
      </c>
      <c r="Q5" s="24">
        <f t="shared" si="3"/>
        <v>2.3333333333333331E-3</v>
      </c>
      <c r="R5" s="24">
        <f t="shared" si="4"/>
        <v>6.7396825396825399E-2</v>
      </c>
      <c r="S5" s="24">
        <f t="shared" si="5"/>
        <v>0.30509523809523809</v>
      </c>
      <c r="T5" s="24">
        <f t="shared" si="6"/>
        <v>0</v>
      </c>
      <c r="U5" s="24">
        <f t="shared" si="7"/>
        <v>1.3333333333333333E-3</v>
      </c>
      <c r="V5" s="24">
        <f t="shared" si="8"/>
        <v>0.45069841269841271</v>
      </c>
    </row>
    <row r="6" spans="1:24">
      <c r="A6">
        <v>14</v>
      </c>
      <c r="B6" t="s">
        <v>22</v>
      </c>
      <c r="C6" t="s">
        <v>108</v>
      </c>
      <c r="D6" s="2">
        <v>54</v>
      </c>
      <c r="E6" s="3">
        <v>5</v>
      </c>
      <c r="F6" s="3">
        <v>390</v>
      </c>
      <c r="G6" s="4">
        <v>23.42</v>
      </c>
      <c r="H6" s="4">
        <v>0</v>
      </c>
      <c r="I6" s="4">
        <v>0.32</v>
      </c>
      <c r="J6" s="4">
        <v>40.97</v>
      </c>
      <c r="K6" s="4">
        <v>178.62</v>
      </c>
      <c r="L6" s="4">
        <v>0</v>
      </c>
      <c r="M6" s="4">
        <v>0.52</v>
      </c>
      <c r="N6" s="4">
        <v>243.85000000000002</v>
      </c>
      <c r="O6" s="24">
        <f t="shared" si="1"/>
        <v>6.0051282051282052E-2</v>
      </c>
      <c r="P6" s="24">
        <f t="shared" si="2"/>
        <v>0</v>
      </c>
      <c r="Q6" s="24">
        <f t="shared" si="3"/>
        <v>8.2051282051282058E-4</v>
      </c>
      <c r="R6" s="24">
        <f t="shared" si="4"/>
        <v>0.10505128205128204</v>
      </c>
      <c r="S6" s="24">
        <f t="shared" si="5"/>
        <v>0.45800000000000002</v>
      </c>
      <c r="T6" s="24">
        <f t="shared" si="6"/>
        <v>0</v>
      </c>
      <c r="U6" s="24">
        <f t="shared" si="7"/>
        <v>1.3333333333333333E-3</v>
      </c>
      <c r="V6" s="24">
        <f t="shared" si="8"/>
        <v>0.62525641025641032</v>
      </c>
    </row>
    <row r="7" spans="1:24">
      <c r="A7">
        <v>16</v>
      </c>
      <c r="B7" t="s">
        <v>23</v>
      </c>
      <c r="C7" t="s">
        <v>109</v>
      </c>
      <c r="D7" s="2">
        <v>28</v>
      </c>
      <c r="E7" s="3">
        <v>5</v>
      </c>
      <c r="F7" s="3">
        <v>840</v>
      </c>
      <c r="G7" s="4">
        <v>166.92</v>
      </c>
      <c r="H7" s="4">
        <v>0</v>
      </c>
      <c r="I7" s="4">
        <v>23.94</v>
      </c>
      <c r="J7" s="4">
        <v>20.93</v>
      </c>
      <c r="K7" s="4">
        <v>257.77999999999997</v>
      </c>
      <c r="L7" s="4">
        <v>0</v>
      </c>
      <c r="M7" s="4">
        <v>26.45</v>
      </c>
      <c r="N7" s="4">
        <v>496.01999999999992</v>
      </c>
      <c r="O7" s="24">
        <f t="shared" si="1"/>
        <v>0.1987142857142857</v>
      </c>
      <c r="P7" s="24">
        <f t="shared" si="2"/>
        <v>0</v>
      </c>
      <c r="Q7" s="24">
        <f t="shared" si="3"/>
        <v>2.8500000000000001E-2</v>
      </c>
      <c r="R7" s="24">
        <f t="shared" si="4"/>
        <v>2.4916666666666667E-2</v>
      </c>
      <c r="S7" s="24">
        <f t="shared" si="5"/>
        <v>0.30688095238095237</v>
      </c>
      <c r="T7" s="24">
        <f t="shared" si="6"/>
        <v>0</v>
      </c>
      <c r="U7" s="24">
        <f t="shared" si="7"/>
        <v>3.1488095238095239E-2</v>
      </c>
      <c r="V7" s="24">
        <f t="shared" si="8"/>
        <v>0.59049999999999991</v>
      </c>
    </row>
    <row r="8" spans="1:24">
      <c r="A8">
        <v>20</v>
      </c>
      <c r="B8" t="s">
        <v>26</v>
      </c>
      <c r="C8" t="s">
        <v>109</v>
      </c>
      <c r="D8" s="2">
        <v>25.75</v>
      </c>
      <c r="E8" s="3">
        <v>5</v>
      </c>
      <c r="F8" s="3">
        <v>840</v>
      </c>
      <c r="G8" s="4">
        <v>210.31</v>
      </c>
      <c r="H8" s="4">
        <v>0</v>
      </c>
      <c r="I8" s="4">
        <v>60.66</v>
      </c>
      <c r="J8" s="4">
        <v>67.959999999999994</v>
      </c>
      <c r="K8" s="4">
        <v>256.27999999999997</v>
      </c>
      <c r="L8" s="4">
        <v>0</v>
      </c>
      <c r="M8" s="4">
        <v>8.4</v>
      </c>
      <c r="N8" s="4">
        <v>603.61</v>
      </c>
      <c r="O8" s="24">
        <f t="shared" si="1"/>
        <v>0.2503690476190476</v>
      </c>
      <c r="P8" s="24">
        <f t="shared" si="2"/>
        <v>0</v>
      </c>
      <c r="Q8" s="24">
        <f t="shared" si="3"/>
        <v>7.2214285714285717E-2</v>
      </c>
      <c r="R8" s="24">
        <f t="shared" si="4"/>
        <v>8.0904761904761896E-2</v>
      </c>
      <c r="S8" s="24">
        <f t="shared" si="5"/>
        <v>0.30509523809523809</v>
      </c>
      <c r="T8" s="24">
        <f t="shared" si="6"/>
        <v>0</v>
      </c>
      <c r="U8" s="24">
        <f t="shared" si="7"/>
        <v>0.01</v>
      </c>
      <c r="V8" s="24">
        <f t="shared" si="8"/>
        <v>0.71858333333333335</v>
      </c>
    </row>
    <row r="9" spans="1:24">
      <c r="A9">
        <v>24</v>
      </c>
      <c r="B9" t="s">
        <v>29</v>
      </c>
      <c r="C9" t="s">
        <v>110</v>
      </c>
      <c r="D9" s="2">
        <v>33.333333333333258</v>
      </c>
      <c r="E9" s="3">
        <v>5</v>
      </c>
      <c r="F9" s="3">
        <v>2100</v>
      </c>
      <c r="G9" s="4">
        <v>171.56</v>
      </c>
      <c r="H9" s="4">
        <v>0</v>
      </c>
      <c r="I9" s="4">
        <v>0</v>
      </c>
      <c r="J9" s="4">
        <v>81.13</v>
      </c>
      <c r="K9" s="4">
        <v>559.80999999999995</v>
      </c>
      <c r="L9" s="4">
        <v>0</v>
      </c>
      <c r="M9" s="4"/>
      <c r="N9" s="4">
        <v>812.5</v>
      </c>
      <c r="O9" s="24">
        <f t="shared" si="1"/>
        <v>8.1695238095238099E-2</v>
      </c>
      <c r="P9" s="24">
        <f t="shared" si="2"/>
        <v>0</v>
      </c>
      <c r="Q9" s="24">
        <f t="shared" si="3"/>
        <v>0</v>
      </c>
      <c r="R9" s="24">
        <f t="shared" si="4"/>
        <v>3.8633333333333332E-2</v>
      </c>
      <c r="S9" s="24">
        <f t="shared" si="5"/>
        <v>0.26657619047619047</v>
      </c>
      <c r="T9" s="24">
        <f t="shared" si="6"/>
        <v>0</v>
      </c>
      <c r="U9" s="24">
        <f t="shared" si="7"/>
        <v>0</v>
      </c>
      <c r="V9" s="24">
        <f t="shared" si="8"/>
        <v>0.38690476190476192</v>
      </c>
    </row>
    <row r="10" spans="1:24">
      <c r="A10">
        <v>29</v>
      </c>
      <c r="B10" t="s">
        <v>33</v>
      </c>
      <c r="C10" t="s">
        <v>111</v>
      </c>
      <c r="D10" s="2">
        <v>25</v>
      </c>
      <c r="E10" s="3">
        <v>5</v>
      </c>
      <c r="F10" s="3">
        <v>1000</v>
      </c>
      <c r="G10" s="8">
        <v>268.36</v>
      </c>
      <c r="H10" s="8">
        <v>0</v>
      </c>
      <c r="I10" s="8">
        <v>109.02</v>
      </c>
      <c r="J10" s="8">
        <v>58.25</v>
      </c>
      <c r="K10" s="8">
        <v>228.36</v>
      </c>
      <c r="L10" s="4">
        <v>0</v>
      </c>
      <c r="M10" s="4">
        <v>10</v>
      </c>
      <c r="N10" s="4">
        <v>673.99</v>
      </c>
      <c r="O10" s="24">
        <f t="shared" si="1"/>
        <v>0.26835999999999999</v>
      </c>
      <c r="P10" s="24">
        <f t="shared" si="2"/>
        <v>0</v>
      </c>
      <c r="Q10" s="24">
        <f t="shared" si="3"/>
        <v>0.10901999999999999</v>
      </c>
      <c r="R10" s="24">
        <f t="shared" si="4"/>
        <v>5.8250000000000003E-2</v>
      </c>
      <c r="S10" s="24">
        <f t="shared" si="5"/>
        <v>0.22836000000000001</v>
      </c>
      <c r="T10" s="24">
        <f t="shared" si="6"/>
        <v>0</v>
      </c>
      <c r="U10" s="24">
        <f t="shared" si="7"/>
        <v>0.01</v>
      </c>
      <c r="V10" s="24">
        <f t="shared" si="8"/>
        <v>0.67398999999999998</v>
      </c>
    </row>
    <row r="11" spans="1:24">
      <c r="A11">
        <v>31</v>
      </c>
      <c r="B11" t="s">
        <v>34</v>
      </c>
      <c r="C11" t="s">
        <v>112</v>
      </c>
      <c r="D11" s="2">
        <v>45.065217391304259</v>
      </c>
      <c r="E11" s="3">
        <v>5</v>
      </c>
      <c r="F11" s="3">
        <v>460</v>
      </c>
      <c r="G11" s="8">
        <v>92.2</v>
      </c>
      <c r="H11" s="8">
        <v>0</v>
      </c>
      <c r="I11" s="8">
        <v>60.39</v>
      </c>
      <c r="J11" s="8">
        <v>32.090000000000003</v>
      </c>
      <c r="K11" s="8">
        <v>260.02</v>
      </c>
      <c r="L11" s="4">
        <v>0</v>
      </c>
      <c r="M11" s="4"/>
      <c r="N11" s="4">
        <v>444.7</v>
      </c>
      <c r="O11" s="24">
        <f t="shared" si="1"/>
        <v>0.20043478260869566</v>
      </c>
      <c r="P11" s="24">
        <f t="shared" si="2"/>
        <v>0</v>
      </c>
      <c r="Q11" s="24">
        <f t="shared" si="3"/>
        <v>0.13128260869565217</v>
      </c>
      <c r="R11" s="24">
        <f t="shared" si="4"/>
        <v>6.9760869565217404E-2</v>
      </c>
      <c r="S11" s="24">
        <f t="shared" si="5"/>
        <v>0.56526086956521737</v>
      </c>
      <c r="T11" s="24">
        <f t="shared" si="6"/>
        <v>0</v>
      </c>
      <c r="U11" s="24">
        <f t="shared" si="7"/>
        <v>0</v>
      </c>
      <c r="V11" s="24">
        <f t="shared" si="8"/>
        <v>0.96673913043478255</v>
      </c>
    </row>
    <row r="12" spans="1:24">
      <c r="A12">
        <v>32</v>
      </c>
      <c r="B12" t="s">
        <v>35</v>
      </c>
      <c r="C12" t="s">
        <v>112</v>
      </c>
      <c r="D12" s="2">
        <v>28.75</v>
      </c>
      <c r="E12" s="3">
        <v>5</v>
      </c>
      <c r="F12" s="3">
        <v>440</v>
      </c>
      <c r="G12" s="8">
        <v>73.930000000000007</v>
      </c>
      <c r="H12" s="8">
        <v>2.38</v>
      </c>
      <c r="I12" s="8">
        <v>39.69</v>
      </c>
      <c r="J12" s="8">
        <v>46.5</v>
      </c>
      <c r="K12" s="8">
        <v>203.91</v>
      </c>
      <c r="L12" s="4">
        <v>0</v>
      </c>
      <c r="M12" s="4"/>
      <c r="N12" s="4">
        <v>366.40999999999997</v>
      </c>
      <c r="O12" s="24">
        <f t="shared" si="1"/>
        <v>0.1680227272727273</v>
      </c>
      <c r="P12" s="24">
        <f t="shared" si="2"/>
        <v>5.4090909090909085E-3</v>
      </c>
      <c r="Q12" s="24">
        <f t="shared" si="3"/>
        <v>9.0204545454545454E-2</v>
      </c>
      <c r="R12" s="24">
        <f t="shared" si="4"/>
        <v>0.10568181818181818</v>
      </c>
      <c r="S12" s="24">
        <f t="shared" si="5"/>
        <v>0.46343181818181817</v>
      </c>
      <c r="T12" s="24">
        <f t="shared" si="6"/>
        <v>0</v>
      </c>
      <c r="U12" s="24">
        <f t="shared" si="7"/>
        <v>0</v>
      </c>
      <c r="V12" s="24">
        <f t="shared" si="8"/>
        <v>0.83274999999999988</v>
      </c>
    </row>
    <row r="13" spans="1:24">
      <c r="A13">
        <v>40</v>
      </c>
      <c r="B13" s="9" t="s">
        <v>40</v>
      </c>
      <c r="C13" t="s">
        <v>113</v>
      </c>
      <c r="D13" s="2">
        <v>54</v>
      </c>
      <c r="E13" s="3">
        <v>3</v>
      </c>
      <c r="F13" s="3">
        <v>600</v>
      </c>
      <c r="G13" s="4">
        <v>9.5500000000000007</v>
      </c>
      <c r="H13" s="4">
        <v>0.28999999999999998</v>
      </c>
      <c r="I13" s="4">
        <v>10.130000000000001</v>
      </c>
      <c r="J13" s="4">
        <v>55.47</v>
      </c>
      <c r="K13" s="8">
        <v>291.95999999999998</v>
      </c>
      <c r="L13" s="8">
        <v>29.400000000000002</v>
      </c>
      <c r="M13" s="4"/>
      <c r="N13" s="4">
        <v>396.79999999999995</v>
      </c>
      <c r="O13" s="24">
        <f t="shared" si="1"/>
        <v>1.5916666666666669E-2</v>
      </c>
      <c r="P13" s="24">
        <f t="shared" si="2"/>
        <v>4.8333333333333328E-4</v>
      </c>
      <c r="Q13" s="24">
        <f t="shared" si="3"/>
        <v>1.6883333333333334E-2</v>
      </c>
      <c r="R13" s="24">
        <f t="shared" si="4"/>
        <v>9.2450000000000004E-2</v>
      </c>
      <c r="S13" s="24">
        <f t="shared" si="5"/>
        <v>0.48659999999999998</v>
      </c>
      <c r="T13" s="24">
        <f t="shared" si="6"/>
        <v>4.9000000000000002E-2</v>
      </c>
      <c r="U13" s="24">
        <f t="shared" si="7"/>
        <v>0</v>
      </c>
      <c r="V13" s="24">
        <f t="shared" si="8"/>
        <v>0.66133333333333322</v>
      </c>
    </row>
    <row r="14" spans="1:24">
      <c r="A14">
        <v>41</v>
      </c>
      <c r="B14" s="9" t="s">
        <v>41</v>
      </c>
      <c r="C14" t="s">
        <v>114</v>
      </c>
      <c r="D14" s="2">
        <v>33</v>
      </c>
      <c r="E14" s="3">
        <v>5</v>
      </c>
      <c r="F14" s="3">
        <v>630</v>
      </c>
      <c r="G14" s="4">
        <v>7.33</v>
      </c>
      <c r="H14" s="4">
        <v>0</v>
      </c>
      <c r="I14" s="4">
        <v>0</v>
      </c>
      <c r="J14" s="4">
        <v>43.39</v>
      </c>
      <c r="K14" s="8">
        <v>192.21</v>
      </c>
      <c r="L14" s="8">
        <v>7.13</v>
      </c>
      <c r="M14" s="4"/>
      <c r="N14" s="4">
        <v>250.06</v>
      </c>
      <c r="O14" s="24">
        <f t="shared" si="1"/>
        <v>1.1634920634920635E-2</v>
      </c>
      <c r="P14" s="24">
        <f t="shared" si="2"/>
        <v>0</v>
      </c>
      <c r="Q14" s="24">
        <f t="shared" si="3"/>
        <v>0</v>
      </c>
      <c r="R14" s="24">
        <f t="shared" si="4"/>
        <v>6.8873015873015878E-2</v>
      </c>
      <c r="S14" s="24">
        <f t="shared" si="5"/>
        <v>0.30509523809523809</v>
      </c>
      <c r="T14" s="24">
        <f t="shared" si="6"/>
        <v>1.1317460317460318E-2</v>
      </c>
      <c r="U14" s="24">
        <f t="shared" si="7"/>
        <v>0</v>
      </c>
      <c r="V14" s="24">
        <f t="shared" si="8"/>
        <v>0.39692063492063495</v>
      </c>
    </row>
    <row r="15" spans="1:24">
      <c r="A15">
        <v>42</v>
      </c>
      <c r="B15" s="9" t="s">
        <v>41</v>
      </c>
      <c r="C15" t="s">
        <v>115</v>
      </c>
      <c r="D15" s="2">
        <v>28</v>
      </c>
      <c r="E15" s="3">
        <v>5</v>
      </c>
      <c r="F15" s="3">
        <v>630</v>
      </c>
      <c r="G15" s="4">
        <v>25.89</v>
      </c>
      <c r="H15" s="4">
        <v>0</v>
      </c>
      <c r="I15" s="4">
        <v>0</v>
      </c>
      <c r="J15" s="4">
        <v>58.44</v>
      </c>
      <c r="K15" s="8">
        <v>256.27999999999997</v>
      </c>
      <c r="L15" s="8">
        <v>9.51</v>
      </c>
      <c r="M15" s="4"/>
      <c r="N15" s="4">
        <v>350.11999999999995</v>
      </c>
      <c r="O15" s="24">
        <f t="shared" si="1"/>
        <v>4.1095238095238094E-2</v>
      </c>
      <c r="P15" s="24">
        <f t="shared" si="2"/>
        <v>0</v>
      </c>
      <c r="Q15" s="24">
        <f t="shared" si="3"/>
        <v>0</v>
      </c>
      <c r="R15" s="24">
        <f t="shared" si="4"/>
        <v>9.2761904761904754E-2</v>
      </c>
      <c r="S15" s="24">
        <f t="shared" si="5"/>
        <v>0.40679365079365076</v>
      </c>
      <c r="T15" s="24">
        <f t="shared" si="6"/>
        <v>1.5095238095238096E-2</v>
      </c>
      <c r="U15" s="24">
        <f t="shared" si="7"/>
        <v>0</v>
      </c>
      <c r="V15" s="24">
        <f t="shared" si="8"/>
        <v>0.55574603174603165</v>
      </c>
    </row>
    <row r="16" spans="1:24">
      <c r="A16">
        <v>47</v>
      </c>
      <c r="B16" s="9" t="s">
        <v>46</v>
      </c>
      <c r="C16" t="s">
        <v>116</v>
      </c>
      <c r="D16" s="2">
        <v>32.761904761904816</v>
      </c>
      <c r="E16" s="3">
        <v>5</v>
      </c>
      <c r="F16" s="3">
        <v>2100</v>
      </c>
      <c r="G16" s="4">
        <v>238.17</v>
      </c>
      <c r="H16" s="4">
        <v>4.8499999999999996</v>
      </c>
      <c r="I16" s="4">
        <v>3.61</v>
      </c>
      <c r="J16" s="4">
        <v>163.19</v>
      </c>
      <c r="K16" s="4">
        <v>507.06</v>
      </c>
      <c r="L16" s="4">
        <v>0</v>
      </c>
      <c r="M16" s="4"/>
      <c r="N16" s="4">
        <v>916.88</v>
      </c>
      <c r="O16" s="24">
        <f t="shared" si="1"/>
        <v>0.1134142857142857</v>
      </c>
      <c r="P16" s="24">
        <f t="shared" si="2"/>
        <v>2.3095238095238095E-3</v>
      </c>
      <c r="Q16" s="24">
        <f t="shared" si="3"/>
        <v>1.719047619047619E-3</v>
      </c>
      <c r="R16" s="24">
        <f t="shared" si="4"/>
        <v>7.7709523809523812E-2</v>
      </c>
      <c r="S16" s="24">
        <f t="shared" si="5"/>
        <v>0.24145714285714287</v>
      </c>
      <c r="T16" s="24">
        <f t="shared" si="6"/>
        <v>0</v>
      </c>
      <c r="U16" s="24">
        <f t="shared" si="7"/>
        <v>0</v>
      </c>
      <c r="V16" s="24">
        <f t="shared" si="8"/>
        <v>0.43660952380952378</v>
      </c>
    </row>
    <row r="17" spans="1:22">
      <c r="A17">
        <v>49</v>
      </c>
      <c r="B17" s="9" t="s">
        <v>47</v>
      </c>
      <c r="C17" t="s">
        <v>111</v>
      </c>
      <c r="D17" s="2">
        <v>32</v>
      </c>
      <c r="E17" s="3">
        <v>5</v>
      </c>
      <c r="F17" s="3">
        <v>1000</v>
      </c>
      <c r="G17" s="4">
        <v>282.11</v>
      </c>
      <c r="H17" s="4">
        <v>0</v>
      </c>
      <c r="I17" s="4">
        <v>47.37</v>
      </c>
      <c r="J17" s="4">
        <v>48.11</v>
      </c>
      <c r="K17" s="4">
        <v>162.4</v>
      </c>
      <c r="L17" s="4">
        <v>16.03</v>
      </c>
      <c r="M17" s="4">
        <v>6.5</v>
      </c>
      <c r="N17" s="4">
        <v>562.52</v>
      </c>
      <c r="O17" s="24">
        <f t="shared" si="1"/>
        <v>0.28211000000000003</v>
      </c>
      <c r="P17" s="24">
        <f t="shared" si="2"/>
        <v>0</v>
      </c>
      <c r="Q17" s="24">
        <f t="shared" si="3"/>
        <v>4.7369999999999995E-2</v>
      </c>
      <c r="R17" s="24">
        <f t="shared" si="4"/>
        <v>4.811E-2</v>
      </c>
      <c r="S17" s="24">
        <f t="shared" si="5"/>
        <v>0.16240000000000002</v>
      </c>
      <c r="T17" s="24">
        <f t="shared" si="6"/>
        <v>1.6030000000000003E-2</v>
      </c>
      <c r="U17" s="24">
        <f t="shared" si="7"/>
        <v>6.4999999999999997E-3</v>
      </c>
      <c r="V17" s="24">
        <f t="shared" si="8"/>
        <v>0.56252000000000002</v>
      </c>
    </row>
    <row r="18" spans="1:22">
      <c r="A18">
        <v>54</v>
      </c>
      <c r="B18" s="12" t="s">
        <v>49</v>
      </c>
      <c r="D18" s="2">
        <v>35.349999999999909</v>
      </c>
      <c r="E18" s="3">
        <v>5</v>
      </c>
      <c r="F18" s="3">
        <v>2000</v>
      </c>
      <c r="G18" s="4">
        <v>141.76</v>
      </c>
      <c r="H18" s="4">
        <v>7.34</v>
      </c>
      <c r="I18" s="4">
        <v>0.02</v>
      </c>
      <c r="J18" s="4">
        <v>75.900000000000006</v>
      </c>
      <c r="K18" s="4">
        <v>389.8</v>
      </c>
      <c r="L18" s="4">
        <v>31.75</v>
      </c>
      <c r="M18" s="4">
        <v>96.93</v>
      </c>
      <c r="N18" s="4">
        <v>743.5</v>
      </c>
      <c r="O18" s="24">
        <f t="shared" si="1"/>
        <v>7.0879999999999999E-2</v>
      </c>
      <c r="P18" s="24">
        <f t="shared" si="2"/>
        <v>3.6700000000000001E-3</v>
      </c>
      <c r="Q18" s="24">
        <f t="shared" si="3"/>
        <v>1.0000000000000001E-5</v>
      </c>
      <c r="R18" s="24">
        <f t="shared" si="4"/>
        <v>3.7950000000000005E-2</v>
      </c>
      <c r="S18" s="24">
        <f t="shared" si="5"/>
        <v>0.19490000000000002</v>
      </c>
      <c r="T18" s="24">
        <f t="shared" si="6"/>
        <v>1.5875E-2</v>
      </c>
      <c r="U18" s="24">
        <f t="shared" si="7"/>
        <v>4.8465000000000001E-2</v>
      </c>
      <c r="V18" s="24">
        <f t="shared" si="8"/>
        <v>0.37175000000000002</v>
      </c>
    </row>
    <row r="19" spans="1:22">
      <c r="A19">
        <v>59</v>
      </c>
      <c r="B19" t="s">
        <v>53</v>
      </c>
      <c r="C19" t="s">
        <v>117</v>
      </c>
      <c r="D19" s="2">
        <v>32</v>
      </c>
      <c r="E19" s="3">
        <v>5</v>
      </c>
      <c r="F19" s="3">
        <v>420</v>
      </c>
      <c r="G19" s="8">
        <v>94.5</v>
      </c>
      <c r="H19" s="8">
        <v>0</v>
      </c>
      <c r="I19" s="8">
        <v>5.2</v>
      </c>
      <c r="J19" s="8">
        <v>11.32</v>
      </c>
      <c r="K19" s="8">
        <v>130.37</v>
      </c>
      <c r="L19" s="4">
        <v>0</v>
      </c>
      <c r="M19" s="4">
        <v>40.29</v>
      </c>
      <c r="N19" s="4">
        <v>281.68</v>
      </c>
      <c r="O19" s="24">
        <f t="shared" si="1"/>
        <v>0.22500000000000001</v>
      </c>
      <c r="P19" s="24">
        <f t="shared" si="2"/>
        <v>0</v>
      </c>
      <c r="Q19" s="24">
        <f t="shared" si="3"/>
        <v>1.2380952380952381E-2</v>
      </c>
      <c r="R19" s="24">
        <f t="shared" si="4"/>
        <v>2.6952380952380953E-2</v>
      </c>
      <c r="S19" s="24">
        <f t="shared" si="5"/>
        <v>0.31040476190476191</v>
      </c>
      <c r="T19" s="24">
        <f t="shared" si="6"/>
        <v>0</v>
      </c>
      <c r="U19" s="24">
        <f t="shared" si="7"/>
        <v>9.5928571428571432E-2</v>
      </c>
      <c r="V19" s="24">
        <f t="shared" si="8"/>
        <v>0.67066666666666663</v>
      </c>
    </row>
    <row r="20" spans="1:22">
      <c r="A20">
        <v>63</v>
      </c>
      <c r="B20" t="s">
        <v>54</v>
      </c>
      <c r="C20" t="s">
        <v>117</v>
      </c>
      <c r="D20" s="2">
        <v>31</v>
      </c>
      <c r="E20" s="3">
        <v>5</v>
      </c>
      <c r="F20" s="3">
        <v>1260</v>
      </c>
      <c r="G20" s="8">
        <v>145.08000000000001</v>
      </c>
      <c r="H20" s="8">
        <v>0</v>
      </c>
      <c r="I20" s="8">
        <v>0</v>
      </c>
      <c r="J20" s="8">
        <v>66.709999999999994</v>
      </c>
      <c r="K20" s="8">
        <v>399.64</v>
      </c>
      <c r="L20" s="4">
        <v>0</v>
      </c>
      <c r="M20" s="4">
        <v>120.88</v>
      </c>
      <c r="N20" s="4">
        <v>732.31000000000006</v>
      </c>
      <c r="O20" s="24">
        <f t="shared" si="1"/>
        <v>0.11514285714285716</v>
      </c>
      <c r="P20" s="24">
        <f t="shared" si="2"/>
        <v>0</v>
      </c>
      <c r="Q20" s="24">
        <f t="shared" si="3"/>
        <v>0</v>
      </c>
      <c r="R20" s="24">
        <f t="shared" si="4"/>
        <v>5.294444444444444E-2</v>
      </c>
      <c r="S20" s="24">
        <f t="shared" si="5"/>
        <v>0.31717460317460316</v>
      </c>
      <c r="T20" s="24">
        <f t="shared" si="6"/>
        <v>0</v>
      </c>
      <c r="U20" s="24">
        <f t="shared" si="7"/>
        <v>9.5936507936507931E-2</v>
      </c>
      <c r="V20" s="24">
        <f t="shared" si="8"/>
        <v>0.58119841269841277</v>
      </c>
    </row>
    <row r="21" spans="1:22">
      <c r="A21">
        <v>69</v>
      </c>
      <c r="B21" t="s">
        <v>56</v>
      </c>
      <c r="C21" t="s">
        <v>112</v>
      </c>
      <c r="D21" s="2">
        <v>47</v>
      </c>
      <c r="E21" s="3">
        <v>5</v>
      </c>
      <c r="F21" s="3">
        <v>440</v>
      </c>
      <c r="G21" s="8">
        <v>28.57</v>
      </c>
      <c r="H21" s="8">
        <v>3.32</v>
      </c>
      <c r="I21" s="8">
        <v>48.25</v>
      </c>
      <c r="J21" s="8">
        <v>16.22</v>
      </c>
      <c r="K21" s="8">
        <v>221.52</v>
      </c>
      <c r="L21" s="4">
        <v>0</v>
      </c>
      <c r="M21" s="4">
        <v>-1.83</v>
      </c>
      <c r="N21" s="4">
        <v>316.05</v>
      </c>
      <c r="O21" s="24">
        <f t="shared" si="1"/>
        <v>6.4931818181818188E-2</v>
      </c>
      <c r="P21" s="24">
        <f t="shared" si="2"/>
        <v>7.5454545454545453E-3</v>
      </c>
      <c r="Q21" s="24">
        <f t="shared" si="3"/>
        <v>0.10965909090909091</v>
      </c>
      <c r="R21" s="24">
        <f t="shared" si="4"/>
        <v>3.6863636363636362E-2</v>
      </c>
      <c r="S21" s="24">
        <f t="shared" si="5"/>
        <v>0.50345454545454549</v>
      </c>
      <c r="T21" s="24">
        <f t="shared" si="6"/>
        <v>0</v>
      </c>
      <c r="U21" s="24">
        <f t="shared" si="7"/>
        <v>-4.1590909090909092E-3</v>
      </c>
      <c r="V21" s="24">
        <f t="shared" si="8"/>
        <v>0.71829545454545463</v>
      </c>
    </row>
    <row r="22" spans="1:22">
      <c r="A22">
        <v>70</v>
      </c>
      <c r="B22" t="s">
        <v>57</v>
      </c>
      <c r="C22" t="s">
        <v>112</v>
      </c>
      <c r="D22" s="2">
        <v>36</v>
      </c>
      <c r="E22" s="3">
        <v>5</v>
      </c>
      <c r="F22" s="3">
        <v>840</v>
      </c>
      <c r="G22" s="8">
        <v>57.56</v>
      </c>
      <c r="H22" s="8">
        <v>10.87</v>
      </c>
      <c r="I22" s="8">
        <v>20.41</v>
      </c>
      <c r="J22" s="8">
        <v>30.61</v>
      </c>
      <c r="K22" s="8">
        <v>297.77999999999997</v>
      </c>
      <c r="L22" s="4">
        <v>0</v>
      </c>
      <c r="M22" s="4">
        <v>-3.83</v>
      </c>
      <c r="N22" s="4">
        <v>413.4</v>
      </c>
      <c r="O22" s="24">
        <f t="shared" si="1"/>
        <v>6.8523809523809528E-2</v>
      </c>
      <c r="P22" s="24">
        <f t="shared" si="2"/>
        <v>1.294047619047619E-2</v>
      </c>
      <c r="Q22" s="24">
        <f t="shared" si="3"/>
        <v>2.4297619047619047E-2</v>
      </c>
      <c r="R22" s="24">
        <f t="shared" si="4"/>
        <v>3.644047619047619E-2</v>
      </c>
      <c r="S22" s="24">
        <f t="shared" si="5"/>
        <v>0.35449999999999998</v>
      </c>
      <c r="T22" s="24">
        <f t="shared" si="6"/>
        <v>0</v>
      </c>
      <c r="U22" s="24">
        <f t="shared" si="7"/>
        <v>-4.5595238095238093E-3</v>
      </c>
      <c r="V22" s="24">
        <f t="shared" si="8"/>
        <v>0.4921428571428571</v>
      </c>
    </row>
    <row r="23" spans="1:22">
      <c r="A23">
        <v>74</v>
      </c>
      <c r="B23" s="13" t="s">
        <v>61</v>
      </c>
      <c r="C23" t="s">
        <v>118</v>
      </c>
      <c r="D23" s="2">
        <v>39</v>
      </c>
      <c r="E23" s="3">
        <v>5</v>
      </c>
      <c r="F23" s="3">
        <v>610</v>
      </c>
      <c r="G23" s="14">
        <v>24.88</v>
      </c>
      <c r="H23" s="8">
        <v>5.86</v>
      </c>
      <c r="I23" s="8">
        <v>33.46</v>
      </c>
      <c r="J23" s="8">
        <v>32.869999999999997</v>
      </c>
      <c r="K23" s="8">
        <v>202.2</v>
      </c>
      <c r="L23" s="4">
        <v>0</v>
      </c>
      <c r="M23" s="4"/>
      <c r="N23" s="4">
        <v>299.27</v>
      </c>
      <c r="O23" s="24">
        <f t="shared" si="1"/>
        <v>4.0786885245901634E-2</v>
      </c>
      <c r="P23" s="24">
        <f t="shared" si="2"/>
        <v>9.60655737704918E-3</v>
      </c>
      <c r="Q23" s="24">
        <f t="shared" si="3"/>
        <v>5.4852459016393441E-2</v>
      </c>
      <c r="R23" s="24">
        <f t="shared" si="4"/>
        <v>5.3885245901639338E-2</v>
      </c>
      <c r="S23" s="24">
        <f t="shared" si="5"/>
        <v>0.33147540983606555</v>
      </c>
      <c r="T23" s="24">
        <f t="shared" si="6"/>
        <v>0</v>
      </c>
      <c r="U23" s="24">
        <f t="shared" si="7"/>
        <v>0</v>
      </c>
      <c r="V23" s="24">
        <f t="shared" si="8"/>
        <v>0.49060655737704917</v>
      </c>
    </row>
    <row r="24" spans="1:22">
      <c r="A24">
        <v>75</v>
      </c>
      <c r="B24" s="13" t="s">
        <v>62</v>
      </c>
      <c r="C24" t="s">
        <v>119</v>
      </c>
      <c r="D24" s="2">
        <v>30</v>
      </c>
      <c r="E24" s="3">
        <v>5</v>
      </c>
      <c r="F24" s="3">
        <v>420</v>
      </c>
      <c r="G24" s="14">
        <v>20.89</v>
      </c>
      <c r="H24" s="8">
        <v>0</v>
      </c>
      <c r="I24" s="8">
        <v>28.64</v>
      </c>
      <c r="J24" s="8">
        <v>24.62</v>
      </c>
      <c r="K24" s="8">
        <v>119.72</v>
      </c>
      <c r="L24" s="4">
        <v>0</v>
      </c>
      <c r="M24" s="4"/>
      <c r="N24" s="4">
        <v>193.87</v>
      </c>
      <c r="O24" s="24">
        <f t="shared" si="1"/>
        <v>4.9738095238095241E-2</v>
      </c>
      <c r="P24" s="24">
        <f t="shared" si="2"/>
        <v>0</v>
      </c>
      <c r="Q24" s="24">
        <f t="shared" si="3"/>
        <v>6.819047619047619E-2</v>
      </c>
      <c r="R24" s="24">
        <f t="shared" si="4"/>
        <v>5.8619047619047619E-2</v>
      </c>
      <c r="S24" s="24">
        <f t="shared" si="5"/>
        <v>0.28504761904761905</v>
      </c>
      <c r="T24" s="24">
        <f t="shared" si="6"/>
        <v>0</v>
      </c>
      <c r="U24" s="24">
        <f t="shared" si="7"/>
        <v>0</v>
      </c>
      <c r="V24" s="24">
        <f t="shared" si="8"/>
        <v>0.46159523809523811</v>
      </c>
    </row>
    <row r="25" spans="1:22">
      <c r="A25">
        <v>77</v>
      </c>
      <c r="B25" s="13" t="s">
        <v>63</v>
      </c>
      <c r="C25" t="s">
        <v>120</v>
      </c>
      <c r="D25" s="2">
        <v>35</v>
      </c>
      <c r="E25" s="3">
        <v>5</v>
      </c>
      <c r="F25" s="3">
        <v>1260</v>
      </c>
      <c r="G25" s="14">
        <v>73.52</v>
      </c>
      <c r="H25" s="8">
        <v>16.93</v>
      </c>
      <c r="I25" s="8">
        <v>67.58</v>
      </c>
      <c r="J25" s="8">
        <v>60.96</v>
      </c>
      <c r="K25" s="8">
        <v>220.74</v>
      </c>
      <c r="L25" s="4">
        <v>0</v>
      </c>
      <c r="M25" s="4"/>
      <c r="N25" s="4">
        <v>439.73</v>
      </c>
      <c r="O25" s="24">
        <f t="shared" si="1"/>
        <v>5.8349206349206345E-2</v>
      </c>
      <c r="P25" s="24">
        <f t="shared" si="2"/>
        <v>1.3436507936507936E-2</v>
      </c>
      <c r="Q25" s="24">
        <f t="shared" si="3"/>
        <v>5.3634920634920633E-2</v>
      </c>
      <c r="R25" s="24">
        <f t="shared" si="4"/>
        <v>4.8380952380952379E-2</v>
      </c>
      <c r="S25" s="24">
        <f t="shared" si="5"/>
        <v>0.1751904761904762</v>
      </c>
      <c r="T25" s="24">
        <f t="shared" si="6"/>
        <v>0</v>
      </c>
      <c r="U25" s="24">
        <f t="shared" si="7"/>
        <v>0</v>
      </c>
      <c r="V25" s="24">
        <f t="shared" si="8"/>
        <v>0.34899206349206352</v>
      </c>
    </row>
    <row r="26" spans="1:22">
      <c r="A26">
        <v>79</v>
      </c>
      <c r="B26" s="13" t="s">
        <v>64</v>
      </c>
      <c r="C26" t="s">
        <v>121</v>
      </c>
      <c r="D26" s="2">
        <v>27</v>
      </c>
      <c r="E26" s="3">
        <v>5</v>
      </c>
      <c r="F26" s="3">
        <v>215</v>
      </c>
      <c r="G26" s="14">
        <v>49.82</v>
      </c>
      <c r="H26" s="8">
        <v>2.95</v>
      </c>
      <c r="I26" s="8">
        <v>29.88</v>
      </c>
      <c r="J26" s="8">
        <v>8.32</v>
      </c>
      <c r="K26" s="8">
        <v>113.58</v>
      </c>
      <c r="L26" s="4">
        <v>0</v>
      </c>
      <c r="M26" s="4"/>
      <c r="N26" s="4">
        <v>204.55</v>
      </c>
      <c r="O26" s="24">
        <f t="shared" si="1"/>
        <v>0.23172093023255813</v>
      </c>
      <c r="P26" s="24">
        <f t="shared" si="2"/>
        <v>1.372093023255814E-2</v>
      </c>
      <c r="Q26" s="24">
        <f t="shared" si="3"/>
        <v>0.1389767441860465</v>
      </c>
      <c r="R26" s="24">
        <f t="shared" si="4"/>
        <v>3.8697674418604652E-2</v>
      </c>
      <c r="S26" s="24">
        <f t="shared" si="5"/>
        <v>0.52827906976744188</v>
      </c>
      <c r="T26" s="24">
        <f t="shared" si="6"/>
        <v>0</v>
      </c>
      <c r="U26" s="24">
        <f t="shared" si="7"/>
        <v>0</v>
      </c>
      <c r="V26" s="24">
        <f t="shared" si="8"/>
        <v>0.95139534883720933</v>
      </c>
    </row>
    <row r="27" spans="1:22">
      <c r="A27">
        <v>83</v>
      </c>
      <c r="B27" s="13" t="s">
        <v>66</v>
      </c>
      <c r="C27" t="s">
        <v>122</v>
      </c>
      <c r="D27" s="2">
        <v>42</v>
      </c>
      <c r="E27" s="3">
        <v>5</v>
      </c>
      <c r="F27" s="3">
        <v>120</v>
      </c>
      <c r="G27" s="17">
        <v>60.38</v>
      </c>
      <c r="H27" s="26">
        <v>4.45</v>
      </c>
      <c r="I27" s="26">
        <v>47.74</v>
      </c>
      <c r="J27" s="26">
        <v>13.56</v>
      </c>
      <c r="K27" s="26">
        <v>143.69</v>
      </c>
      <c r="L27" s="4">
        <v>0</v>
      </c>
      <c r="M27" s="26">
        <v>-5.43</v>
      </c>
      <c r="N27" s="26">
        <v>264.39</v>
      </c>
      <c r="O27" s="24">
        <f t="shared" si="1"/>
        <v>0.50316666666666665</v>
      </c>
      <c r="P27" s="24">
        <f t="shared" si="2"/>
        <v>3.7083333333333336E-2</v>
      </c>
      <c r="Q27" s="24">
        <f t="shared" si="3"/>
        <v>0.39783333333333337</v>
      </c>
      <c r="R27" s="24">
        <f t="shared" si="4"/>
        <v>0.113</v>
      </c>
      <c r="S27" s="24">
        <f t="shared" si="5"/>
        <v>1.1974166666666666</v>
      </c>
      <c r="T27" s="24">
        <f t="shared" si="6"/>
        <v>0</v>
      </c>
      <c r="U27" s="24">
        <f t="shared" si="7"/>
        <v>-4.5249999999999999E-2</v>
      </c>
      <c r="V27" s="24">
        <f t="shared" si="8"/>
        <v>2.2032499999999997</v>
      </c>
    </row>
    <row r="28" spans="1:22">
      <c r="A28">
        <v>84</v>
      </c>
      <c r="B28" s="13" t="s">
        <v>66</v>
      </c>
      <c r="C28" t="s">
        <v>123</v>
      </c>
      <c r="D28" s="2">
        <v>36</v>
      </c>
      <c r="E28" s="3">
        <v>5</v>
      </c>
      <c r="F28" s="3">
        <v>120</v>
      </c>
      <c r="G28" s="17"/>
      <c r="H28" s="26"/>
      <c r="I28" s="26"/>
      <c r="J28" s="26"/>
      <c r="K28" s="26"/>
      <c r="L28" s="4">
        <v>0</v>
      </c>
      <c r="M28" s="26"/>
      <c r="N28" s="26"/>
      <c r="O28" s="24">
        <f t="shared" si="1"/>
        <v>0</v>
      </c>
      <c r="P28" s="24">
        <f t="shared" si="2"/>
        <v>0</v>
      </c>
      <c r="Q28" s="24">
        <f t="shared" si="3"/>
        <v>0</v>
      </c>
      <c r="R28" s="24">
        <f t="shared" si="4"/>
        <v>0</v>
      </c>
      <c r="S28" s="24">
        <f t="shared" si="5"/>
        <v>0</v>
      </c>
      <c r="T28" s="24">
        <f t="shared" si="6"/>
        <v>0</v>
      </c>
      <c r="U28" s="24">
        <f t="shared" si="7"/>
        <v>0</v>
      </c>
      <c r="V28" s="24">
        <f t="shared" si="8"/>
        <v>0</v>
      </c>
    </row>
    <row r="29" spans="1:22">
      <c r="A29">
        <v>85</v>
      </c>
      <c r="B29" s="13" t="s">
        <v>66</v>
      </c>
      <c r="C29" t="s">
        <v>124</v>
      </c>
      <c r="D29" s="2">
        <v>32</v>
      </c>
      <c r="E29" s="3">
        <v>5</v>
      </c>
      <c r="F29" s="3">
        <v>120</v>
      </c>
      <c r="G29" s="17"/>
      <c r="H29" s="26"/>
      <c r="I29" s="26"/>
      <c r="J29" s="26"/>
      <c r="K29" s="26"/>
      <c r="L29" s="4">
        <v>0</v>
      </c>
      <c r="M29" s="26"/>
      <c r="N29" s="26"/>
      <c r="O29" s="24">
        <f t="shared" si="1"/>
        <v>0</v>
      </c>
      <c r="P29" s="24">
        <f t="shared" si="2"/>
        <v>0</v>
      </c>
      <c r="Q29" s="24">
        <f t="shared" si="3"/>
        <v>0</v>
      </c>
      <c r="R29" s="24">
        <f t="shared" si="4"/>
        <v>0</v>
      </c>
      <c r="S29" s="24">
        <f t="shared" si="5"/>
        <v>0</v>
      </c>
      <c r="T29" s="24">
        <f t="shared" si="6"/>
        <v>0</v>
      </c>
      <c r="U29" s="24">
        <f t="shared" si="7"/>
        <v>0</v>
      </c>
      <c r="V29" s="24">
        <f t="shared" si="8"/>
        <v>0</v>
      </c>
    </row>
    <row r="30" spans="1:22">
      <c r="A30">
        <v>92</v>
      </c>
      <c r="B30" t="s">
        <v>71</v>
      </c>
      <c r="C30" t="s">
        <v>125</v>
      </c>
      <c r="D30" s="2">
        <v>25</v>
      </c>
      <c r="E30" s="3">
        <v>5</v>
      </c>
      <c r="F30" s="3">
        <v>500</v>
      </c>
      <c r="G30" s="4">
        <v>92.34</v>
      </c>
      <c r="H30" s="4">
        <v>19.87</v>
      </c>
      <c r="I30" s="4">
        <v>30.9</v>
      </c>
      <c r="J30" s="4">
        <v>13.36</v>
      </c>
      <c r="K30" s="4">
        <v>158.19999999999999</v>
      </c>
      <c r="L30" s="4">
        <v>0</v>
      </c>
      <c r="M30" s="4">
        <v>11.16</v>
      </c>
      <c r="N30" s="4">
        <v>325.83000000000004</v>
      </c>
      <c r="O30" s="24">
        <f t="shared" si="1"/>
        <v>0.18468000000000001</v>
      </c>
      <c r="P30" s="24">
        <f t="shared" si="2"/>
        <v>3.9740000000000004E-2</v>
      </c>
      <c r="Q30" s="24">
        <f t="shared" si="3"/>
        <v>6.1799999999999994E-2</v>
      </c>
      <c r="R30" s="24">
        <f t="shared" si="4"/>
        <v>2.6719999999999997E-2</v>
      </c>
      <c r="S30" s="24">
        <f t="shared" si="5"/>
        <v>0.31639999999999996</v>
      </c>
      <c r="T30" s="24">
        <f t="shared" si="6"/>
        <v>0</v>
      </c>
      <c r="U30" s="24">
        <f t="shared" si="7"/>
        <v>2.232E-2</v>
      </c>
      <c r="V30" s="24">
        <f t="shared" si="8"/>
        <v>0.65166000000000013</v>
      </c>
    </row>
    <row r="31" spans="1:22">
      <c r="A31">
        <v>93</v>
      </c>
      <c r="B31" t="s">
        <v>72</v>
      </c>
      <c r="C31" t="s">
        <v>126</v>
      </c>
      <c r="D31" s="2">
        <v>38</v>
      </c>
      <c r="E31" s="3">
        <v>5</v>
      </c>
      <c r="F31" s="3">
        <v>210</v>
      </c>
      <c r="G31" s="4">
        <v>6.73</v>
      </c>
      <c r="H31" s="4">
        <v>3.93</v>
      </c>
      <c r="I31" s="4">
        <v>12.7</v>
      </c>
      <c r="J31" s="4">
        <v>7.48</v>
      </c>
      <c r="K31" s="4">
        <v>79.52</v>
      </c>
      <c r="L31" s="4">
        <v>0</v>
      </c>
      <c r="M31" s="4">
        <v>-1.33</v>
      </c>
      <c r="N31" s="4">
        <v>109.03</v>
      </c>
      <c r="O31" s="24">
        <f t="shared" si="1"/>
        <v>3.2047619047619047E-2</v>
      </c>
      <c r="P31" s="24">
        <f t="shared" si="2"/>
        <v>1.8714285714285715E-2</v>
      </c>
      <c r="Q31" s="24">
        <f t="shared" si="3"/>
        <v>6.0476190476190475E-2</v>
      </c>
      <c r="R31" s="24">
        <f t="shared" si="4"/>
        <v>3.561904761904762E-2</v>
      </c>
      <c r="S31" s="24">
        <f t="shared" si="5"/>
        <v>0.37866666666666665</v>
      </c>
      <c r="T31" s="24">
        <f t="shared" si="6"/>
        <v>0</v>
      </c>
      <c r="U31" s="24">
        <f t="shared" si="7"/>
        <v>-6.333333333333334E-3</v>
      </c>
      <c r="V31" s="24">
        <f t="shared" si="8"/>
        <v>0.5191904761904762</v>
      </c>
    </row>
    <row r="32" spans="1:22">
      <c r="A32">
        <v>95</v>
      </c>
      <c r="B32" t="s">
        <v>73</v>
      </c>
      <c r="C32" t="s">
        <v>127</v>
      </c>
      <c r="D32" s="2">
        <v>28.380208333333258</v>
      </c>
      <c r="E32" s="3">
        <v>5</v>
      </c>
      <c r="F32" s="3">
        <v>1920</v>
      </c>
      <c r="G32" s="4">
        <v>55.61</v>
      </c>
      <c r="H32" s="4">
        <v>32.85</v>
      </c>
      <c r="I32" s="4">
        <v>15.26</v>
      </c>
      <c r="J32" s="4">
        <v>69.209999999999994</v>
      </c>
      <c r="K32" s="4">
        <v>496.58</v>
      </c>
      <c r="L32" s="4">
        <v>0</v>
      </c>
      <c r="M32" s="4">
        <v>-15.2</v>
      </c>
      <c r="N32" s="4">
        <v>654.30999999999995</v>
      </c>
      <c r="O32" s="24">
        <f t="shared" si="1"/>
        <v>2.8963541666666665E-2</v>
      </c>
      <c r="P32" s="24">
        <f t="shared" si="2"/>
        <v>1.7109375E-2</v>
      </c>
      <c r="Q32" s="24">
        <f t="shared" si="3"/>
        <v>7.9479166666666674E-3</v>
      </c>
      <c r="R32" s="24">
        <f t="shared" si="4"/>
        <v>3.6046874999999999E-2</v>
      </c>
      <c r="S32" s="24">
        <f t="shared" si="5"/>
        <v>0.25863541666666667</v>
      </c>
      <c r="T32" s="24">
        <f t="shared" si="6"/>
        <v>0</v>
      </c>
      <c r="U32" s="24">
        <f t="shared" si="7"/>
        <v>-7.9166666666666656E-3</v>
      </c>
      <c r="V32" s="24">
        <f t="shared" si="8"/>
        <v>0.34078645833333332</v>
      </c>
    </row>
    <row r="33" spans="1:22">
      <c r="A33">
        <v>97</v>
      </c>
      <c r="B33" t="s">
        <v>74</v>
      </c>
      <c r="C33" t="s">
        <v>128</v>
      </c>
      <c r="D33" s="2">
        <v>25</v>
      </c>
      <c r="E33" s="3">
        <v>5</v>
      </c>
      <c r="F33" s="3">
        <v>840</v>
      </c>
      <c r="G33" s="4">
        <v>71.91</v>
      </c>
      <c r="H33" s="4">
        <v>7.87</v>
      </c>
      <c r="I33" s="4">
        <v>21.03</v>
      </c>
      <c r="J33" s="4">
        <v>32.4</v>
      </c>
      <c r="K33" s="4">
        <v>239.61</v>
      </c>
      <c r="L33" s="4">
        <v>0</v>
      </c>
      <c r="M33" s="4">
        <v>-9.16</v>
      </c>
      <c r="N33" s="4">
        <v>363.66</v>
      </c>
      <c r="O33" s="24">
        <f t="shared" si="1"/>
        <v>8.5607142857142854E-2</v>
      </c>
      <c r="P33" s="24">
        <f t="shared" si="2"/>
        <v>9.3690476190476189E-3</v>
      </c>
      <c r="Q33" s="24">
        <f t="shared" si="3"/>
        <v>2.5035714285714286E-2</v>
      </c>
      <c r="R33" s="24">
        <f t="shared" si="4"/>
        <v>3.8571428571428569E-2</v>
      </c>
      <c r="S33" s="24">
        <f t="shared" si="5"/>
        <v>0.28525</v>
      </c>
      <c r="T33" s="24">
        <f t="shared" si="6"/>
        <v>0</v>
      </c>
      <c r="U33" s="24">
        <f t="shared" si="7"/>
        <v>-1.0904761904761905E-2</v>
      </c>
      <c r="V33" s="24">
        <f t="shared" si="8"/>
        <v>0.43292857142857144</v>
      </c>
    </row>
    <row r="34" spans="1:22">
      <c r="A34">
        <v>99</v>
      </c>
      <c r="B34" t="s">
        <v>75</v>
      </c>
      <c r="C34" t="s">
        <v>129</v>
      </c>
      <c r="D34" s="2">
        <v>38</v>
      </c>
      <c r="E34" s="3">
        <v>5</v>
      </c>
      <c r="F34" s="3">
        <v>420</v>
      </c>
      <c r="G34" s="4">
        <v>8.8800000000000008</v>
      </c>
      <c r="H34" s="4">
        <v>10.59</v>
      </c>
      <c r="I34" s="4">
        <v>2.3199999999999998</v>
      </c>
      <c r="J34" s="4">
        <v>8.43</v>
      </c>
      <c r="K34" s="4">
        <v>167.74</v>
      </c>
      <c r="L34" s="4">
        <v>0</v>
      </c>
      <c r="M34" s="4">
        <v>-15.43</v>
      </c>
      <c r="N34" s="4">
        <v>182.53</v>
      </c>
      <c r="O34" s="24">
        <f t="shared" si="1"/>
        <v>2.1142857142857144E-2</v>
      </c>
      <c r="P34" s="24">
        <f t="shared" si="2"/>
        <v>2.5214285714285713E-2</v>
      </c>
      <c r="Q34" s="24">
        <f t="shared" si="3"/>
        <v>5.5238095238095237E-3</v>
      </c>
      <c r="R34" s="24">
        <f t="shared" si="4"/>
        <v>2.007142857142857E-2</v>
      </c>
      <c r="S34" s="24">
        <f t="shared" si="5"/>
        <v>0.39938095238095239</v>
      </c>
      <c r="T34" s="24">
        <f t="shared" si="6"/>
        <v>0</v>
      </c>
      <c r="U34" s="24">
        <f t="shared" si="7"/>
        <v>-3.6738095238095236E-2</v>
      </c>
      <c r="V34" s="24">
        <f t="shared" si="8"/>
        <v>0.43459523809523809</v>
      </c>
    </row>
    <row r="35" spans="1:22">
      <c r="A35">
        <v>101</v>
      </c>
      <c r="B35" t="s">
        <v>76</v>
      </c>
      <c r="C35" t="s">
        <v>130</v>
      </c>
      <c r="D35" s="2">
        <v>40</v>
      </c>
      <c r="E35" s="3">
        <v>5</v>
      </c>
      <c r="F35" s="3">
        <v>630</v>
      </c>
      <c r="G35" s="4">
        <v>16.89</v>
      </c>
      <c r="H35" s="4">
        <v>6.9</v>
      </c>
      <c r="I35" s="4">
        <v>25.88</v>
      </c>
      <c r="J35" s="4">
        <v>32.53</v>
      </c>
      <c r="K35" s="4">
        <v>270.38</v>
      </c>
      <c r="L35" s="4">
        <v>0</v>
      </c>
      <c r="M35" s="4">
        <v>-19.899999999999999</v>
      </c>
      <c r="N35" s="4">
        <v>332.68</v>
      </c>
      <c r="O35" s="24">
        <f t="shared" si="1"/>
        <v>2.6809523809523811E-2</v>
      </c>
      <c r="P35" s="24">
        <f t="shared" si="2"/>
        <v>1.0952380952380953E-2</v>
      </c>
      <c r="Q35" s="24">
        <f t="shared" si="3"/>
        <v>4.1079365079365077E-2</v>
      </c>
      <c r="R35" s="24">
        <f t="shared" si="4"/>
        <v>5.1634920634920638E-2</v>
      </c>
      <c r="S35" s="24">
        <f t="shared" si="5"/>
        <v>0.42917460317460315</v>
      </c>
      <c r="T35" s="24">
        <f t="shared" si="6"/>
        <v>0</v>
      </c>
      <c r="U35" s="24">
        <f t="shared" si="7"/>
        <v>-3.1587301587301587E-2</v>
      </c>
      <c r="V35" s="24">
        <f t="shared" si="8"/>
        <v>0.52806349206349212</v>
      </c>
    </row>
    <row r="36" spans="1:22">
      <c r="A36">
        <v>109</v>
      </c>
      <c r="B36" s="18" t="s">
        <v>83</v>
      </c>
      <c r="C36">
        <v>0</v>
      </c>
      <c r="D36" s="2">
        <v>26</v>
      </c>
      <c r="E36" s="3">
        <v>5</v>
      </c>
      <c r="F36" s="3">
        <v>420</v>
      </c>
      <c r="G36" s="4">
        <v>77.67</v>
      </c>
      <c r="H36" s="4">
        <v>6.54</v>
      </c>
      <c r="I36" s="4">
        <v>14.78</v>
      </c>
      <c r="J36" s="4">
        <v>13.87</v>
      </c>
      <c r="K36" s="4">
        <v>130.87</v>
      </c>
      <c r="L36" s="4">
        <v>0</v>
      </c>
      <c r="M36" s="4"/>
      <c r="N36" s="4">
        <v>243.73000000000002</v>
      </c>
      <c r="O36" s="24">
        <f t="shared" si="1"/>
        <v>0.18492857142857144</v>
      </c>
      <c r="P36" s="24">
        <f t="shared" si="2"/>
        <v>1.5571428571428571E-2</v>
      </c>
      <c r="Q36" s="24">
        <f t="shared" si="3"/>
        <v>3.5190476190476189E-2</v>
      </c>
      <c r="R36" s="24">
        <f t="shared" si="4"/>
        <v>3.3023809523809525E-2</v>
      </c>
      <c r="S36" s="24">
        <f t="shared" si="5"/>
        <v>0.31159523809523809</v>
      </c>
      <c r="T36" s="24">
        <f t="shared" si="6"/>
        <v>0</v>
      </c>
      <c r="U36" s="24">
        <f t="shared" si="7"/>
        <v>0</v>
      </c>
      <c r="V36" s="24">
        <f t="shared" si="8"/>
        <v>0.58030952380952383</v>
      </c>
    </row>
    <row r="37" spans="1:22">
      <c r="A37">
        <v>111</v>
      </c>
      <c r="B37" t="s">
        <v>85</v>
      </c>
      <c r="C37">
        <v>0</v>
      </c>
      <c r="D37" s="2">
        <v>30</v>
      </c>
      <c r="E37" s="3">
        <v>5</v>
      </c>
      <c r="F37" s="3">
        <v>840</v>
      </c>
      <c r="G37" s="8">
        <v>75.260000000000005</v>
      </c>
      <c r="H37" s="8">
        <v>12.24</v>
      </c>
      <c r="I37" s="8">
        <v>19.75</v>
      </c>
      <c r="J37" s="8">
        <v>37.549999999999997</v>
      </c>
      <c r="K37" s="8">
        <v>63.46</v>
      </c>
      <c r="L37" s="4">
        <v>0</v>
      </c>
      <c r="M37" s="4"/>
      <c r="N37" s="4">
        <v>208.26000000000002</v>
      </c>
      <c r="O37" s="24">
        <f t="shared" si="1"/>
        <v>8.9595238095238103E-2</v>
      </c>
      <c r="P37" s="24">
        <f t="shared" si="2"/>
        <v>1.4571428571428572E-2</v>
      </c>
      <c r="Q37" s="24">
        <f t="shared" si="3"/>
        <v>2.3511904761904762E-2</v>
      </c>
      <c r="R37" s="24">
        <f t="shared" si="4"/>
        <v>4.4702380952380952E-2</v>
      </c>
      <c r="S37" s="24">
        <f t="shared" si="5"/>
        <v>7.5547619047619044E-2</v>
      </c>
      <c r="T37" s="24">
        <f t="shared" si="6"/>
        <v>0</v>
      </c>
      <c r="U37" s="24">
        <f t="shared" si="7"/>
        <v>0</v>
      </c>
      <c r="V37" s="24">
        <f t="shared" si="8"/>
        <v>0.24792857142857144</v>
      </c>
    </row>
    <row r="38" spans="1:22">
      <c r="A38">
        <v>113</v>
      </c>
      <c r="B38" t="s">
        <v>87</v>
      </c>
      <c r="D38" s="2">
        <v>35</v>
      </c>
      <c r="E38" s="3">
        <v>5</v>
      </c>
      <c r="F38" s="3">
        <v>1050</v>
      </c>
      <c r="G38" s="19">
        <v>120.49</v>
      </c>
      <c r="H38" s="4">
        <v>228.72</v>
      </c>
      <c r="I38" s="4">
        <v>121.94</v>
      </c>
      <c r="J38" s="4">
        <v>139.91999999999999</v>
      </c>
      <c r="K38" s="4">
        <v>389.11</v>
      </c>
      <c r="L38" s="4">
        <v>0</v>
      </c>
      <c r="M38" s="4"/>
      <c r="N38" s="4">
        <v>1000.18</v>
      </c>
      <c r="O38" s="24">
        <f t="shared" si="1"/>
        <v>0.11475238095238095</v>
      </c>
      <c r="P38" s="24">
        <f t="shared" si="2"/>
        <v>0.21782857142857143</v>
      </c>
      <c r="Q38" s="24">
        <f t="shared" si="3"/>
        <v>0.11613333333333332</v>
      </c>
      <c r="R38" s="24">
        <f t="shared" si="4"/>
        <v>0.13325714285714285</v>
      </c>
      <c r="S38" s="24">
        <f t="shared" si="5"/>
        <v>0.3705809523809524</v>
      </c>
      <c r="T38" s="24">
        <f t="shared" si="6"/>
        <v>0</v>
      </c>
      <c r="U38" s="24">
        <f t="shared" si="7"/>
        <v>0</v>
      </c>
      <c r="V38" s="24">
        <f t="shared" si="8"/>
        <v>0.95255238095238093</v>
      </c>
    </row>
    <row r="39" spans="1:22">
      <c r="A39">
        <v>114</v>
      </c>
      <c r="B39" t="s">
        <v>88</v>
      </c>
      <c r="C39" t="s">
        <v>39</v>
      </c>
      <c r="D39" s="2">
        <v>33</v>
      </c>
      <c r="E39" s="3">
        <v>5</v>
      </c>
      <c r="F39" s="3">
        <v>840</v>
      </c>
      <c r="G39" s="19">
        <v>70.02</v>
      </c>
      <c r="H39" s="4">
        <v>135.02000000000001</v>
      </c>
      <c r="I39" s="4">
        <v>76.930000000000007</v>
      </c>
      <c r="J39" s="4">
        <v>117.3</v>
      </c>
      <c r="K39" s="4">
        <v>297.45999999999998</v>
      </c>
      <c r="L39" s="4">
        <v>0</v>
      </c>
      <c r="M39" s="4"/>
      <c r="N39" s="4">
        <v>696.73</v>
      </c>
      <c r="O39" s="24">
        <f t="shared" si="1"/>
        <v>8.3357142857142852E-2</v>
      </c>
      <c r="P39" s="24">
        <f t="shared" si="2"/>
        <v>0.16073809523809526</v>
      </c>
      <c r="Q39" s="24">
        <f t="shared" si="3"/>
        <v>9.1583333333333336E-2</v>
      </c>
      <c r="R39" s="24">
        <f t="shared" si="4"/>
        <v>0.13964285714285715</v>
      </c>
      <c r="S39" s="24">
        <f t="shared" si="5"/>
        <v>0.35411904761904761</v>
      </c>
      <c r="T39" s="24">
        <f t="shared" si="6"/>
        <v>0</v>
      </c>
      <c r="U39" s="24">
        <f t="shared" si="7"/>
        <v>0</v>
      </c>
      <c r="V39" s="24">
        <f t="shared" si="8"/>
        <v>0.82944047619047623</v>
      </c>
    </row>
    <row r="40" spans="1:22">
      <c r="A40">
        <v>116</v>
      </c>
      <c r="B40" t="s">
        <v>90</v>
      </c>
      <c r="C40" t="s">
        <v>39</v>
      </c>
      <c r="D40" s="2">
        <v>26</v>
      </c>
      <c r="E40" s="3">
        <v>5</v>
      </c>
      <c r="F40" s="3">
        <v>630</v>
      </c>
      <c r="G40" s="19">
        <v>141.52000000000001</v>
      </c>
      <c r="H40" s="4">
        <v>326.13</v>
      </c>
      <c r="I40" s="4">
        <v>126.91</v>
      </c>
      <c r="J40" s="4">
        <v>80.56</v>
      </c>
      <c r="K40" s="4">
        <v>277.51</v>
      </c>
      <c r="L40" s="4">
        <v>0</v>
      </c>
      <c r="M40" s="4"/>
      <c r="N40" s="4">
        <v>952.62999999999988</v>
      </c>
      <c r="O40" s="24">
        <f t="shared" si="1"/>
        <v>0.22463492063492066</v>
      </c>
      <c r="P40" s="24">
        <f t="shared" si="2"/>
        <v>0.51766666666666661</v>
      </c>
      <c r="Q40" s="24">
        <f t="shared" si="3"/>
        <v>0.20144444444444443</v>
      </c>
      <c r="R40" s="24">
        <f t="shared" si="4"/>
        <v>0.12787301587301589</v>
      </c>
      <c r="S40" s="24">
        <f t="shared" si="5"/>
        <v>0.44049206349206349</v>
      </c>
      <c r="T40" s="24">
        <f t="shared" si="6"/>
        <v>0</v>
      </c>
      <c r="U40" s="24">
        <f t="shared" si="7"/>
        <v>0</v>
      </c>
      <c r="V40" s="24">
        <f t="shared" si="8"/>
        <v>1.512111111111111</v>
      </c>
    </row>
    <row r="41" spans="1:22">
      <c r="A41">
        <v>118</v>
      </c>
      <c r="B41" t="s">
        <v>91</v>
      </c>
      <c r="C41" t="s">
        <v>131</v>
      </c>
      <c r="D41" s="2">
        <v>33</v>
      </c>
      <c r="E41" s="3">
        <v>5</v>
      </c>
      <c r="F41" s="3">
        <v>630</v>
      </c>
      <c r="G41" s="4">
        <v>37.42</v>
      </c>
      <c r="H41" s="4">
        <v>0</v>
      </c>
      <c r="I41" s="4">
        <v>0</v>
      </c>
      <c r="J41" s="4">
        <v>49.63</v>
      </c>
      <c r="K41" s="4">
        <v>192.21</v>
      </c>
      <c r="L41" s="4">
        <v>0</v>
      </c>
      <c r="M41" s="4"/>
      <c r="N41" s="4">
        <v>279.26</v>
      </c>
      <c r="O41" s="24">
        <f t="shared" si="1"/>
        <v>5.9396825396825399E-2</v>
      </c>
      <c r="P41" s="24">
        <f t="shared" si="2"/>
        <v>0</v>
      </c>
      <c r="Q41" s="24">
        <f t="shared" si="3"/>
        <v>0</v>
      </c>
      <c r="R41" s="24">
        <f t="shared" si="4"/>
        <v>7.877777777777778E-2</v>
      </c>
      <c r="S41" s="24">
        <f t="shared" si="5"/>
        <v>0.30509523809523809</v>
      </c>
      <c r="T41" s="24">
        <f t="shared" si="6"/>
        <v>0</v>
      </c>
      <c r="U41" s="24">
        <f t="shared" si="7"/>
        <v>0</v>
      </c>
      <c r="V41" s="24">
        <f t="shared" si="8"/>
        <v>0.44326984126984126</v>
      </c>
    </row>
    <row r="42" spans="1:22">
      <c r="A42">
        <v>119</v>
      </c>
      <c r="B42" t="s">
        <v>91</v>
      </c>
      <c r="C42" t="s">
        <v>132</v>
      </c>
      <c r="D42" s="2">
        <v>27</v>
      </c>
      <c r="E42" s="3">
        <v>5</v>
      </c>
      <c r="F42" s="3">
        <v>630</v>
      </c>
      <c r="G42" s="4">
        <v>203.15</v>
      </c>
      <c r="H42" s="4">
        <v>0</v>
      </c>
      <c r="I42" s="4">
        <v>0</v>
      </c>
      <c r="J42" s="4">
        <v>69.900000000000006</v>
      </c>
      <c r="K42" s="4">
        <v>204.3</v>
      </c>
      <c r="L42" s="4">
        <v>0</v>
      </c>
      <c r="M42" s="4"/>
      <c r="N42" s="4">
        <v>477.35</v>
      </c>
      <c r="O42" s="24">
        <f t="shared" si="1"/>
        <v>0.32246031746031745</v>
      </c>
      <c r="P42" s="24">
        <f t="shared" si="2"/>
        <v>0</v>
      </c>
      <c r="Q42" s="24">
        <f t="shared" si="3"/>
        <v>0</v>
      </c>
      <c r="R42" s="24">
        <f t="shared" si="4"/>
        <v>0.11095238095238096</v>
      </c>
      <c r="S42" s="24">
        <f t="shared" si="5"/>
        <v>0.32428571428571429</v>
      </c>
      <c r="T42" s="24">
        <f t="shared" si="6"/>
        <v>0</v>
      </c>
      <c r="U42" s="24">
        <f t="shared" si="7"/>
        <v>0</v>
      </c>
      <c r="V42" s="24">
        <f t="shared" si="8"/>
        <v>0.75769841269841276</v>
      </c>
    </row>
    <row r="43" spans="1:22">
      <c r="A43">
        <v>120</v>
      </c>
      <c r="B43" t="s">
        <v>92</v>
      </c>
      <c r="D43" s="2">
        <v>49</v>
      </c>
      <c r="E43" s="3">
        <v>5</v>
      </c>
      <c r="F43" s="3">
        <v>194</v>
      </c>
      <c r="G43" s="4">
        <v>12.47</v>
      </c>
      <c r="H43" s="4">
        <v>7.97</v>
      </c>
      <c r="I43" s="4">
        <v>0</v>
      </c>
      <c r="J43" s="4">
        <v>18.07</v>
      </c>
      <c r="K43" s="4">
        <v>156.41</v>
      </c>
      <c r="L43" s="4">
        <v>0</v>
      </c>
      <c r="M43" s="4"/>
      <c r="N43" s="4">
        <v>194.92000000000002</v>
      </c>
      <c r="O43" s="24">
        <f t="shared" si="1"/>
        <v>6.427835051546392E-2</v>
      </c>
      <c r="P43" s="24">
        <f t="shared" si="2"/>
        <v>4.1082474226804125E-2</v>
      </c>
      <c r="Q43" s="24">
        <f t="shared" si="3"/>
        <v>0</v>
      </c>
      <c r="R43" s="24">
        <f t="shared" si="4"/>
        <v>9.3144329896907213E-2</v>
      </c>
      <c r="S43" s="24">
        <f t="shared" si="5"/>
        <v>0.80623711340206183</v>
      </c>
      <c r="T43" s="24">
        <f t="shared" si="6"/>
        <v>0</v>
      </c>
      <c r="U43" s="24">
        <f t="shared" si="7"/>
        <v>0</v>
      </c>
      <c r="V43" s="24">
        <f t="shared" si="8"/>
        <v>1.0047422680412372</v>
      </c>
    </row>
    <row r="44" spans="1:22">
      <c r="A44">
        <v>121</v>
      </c>
      <c r="B44" t="s">
        <v>93</v>
      </c>
      <c r="D44" s="2">
        <v>40</v>
      </c>
      <c r="E44" s="3">
        <v>5</v>
      </c>
      <c r="F44" s="3">
        <v>1000</v>
      </c>
      <c r="G44" s="4">
        <v>36.36</v>
      </c>
      <c r="H44" s="4">
        <v>1.64</v>
      </c>
      <c r="I44" s="4">
        <v>45.38</v>
      </c>
      <c r="J44" s="4">
        <v>65.3</v>
      </c>
      <c r="K44" s="4">
        <v>305.10000000000002</v>
      </c>
      <c r="L44" s="4">
        <v>0</v>
      </c>
      <c r="M44" s="4"/>
      <c r="N44" s="4">
        <v>453.78000000000003</v>
      </c>
      <c r="O44" s="24">
        <f t="shared" si="1"/>
        <v>3.6359999999999996E-2</v>
      </c>
      <c r="P44" s="24">
        <f t="shared" si="2"/>
        <v>1.64E-3</v>
      </c>
      <c r="Q44" s="24">
        <f t="shared" si="3"/>
        <v>4.5380000000000004E-2</v>
      </c>
      <c r="R44" s="24">
        <f t="shared" si="4"/>
        <v>6.5299999999999997E-2</v>
      </c>
      <c r="S44" s="24">
        <f t="shared" si="5"/>
        <v>0.30510000000000004</v>
      </c>
      <c r="T44" s="24">
        <f t="shared" si="6"/>
        <v>0</v>
      </c>
      <c r="U44" s="24">
        <f t="shared" si="7"/>
        <v>0</v>
      </c>
      <c r="V44" s="24">
        <f t="shared" si="8"/>
        <v>0.45378000000000002</v>
      </c>
    </row>
    <row r="45" spans="1:22">
      <c r="A45">
        <v>122</v>
      </c>
      <c r="B45" s="20" t="s">
        <v>94</v>
      </c>
      <c r="D45" s="2">
        <v>42</v>
      </c>
      <c r="E45" s="3">
        <v>5</v>
      </c>
      <c r="F45" s="3">
        <v>165</v>
      </c>
      <c r="G45" s="4">
        <v>6.92</v>
      </c>
      <c r="H45" s="4">
        <v>0</v>
      </c>
      <c r="I45" s="4">
        <v>0</v>
      </c>
      <c r="J45" s="4">
        <v>19.97</v>
      </c>
      <c r="K45" s="4">
        <v>103.29</v>
      </c>
      <c r="L45" s="4">
        <v>0</v>
      </c>
      <c r="M45" s="4"/>
      <c r="N45" s="4">
        <v>130.18</v>
      </c>
      <c r="O45" s="24">
        <f t="shared" si="1"/>
        <v>4.1939393939393936E-2</v>
      </c>
      <c r="P45" s="24">
        <f t="shared" si="2"/>
        <v>0</v>
      </c>
      <c r="Q45" s="24">
        <f t="shared" si="3"/>
        <v>0</v>
      </c>
      <c r="R45" s="24">
        <f t="shared" si="4"/>
        <v>0.12103030303030303</v>
      </c>
      <c r="S45" s="24">
        <f t="shared" si="5"/>
        <v>0.626</v>
      </c>
      <c r="T45" s="24">
        <f t="shared" si="6"/>
        <v>0</v>
      </c>
      <c r="U45" s="24">
        <f t="shared" si="7"/>
        <v>0</v>
      </c>
      <c r="V45" s="24">
        <f t="shared" si="8"/>
        <v>0.78896969696969699</v>
      </c>
    </row>
    <row r="46" spans="1:22">
      <c r="A46">
        <v>124</v>
      </c>
      <c r="B46" t="s">
        <v>96</v>
      </c>
      <c r="D46" s="2">
        <v>43</v>
      </c>
      <c r="E46" s="3">
        <v>5</v>
      </c>
      <c r="F46" s="3">
        <v>210</v>
      </c>
      <c r="G46" s="4">
        <v>5.68</v>
      </c>
      <c r="H46" s="4">
        <v>0</v>
      </c>
      <c r="I46" s="4">
        <v>0.78</v>
      </c>
      <c r="J46" s="4">
        <v>26.94</v>
      </c>
      <c r="K46" s="4">
        <v>135.56</v>
      </c>
      <c r="L46" s="4">
        <v>0</v>
      </c>
      <c r="M46" s="4"/>
      <c r="N46" s="4">
        <v>168.96</v>
      </c>
      <c r="O46" s="24">
        <f t="shared" si="1"/>
        <v>2.7047619047619046E-2</v>
      </c>
      <c r="P46" s="24">
        <f t="shared" si="2"/>
        <v>0</v>
      </c>
      <c r="Q46" s="24">
        <f t="shared" si="3"/>
        <v>3.7142857142857142E-3</v>
      </c>
      <c r="R46" s="24">
        <f t="shared" si="4"/>
        <v>0.12828571428571428</v>
      </c>
      <c r="S46" s="24">
        <f t="shared" si="5"/>
        <v>0.6455238095238095</v>
      </c>
      <c r="T46" s="24">
        <f t="shared" si="6"/>
        <v>0</v>
      </c>
      <c r="U46" s="24">
        <f t="shared" si="7"/>
        <v>0</v>
      </c>
      <c r="V46" s="24">
        <f t="shared" si="8"/>
        <v>0.8045714285714286</v>
      </c>
    </row>
    <row r="47" spans="1:22">
      <c r="A47">
        <v>125</v>
      </c>
      <c r="B47" t="s">
        <v>97</v>
      </c>
      <c r="D47" s="2">
        <v>35</v>
      </c>
      <c r="E47" s="3">
        <v>5</v>
      </c>
      <c r="F47" s="3">
        <v>220</v>
      </c>
      <c r="G47" s="4">
        <v>12.25</v>
      </c>
      <c r="H47" s="4">
        <v>0</v>
      </c>
      <c r="I47" s="4">
        <v>15.92</v>
      </c>
      <c r="J47" s="4">
        <v>28.86</v>
      </c>
      <c r="K47" s="4">
        <v>82.46</v>
      </c>
      <c r="L47" s="4">
        <v>0</v>
      </c>
      <c r="M47" s="4"/>
      <c r="N47" s="4">
        <v>139.49</v>
      </c>
      <c r="O47" s="24">
        <f t="shared" si="1"/>
        <v>5.568181818181818E-2</v>
      </c>
      <c r="P47" s="24">
        <f t="shared" si="2"/>
        <v>0</v>
      </c>
      <c r="Q47" s="24">
        <f t="shared" si="3"/>
        <v>7.2363636363636366E-2</v>
      </c>
      <c r="R47" s="24">
        <f t="shared" si="4"/>
        <v>0.13118181818181818</v>
      </c>
      <c r="S47" s="24">
        <f t="shared" si="5"/>
        <v>0.37481818181818177</v>
      </c>
      <c r="T47" s="24">
        <f t="shared" si="6"/>
        <v>0</v>
      </c>
      <c r="U47" s="24">
        <f t="shared" si="7"/>
        <v>0</v>
      </c>
      <c r="V47" s="24">
        <f t="shared" si="8"/>
        <v>0.63404545454545458</v>
      </c>
    </row>
    <row r="48" spans="1:22">
      <c r="A48">
        <v>129</v>
      </c>
      <c r="B48" t="s">
        <v>100</v>
      </c>
      <c r="D48" s="2">
        <v>30</v>
      </c>
      <c r="E48" s="3">
        <v>5</v>
      </c>
      <c r="F48" s="3">
        <v>136</v>
      </c>
      <c r="G48" s="4">
        <v>13.43</v>
      </c>
      <c r="H48" s="4">
        <v>3.48</v>
      </c>
      <c r="I48" s="4">
        <v>3.72</v>
      </c>
      <c r="J48" s="4">
        <v>0</v>
      </c>
      <c r="K48" s="4">
        <v>20.97</v>
      </c>
      <c r="L48" s="4">
        <v>0</v>
      </c>
      <c r="M48" s="4"/>
      <c r="N48" s="4">
        <v>41.599999999999994</v>
      </c>
      <c r="O48" s="24">
        <f t="shared" si="1"/>
        <v>9.8750000000000004E-2</v>
      </c>
      <c r="P48" s="24">
        <f t="shared" si="2"/>
        <v>2.5588235294117648E-2</v>
      </c>
      <c r="Q48" s="24">
        <f t="shared" si="3"/>
        <v>2.735294117647059E-2</v>
      </c>
      <c r="R48" s="24">
        <f t="shared" si="4"/>
        <v>0</v>
      </c>
      <c r="S48" s="24">
        <f t="shared" si="5"/>
        <v>0.15419117647058822</v>
      </c>
      <c r="T48" s="24">
        <f t="shared" si="6"/>
        <v>0</v>
      </c>
      <c r="U48" s="24">
        <f t="shared" si="7"/>
        <v>0</v>
      </c>
      <c r="V48" s="24">
        <f t="shared" si="8"/>
        <v>0.30588235294117644</v>
      </c>
    </row>
    <row r="49" spans="6:18">
      <c r="F49" s="23">
        <f>SUM(F2:F48)</f>
        <v>34250</v>
      </c>
      <c r="G49" s="23">
        <f>SUM(G2:G48)</f>
        <v>3908.8334000000009</v>
      </c>
      <c r="H49" s="23">
        <f t="shared" ref="H49:N49" si="9">SUM(H2:H48)</f>
        <v>862.99</v>
      </c>
      <c r="I49" s="23">
        <f t="shared" si="9"/>
        <v>1238.4654000000003</v>
      </c>
      <c r="J49" s="23">
        <f t="shared" si="9"/>
        <v>2053.2333999999996</v>
      </c>
      <c r="K49" s="23">
        <f t="shared" si="9"/>
        <v>10616.567299999997</v>
      </c>
      <c r="L49" s="23">
        <f t="shared" si="9"/>
        <v>93.82</v>
      </c>
      <c r="M49" s="23">
        <f t="shared" si="9"/>
        <v>313.0381000000001</v>
      </c>
      <c r="N49" s="23">
        <f t="shared" si="9"/>
        <v>19086.947599999992</v>
      </c>
    </row>
    <row r="51" spans="6:18">
      <c r="H51">
        <f>4772</f>
        <v>4772</v>
      </c>
      <c r="I51">
        <f>4772</f>
        <v>4772</v>
      </c>
      <c r="J51">
        <f>4772</f>
        <v>4772</v>
      </c>
      <c r="K51">
        <f>4772</f>
        <v>4772</v>
      </c>
      <c r="L51">
        <f>4772</f>
        <v>4772</v>
      </c>
      <c r="N51" s="23">
        <v>19087</v>
      </c>
      <c r="O51" s="23">
        <v>19087</v>
      </c>
      <c r="P51" s="23">
        <v>19087</v>
      </c>
      <c r="Q51" s="23">
        <v>19087</v>
      </c>
      <c r="R51" s="23">
        <v>19087</v>
      </c>
    </row>
    <row r="52" spans="6:18">
      <c r="H52" s="25">
        <f>NPV(0.12,H51:M51)</f>
        <v>17201.99203759036</v>
      </c>
    </row>
    <row r="53" spans="6:18">
      <c r="N53" s="25">
        <f>NPV(0.12,N51:R51)</f>
        <v>68804.363374159104</v>
      </c>
    </row>
    <row r="54" spans="6:18">
      <c r="H54">
        <v>10612</v>
      </c>
      <c r="I54">
        <v>10612</v>
      </c>
      <c r="J54">
        <v>10612</v>
      </c>
      <c r="K54">
        <v>10612</v>
      </c>
      <c r="L54">
        <v>10612</v>
      </c>
    </row>
    <row r="55" spans="6:18">
      <c r="F55">
        <f>K49/F49</f>
        <v>0.3099727678832116</v>
      </c>
    </row>
  </sheetData>
  <mergeCells count="6">
    <mergeCell ref="N27:N29"/>
    <mergeCell ref="H27:H29"/>
    <mergeCell ref="I27:I29"/>
    <mergeCell ref="J27:J29"/>
    <mergeCell ref="K27:K29"/>
    <mergeCell ref="M27:M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Plants younger than 10</vt:lpstr>
      <vt:lpstr>Plants older than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Pratap Singh</dc:creator>
  <cp:lastModifiedBy>Serena Patel</cp:lastModifiedBy>
  <dcterms:created xsi:type="dcterms:W3CDTF">2021-07-19T15:53:02Z</dcterms:created>
  <dcterms:modified xsi:type="dcterms:W3CDTF">2023-01-30T03:38:01Z</dcterms:modified>
</cp:coreProperties>
</file>