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enayang/Desktop/csc575/Assignment 1/"/>
    </mc:Choice>
  </mc:AlternateContent>
  <xr:revisionPtr revIDLastSave="0" documentId="13_ncr:1_{EA850550-03F0-2043-89BE-978A76EBA6E7}" xr6:coauthVersionLast="47" xr6:coauthVersionMax="47" xr10:uidLastSave="{00000000-0000-0000-0000-000000000000}"/>
  <bookViews>
    <workbookView xWindow="-24520" yWindow="-260" windowWidth="33180" windowHeight="21100" xr2:uid="{E5BEA3E4-CB26-8348-8785-327E0A1A7810}"/>
  </bookViews>
  <sheets>
    <sheet name="Sheet1" sheetId="1" r:id="rId1"/>
  </sheets>
  <definedNames>
    <definedName name="_xlnm._FilterDatabase" localSheetId="0" hidden="1">Sheet1!$T$58:$X$68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" i="1" l="1"/>
  <c r="K39" i="1"/>
  <c r="K38" i="1"/>
  <c r="K37" i="1"/>
  <c r="K36" i="1"/>
  <c r="K35" i="1"/>
  <c r="K34" i="1"/>
  <c r="K33" i="1"/>
  <c r="K32" i="1"/>
  <c r="K31" i="1"/>
  <c r="L40" i="1"/>
  <c r="L39" i="1"/>
  <c r="L38" i="1"/>
  <c r="L37" i="1"/>
  <c r="L36" i="1"/>
  <c r="L35" i="1"/>
  <c r="L34" i="1"/>
  <c r="L27" i="1"/>
  <c r="L23" i="1"/>
  <c r="L22" i="1"/>
  <c r="L21" i="1"/>
  <c r="L14" i="1"/>
  <c r="L10" i="1"/>
  <c r="L9" i="1"/>
  <c r="L8" i="1"/>
  <c r="L6" i="1"/>
  <c r="Z47" i="1"/>
  <c r="Z46" i="1"/>
  <c r="X47" i="1"/>
  <c r="X48" i="1" s="1"/>
  <c r="AA20" i="1"/>
  <c r="AA19" i="1"/>
  <c r="X42" i="1"/>
  <c r="X41" i="1"/>
  <c r="X40" i="1"/>
  <c r="X39" i="1"/>
  <c r="X38" i="1"/>
  <c r="X37" i="1"/>
  <c r="X36" i="1"/>
  <c r="X35" i="1"/>
  <c r="X34" i="1"/>
  <c r="Y34" i="1" s="1"/>
  <c r="Y35" i="1" s="1"/>
  <c r="Y36" i="1" s="1"/>
  <c r="Y37" i="1" s="1"/>
  <c r="Y38" i="1" s="1"/>
  <c r="Y24" i="1"/>
  <c r="Y25" i="1" s="1"/>
  <c r="Y26" i="1" s="1"/>
  <c r="X28" i="1"/>
  <c r="X27" i="1"/>
  <c r="X26" i="1"/>
  <c r="X25" i="1"/>
  <c r="X24" i="1"/>
  <c r="X23" i="1"/>
  <c r="X22" i="1"/>
  <c r="X21" i="1"/>
  <c r="Y21" i="1" s="1"/>
  <c r="X20" i="1"/>
  <c r="L26" i="1"/>
  <c r="L25" i="1"/>
  <c r="L24" i="1"/>
  <c r="V11" i="1" s="1"/>
  <c r="K27" i="1"/>
  <c r="K26" i="1"/>
  <c r="K25" i="1"/>
  <c r="K24" i="1"/>
  <c r="K21" i="1"/>
  <c r="V8" i="1" s="1"/>
  <c r="K22" i="1"/>
  <c r="K23" i="1"/>
  <c r="V10" i="1" s="1"/>
  <c r="K20" i="1"/>
  <c r="V7" i="1" s="1"/>
  <c r="K19" i="1"/>
  <c r="V6" i="1" s="1"/>
  <c r="K18" i="1"/>
  <c r="V5" i="1" s="1"/>
  <c r="L13" i="1"/>
  <c r="L12" i="1"/>
  <c r="L11" i="1"/>
  <c r="L7" i="1"/>
  <c r="L5" i="1"/>
  <c r="K14" i="1"/>
  <c r="K13" i="1"/>
  <c r="K12" i="1"/>
  <c r="K11" i="1"/>
  <c r="K10" i="1"/>
  <c r="K8" i="1"/>
  <c r="K9" i="1"/>
  <c r="U9" i="1" s="1"/>
  <c r="K7" i="1"/>
  <c r="K6" i="1"/>
  <c r="K5" i="1"/>
  <c r="V9" i="1" l="1"/>
  <c r="U10" i="1"/>
  <c r="U6" i="1"/>
  <c r="X49" i="1"/>
  <c r="Z48" i="1"/>
  <c r="U11" i="1"/>
  <c r="Y27" i="1"/>
  <c r="Y28" i="1" s="1"/>
  <c r="Y39" i="1"/>
  <c r="Y40" i="1" s="1"/>
  <c r="Y41" i="1" s="1"/>
  <c r="Y42" i="1" s="1"/>
  <c r="U13" i="1"/>
  <c r="U7" i="1"/>
  <c r="U14" i="1"/>
  <c r="V12" i="1"/>
  <c r="U12" i="1"/>
  <c r="V13" i="1"/>
  <c r="U8" i="1"/>
  <c r="V14" i="1"/>
  <c r="U5" i="1"/>
  <c r="X50" i="1" l="1"/>
  <c r="Z49" i="1"/>
  <c r="AA21" i="1"/>
  <c r="X51" i="1" l="1"/>
  <c r="Z50" i="1"/>
  <c r="AA22" i="1"/>
  <c r="X52" i="1" l="1"/>
  <c r="Z51" i="1"/>
  <c r="AA23" i="1"/>
  <c r="X53" i="1" l="1"/>
  <c r="Z52" i="1"/>
  <c r="AA24" i="1"/>
  <c r="X54" i="1" l="1"/>
  <c r="Z53" i="1"/>
  <c r="AA25" i="1"/>
  <c r="X55" i="1" l="1"/>
  <c r="Z55" i="1" s="1"/>
  <c r="Z54" i="1"/>
  <c r="AA26" i="1"/>
  <c r="AA27" i="1" l="1"/>
  <c r="AA28" i="1"/>
  <c r="X60" i="1"/>
  <c r="X61" i="1"/>
  <c r="X62" i="1"/>
  <c r="X63" i="1"/>
  <c r="X64" i="1"/>
  <c r="X65" i="1"/>
  <c r="X66" i="1" s="1"/>
  <c r="X67" i="1" s="1"/>
  <c r="X68" i="1" s="1"/>
</calcChain>
</file>

<file path=xl/sharedStrings.xml><?xml version="1.0" encoding="utf-8"?>
<sst xmlns="http://schemas.openxmlformats.org/spreadsheetml/2006/main" count="173" uniqueCount="56">
  <si>
    <t>Relevant</t>
  </si>
  <si>
    <t>Relevant Documents</t>
  </si>
  <si>
    <t>Relevance Weight (gain)</t>
  </si>
  <si>
    <t>d1</t>
  </si>
  <si>
    <t>d5</t>
  </si>
  <si>
    <t>d10</t>
  </si>
  <si>
    <t>d88</t>
  </si>
  <si>
    <t>d150</t>
  </si>
  <si>
    <t>d200</t>
  </si>
  <si>
    <t>d210</t>
  </si>
  <si>
    <t>d250</t>
  </si>
  <si>
    <t>d300</t>
  </si>
  <si>
    <t>d400</t>
  </si>
  <si>
    <t>d405</t>
  </si>
  <si>
    <t>d472</t>
  </si>
  <si>
    <t>d500</t>
  </si>
  <si>
    <t>d501</t>
  </si>
  <si>
    <t>d545</t>
  </si>
  <si>
    <t>d600</t>
  </si>
  <si>
    <t>d635</t>
  </si>
  <si>
    <t>d700</t>
  </si>
  <si>
    <t>d720</t>
  </si>
  <si>
    <t>d800</t>
  </si>
  <si>
    <t>retrieved</t>
  </si>
  <si>
    <t>Rank</t>
  </si>
  <si>
    <t>d33</t>
  </si>
  <si>
    <t>d4</t>
  </si>
  <si>
    <t>d117</t>
  </si>
  <si>
    <t>d11</t>
  </si>
  <si>
    <t>d999</t>
  </si>
  <si>
    <t>d520</t>
  </si>
  <si>
    <t>d21</t>
  </si>
  <si>
    <t>Retrieved (S1)</t>
  </si>
  <si>
    <t>Retrieved (S2)</t>
  </si>
  <si>
    <t>Recall</t>
  </si>
  <si>
    <t>Precision</t>
  </si>
  <si>
    <t xml:space="preserve">Question 1.a </t>
  </si>
  <si>
    <t>S1</t>
  </si>
  <si>
    <t>x</t>
  </si>
  <si>
    <t>S2</t>
  </si>
  <si>
    <t>S1_Recall</t>
  </si>
  <si>
    <t>S2_Recall</t>
  </si>
  <si>
    <t>Question 1.b</t>
  </si>
  <si>
    <t>F measure</t>
  </si>
  <si>
    <t>Question 1.c</t>
  </si>
  <si>
    <t>doc#</t>
  </si>
  <si>
    <t>CGn</t>
  </si>
  <si>
    <t>logn</t>
  </si>
  <si>
    <t>DCGn</t>
  </si>
  <si>
    <t>doc# _S1</t>
  </si>
  <si>
    <t>relevance</t>
  </si>
  <si>
    <t>IDCGn</t>
  </si>
  <si>
    <t>NDCG</t>
  </si>
  <si>
    <t>doc# _S2</t>
  </si>
  <si>
    <t>NDCG_S1</t>
  </si>
  <si>
    <t>NDCG_S2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</si>
</sst>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 &amp; Precision for 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Sheet1!$K$17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Sheet1!$H$18:$I$27</c:f>
              <c:multiLvlStrCache>
                <c:ptCount val="10"/>
                <c:lvl>
                  <c:pt idx="0">
                    <c:v>d250</c:v>
                  </c:pt>
                  <c:pt idx="1">
                    <c:v>d400</c:v>
                  </c:pt>
                  <c:pt idx="2">
                    <c:v>d150</c:v>
                  </c:pt>
                  <c:pt idx="3">
                    <c:v>d117</c:v>
                  </c:pt>
                  <c:pt idx="4">
                    <c:v>d999</c:v>
                  </c:pt>
                  <c:pt idx="5">
                    <c:v>d33</c:v>
                  </c:pt>
                  <c:pt idx="6">
                    <c:v>d501</c:v>
                  </c:pt>
                  <c:pt idx="7">
                    <c:v>d800</c:v>
                  </c:pt>
                  <c:pt idx="8">
                    <c:v>d600</c:v>
                  </c:pt>
                  <c:pt idx="9">
                    <c:v>d21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Sheet1!$K$18:$K$27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0.3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3-704E-9CB1-211223D7E76D}"/>
            </c:ext>
          </c:extLst>
        </c:ser>
        <c:ser>
          <c:idx val="2"/>
          <c:order val="1"/>
          <c:tx>
            <c:strRef>
              <c:f>Sheet1!$L$17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Sheet1!$H$18:$I$27</c:f>
              <c:multiLvlStrCache>
                <c:ptCount val="10"/>
                <c:lvl>
                  <c:pt idx="0">
                    <c:v>d250</c:v>
                  </c:pt>
                  <c:pt idx="1">
                    <c:v>d400</c:v>
                  </c:pt>
                  <c:pt idx="2">
                    <c:v>d150</c:v>
                  </c:pt>
                  <c:pt idx="3">
                    <c:v>d117</c:v>
                  </c:pt>
                  <c:pt idx="4">
                    <c:v>d999</c:v>
                  </c:pt>
                  <c:pt idx="5">
                    <c:v>d33</c:v>
                  </c:pt>
                  <c:pt idx="6">
                    <c:v>d501</c:v>
                  </c:pt>
                  <c:pt idx="7">
                    <c:v>d800</c:v>
                  </c:pt>
                  <c:pt idx="8">
                    <c:v>d600</c:v>
                  </c:pt>
                  <c:pt idx="9">
                    <c:v>d21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Sheet1!$L$18:$L$27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3-704E-9CB1-211223D7E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102351"/>
        <c:axId val="893311359"/>
      </c:lineChart>
      <c:catAx>
        <c:axId val="89310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93311359"/>
        <c:crosses val="autoZero"/>
        <c:auto val="1"/>
        <c:lblAlgn val="ctr"/>
        <c:lblOffset val="100"/>
        <c:noMultiLvlLbl val="0"/>
      </c:catAx>
      <c:valAx>
        <c:axId val="8933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9310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 &amp; Precision for 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Sheet1!$K$4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Sheet1!$H$5:$I$14</c:f>
              <c:multiLvlStrCache>
                <c:ptCount val="10"/>
                <c:lvl>
                  <c:pt idx="0">
                    <c:v>d1</c:v>
                  </c:pt>
                  <c:pt idx="1">
                    <c:v>d33</c:v>
                  </c:pt>
                  <c:pt idx="2">
                    <c:v>d150</c:v>
                  </c:pt>
                  <c:pt idx="3">
                    <c:v>d4</c:v>
                  </c:pt>
                  <c:pt idx="4">
                    <c:v>d11</c:v>
                  </c:pt>
                  <c:pt idx="5">
                    <c:v>d400</c:v>
                  </c:pt>
                  <c:pt idx="6">
                    <c:v>d88</c:v>
                  </c:pt>
                  <c:pt idx="7">
                    <c:v>d600</c:v>
                  </c:pt>
                  <c:pt idx="8">
                    <c:v>d500</c:v>
                  </c:pt>
                  <c:pt idx="9">
                    <c:v>d520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Sheet1!$K$5:$K$14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0.3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B-B94B-80D9-6C2806A7C4EC}"/>
            </c:ext>
          </c:extLst>
        </c:ser>
        <c:ser>
          <c:idx val="2"/>
          <c:order val="1"/>
          <c:tx>
            <c:strRef>
              <c:f>Sheet1!$L$4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Sheet1!$H$5:$I$14</c:f>
              <c:multiLvlStrCache>
                <c:ptCount val="10"/>
                <c:lvl>
                  <c:pt idx="0">
                    <c:v>d1</c:v>
                  </c:pt>
                  <c:pt idx="1">
                    <c:v>d33</c:v>
                  </c:pt>
                  <c:pt idx="2">
                    <c:v>d150</c:v>
                  </c:pt>
                  <c:pt idx="3">
                    <c:v>d4</c:v>
                  </c:pt>
                  <c:pt idx="4">
                    <c:v>d11</c:v>
                  </c:pt>
                  <c:pt idx="5">
                    <c:v>d400</c:v>
                  </c:pt>
                  <c:pt idx="6">
                    <c:v>d88</c:v>
                  </c:pt>
                  <c:pt idx="7">
                    <c:v>d600</c:v>
                  </c:pt>
                  <c:pt idx="8">
                    <c:v>d500</c:v>
                  </c:pt>
                  <c:pt idx="9">
                    <c:v>d520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Sheet1!$L$5:$L$14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B-B94B-80D9-6C2806A7C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766799"/>
        <c:axId val="857016015"/>
      </c:lineChart>
      <c:catAx>
        <c:axId val="85676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57016015"/>
        <c:crosses val="autoZero"/>
        <c:auto val="1"/>
        <c:lblAlgn val="ctr"/>
        <c:lblOffset val="100"/>
        <c:noMultiLvlLbl val="0"/>
      </c:catAx>
      <c:valAx>
        <c:axId val="85701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5676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r>
              <a:rPr lang="en-US" baseline="0"/>
              <a:t> for S1 and S2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Sheet1!$I$30</c:f>
              <c:strCache>
                <c:ptCount val="1"/>
                <c:pt idx="0">
                  <c:v>S1_Recall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Sheet1!$I$31:$I$40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0.3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C-564D-8482-85D844D102EE}"/>
            </c:ext>
          </c:extLst>
        </c:ser>
        <c:ser>
          <c:idx val="2"/>
          <c:order val="1"/>
          <c:tx>
            <c:strRef>
              <c:f>Sheet1!$J$30</c:f>
              <c:strCache>
                <c:ptCount val="1"/>
                <c:pt idx="0">
                  <c:v>S2_Recall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Sheet1!$J$31:$J$40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0.3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C-564D-8482-85D844D10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390847"/>
        <c:axId val="908430559"/>
      </c:lineChart>
      <c:catAx>
        <c:axId val="860390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08430559"/>
        <c:crosses val="autoZero"/>
        <c:auto val="1"/>
        <c:lblAlgn val="ctr"/>
        <c:lblOffset val="100"/>
        <c:noMultiLvlLbl val="0"/>
      </c:catAx>
      <c:valAx>
        <c:axId val="9084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6039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 for S1 and S2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Sheet1!$K$30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Sheet1!$K$31:$K$40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E-B34E-A155-22BFD12E4ECF}"/>
            </c:ext>
          </c:extLst>
        </c:ser>
        <c:ser>
          <c:idx val="1"/>
          <c:order val="1"/>
          <c:tx>
            <c:strRef>
              <c:f>Sheet1!$L$30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Sheet1!$L$31:$L$40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E-B34E-A155-22BFD12E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749439"/>
        <c:axId val="906624879"/>
      </c:lineChart>
      <c:catAx>
        <c:axId val="89674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06624879"/>
        <c:crosses val="autoZero"/>
        <c:auto val="1"/>
        <c:lblAlgn val="ctr"/>
        <c:lblOffset val="100"/>
        <c:noMultiLvlLbl val="0"/>
      </c:catAx>
      <c:valAx>
        <c:axId val="9066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9674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measure</a:t>
            </a:r>
            <a:r>
              <a:rPr lang="en-US" baseline="0"/>
              <a:t> for S1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Sheet1!$U$5:$U$14</c:f>
              <c:numCache>
                <c:formatCode>General</c:formatCode>
                <c:ptCount val="10"/>
                <c:pt idx="0">
                  <c:v>9.5238095238095233E-2</c:v>
                </c:pt>
                <c:pt idx="1">
                  <c:v>9.5238095238095233E-2</c:v>
                </c:pt>
                <c:pt idx="2">
                  <c:v>0.17391304347826089</c:v>
                </c:pt>
                <c:pt idx="3">
                  <c:v>0.16666666666666669</c:v>
                </c:pt>
                <c:pt idx="4">
                  <c:v>0.16000000000000003</c:v>
                </c:pt>
                <c:pt idx="5">
                  <c:v>0.23076923076923075</c:v>
                </c:pt>
                <c:pt idx="6">
                  <c:v>0.29629629629629634</c:v>
                </c:pt>
                <c:pt idx="7">
                  <c:v>0.35714285714285715</c:v>
                </c:pt>
                <c:pt idx="8">
                  <c:v>0.41379310344827586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3-D142-B15E-F0D4129118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Sheet1!$V$5:$V$14</c:f>
              <c:numCache>
                <c:formatCode>General</c:formatCode>
                <c:ptCount val="10"/>
                <c:pt idx="0">
                  <c:v>9.5238095238095233E-2</c:v>
                </c:pt>
                <c:pt idx="1">
                  <c:v>0.18181818181818182</c:v>
                </c:pt>
                <c:pt idx="2">
                  <c:v>0.2608695652173913</c:v>
                </c:pt>
                <c:pt idx="3">
                  <c:v>0.24999999999999997</c:v>
                </c:pt>
                <c:pt idx="4">
                  <c:v>0.24</c:v>
                </c:pt>
                <c:pt idx="5">
                  <c:v>0.23076923076923075</c:v>
                </c:pt>
                <c:pt idx="6">
                  <c:v>0.29629629629629634</c:v>
                </c:pt>
                <c:pt idx="7">
                  <c:v>0.35714285714285715</c:v>
                </c:pt>
                <c:pt idx="8">
                  <c:v>0.41379310344827586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3-D142-B15E-F0D41291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937567"/>
        <c:axId val="906083743"/>
      </c:lineChart>
      <c:catAx>
        <c:axId val="906937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06083743"/>
        <c:crosses val="autoZero"/>
        <c:auto val="1"/>
        <c:lblAlgn val="ctr"/>
        <c:lblOffset val="100"/>
        <c:noMultiLvlLbl val="0"/>
      </c:catAx>
      <c:valAx>
        <c:axId val="9060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0693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NDCG for S1 and 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Sheet1!$AD$18</c:f>
              <c:strCache>
                <c:ptCount val="1"/>
                <c:pt idx="0">
                  <c:v>NDCG_S1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Sheet1!$AD$19:$AD$28</c:f>
              <c:numCache>
                <c:formatCode>General</c:formatCode>
                <c:ptCount val="10"/>
                <c:pt idx="0">
                  <c:v>0.125</c:v>
                </c:pt>
                <c:pt idx="1">
                  <c:v>7.1428569999999997E-2</c:v>
                </c:pt>
                <c:pt idx="2">
                  <c:v>0.35252474</c:v>
                </c:pt>
                <c:pt idx="3">
                  <c:v>0.30768487</c:v>
                </c:pt>
                <c:pt idx="4">
                  <c:v>0.28870630000000003</c:v>
                </c:pt>
                <c:pt idx="5">
                  <c:v>0.39227236999999998</c:v>
                </c:pt>
                <c:pt idx="6">
                  <c:v>0.47575766000000003</c:v>
                </c:pt>
                <c:pt idx="7">
                  <c:v>0.52263221999999998</c:v>
                </c:pt>
                <c:pt idx="8">
                  <c:v>0.59656861999999999</c:v>
                </c:pt>
                <c:pt idx="9">
                  <c:v>0.59656861999999999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2-F345-88AB-7089735A50FC}"/>
            </c:ext>
          </c:extLst>
        </c:ser>
        <c:ser>
          <c:idx val="2"/>
          <c:order val="1"/>
          <c:tx>
            <c:strRef>
              <c:f>Sheet1!$AE$18</c:f>
              <c:strCache>
                <c:ptCount val="1"/>
                <c:pt idx="0">
                  <c:v>NDCG_S2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Sheet1!$AE$19:$AE$28</c:f>
              <c:numCache>
                <c:formatCode>General</c:formatCode>
                <c:ptCount val="10"/>
                <c:pt idx="0">
                  <c:v>1</c:v>
                </c:pt>
                <c:pt idx="1">
                  <c:v>0.84210525999999997</c:v>
                </c:pt>
                <c:pt idx="2">
                  <c:v>0.87524659000000005</c:v>
                </c:pt>
                <c:pt idx="3">
                  <c:v>0.77816753000000005</c:v>
                </c:pt>
                <c:pt idx="4">
                  <c:v>0.74268995999999998</c:v>
                </c:pt>
                <c:pt idx="5">
                  <c:v>0.71347183999999997</c:v>
                </c:pt>
                <c:pt idx="6">
                  <c:v>0.82214513</c:v>
                </c:pt>
                <c:pt idx="7">
                  <c:v>0.85604340000000001</c:v>
                </c:pt>
                <c:pt idx="8">
                  <c:v>0.88812455000000001</c:v>
                </c:pt>
                <c:pt idx="9">
                  <c:v>0.88812455000000001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2-F345-88AB-7089735A5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766847"/>
        <c:axId val="921878783"/>
      </c:lineChart>
      <c:catAx>
        <c:axId val="92176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21878783"/>
        <c:crosses val="autoZero"/>
        <c:auto val="1"/>
        <c:lblAlgn val="ctr"/>
        <c:lblOffset val="100"/>
        <c:noMultiLvlLbl val="0"/>
      </c:catAx>
      <c:valAx>
        <c:axId val="9218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2176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14</xdr:row>
      <xdr:rowOff>25400</xdr:rowOff>
    </xdr:from>
    <xdr:to>
      <xdr:col>17</xdr:col>
      <xdr:colOff>730250</xdr:colOff>
      <xdr:row>27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99B678-808B-CF4A-8C02-230B4AC51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330200</xdr:colOff>
      <xdr:row>1</xdr:row>
      <xdr:rowOff>139700</xdr:rowOff>
    </xdr:from>
    <xdr:to>
      <xdr:col>17</xdr:col>
      <xdr:colOff>774700</xdr:colOff>
      <xdr:row>13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F5D10D-D969-8245-8B78-D9DD89168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279400</xdr:colOff>
      <xdr:row>28</xdr:row>
      <xdr:rowOff>63500</xdr:rowOff>
    </xdr:from>
    <xdr:to>
      <xdr:col>17</xdr:col>
      <xdr:colOff>723900</xdr:colOff>
      <xdr:row>41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BFD483-96B6-344C-82C5-64BBA84A6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42</xdr:row>
      <xdr:rowOff>114300</xdr:rowOff>
    </xdr:from>
    <xdr:to>
      <xdr:col>17</xdr:col>
      <xdr:colOff>723900</xdr:colOff>
      <xdr:row>56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30B34B-3BFF-034A-9081-833C65BF4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323850</xdr:colOff>
      <xdr:row>1</xdr:row>
      <xdr:rowOff>431800</xdr:rowOff>
    </xdr:from>
    <xdr:to>
      <xdr:col>27</xdr:col>
      <xdr:colOff>768350</xdr:colOff>
      <xdr:row>14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96AE3F-B021-6C46-9CFF-4A7D31E16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635000</xdr:colOff>
      <xdr:row>29</xdr:row>
      <xdr:rowOff>165100</xdr:rowOff>
    </xdr:from>
    <xdr:to>
      <xdr:col>33</xdr:col>
      <xdr:colOff>254000</xdr:colOff>
      <xdr:row>43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C55197-0FB8-F044-9780-22140793B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EF71-F6BC-0F49-9CC1-0C0F2E37CB41}">
  <dimension ref="A1:AE68"/>
  <sheetViews>
    <sheetView tabSelected="1" topLeftCell="A17" workbookViewId="0">
      <selection activeCell="J43" sqref="J43"/>
    </sheetView>
  </sheetViews>
  <sheetFormatPr baseColWidth="10" defaultRowHeight="16" x14ac:dyDescent="0.2"/>
  <cols>
    <col min="1" max="1" width="10.6640625" customWidth="1"/>
  </cols>
  <sheetData>
    <row r="1" spans="1:23" x14ac:dyDescent="0.2">
      <c r="A1" s="12" t="s">
        <v>0</v>
      </c>
      <c r="B1" s="12"/>
      <c r="C1" s="3"/>
      <c r="D1" s="12" t="s">
        <v>23</v>
      </c>
      <c r="E1" s="12"/>
      <c r="F1" s="12"/>
      <c r="G1" s="3"/>
      <c r="H1" s="3"/>
      <c r="I1" s="3"/>
      <c r="J1" s="3"/>
      <c r="K1" s="3"/>
      <c r="L1" s="3"/>
    </row>
    <row r="2" spans="1:23" ht="51" x14ac:dyDescent="0.2">
      <c r="A2" s="6" t="s">
        <v>1</v>
      </c>
      <c r="B2" s="6" t="s">
        <v>2</v>
      </c>
      <c r="C2" s="3"/>
      <c r="D2" s="7" t="s">
        <v>24</v>
      </c>
      <c r="E2" s="7" t="s">
        <v>32</v>
      </c>
      <c r="F2" s="7" t="s">
        <v>33</v>
      </c>
      <c r="G2" s="3"/>
      <c r="H2" s="13" t="s">
        <v>36</v>
      </c>
      <c r="I2" s="13"/>
      <c r="J2" s="13"/>
      <c r="K2" s="13"/>
      <c r="L2" s="13"/>
      <c r="T2" s="11" t="s">
        <v>42</v>
      </c>
      <c r="U2" s="11"/>
      <c r="V2" s="11"/>
    </row>
    <row r="3" spans="1:23" x14ac:dyDescent="0.2">
      <c r="A3" s="3" t="s">
        <v>3</v>
      </c>
      <c r="B3" s="3">
        <v>0.1</v>
      </c>
      <c r="C3" s="3"/>
      <c r="D3" s="2">
        <v>1</v>
      </c>
      <c r="E3" s="2" t="s">
        <v>3</v>
      </c>
      <c r="F3" s="2" t="s">
        <v>10</v>
      </c>
      <c r="G3" s="3"/>
      <c r="H3" s="12" t="s">
        <v>37</v>
      </c>
      <c r="I3" s="12"/>
      <c r="J3" s="12"/>
      <c r="K3" s="12"/>
      <c r="L3" s="12"/>
      <c r="U3" t="s">
        <v>37</v>
      </c>
      <c r="V3" t="s">
        <v>39</v>
      </c>
    </row>
    <row r="4" spans="1:23" x14ac:dyDescent="0.2">
      <c r="A4" s="3" t="s">
        <v>4</v>
      </c>
      <c r="B4" s="3">
        <v>0.7</v>
      </c>
      <c r="C4" s="3"/>
      <c r="D4" s="2">
        <v>2</v>
      </c>
      <c r="E4" s="2" t="s">
        <v>25</v>
      </c>
      <c r="F4" s="2" t="s">
        <v>12</v>
      </c>
      <c r="G4" s="3"/>
      <c r="H4" s="3" t="s">
        <v>24</v>
      </c>
      <c r="I4" t="s">
        <v>45</v>
      </c>
      <c r="J4" s="2" t="s">
        <v>0</v>
      </c>
      <c r="K4" s="2" t="s">
        <v>34</v>
      </c>
      <c r="L4" s="2" t="s">
        <v>35</v>
      </c>
      <c r="S4" s="8"/>
      <c r="T4" s="3" t="s">
        <v>24</v>
      </c>
      <c r="U4" t="s">
        <v>43</v>
      </c>
      <c r="V4" t="s">
        <v>43</v>
      </c>
      <c r="W4" s="8"/>
    </row>
    <row r="5" spans="1:23" x14ac:dyDescent="0.2">
      <c r="A5" s="3" t="s">
        <v>5</v>
      </c>
      <c r="B5" s="3">
        <v>0.2</v>
      </c>
      <c r="C5" s="3"/>
      <c r="D5" s="2">
        <v>3</v>
      </c>
      <c r="E5" s="2" t="s">
        <v>7</v>
      </c>
      <c r="F5" s="2" t="s">
        <v>7</v>
      </c>
      <c r="G5" s="3"/>
      <c r="H5" s="3">
        <v>1</v>
      </c>
      <c r="I5" s="2" t="s">
        <v>3</v>
      </c>
      <c r="J5" s="2" t="s">
        <v>38</v>
      </c>
      <c r="K5" s="5">
        <f>1/(1+19)</f>
        <v>0.05</v>
      </c>
      <c r="L5" s="3">
        <f>1/(1+0)</f>
        <v>1</v>
      </c>
      <c r="T5" s="3">
        <v>1</v>
      </c>
      <c r="U5">
        <f>(1+1)*K5*L5/(1*L5+K5)</f>
        <v>9.5238095238095233E-2</v>
      </c>
      <c r="V5">
        <f>2*L18*K18/(K18+L18)</f>
        <v>9.5238095238095233E-2</v>
      </c>
    </row>
    <row r="6" spans="1:23" x14ac:dyDescent="0.2">
      <c r="A6" s="3" t="s">
        <v>6</v>
      </c>
      <c r="B6" s="3">
        <v>0.5</v>
      </c>
      <c r="C6" s="3"/>
      <c r="D6" s="2">
        <v>4</v>
      </c>
      <c r="E6" s="2" t="s">
        <v>26</v>
      </c>
      <c r="F6" s="2" t="s">
        <v>27</v>
      </c>
      <c r="G6" s="3"/>
      <c r="H6" s="3">
        <v>2</v>
      </c>
      <c r="I6" s="2" t="s">
        <v>25</v>
      </c>
      <c r="J6" s="3"/>
      <c r="K6" s="5">
        <f>1/(1+19)</f>
        <v>0.05</v>
      </c>
      <c r="L6" s="3">
        <f>2/2</f>
        <v>1</v>
      </c>
      <c r="T6" s="3">
        <v>2</v>
      </c>
      <c r="U6">
        <f>(1+1)*K6*L6/(1*L6+K6)</f>
        <v>9.5238095238095233E-2</v>
      </c>
      <c r="V6">
        <f>2*K19*L19/(L19+K19)</f>
        <v>0.18181818181818182</v>
      </c>
    </row>
    <row r="7" spans="1:23" x14ac:dyDescent="0.2">
      <c r="A7" s="3" t="s">
        <v>7</v>
      </c>
      <c r="B7" s="3">
        <v>0.8</v>
      </c>
      <c r="C7" s="3"/>
      <c r="D7" s="2">
        <v>5</v>
      </c>
      <c r="E7" s="2" t="s">
        <v>28</v>
      </c>
      <c r="F7" s="2" t="s">
        <v>29</v>
      </c>
      <c r="G7" s="3"/>
      <c r="H7" s="3">
        <v>3</v>
      </c>
      <c r="I7" s="2" t="s">
        <v>7</v>
      </c>
      <c r="J7" s="2" t="s">
        <v>38</v>
      </c>
      <c r="K7" s="3">
        <f>2/20</f>
        <v>0.1</v>
      </c>
      <c r="L7" s="3">
        <f>2/3</f>
        <v>0.66666666666666663</v>
      </c>
      <c r="T7" s="3">
        <v>3</v>
      </c>
      <c r="U7">
        <f>(2*K7*L7)/(L7+K7)</f>
        <v>0.17391304347826089</v>
      </c>
      <c r="V7">
        <f>2*K20*L20/(L20+K20)</f>
        <v>0.2608695652173913</v>
      </c>
    </row>
    <row r="8" spans="1:23" x14ac:dyDescent="0.2">
      <c r="A8" s="3" t="s">
        <v>8</v>
      </c>
      <c r="B8" s="3">
        <v>0.1</v>
      </c>
      <c r="C8" s="3"/>
      <c r="D8" s="2">
        <v>6</v>
      </c>
      <c r="E8" s="2" t="s">
        <v>12</v>
      </c>
      <c r="F8" s="2" t="s">
        <v>25</v>
      </c>
      <c r="G8" s="3"/>
      <c r="H8" s="3">
        <v>4</v>
      </c>
      <c r="I8" s="2" t="s">
        <v>26</v>
      </c>
      <c r="J8" s="3"/>
      <c r="K8" s="3">
        <f t="shared" ref="K8:K9" si="0">2/20</f>
        <v>0.1</v>
      </c>
      <c r="L8" s="3">
        <f>2/4</f>
        <v>0.5</v>
      </c>
      <c r="T8" s="3">
        <v>4</v>
      </c>
      <c r="U8">
        <f t="shared" ref="U8:U9" si="1">(2*K8*L8)/(L8+K8)</f>
        <v>0.16666666666666669</v>
      </c>
      <c r="V8">
        <f t="shared" ref="V8:V10" si="2">2*K21*L21/(L21+K21)</f>
        <v>0.24999999999999997</v>
      </c>
    </row>
    <row r="9" spans="1:23" x14ac:dyDescent="0.2">
      <c r="A9" s="3" t="s">
        <v>9</v>
      </c>
      <c r="B9" s="3">
        <v>0.1</v>
      </c>
      <c r="C9" s="3"/>
      <c r="D9" s="2">
        <v>7</v>
      </c>
      <c r="E9" s="2" t="s">
        <v>6</v>
      </c>
      <c r="F9" s="2" t="s">
        <v>16</v>
      </c>
      <c r="G9" s="3"/>
      <c r="H9" s="3">
        <v>5</v>
      </c>
      <c r="I9" s="2" t="s">
        <v>28</v>
      </c>
      <c r="J9" s="3"/>
      <c r="K9" s="3">
        <f t="shared" si="0"/>
        <v>0.1</v>
      </c>
      <c r="L9" s="3">
        <f>2/5</f>
        <v>0.4</v>
      </c>
      <c r="T9" s="3">
        <v>5</v>
      </c>
      <c r="U9">
        <f t="shared" si="1"/>
        <v>0.16000000000000003</v>
      </c>
      <c r="V9">
        <f t="shared" si="2"/>
        <v>0.24</v>
      </c>
    </row>
    <row r="10" spans="1:23" x14ac:dyDescent="0.2">
      <c r="A10" s="3" t="s">
        <v>10</v>
      </c>
      <c r="B10" s="3">
        <v>1</v>
      </c>
      <c r="C10" s="3"/>
      <c r="D10" s="2">
        <v>8</v>
      </c>
      <c r="E10" s="2" t="s">
        <v>18</v>
      </c>
      <c r="F10" s="2" t="s">
        <v>22</v>
      </c>
      <c r="G10" s="3"/>
      <c r="H10" s="3">
        <v>6</v>
      </c>
      <c r="I10" s="2" t="s">
        <v>12</v>
      </c>
      <c r="J10" s="2" t="s">
        <v>38</v>
      </c>
      <c r="K10" s="3">
        <f>3/20</f>
        <v>0.15</v>
      </c>
      <c r="L10" s="14">
        <f>3/6</f>
        <v>0.5</v>
      </c>
      <c r="T10" s="3">
        <v>6</v>
      </c>
      <c r="U10">
        <f>(2*K10*L10)/(L10+K10)</f>
        <v>0.23076923076923075</v>
      </c>
      <c r="V10">
        <f t="shared" si="2"/>
        <v>0.23076923076923075</v>
      </c>
    </row>
    <row r="11" spans="1:23" x14ac:dyDescent="0.2">
      <c r="A11" s="3" t="s">
        <v>11</v>
      </c>
      <c r="B11" s="3">
        <v>0.1</v>
      </c>
      <c r="C11" s="3"/>
      <c r="D11" s="2">
        <v>9</v>
      </c>
      <c r="E11" s="2" t="s">
        <v>15</v>
      </c>
      <c r="F11" s="2" t="s">
        <v>18</v>
      </c>
      <c r="G11" s="3"/>
      <c r="H11" s="3">
        <v>7</v>
      </c>
      <c r="I11" s="2" t="s">
        <v>6</v>
      </c>
      <c r="J11" s="2" t="s">
        <v>38</v>
      </c>
      <c r="K11" s="3">
        <f>4/20</f>
        <v>0.2</v>
      </c>
      <c r="L11" s="3">
        <f>4/7</f>
        <v>0.5714285714285714</v>
      </c>
      <c r="T11" s="3">
        <v>7</v>
      </c>
      <c r="U11">
        <f>2*L11*K11/(K11+L11)</f>
        <v>0.29629629629629634</v>
      </c>
      <c r="V11">
        <f>2*L24*K24/(K24+L24)</f>
        <v>0.29629629629629634</v>
      </c>
    </row>
    <row r="12" spans="1:23" x14ac:dyDescent="0.2">
      <c r="A12" s="3" t="s">
        <v>12</v>
      </c>
      <c r="B12" s="3">
        <v>0.6</v>
      </c>
      <c r="C12" s="3"/>
      <c r="D12" s="2">
        <v>10</v>
      </c>
      <c r="E12" s="2" t="s">
        <v>30</v>
      </c>
      <c r="F12" s="2" t="s">
        <v>31</v>
      </c>
      <c r="G12" s="3"/>
      <c r="H12" s="3">
        <v>8</v>
      </c>
      <c r="I12" s="2" t="s">
        <v>18</v>
      </c>
      <c r="J12" s="2" t="s">
        <v>38</v>
      </c>
      <c r="K12" s="3">
        <f>5/20</f>
        <v>0.25</v>
      </c>
      <c r="L12" s="3">
        <f>5/8</f>
        <v>0.625</v>
      </c>
      <c r="T12" s="3">
        <v>8</v>
      </c>
      <c r="U12">
        <f>2*L12*K12/(K12+L12)</f>
        <v>0.35714285714285715</v>
      </c>
      <c r="V12">
        <f>2*K25*L25/(L25+K25)</f>
        <v>0.35714285714285715</v>
      </c>
    </row>
    <row r="13" spans="1:23" x14ac:dyDescent="0.2">
      <c r="A13" s="3" t="s">
        <v>13</v>
      </c>
      <c r="B13" s="3">
        <v>0.6</v>
      </c>
      <c r="C13" s="3"/>
      <c r="D13" s="3"/>
      <c r="E13" s="3"/>
      <c r="F13" s="3"/>
      <c r="G13" s="3"/>
      <c r="H13" s="3">
        <v>9</v>
      </c>
      <c r="I13" s="2" t="s">
        <v>15</v>
      </c>
      <c r="J13" s="2" t="s">
        <v>38</v>
      </c>
      <c r="K13" s="3">
        <f>6/20</f>
        <v>0.3</v>
      </c>
      <c r="L13" s="3">
        <f>6/9</f>
        <v>0.66666666666666663</v>
      </c>
      <c r="T13" s="3">
        <v>9</v>
      </c>
      <c r="U13">
        <f>2*L13*K13/(K13+L13)</f>
        <v>0.41379310344827586</v>
      </c>
      <c r="V13">
        <f>2*K26*L26/(L26+K26)</f>
        <v>0.41379310344827586</v>
      </c>
    </row>
    <row r="14" spans="1:23" x14ac:dyDescent="0.2">
      <c r="A14" s="3" t="s">
        <v>14</v>
      </c>
      <c r="B14" s="3">
        <v>0.1</v>
      </c>
      <c r="C14" s="3"/>
      <c r="D14" s="3"/>
      <c r="E14" s="3"/>
      <c r="F14" s="3"/>
      <c r="G14" s="3"/>
      <c r="H14" s="3">
        <v>10</v>
      </c>
      <c r="I14" s="2" t="s">
        <v>30</v>
      </c>
      <c r="J14" s="3"/>
      <c r="K14" s="3">
        <f>6/20</f>
        <v>0.3</v>
      </c>
      <c r="L14" s="3">
        <f>6/10</f>
        <v>0.6</v>
      </c>
      <c r="T14" s="3">
        <v>10</v>
      </c>
      <c r="U14">
        <f>2*L14*K14/(K14+L14)</f>
        <v>0.4</v>
      </c>
      <c r="V14">
        <f>2*K27*L27/(L27+K27)</f>
        <v>0.4</v>
      </c>
    </row>
    <row r="15" spans="1:23" x14ac:dyDescent="0.2">
      <c r="A15" s="3" t="s">
        <v>15</v>
      </c>
      <c r="B15" s="3">
        <v>0.5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23" x14ac:dyDescent="0.2">
      <c r="A16" s="3" t="s">
        <v>16</v>
      </c>
      <c r="B16" s="3">
        <v>0.9</v>
      </c>
      <c r="C16" s="3"/>
      <c r="D16" s="3"/>
      <c r="E16" s="3"/>
      <c r="F16" s="3"/>
      <c r="G16" s="3"/>
      <c r="H16" s="12" t="s">
        <v>39</v>
      </c>
      <c r="I16" s="12"/>
      <c r="J16" s="12"/>
      <c r="K16" s="12"/>
      <c r="L16" s="12"/>
    </row>
    <row r="17" spans="1:31" x14ac:dyDescent="0.2">
      <c r="A17" s="3" t="s">
        <v>17</v>
      </c>
      <c r="B17" s="3">
        <v>0.2</v>
      </c>
      <c r="C17" s="3"/>
      <c r="D17" s="3"/>
      <c r="E17" s="3"/>
      <c r="F17" s="3"/>
      <c r="G17" s="3"/>
      <c r="H17" s="2" t="s">
        <v>24</v>
      </c>
      <c r="I17" t="s">
        <v>45</v>
      </c>
      <c r="J17" s="2" t="s">
        <v>0</v>
      </c>
      <c r="K17" s="2" t="s">
        <v>34</v>
      </c>
      <c r="L17" s="2" t="s">
        <v>35</v>
      </c>
      <c r="T17" s="11" t="s">
        <v>44</v>
      </c>
      <c r="U17" s="11"/>
      <c r="V17" s="11"/>
      <c r="W17" s="11"/>
      <c r="X17" s="11"/>
      <c r="Y17" s="11"/>
      <c r="Z17" s="11"/>
      <c r="AA17" s="11"/>
    </row>
    <row r="18" spans="1:31" x14ac:dyDescent="0.2">
      <c r="A18" s="3" t="s">
        <v>18</v>
      </c>
      <c r="B18" s="3">
        <v>0.3</v>
      </c>
      <c r="C18" s="3"/>
      <c r="D18" s="3"/>
      <c r="E18" s="3"/>
      <c r="F18" s="3"/>
      <c r="G18" s="3"/>
      <c r="H18" s="3">
        <v>1</v>
      </c>
      <c r="I18" s="2" t="s">
        <v>10</v>
      </c>
      <c r="J18" s="3" t="s">
        <v>38</v>
      </c>
      <c r="K18" s="3">
        <f>IF(J18="x",1,0)/20</f>
        <v>0.05</v>
      </c>
      <c r="L18" s="3">
        <v>1</v>
      </c>
      <c r="T18" s="1" t="s">
        <v>24</v>
      </c>
      <c r="U18" t="s">
        <v>49</v>
      </c>
      <c r="V18" t="s">
        <v>50</v>
      </c>
      <c r="W18" t="s">
        <v>46</v>
      </c>
      <c r="X18" t="s">
        <v>47</v>
      </c>
      <c r="Y18" t="s">
        <v>48</v>
      </c>
      <c r="Z18" s="1" t="s">
        <v>51</v>
      </c>
      <c r="AA18" t="s">
        <v>52</v>
      </c>
      <c r="AC18" s="1" t="s">
        <v>24</v>
      </c>
      <c r="AD18" s="1" t="s">
        <v>54</v>
      </c>
      <c r="AE18" s="1" t="s">
        <v>55</v>
      </c>
    </row>
    <row r="19" spans="1:31" x14ac:dyDescent="0.2">
      <c r="A19" s="3" t="s">
        <v>19</v>
      </c>
      <c r="B19" s="3">
        <v>0.4</v>
      </c>
      <c r="C19" s="3"/>
      <c r="D19" s="3"/>
      <c r="E19" s="3"/>
      <c r="F19" s="3"/>
      <c r="G19" s="3"/>
      <c r="H19" s="3">
        <v>2</v>
      </c>
      <c r="I19" s="2" t="s">
        <v>12</v>
      </c>
      <c r="J19" s="3" t="s">
        <v>38</v>
      </c>
      <c r="K19" s="3">
        <f>2/20</f>
        <v>0.1</v>
      </c>
      <c r="L19" s="3">
        <v>1</v>
      </c>
      <c r="T19" s="1">
        <v>1</v>
      </c>
      <c r="U19" s="2" t="s">
        <v>3</v>
      </c>
      <c r="V19">
        <v>0.1</v>
      </c>
      <c r="W19">
        <v>0.1</v>
      </c>
      <c r="X19" s="9"/>
      <c r="Y19">
        <v>0.1</v>
      </c>
      <c r="Z19" s="1">
        <v>0.8</v>
      </c>
      <c r="AA19">
        <f>Y19/Z19</f>
        <v>0.125</v>
      </c>
      <c r="AC19" s="1">
        <v>1</v>
      </c>
      <c r="AD19" s="1">
        <v>0.125</v>
      </c>
      <c r="AE19" s="1">
        <v>1</v>
      </c>
    </row>
    <row r="20" spans="1:31" x14ac:dyDescent="0.2">
      <c r="A20" s="3" t="s">
        <v>20</v>
      </c>
      <c r="B20" s="3">
        <v>0.3</v>
      </c>
      <c r="C20" s="3"/>
      <c r="D20" s="3"/>
      <c r="E20" s="3"/>
      <c r="F20" s="3"/>
      <c r="G20" s="3"/>
      <c r="H20" s="3">
        <v>3</v>
      </c>
      <c r="I20" s="2" t="s">
        <v>7</v>
      </c>
      <c r="J20" s="4" t="s">
        <v>38</v>
      </c>
      <c r="K20" s="3">
        <f>3/20</f>
        <v>0.15</v>
      </c>
      <c r="L20" s="3">
        <v>1</v>
      </c>
      <c r="T20" s="1">
        <v>2</v>
      </c>
      <c r="U20" s="2" t="s">
        <v>25</v>
      </c>
      <c r="V20">
        <v>0</v>
      </c>
      <c r="W20">
        <v>0.1</v>
      </c>
      <c r="X20">
        <f>LOG(2,2)</f>
        <v>1</v>
      </c>
      <c r="Y20">
        <v>0.1</v>
      </c>
      <c r="Z20" s="1">
        <v>1.4</v>
      </c>
      <c r="AA20">
        <f t="shared" ref="AA20:AA28" si="3">Y20/Z20</f>
        <v>7.1428571428571438E-2</v>
      </c>
      <c r="AC20" s="1">
        <v>2</v>
      </c>
      <c r="AD20" s="1">
        <v>7.1428569999999997E-2</v>
      </c>
      <c r="AE20" s="1">
        <v>0.84210525999999997</v>
      </c>
    </row>
    <row r="21" spans="1:31" x14ac:dyDescent="0.2">
      <c r="A21" s="3" t="s">
        <v>21</v>
      </c>
      <c r="B21" s="3">
        <v>0.1</v>
      </c>
      <c r="C21" s="3"/>
      <c r="D21" s="3"/>
      <c r="E21" s="3"/>
      <c r="F21" s="3"/>
      <c r="G21" s="3"/>
      <c r="H21" s="3">
        <v>4</v>
      </c>
      <c r="I21" s="2" t="s">
        <v>27</v>
      </c>
      <c r="J21" s="3"/>
      <c r="K21" s="3">
        <f t="shared" ref="K21:K23" si="4">3/20</f>
        <v>0.15</v>
      </c>
      <c r="L21" s="3">
        <f>3/4</f>
        <v>0.75</v>
      </c>
      <c r="T21" s="1">
        <v>3</v>
      </c>
      <c r="U21" s="2" t="s">
        <v>7</v>
      </c>
      <c r="V21">
        <v>0.8</v>
      </c>
      <c r="W21">
        <v>0.9</v>
      </c>
      <c r="X21">
        <f>LOG(3,2)</f>
        <v>1.5849625007211563</v>
      </c>
      <c r="Y21">
        <f>V19+V21/X21</f>
        <v>0.60474380285716589</v>
      </c>
      <c r="Z21" s="1">
        <v>1.7154648800000001</v>
      </c>
      <c r="AA21">
        <f t="shared" si="3"/>
        <v>0.35252473536920548</v>
      </c>
      <c r="AC21" s="1">
        <v>3</v>
      </c>
      <c r="AD21" s="1">
        <v>0.35252474</v>
      </c>
      <c r="AE21" s="1">
        <v>0.87524659000000005</v>
      </c>
    </row>
    <row r="22" spans="1:31" x14ac:dyDescent="0.2">
      <c r="A22" s="3" t="s">
        <v>22</v>
      </c>
      <c r="B22" s="3">
        <v>0.3</v>
      </c>
      <c r="C22" s="3"/>
      <c r="D22" s="3"/>
      <c r="E22" s="3"/>
      <c r="F22" s="3"/>
      <c r="G22" s="3"/>
      <c r="H22" s="3">
        <v>5</v>
      </c>
      <c r="I22" s="2" t="s">
        <v>29</v>
      </c>
      <c r="J22" s="3"/>
      <c r="K22" s="3">
        <f t="shared" si="4"/>
        <v>0.15</v>
      </c>
      <c r="L22" s="3">
        <f>3/5</f>
        <v>0.6</v>
      </c>
      <c r="T22" s="1">
        <v>4</v>
      </c>
      <c r="U22" s="2" t="s">
        <v>26</v>
      </c>
      <c r="V22">
        <v>0</v>
      </c>
      <c r="W22">
        <v>0.9</v>
      </c>
      <c r="X22">
        <f>LOG(4,2)</f>
        <v>2</v>
      </c>
      <c r="Y22" s="1">
        <v>0.60474380000000005</v>
      </c>
      <c r="Z22" s="1">
        <v>1.9654648800000001</v>
      </c>
      <c r="AA22">
        <f t="shared" si="3"/>
        <v>0.30768486690029284</v>
      </c>
      <c r="AC22" s="1">
        <v>4</v>
      </c>
      <c r="AD22" s="1">
        <v>0.30768487</v>
      </c>
      <c r="AE22" s="1">
        <v>0.77816753000000005</v>
      </c>
    </row>
    <row r="23" spans="1:31" x14ac:dyDescent="0.2">
      <c r="A23" s="3"/>
      <c r="B23" s="3"/>
      <c r="C23" s="3"/>
      <c r="D23" s="3"/>
      <c r="E23" s="3"/>
      <c r="F23" s="3"/>
      <c r="G23" s="3"/>
      <c r="H23" s="3">
        <v>6</v>
      </c>
      <c r="I23" s="2" t="s">
        <v>25</v>
      </c>
      <c r="J23" s="3"/>
      <c r="K23" s="3">
        <f t="shared" si="4"/>
        <v>0.15</v>
      </c>
      <c r="L23" s="3">
        <f>3/6</f>
        <v>0.5</v>
      </c>
      <c r="T23" s="1">
        <v>5</v>
      </c>
      <c r="U23" s="2" t="s">
        <v>28</v>
      </c>
      <c r="V23">
        <v>0</v>
      </c>
      <c r="W23">
        <v>0.9</v>
      </c>
      <c r="X23">
        <f>LOG(5,2)</f>
        <v>2.3219280948873622</v>
      </c>
      <c r="Y23" s="1">
        <v>0.60474380000000005</v>
      </c>
      <c r="Z23" s="1">
        <v>2.0946678400000001</v>
      </c>
      <c r="AA23">
        <f t="shared" si="3"/>
        <v>0.28870629913332707</v>
      </c>
      <c r="AC23" s="1">
        <v>5</v>
      </c>
      <c r="AD23" s="1">
        <v>0.28870630000000003</v>
      </c>
      <c r="AE23" s="1">
        <v>0.74268995999999998</v>
      </c>
    </row>
    <row r="24" spans="1:31" x14ac:dyDescent="0.2">
      <c r="A24" s="3"/>
      <c r="B24" s="3"/>
      <c r="C24" s="3"/>
      <c r="D24" s="3"/>
      <c r="E24" s="3"/>
      <c r="F24" s="3"/>
      <c r="G24" s="3"/>
      <c r="H24" s="3">
        <v>7</v>
      </c>
      <c r="I24" s="2" t="s">
        <v>16</v>
      </c>
      <c r="J24" s="3" t="s">
        <v>38</v>
      </c>
      <c r="K24" s="4">
        <f>4/20</f>
        <v>0.2</v>
      </c>
      <c r="L24" s="3">
        <f>4/7</f>
        <v>0.5714285714285714</v>
      </c>
      <c r="T24" s="1">
        <v>6</v>
      </c>
      <c r="U24" s="2" t="s">
        <v>12</v>
      </c>
      <c r="V24">
        <v>0.6</v>
      </c>
      <c r="W24">
        <v>1.5</v>
      </c>
      <c r="X24">
        <f>LOG(6,2)</f>
        <v>2.5849625007211561</v>
      </c>
      <c r="Y24" s="1">
        <f>Y23+V24/X24</f>
        <v>0.83685548434072499</v>
      </c>
      <c r="Z24" s="1">
        <v>2.1333531200000002</v>
      </c>
      <c r="AA24">
        <f t="shared" si="3"/>
        <v>0.39227236995848341</v>
      </c>
      <c r="AC24" s="1">
        <v>6</v>
      </c>
      <c r="AD24" s="1">
        <v>0.39227236999999998</v>
      </c>
      <c r="AE24" s="1">
        <v>0.71347183999999997</v>
      </c>
    </row>
    <row r="25" spans="1:31" x14ac:dyDescent="0.2">
      <c r="A25" s="3"/>
      <c r="B25" s="3"/>
      <c r="C25" s="3"/>
      <c r="D25" s="3"/>
      <c r="E25" s="3"/>
      <c r="F25" s="3"/>
      <c r="G25" s="3"/>
      <c r="H25" s="3">
        <v>8</v>
      </c>
      <c r="I25" s="2" t="s">
        <v>22</v>
      </c>
      <c r="J25" s="3" t="s">
        <v>38</v>
      </c>
      <c r="K25" s="4">
        <f>5/20</f>
        <v>0.25</v>
      </c>
      <c r="L25" s="3">
        <f>5/8</f>
        <v>0.625</v>
      </c>
      <c r="T25" s="1">
        <v>7</v>
      </c>
      <c r="U25" s="2" t="s">
        <v>6</v>
      </c>
      <c r="V25">
        <v>0.5</v>
      </c>
      <c r="W25">
        <v>2</v>
      </c>
      <c r="X25">
        <f>LOG(7,2)</f>
        <v>2.8073549220576042</v>
      </c>
      <c r="Y25">
        <f>Y24+V25/X25</f>
        <v>1.0149590778947362</v>
      </c>
      <c r="Z25" s="1">
        <v>2.1333531200000002</v>
      </c>
      <c r="AA25">
        <f t="shared" si="3"/>
        <v>0.4757576551109064</v>
      </c>
      <c r="AC25" s="1">
        <v>7</v>
      </c>
      <c r="AD25" s="1">
        <v>0.47575766000000003</v>
      </c>
      <c r="AE25" s="1">
        <v>0.82214513</v>
      </c>
    </row>
    <row r="26" spans="1:31" x14ac:dyDescent="0.2">
      <c r="A26" s="3"/>
      <c r="B26" s="3"/>
      <c r="C26" s="3"/>
      <c r="D26" s="3"/>
      <c r="E26" s="3"/>
      <c r="F26" s="3"/>
      <c r="G26" s="3"/>
      <c r="H26" s="3">
        <v>9</v>
      </c>
      <c r="I26" s="2" t="s">
        <v>18</v>
      </c>
      <c r="J26" s="3" t="s">
        <v>38</v>
      </c>
      <c r="K26" s="3">
        <f>6/20</f>
        <v>0.3</v>
      </c>
      <c r="L26" s="3">
        <f>6/9</f>
        <v>0.66666666666666663</v>
      </c>
      <c r="T26" s="1">
        <v>8</v>
      </c>
      <c r="U26" s="2" t="s">
        <v>18</v>
      </c>
      <c r="V26">
        <v>0.3</v>
      </c>
      <c r="W26">
        <v>2.2999999999999998</v>
      </c>
      <c r="X26">
        <f>LOG(8,2)</f>
        <v>3</v>
      </c>
      <c r="Y26">
        <f>Y25+V26/X26</f>
        <v>1.1149590778947363</v>
      </c>
      <c r="Z26" s="1">
        <v>2.1333531200000002</v>
      </c>
      <c r="AA26">
        <f t="shared" si="3"/>
        <v>0.52263222034931378</v>
      </c>
      <c r="AC26" s="1">
        <v>8</v>
      </c>
      <c r="AD26" s="1">
        <v>0.52263221999999998</v>
      </c>
      <c r="AE26" s="1">
        <v>0.85604340000000001</v>
      </c>
    </row>
    <row r="27" spans="1:31" x14ac:dyDescent="0.2">
      <c r="A27" s="3"/>
      <c r="B27" s="3"/>
      <c r="C27" s="3"/>
      <c r="D27" s="3"/>
      <c r="E27" s="3"/>
      <c r="F27" s="3"/>
      <c r="G27" s="3"/>
      <c r="H27" s="3">
        <v>10</v>
      </c>
      <c r="I27" s="2" t="s">
        <v>31</v>
      </c>
      <c r="J27" s="3"/>
      <c r="K27" s="3">
        <f>6/20</f>
        <v>0.3</v>
      </c>
      <c r="L27" s="3">
        <f>6/10</f>
        <v>0.6</v>
      </c>
      <c r="T27" s="1">
        <v>9</v>
      </c>
      <c r="U27" s="2" t="s">
        <v>15</v>
      </c>
      <c r="V27">
        <v>0.5</v>
      </c>
      <c r="W27">
        <v>2.8</v>
      </c>
      <c r="X27">
        <f>LOG(9,2)</f>
        <v>3.1699250014423126</v>
      </c>
      <c r="Y27">
        <f>Y26+V27/X27</f>
        <v>1.2726915162876007</v>
      </c>
      <c r="Z27" s="1">
        <v>2.1333531200000002</v>
      </c>
      <c r="AA27">
        <f t="shared" si="3"/>
        <v>0.59656861508590786</v>
      </c>
      <c r="AC27" s="1">
        <v>9</v>
      </c>
      <c r="AD27" s="1">
        <v>0.59656861999999999</v>
      </c>
      <c r="AE27" s="1">
        <v>0.88812455000000001</v>
      </c>
    </row>
    <row r="28" spans="1:31" x14ac:dyDescent="0.2">
      <c r="T28" s="1">
        <v>10</v>
      </c>
      <c r="U28" s="2" t="s">
        <v>30</v>
      </c>
      <c r="V28">
        <v>0</v>
      </c>
      <c r="W28">
        <v>2.8</v>
      </c>
      <c r="X28">
        <f>LOG(10,2)</f>
        <v>3.3219280948873626</v>
      </c>
      <c r="Y28">
        <f>Y27+V28/X28</f>
        <v>1.2726915162876007</v>
      </c>
      <c r="Z28" s="1">
        <v>2.1333531200000002</v>
      </c>
      <c r="AA28">
        <f t="shared" si="3"/>
        <v>0.59656861508590786</v>
      </c>
      <c r="AC28" s="1">
        <v>10</v>
      </c>
      <c r="AD28" s="1">
        <v>0.59656861999999999</v>
      </c>
      <c r="AE28" s="1">
        <v>0.88812455000000001</v>
      </c>
    </row>
    <row r="30" spans="1:31" x14ac:dyDescent="0.2">
      <c r="H30" s="2" t="s">
        <v>24</v>
      </c>
      <c r="I30" s="2" t="s">
        <v>40</v>
      </c>
      <c r="J30" s="2" t="s">
        <v>41</v>
      </c>
      <c r="K30" s="2" t="s">
        <v>35</v>
      </c>
      <c r="L30" s="2" t="s">
        <v>35</v>
      </c>
    </row>
    <row r="31" spans="1:31" x14ac:dyDescent="0.2">
      <c r="H31" s="2">
        <v>1</v>
      </c>
      <c r="I31" s="2">
        <v>0.05</v>
      </c>
      <c r="J31" s="2">
        <v>0.05</v>
      </c>
      <c r="K31" s="3">
        <f>1/(1+0)</f>
        <v>1</v>
      </c>
      <c r="L31" s="3">
        <v>1</v>
      </c>
    </row>
    <row r="32" spans="1:31" x14ac:dyDescent="0.2">
      <c r="H32" s="2">
        <v>2</v>
      </c>
      <c r="I32" s="2">
        <v>0.05</v>
      </c>
      <c r="J32" s="2">
        <v>0.1</v>
      </c>
      <c r="K32" s="3">
        <f>2/2</f>
        <v>1</v>
      </c>
      <c r="L32" s="3">
        <v>1</v>
      </c>
      <c r="T32" s="1" t="s">
        <v>24</v>
      </c>
      <c r="U32" t="s">
        <v>49</v>
      </c>
      <c r="V32" t="s">
        <v>50</v>
      </c>
      <c r="W32" t="s">
        <v>46</v>
      </c>
      <c r="X32" t="s">
        <v>47</v>
      </c>
      <c r="Y32" t="s">
        <v>51</v>
      </c>
    </row>
    <row r="33" spans="8:26" x14ac:dyDescent="0.2">
      <c r="H33" s="2">
        <v>3</v>
      </c>
      <c r="I33" s="2">
        <v>0.1</v>
      </c>
      <c r="J33" s="2">
        <v>0.15</v>
      </c>
      <c r="K33" s="3">
        <f>2/3</f>
        <v>0.66666666666666663</v>
      </c>
      <c r="L33" s="3">
        <v>1</v>
      </c>
      <c r="T33" s="1">
        <v>3</v>
      </c>
      <c r="U33" s="2" t="s">
        <v>7</v>
      </c>
      <c r="V33">
        <v>0.8</v>
      </c>
      <c r="W33">
        <v>0.8</v>
      </c>
      <c r="X33" s="9"/>
      <c r="Y33">
        <v>0.8</v>
      </c>
    </row>
    <row r="34" spans="8:26" x14ac:dyDescent="0.2">
      <c r="H34" s="2">
        <v>4</v>
      </c>
      <c r="I34" s="2">
        <v>0.1</v>
      </c>
      <c r="J34" s="2">
        <v>0.15</v>
      </c>
      <c r="K34" s="3">
        <f>2/4</f>
        <v>0.5</v>
      </c>
      <c r="L34" s="3">
        <f>3/4</f>
        <v>0.75</v>
      </c>
      <c r="T34" s="1">
        <v>6</v>
      </c>
      <c r="U34" s="2" t="s">
        <v>12</v>
      </c>
      <c r="V34">
        <v>0.6</v>
      </c>
      <c r="W34">
        <v>1.4</v>
      </c>
      <c r="X34">
        <f>LOG(2,2)</f>
        <v>1</v>
      </c>
      <c r="Y34" s="1">
        <f>Y33+V34/X34</f>
        <v>1.4</v>
      </c>
    </row>
    <row r="35" spans="8:26" x14ac:dyDescent="0.2">
      <c r="H35" s="2">
        <v>5</v>
      </c>
      <c r="I35" s="2">
        <v>0.1</v>
      </c>
      <c r="J35" s="2">
        <v>0.15</v>
      </c>
      <c r="K35" s="3">
        <f>2/5</f>
        <v>0.4</v>
      </c>
      <c r="L35" s="3">
        <f>3/5</f>
        <v>0.6</v>
      </c>
      <c r="T35" s="1">
        <v>7</v>
      </c>
      <c r="U35" s="2" t="s">
        <v>6</v>
      </c>
      <c r="V35">
        <v>0.5</v>
      </c>
      <c r="W35">
        <v>1.9</v>
      </c>
      <c r="X35">
        <f>LOG(3,2)</f>
        <v>1.5849625007211563</v>
      </c>
      <c r="Y35" s="1">
        <f t="shared" ref="Y35:Y42" si="5">Y34+V35/X35</f>
        <v>1.7154648767857286</v>
      </c>
    </row>
    <row r="36" spans="8:26" x14ac:dyDescent="0.2">
      <c r="H36" s="2">
        <v>6</v>
      </c>
      <c r="I36" s="2">
        <v>0.15</v>
      </c>
      <c r="J36" s="2">
        <v>0.15</v>
      </c>
      <c r="K36" s="14">
        <f>3/6</f>
        <v>0.5</v>
      </c>
      <c r="L36" s="3">
        <f>3/6</f>
        <v>0.5</v>
      </c>
      <c r="T36" s="1">
        <v>9</v>
      </c>
      <c r="U36" s="2" t="s">
        <v>15</v>
      </c>
      <c r="V36">
        <v>0.5</v>
      </c>
      <c r="W36">
        <v>2.4</v>
      </c>
      <c r="X36">
        <f>LOG(4,2)</f>
        <v>2</v>
      </c>
      <c r="Y36" s="1">
        <f t="shared" si="5"/>
        <v>1.9654648767857286</v>
      </c>
    </row>
    <row r="37" spans="8:26" x14ac:dyDescent="0.2">
      <c r="H37" s="2">
        <v>7</v>
      </c>
      <c r="I37" s="2">
        <v>0.2</v>
      </c>
      <c r="J37" s="2">
        <v>0.2</v>
      </c>
      <c r="K37" s="3">
        <f>4/7</f>
        <v>0.5714285714285714</v>
      </c>
      <c r="L37" s="3">
        <f>4/7</f>
        <v>0.5714285714285714</v>
      </c>
      <c r="T37" s="1">
        <v>8</v>
      </c>
      <c r="U37" s="2" t="s">
        <v>18</v>
      </c>
      <c r="V37">
        <v>0.3</v>
      </c>
      <c r="W37">
        <v>2.7</v>
      </c>
      <c r="X37">
        <f>LOG(5,2)</f>
        <v>2.3219280948873622</v>
      </c>
      <c r="Y37" s="1">
        <f t="shared" si="5"/>
        <v>2.0946678442077467</v>
      </c>
    </row>
    <row r="38" spans="8:26" x14ac:dyDescent="0.2">
      <c r="H38" s="2">
        <v>8</v>
      </c>
      <c r="I38" s="2">
        <v>0.25</v>
      </c>
      <c r="J38" s="2">
        <v>0.25</v>
      </c>
      <c r="K38" s="3">
        <f>5/8</f>
        <v>0.625</v>
      </c>
      <c r="L38" s="3">
        <f>5/8</f>
        <v>0.625</v>
      </c>
      <c r="T38" s="1">
        <v>1</v>
      </c>
      <c r="U38" s="2" t="s">
        <v>3</v>
      </c>
      <c r="V38">
        <v>0.1</v>
      </c>
      <c r="W38">
        <v>2.8</v>
      </c>
      <c r="X38">
        <f>LOG(6,2)</f>
        <v>2.5849625007211561</v>
      </c>
      <c r="Y38" s="1">
        <f t="shared" si="5"/>
        <v>2.133353124931201</v>
      </c>
    </row>
    <row r="39" spans="8:26" x14ac:dyDescent="0.2">
      <c r="H39" s="2">
        <v>9</v>
      </c>
      <c r="I39" s="2">
        <v>0.3</v>
      </c>
      <c r="J39" s="2">
        <v>0.3</v>
      </c>
      <c r="K39" s="3">
        <f>6/9</f>
        <v>0.66666666666666663</v>
      </c>
      <c r="L39" s="3">
        <f>6/9</f>
        <v>0.66666666666666663</v>
      </c>
      <c r="T39" s="1">
        <v>2</v>
      </c>
      <c r="U39" s="2" t="s">
        <v>25</v>
      </c>
      <c r="V39">
        <v>0</v>
      </c>
      <c r="W39">
        <v>2.8</v>
      </c>
      <c r="X39">
        <f>LOG(7,2)</f>
        <v>2.8073549220576042</v>
      </c>
      <c r="Y39" s="1">
        <f t="shared" si="5"/>
        <v>2.133353124931201</v>
      </c>
    </row>
    <row r="40" spans="8:26" x14ac:dyDescent="0.2">
      <c r="H40" s="2">
        <v>10</v>
      </c>
      <c r="I40" s="2">
        <v>0.3</v>
      </c>
      <c r="J40" s="2">
        <v>0.3</v>
      </c>
      <c r="K40" s="3">
        <f>6/10</f>
        <v>0.6</v>
      </c>
      <c r="L40" s="3">
        <f>6/10</f>
        <v>0.6</v>
      </c>
      <c r="T40" s="1">
        <v>4</v>
      </c>
      <c r="U40" s="2" t="s">
        <v>26</v>
      </c>
      <c r="V40">
        <v>0</v>
      </c>
      <c r="W40">
        <v>2.8</v>
      </c>
      <c r="X40">
        <f>LOG(8,2)</f>
        <v>3</v>
      </c>
      <c r="Y40" s="1">
        <f t="shared" si="5"/>
        <v>2.133353124931201</v>
      </c>
    </row>
    <row r="41" spans="8:26" x14ac:dyDescent="0.2">
      <c r="T41" s="1">
        <v>5</v>
      </c>
      <c r="U41" s="2" t="s">
        <v>28</v>
      </c>
      <c r="V41">
        <v>0</v>
      </c>
      <c r="W41">
        <v>2.8</v>
      </c>
      <c r="X41">
        <f>LOG(9,2)</f>
        <v>3.1699250014423126</v>
      </c>
      <c r="Y41" s="1">
        <f t="shared" si="5"/>
        <v>2.133353124931201</v>
      </c>
    </row>
    <row r="42" spans="8:26" x14ac:dyDescent="0.2">
      <c r="T42" s="1">
        <v>10</v>
      </c>
      <c r="U42" s="2" t="s">
        <v>30</v>
      </c>
      <c r="V42">
        <v>0</v>
      </c>
      <c r="W42">
        <v>2.8</v>
      </c>
      <c r="X42">
        <f>LOG(10,2)</f>
        <v>3.3219280948873626</v>
      </c>
      <c r="Y42" s="1">
        <f t="shared" si="5"/>
        <v>2.133353124931201</v>
      </c>
    </row>
    <row r="45" spans="8:26" x14ac:dyDescent="0.2">
      <c r="T45" s="1" t="s">
        <v>24</v>
      </c>
      <c r="U45" s="1" t="s">
        <v>53</v>
      </c>
      <c r="V45" s="1" t="s">
        <v>50</v>
      </c>
      <c r="W45" s="1" t="s">
        <v>47</v>
      </c>
      <c r="X45" s="1" t="s">
        <v>48</v>
      </c>
      <c r="Y45" s="1" t="s">
        <v>51</v>
      </c>
      <c r="Z45" s="1" t="s">
        <v>52</v>
      </c>
    </row>
    <row r="46" spans="8:26" x14ac:dyDescent="0.2">
      <c r="T46" s="1">
        <v>1</v>
      </c>
      <c r="U46" s="2" t="s">
        <v>10</v>
      </c>
      <c r="V46">
        <v>1</v>
      </c>
      <c r="W46" s="10"/>
      <c r="X46">
        <v>1</v>
      </c>
      <c r="Y46" s="1">
        <v>1</v>
      </c>
      <c r="Z46">
        <f>X46/Y46</f>
        <v>1</v>
      </c>
    </row>
    <row r="47" spans="8:26" x14ac:dyDescent="0.2">
      <c r="T47" s="1">
        <v>2</v>
      </c>
      <c r="U47" s="2" t="s">
        <v>12</v>
      </c>
      <c r="V47">
        <v>0.6</v>
      </c>
      <c r="W47" s="1">
        <v>1</v>
      </c>
      <c r="X47">
        <f>X46+V47/W47</f>
        <v>1.6</v>
      </c>
      <c r="Y47" s="1">
        <v>1.9</v>
      </c>
      <c r="Z47">
        <f t="shared" ref="Z47:Z55" si="6">X47/Y47</f>
        <v>0.8421052631578948</v>
      </c>
    </row>
    <row r="48" spans="8:26" x14ac:dyDescent="0.2">
      <c r="T48" s="1">
        <v>3</v>
      </c>
      <c r="U48" s="2" t="s">
        <v>7</v>
      </c>
      <c r="V48">
        <v>0.8</v>
      </c>
      <c r="W48" s="1">
        <v>1.5849625000000001</v>
      </c>
      <c r="X48">
        <f t="shared" ref="X48:X55" si="7">X47+V48/W48</f>
        <v>2.1047438030868237</v>
      </c>
      <c r="Y48" s="1">
        <v>2.4047437999999999</v>
      </c>
      <c r="Z48">
        <f t="shared" si="6"/>
        <v>0.87524658680347733</v>
      </c>
    </row>
    <row r="49" spans="20:26" x14ac:dyDescent="0.2">
      <c r="T49" s="1">
        <v>4</v>
      </c>
      <c r="U49" s="2" t="s">
        <v>27</v>
      </c>
      <c r="V49">
        <v>0</v>
      </c>
      <c r="W49" s="1">
        <v>2</v>
      </c>
      <c r="X49">
        <f t="shared" si="7"/>
        <v>2.1047438030868237</v>
      </c>
      <c r="Y49" s="1">
        <v>2.7047438000000001</v>
      </c>
      <c r="Z49">
        <f t="shared" si="6"/>
        <v>0.77816753035419606</v>
      </c>
    </row>
    <row r="50" spans="20:26" x14ac:dyDescent="0.2">
      <c r="T50" s="1">
        <v>5</v>
      </c>
      <c r="U50" s="2" t="s">
        <v>29</v>
      </c>
      <c r="V50">
        <v>0</v>
      </c>
      <c r="W50" s="1">
        <v>2.3219280900000001</v>
      </c>
      <c r="X50">
        <f t="shared" si="7"/>
        <v>2.1047438030868237</v>
      </c>
      <c r="Y50" s="1">
        <v>2.8339467699999998</v>
      </c>
      <c r="Z50">
        <f t="shared" si="6"/>
        <v>0.74268995641256308</v>
      </c>
    </row>
    <row r="51" spans="20:26" x14ac:dyDescent="0.2">
      <c r="T51" s="1">
        <v>6</v>
      </c>
      <c r="U51" s="2" t="s">
        <v>25</v>
      </c>
      <c r="V51">
        <v>0</v>
      </c>
      <c r="W51" s="1">
        <v>2.5849625000000001</v>
      </c>
      <c r="X51">
        <f t="shared" si="7"/>
        <v>2.1047438030868237</v>
      </c>
      <c r="Y51" s="1">
        <v>2.9500026099999999</v>
      </c>
      <c r="Z51">
        <f t="shared" si="6"/>
        <v>0.71347184438146105</v>
      </c>
    </row>
    <row r="52" spans="20:26" x14ac:dyDescent="0.2">
      <c r="T52" s="1">
        <v>7</v>
      </c>
      <c r="U52" s="2" t="s">
        <v>16</v>
      </c>
      <c r="V52">
        <v>0.9</v>
      </c>
      <c r="W52" s="1">
        <v>2.8073549199999999</v>
      </c>
      <c r="X52">
        <f t="shared" si="7"/>
        <v>2.4253302717190124</v>
      </c>
      <c r="Y52" s="1">
        <v>2.9500026099999999</v>
      </c>
      <c r="Z52">
        <f t="shared" si="6"/>
        <v>0.82214512743058643</v>
      </c>
    </row>
    <row r="53" spans="20:26" x14ac:dyDescent="0.2">
      <c r="T53" s="1">
        <v>8</v>
      </c>
      <c r="U53" s="2" t="s">
        <v>22</v>
      </c>
      <c r="V53">
        <v>0.3</v>
      </c>
      <c r="W53" s="1">
        <v>3</v>
      </c>
      <c r="X53">
        <f t="shared" si="7"/>
        <v>2.5253302717190125</v>
      </c>
      <c r="Y53" s="1">
        <v>2.9500026099999999</v>
      </c>
      <c r="Z53">
        <f t="shared" si="6"/>
        <v>0.85604340252397693</v>
      </c>
    </row>
    <row r="54" spans="20:26" x14ac:dyDescent="0.2">
      <c r="T54" s="1">
        <v>9</v>
      </c>
      <c r="U54" s="2" t="s">
        <v>18</v>
      </c>
      <c r="V54">
        <v>0.3</v>
      </c>
      <c r="W54" s="1">
        <v>3.1699250000000001</v>
      </c>
      <c r="X54">
        <f t="shared" si="7"/>
        <v>2.6199697347977917</v>
      </c>
      <c r="Y54" s="1">
        <v>2.9500026099999999</v>
      </c>
      <c r="Z54">
        <f t="shared" si="6"/>
        <v>0.88812454806532926</v>
      </c>
    </row>
    <row r="55" spans="20:26" x14ac:dyDescent="0.2">
      <c r="T55" s="1">
        <v>10</v>
      </c>
      <c r="U55" s="2" t="s">
        <v>31</v>
      </c>
      <c r="V55">
        <v>0</v>
      </c>
      <c r="W55" s="1">
        <v>3.3219280900000001</v>
      </c>
      <c r="X55">
        <f t="shared" si="7"/>
        <v>2.6199697347977917</v>
      </c>
      <c r="Y55" s="1">
        <v>2.9500026099999999</v>
      </c>
      <c r="Z55">
        <f t="shared" si="6"/>
        <v>0.88812454806532926</v>
      </c>
    </row>
    <row r="58" spans="20:26" x14ac:dyDescent="0.2">
      <c r="T58" s="1" t="s">
        <v>24</v>
      </c>
      <c r="U58" s="1" t="s">
        <v>53</v>
      </c>
      <c r="V58" s="1" t="s">
        <v>50</v>
      </c>
      <c r="W58" s="1" t="s">
        <v>47</v>
      </c>
      <c r="X58" s="1" t="s">
        <v>51</v>
      </c>
    </row>
    <row r="59" spans="20:26" x14ac:dyDescent="0.2">
      <c r="T59" s="1">
        <v>1</v>
      </c>
      <c r="U59" s="2" t="s">
        <v>10</v>
      </c>
      <c r="V59">
        <v>1</v>
      </c>
      <c r="W59" s="10"/>
      <c r="X59">
        <v>1</v>
      </c>
    </row>
    <row r="60" spans="20:26" x14ac:dyDescent="0.2">
      <c r="T60" s="1">
        <v>7</v>
      </c>
      <c r="U60" s="2" t="s">
        <v>16</v>
      </c>
      <c r="V60">
        <v>0.9</v>
      </c>
      <c r="W60" s="1">
        <v>1</v>
      </c>
      <c r="X60">
        <f t="shared" ref="X60:X68" si="8">X59+V60/W60</f>
        <v>1.9</v>
      </c>
    </row>
    <row r="61" spans="20:26" x14ac:dyDescent="0.2">
      <c r="T61" s="1">
        <v>3</v>
      </c>
      <c r="U61" s="2" t="s">
        <v>7</v>
      </c>
      <c r="V61">
        <v>0.8</v>
      </c>
      <c r="W61" s="1">
        <v>1.5849625000000001</v>
      </c>
      <c r="X61">
        <f t="shared" si="8"/>
        <v>2.4047438030868236</v>
      </c>
    </row>
    <row r="62" spans="20:26" x14ac:dyDescent="0.2">
      <c r="T62" s="1">
        <v>2</v>
      </c>
      <c r="U62" s="2" t="s">
        <v>12</v>
      </c>
      <c r="V62">
        <v>0.6</v>
      </c>
      <c r="W62" s="1">
        <v>2</v>
      </c>
      <c r="X62">
        <f t="shared" si="8"/>
        <v>2.7047438030868234</v>
      </c>
    </row>
    <row r="63" spans="20:26" x14ac:dyDescent="0.2">
      <c r="T63" s="1">
        <v>8</v>
      </c>
      <c r="U63" s="2" t="s">
        <v>22</v>
      </c>
      <c r="V63">
        <v>0.3</v>
      </c>
      <c r="W63" s="1">
        <v>2.3219280900000001</v>
      </c>
      <c r="X63">
        <f t="shared" si="8"/>
        <v>2.833946770780797</v>
      </c>
    </row>
    <row r="64" spans="20:26" x14ac:dyDescent="0.2">
      <c r="T64" s="1">
        <v>9</v>
      </c>
      <c r="U64" s="2" t="s">
        <v>18</v>
      </c>
      <c r="V64">
        <v>0.3</v>
      </c>
      <c r="W64" s="1">
        <v>2.5849625000000001</v>
      </c>
      <c r="X64">
        <f t="shared" si="8"/>
        <v>2.9500026129835368</v>
      </c>
    </row>
    <row r="65" spans="20:24" x14ac:dyDescent="0.2">
      <c r="T65" s="1">
        <v>4</v>
      </c>
      <c r="U65" s="2" t="s">
        <v>27</v>
      </c>
      <c r="V65">
        <v>0</v>
      </c>
      <c r="W65" s="1">
        <v>2.8073549199999999</v>
      </c>
      <c r="X65">
        <f t="shared" si="8"/>
        <v>2.9500026129835368</v>
      </c>
    </row>
    <row r="66" spans="20:24" x14ac:dyDescent="0.2">
      <c r="T66" s="1">
        <v>5</v>
      </c>
      <c r="U66" s="2" t="s">
        <v>29</v>
      </c>
      <c r="V66">
        <v>0</v>
      </c>
      <c r="W66" s="1">
        <v>3</v>
      </c>
      <c r="X66">
        <f t="shared" si="8"/>
        <v>2.9500026129835368</v>
      </c>
    </row>
    <row r="67" spans="20:24" x14ac:dyDescent="0.2">
      <c r="T67" s="1">
        <v>6</v>
      </c>
      <c r="U67" s="2" t="s">
        <v>25</v>
      </c>
      <c r="V67">
        <v>0</v>
      </c>
      <c r="W67" s="1">
        <v>3.1699250000000001</v>
      </c>
      <c r="X67">
        <f t="shared" si="8"/>
        <v>2.9500026129835368</v>
      </c>
    </row>
    <row r="68" spans="20:24" x14ac:dyDescent="0.2">
      <c r="T68" s="1">
        <v>10</v>
      </c>
      <c r="U68" s="2" t="s">
        <v>31</v>
      </c>
      <c r="V68">
        <v>0</v>
      </c>
      <c r="W68" s="1">
        <v>3.3219280900000001</v>
      </c>
      <c r="X68">
        <f t="shared" si="8"/>
        <v>2.9500026129835368</v>
      </c>
    </row>
  </sheetData>
  <autoFilter ref="T58:X68" xr:uid="{3E53EF71-F6BC-0F49-9CC1-0C0F2E37CB41}">
    <sortState xmlns:xlrd2="http://schemas.microsoft.com/office/spreadsheetml/2017/richdata2" ref="T59:X68">
      <sortCondition descending="1" ref="V59:V68"/>
    </sortState>
  </autoFilter>
  <sortState xmlns:xlrd2="http://schemas.microsoft.com/office/spreadsheetml/2017/richdata2" ref="T33:Y42">
    <sortCondition descending="1" ref="V33:V42"/>
  </sortState>
  <mergeCells count="7">
    <mergeCell ref="T2:V2"/>
    <mergeCell ref="T17:AA17"/>
    <mergeCell ref="A1:B1"/>
    <mergeCell ref="D1:F1"/>
    <mergeCell ref="H3:L3"/>
    <mergeCell ref="H2:L2"/>
    <mergeCell ref="H16:L16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2022-01-23T19:59:32Z</dcterms:created>
  <dcterms:modified xsi:type="dcterms:W3CDTF">2022-01-24T02:31:04Z</dcterms:modified>
</cp:coreProperties>
</file>