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drawings/drawing14.xml" ContentType="application/vnd.openxmlformats-officedocument.drawing+xml"/>
  <Override PartName="/xl/comments15.xml" ContentType="application/vnd.openxmlformats-officedocument.spreadsheetml.comments+xml"/>
  <Override PartName="/xl/drawings/drawing15.xml" ContentType="application/vnd.openxmlformats-officedocument.drawing+xml"/>
  <Override PartName="/xl/comments16.xml" ContentType="application/vnd.openxmlformats-officedocument.spreadsheetml.comments+xml"/>
  <Override PartName="/xl/drawings/drawing16.xml" ContentType="application/vnd.openxmlformats-officedocument.drawing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marfinis\Desktop\Транспортная модель\МЛ\"/>
    </mc:Choice>
  </mc:AlternateContent>
  <bookViews>
    <workbookView xWindow="1740" yWindow="3000" windowWidth="16605" windowHeight="1980" tabRatio="817" firstSheet="4" activeTab="9"/>
  </bookViews>
  <sheets>
    <sheet name="Лот" sheetId="1" state="hidden" r:id="rId1"/>
    <sheet name="Анализ изменений" sheetId="34" state="hidden" r:id="rId2"/>
    <sheet name="1" sheetId="13" state="hidden" r:id="rId3"/>
    <sheet name="2" sheetId="14" state="hidden" r:id="rId4"/>
    <sheet name="3" sheetId="37" r:id="rId5"/>
    <sheet name="4" sheetId="16" state="hidden" r:id="rId6"/>
    <sheet name="5" sheetId="17" state="hidden" r:id="rId7"/>
    <sheet name="6" sheetId="32" state="hidden" r:id="rId8"/>
    <sheet name="7" sheetId="19" state="hidden" r:id="rId9"/>
    <sheet name="8" sheetId="38" r:id="rId10"/>
    <sheet name="9" sheetId="33" state="hidden" r:id="rId11"/>
    <sheet name="10" sheetId="22" state="hidden" r:id="rId12"/>
    <sheet name="11" sheetId="23" state="hidden" r:id="rId13"/>
    <sheet name="12" sheetId="24" state="hidden" r:id="rId14"/>
    <sheet name="13" sheetId="25" state="hidden" r:id="rId15"/>
    <sheet name="14" sheetId="26" state="hidden" r:id="rId16"/>
    <sheet name="15" sheetId="27" state="hidden" r:id="rId17"/>
    <sheet name="16" sheetId="28" state="hidden" r:id="rId18"/>
  </sheets>
  <definedNames>
    <definedName name="_ftn1" localSheetId="2">'1'!#REF!</definedName>
    <definedName name="_ftn1" localSheetId="11">'10'!#REF!</definedName>
    <definedName name="_ftn1" localSheetId="12">'11'!#REF!</definedName>
    <definedName name="_ftn1" localSheetId="13">'12'!#REF!</definedName>
    <definedName name="_ftn1" localSheetId="14">'13'!#REF!</definedName>
    <definedName name="_ftn1" localSheetId="15">'14'!#REF!</definedName>
    <definedName name="_ftn1" localSheetId="16">'15'!#REF!</definedName>
    <definedName name="_ftn1" localSheetId="17">'16'!#REF!</definedName>
    <definedName name="_ftn1" localSheetId="3">'2'!#REF!</definedName>
    <definedName name="_ftn1" localSheetId="4">'3'!#REF!</definedName>
    <definedName name="_ftn1" localSheetId="5">'4'!#REF!</definedName>
    <definedName name="_ftn1" localSheetId="6">'5'!#REF!</definedName>
    <definedName name="_ftn1" localSheetId="7">'6'!#REF!</definedName>
    <definedName name="_ftn1" localSheetId="8">'7'!#REF!</definedName>
    <definedName name="_ftn1" localSheetId="9">'8'!#REF!</definedName>
    <definedName name="_ftn1" localSheetId="10">'9'!#REF!</definedName>
    <definedName name="_ftnref1" localSheetId="2">'1'!$D$33</definedName>
    <definedName name="_ftnref1" localSheetId="11">'10'!$D$33</definedName>
    <definedName name="_ftnref1" localSheetId="12">'11'!$D$33</definedName>
    <definedName name="_ftnref1" localSheetId="13">'12'!$D$33</definedName>
    <definedName name="_ftnref1" localSheetId="14">'13'!$D$33</definedName>
    <definedName name="_ftnref1" localSheetId="15">'14'!$D$33</definedName>
    <definedName name="_ftnref1" localSheetId="16">'15'!$D$33</definedName>
    <definedName name="_ftnref1" localSheetId="17">'16'!$D$33</definedName>
    <definedName name="_ftnref1" localSheetId="3">'2'!$D$33</definedName>
    <definedName name="_ftnref1" localSheetId="4">'3'!$D$33</definedName>
    <definedName name="_ftnref1" localSheetId="5">'4'!$D$33</definedName>
    <definedName name="_ftnref1" localSheetId="6">'5'!$D$33</definedName>
    <definedName name="_ftnref1" localSheetId="7">'6'!$D$33</definedName>
    <definedName name="_ftnref1" localSheetId="8">'7'!$D$33</definedName>
    <definedName name="_ftnref1" localSheetId="9">'8'!$D$33</definedName>
    <definedName name="_ftnref1" localSheetId="10">'9'!$D$33</definedName>
    <definedName name="_xlnm.Print_Area" localSheetId="2">'1'!$A$1:$AC$144</definedName>
    <definedName name="_xlnm.Print_Area" localSheetId="11">'10'!$A$1:$AC$214</definedName>
    <definedName name="_xlnm.Print_Area" localSheetId="12">'11'!$A$1:$AC$214</definedName>
    <definedName name="_xlnm.Print_Area" localSheetId="13">'12'!$A$1:$AC$144</definedName>
    <definedName name="_xlnm.Print_Area" localSheetId="14">'13'!$A$1:$AC$144</definedName>
    <definedName name="_xlnm.Print_Area" localSheetId="15">'14'!$A$1:$AC$144</definedName>
    <definedName name="_xlnm.Print_Area" localSheetId="16">'15'!$A$1:$AC$144</definedName>
    <definedName name="_xlnm.Print_Area" localSheetId="17">'16'!$A$1:$AC$144</definedName>
    <definedName name="_xlnm.Print_Area" localSheetId="3">'2'!$A$1:$AC$144</definedName>
    <definedName name="_xlnm.Print_Area" localSheetId="4">'3'!$A$1:$AC$144</definedName>
    <definedName name="_xlnm.Print_Area" localSheetId="5">'4'!$A$1:$AC$144</definedName>
    <definedName name="_xlnm.Print_Area" localSheetId="6">'5'!$A$1:$AC$144</definedName>
    <definedName name="_xlnm.Print_Area" localSheetId="7">'6'!$A$1:$AC$180</definedName>
    <definedName name="_xlnm.Print_Area" localSheetId="8">'7'!$A$1:$AC$144</definedName>
    <definedName name="_xlnm.Print_Area" localSheetId="9">'8'!$A$1:$AC$137</definedName>
    <definedName name="_xlnm.Print_Area" localSheetId="10">'9'!$A$1:$AC$137</definedName>
  </definedNames>
  <calcPr calcId="152511"/>
</workbook>
</file>

<file path=xl/calcChain.xml><?xml version="1.0" encoding="utf-8"?>
<calcChain xmlns="http://schemas.openxmlformats.org/spreadsheetml/2006/main">
  <c r="N26" i="34" l="1"/>
  <c r="M26" i="34"/>
  <c r="L26" i="34"/>
  <c r="K26" i="34"/>
  <c r="J26" i="34"/>
  <c r="N25" i="34"/>
  <c r="M25" i="34"/>
  <c r="L25" i="34"/>
  <c r="K25" i="34"/>
  <c r="J25" i="34"/>
  <c r="N24" i="34"/>
  <c r="M24" i="34"/>
  <c r="L24" i="34"/>
  <c r="K24" i="34"/>
  <c r="J24" i="34"/>
  <c r="N23" i="34"/>
  <c r="M23" i="34"/>
  <c r="L23" i="34"/>
  <c r="K23" i="34"/>
  <c r="J23" i="34"/>
  <c r="N22" i="34"/>
  <c r="M22" i="34"/>
  <c r="L22" i="34"/>
  <c r="K22" i="34"/>
  <c r="J22" i="34"/>
  <c r="N19" i="34" l="1"/>
  <c r="N18" i="34"/>
  <c r="N17" i="34"/>
  <c r="N16" i="34"/>
  <c r="N15" i="34"/>
  <c r="N14" i="34"/>
  <c r="N13" i="34"/>
  <c r="N12" i="34"/>
  <c r="N11" i="34"/>
  <c r="N10" i="34"/>
  <c r="N9" i="34"/>
  <c r="N8" i="34"/>
  <c r="N7" i="34"/>
  <c r="N6" i="34"/>
  <c r="N5" i="34"/>
  <c r="N4" i="34"/>
  <c r="M6" i="34"/>
  <c r="L6" i="34"/>
  <c r="K6" i="34"/>
  <c r="J6" i="34"/>
  <c r="M11" i="34"/>
  <c r="L11" i="34"/>
  <c r="K11" i="34"/>
  <c r="J11" i="34"/>
  <c r="I19" i="34" l="1"/>
  <c r="I18" i="34"/>
  <c r="I17" i="34"/>
  <c r="I16" i="34"/>
  <c r="I15" i="34"/>
  <c r="I14" i="34"/>
  <c r="I13" i="34"/>
  <c r="I12" i="34"/>
  <c r="I10" i="34"/>
  <c r="I9" i="34"/>
  <c r="I8" i="34"/>
  <c r="I7" i="34"/>
  <c r="I5" i="34"/>
  <c r="I4" i="34"/>
  <c r="G123" i="38" l="1"/>
  <c r="I123" i="38"/>
  <c r="J123" i="38"/>
  <c r="J160" i="38"/>
  <c r="I160" i="38"/>
  <c r="G160" i="38"/>
  <c r="B160" i="38"/>
  <c r="J159" i="38"/>
  <c r="I159" i="38"/>
  <c r="G159" i="38"/>
  <c r="B159" i="38"/>
  <c r="J158" i="38"/>
  <c r="I158" i="38"/>
  <c r="G158" i="38"/>
  <c r="B158" i="38"/>
  <c r="J157" i="38"/>
  <c r="I157" i="38"/>
  <c r="G157" i="38"/>
  <c r="B157" i="38"/>
  <c r="J156" i="38"/>
  <c r="I156" i="38"/>
  <c r="G156" i="38"/>
  <c r="B156" i="38"/>
  <c r="J155" i="38"/>
  <c r="I155" i="38"/>
  <c r="G155" i="38"/>
  <c r="B155" i="38"/>
  <c r="J154" i="38"/>
  <c r="I154" i="38"/>
  <c r="G154" i="38"/>
  <c r="B154" i="38"/>
  <c r="J153" i="38"/>
  <c r="I153" i="38"/>
  <c r="G153" i="38"/>
  <c r="B153" i="38"/>
  <c r="J152" i="38"/>
  <c r="I152" i="38"/>
  <c r="G152" i="38"/>
  <c r="B152" i="38"/>
  <c r="J151" i="38"/>
  <c r="I151" i="38"/>
  <c r="G151" i="38"/>
  <c r="B151" i="38"/>
  <c r="J150" i="38"/>
  <c r="I150" i="38"/>
  <c r="G150" i="38"/>
  <c r="B150" i="38"/>
  <c r="J149" i="38"/>
  <c r="I149" i="38"/>
  <c r="G149" i="38"/>
  <c r="B149" i="38"/>
  <c r="J148" i="38"/>
  <c r="I148" i="38"/>
  <c r="G148" i="38"/>
  <c r="B148" i="38"/>
  <c r="J147" i="38"/>
  <c r="I147" i="38"/>
  <c r="G147" i="38"/>
  <c r="B147" i="38"/>
  <c r="J146" i="38"/>
  <c r="I146" i="38"/>
  <c r="G146" i="38"/>
  <c r="B146" i="38"/>
  <c r="J145" i="38"/>
  <c r="I145" i="38"/>
  <c r="G145" i="38"/>
  <c r="B145" i="38"/>
  <c r="J144" i="38"/>
  <c r="I144" i="38"/>
  <c r="G144" i="38"/>
  <c r="B144" i="38"/>
  <c r="J143" i="38"/>
  <c r="I143" i="38"/>
  <c r="G143" i="38"/>
  <c r="B143" i="38"/>
  <c r="J142" i="38"/>
  <c r="I142" i="38"/>
  <c r="G142" i="38"/>
  <c r="B142" i="38"/>
  <c r="J141" i="38"/>
  <c r="I141" i="38"/>
  <c r="G141" i="38"/>
  <c r="B141" i="38"/>
  <c r="J140" i="38"/>
  <c r="I140" i="38"/>
  <c r="G140" i="38"/>
  <c r="B140" i="38"/>
  <c r="J139" i="38"/>
  <c r="I139" i="38"/>
  <c r="G139" i="38"/>
  <c r="B139" i="38"/>
  <c r="J138" i="38"/>
  <c r="I138" i="38"/>
  <c r="G138" i="38"/>
  <c r="B138" i="38"/>
  <c r="J137" i="38"/>
  <c r="I137" i="38"/>
  <c r="G137" i="38"/>
  <c r="B137" i="38"/>
  <c r="J136" i="38"/>
  <c r="I136" i="38"/>
  <c r="G136" i="38"/>
  <c r="B136" i="38"/>
  <c r="J135" i="38"/>
  <c r="I135" i="38"/>
  <c r="G135" i="38"/>
  <c r="B135" i="38"/>
  <c r="AA134" i="38"/>
  <c r="Y134" i="38"/>
  <c r="T134" i="38"/>
  <c r="R134" i="38"/>
  <c r="J134" i="38"/>
  <c r="I134" i="38"/>
  <c r="G134" i="38"/>
  <c r="B134" i="38"/>
  <c r="J133" i="38"/>
  <c r="I133" i="38"/>
  <c r="G133" i="38"/>
  <c r="B133" i="38"/>
  <c r="J132" i="38"/>
  <c r="I132" i="38"/>
  <c r="G132" i="38"/>
  <c r="B132" i="38"/>
  <c r="J131" i="38"/>
  <c r="I131" i="38"/>
  <c r="G131" i="38"/>
  <c r="B131" i="38"/>
  <c r="J130" i="38"/>
  <c r="I130" i="38"/>
  <c r="G130" i="38"/>
  <c r="B130" i="38"/>
  <c r="J129" i="38"/>
  <c r="I129" i="38"/>
  <c r="G129" i="38"/>
  <c r="B129" i="38"/>
  <c r="J128" i="38"/>
  <c r="I128" i="38"/>
  <c r="G128" i="38"/>
  <c r="B128" i="38"/>
  <c r="J127" i="38"/>
  <c r="I127" i="38"/>
  <c r="G127" i="38"/>
  <c r="B127" i="38"/>
  <c r="J126" i="38"/>
  <c r="I126" i="38"/>
  <c r="G126" i="38"/>
  <c r="B126" i="38"/>
  <c r="J125" i="38"/>
  <c r="I125" i="38"/>
  <c r="G125" i="38"/>
  <c r="B125" i="38"/>
  <c r="J124" i="38"/>
  <c r="G124" i="38"/>
  <c r="B124" i="38"/>
  <c r="J122" i="38"/>
  <c r="I122" i="38"/>
  <c r="G122" i="38"/>
  <c r="B122" i="38"/>
  <c r="B121" i="38"/>
  <c r="AA75" i="38"/>
  <c r="Y75" i="38"/>
  <c r="T75" i="38"/>
  <c r="R75" i="38"/>
  <c r="D27" i="38"/>
  <c r="D26" i="38"/>
  <c r="E21" i="38"/>
  <c r="E15" i="38"/>
  <c r="C6" i="38"/>
  <c r="L15" i="38" s="1"/>
  <c r="E4" i="38"/>
  <c r="M17" i="38" s="1"/>
  <c r="D4" i="37"/>
  <c r="J198" i="37"/>
  <c r="I198" i="37"/>
  <c r="G198" i="37"/>
  <c r="B198" i="37"/>
  <c r="J197" i="37"/>
  <c r="I197" i="37"/>
  <c r="G197" i="37"/>
  <c r="B197" i="37"/>
  <c r="J196" i="37"/>
  <c r="I196" i="37"/>
  <c r="G196" i="37"/>
  <c r="B196" i="37"/>
  <c r="J195" i="37"/>
  <c r="I195" i="37"/>
  <c r="G195" i="37"/>
  <c r="B195" i="37"/>
  <c r="J194" i="37"/>
  <c r="I194" i="37"/>
  <c r="G194" i="37"/>
  <c r="B194" i="37"/>
  <c r="J193" i="37"/>
  <c r="I193" i="37"/>
  <c r="G193" i="37"/>
  <c r="B193" i="37"/>
  <c r="J192" i="37"/>
  <c r="I192" i="37"/>
  <c r="G192" i="37"/>
  <c r="B192" i="37"/>
  <c r="J191" i="37"/>
  <c r="I191" i="37"/>
  <c r="G191" i="37"/>
  <c r="B191" i="37"/>
  <c r="J190" i="37"/>
  <c r="I190" i="37"/>
  <c r="G190" i="37"/>
  <c r="B190" i="37"/>
  <c r="J189" i="37"/>
  <c r="I189" i="37"/>
  <c r="G189" i="37"/>
  <c r="B189" i="37"/>
  <c r="J188" i="37"/>
  <c r="I188" i="37"/>
  <c r="G188" i="37"/>
  <c r="B188" i="37"/>
  <c r="J187" i="37"/>
  <c r="I187" i="37"/>
  <c r="G187" i="37"/>
  <c r="B187" i="37"/>
  <c r="J186" i="37"/>
  <c r="I186" i="37"/>
  <c r="G186" i="37"/>
  <c r="B186" i="37"/>
  <c r="J185" i="37"/>
  <c r="I185" i="37"/>
  <c r="G185" i="37"/>
  <c r="B185" i="37"/>
  <c r="J184" i="37"/>
  <c r="I184" i="37"/>
  <c r="G184" i="37"/>
  <c r="B184" i="37"/>
  <c r="J183" i="37"/>
  <c r="I183" i="37"/>
  <c r="G183" i="37"/>
  <c r="B183" i="37"/>
  <c r="J182" i="37"/>
  <c r="I182" i="37"/>
  <c r="G182" i="37"/>
  <c r="B182" i="37"/>
  <c r="J181" i="37"/>
  <c r="I181" i="37"/>
  <c r="G181" i="37"/>
  <c r="B181" i="37"/>
  <c r="J180" i="37"/>
  <c r="I180" i="37"/>
  <c r="G180" i="37"/>
  <c r="B180" i="37"/>
  <c r="J179" i="37"/>
  <c r="I179" i="37"/>
  <c r="G179" i="37"/>
  <c r="B179" i="37"/>
  <c r="J178" i="37"/>
  <c r="I178" i="37"/>
  <c r="G178" i="37"/>
  <c r="B178" i="37"/>
  <c r="J177" i="37"/>
  <c r="I177" i="37"/>
  <c r="G177" i="37"/>
  <c r="B177" i="37"/>
  <c r="J176" i="37"/>
  <c r="I176" i="37"/>
  <c r="G176" i="37"/>
  <c r="B176" i="37"/>
  <c r="J175" i="37"/>
  <c r="I175" i="37"/>
  <c r="G175" i="37"/>
  <c r="B175" i="37"/>
  <c r="J174" i="37"/>
  <c r="I174" i="37"/>
  <c r="G174" i="37"/>
  <c r="B174" i="37"/>
  <c r="J173" i="37"/>
  <c r="I173" i="37"/>
  <c r="G173" i="37"/>
  <c r="B173" i="37"/>
  <c r="J172" i="37"/>
  <c r="I172" i="37"/>
  <c r="G172" i="37"/>
  <c r="B172" i="37"/>
  <c r="J171" i="37"/>
  <c r="I171" i="37"/>
  <c r="G171" i="37"/>
  <c r="B171" i="37"/>
  <c r="J170" i="37"/>
  <c r="I170" i="37"/>
  <c r="G170" i="37"/>
  <c r="B170" i="37"/>
  <c r="J169" i="37"/>
  <c r="I169" i="37"/>
  <c r="G169" i="37"/>
  <c r="B169" i="37"/>
  <c r="J168" i="37"/>
  <c r="I168" i="37"/>
  <c r="G168" i="37"/>
  <c r="B168" i="37"/>
  <c r="J167" i="37"/>
  <c r="I167" i="37"/>
  <c r="G167" i="37"/>
  <c r="B167" i="37"/>
  <c r="J166" i="37"/>
  <c r="I166" i="37"/>
  <c r="G166" i="37"/>
  <c r="B166" i="37"/>
  <c r="J165" i="37"/>
  <c r="I165" i="37"/>
  <c r="G165" i="37"/>
  <c r="B165" i="37"/>
  <c r="J164" i="37"/>
  <c r="I164" i="37"/>
  <c r="G164" i="37"/>
  <c r="B164" i="37"/>
  <c r="J163" i="37"/>
  <c r="I163" i="37"/>
  <c r="G163" i="37"/>
  <c r="B163" i="37"/>
  <c r="J162" i="37"/>
  <c r="I162" i="37"/>
  <c r="G162" i="37"/>
  <c r="B162" i="37"/>
  <c r="J161" i="37"/>
  <c r="I161" i="37"/>
  <c r="G161" i="37"/>
  <c r="B161" i="37"/>
  <c r="J160" i="37"/>
  <c r="I160" i="37"/>
  <c r="G160" i="37"/>
  <c r="B160" i="37"/>
  <c r="J159" i="37"/>
  <c r="I159" i="37"/>
  <c r="G159" i="37"/>
  <c r="B159" i="37"/>
  <c r="J158" i="37"/>
  <c r="I158" i="37"/>
  <c r="G158" i="37"/>
  <c r="B158" i="37"/>
  <c r="J157" i="37"/>
  <c r="I157" i="37"/>
  <c r="G157" i="37"/>
  <c r="B157" i="37"/>
  <c r="J156" i="37"/>
  <c r="I156" i="37"/>
  <c r="G156" i="37"/>
  <c r="B156" i="37"/>
  <c r="J155" i="37"/>
  <c r="I155" i="37"/>
  <c r="G155" i="37"/>
  <c r="B155" i="37"/>
  <c r="J154" i="37"/>
  <c r="I154" i="37"/>
  <c r="G154" i="37"/>
  <c r="B154" i="37"/>
  <c r="J153" i="37"/>
  <c r="I153" i="37"/>
  <c r="G153" i="37"/>
  <c r="B153" i="37"/>
  <c r="J152" i="37"/>
  <c r="I152" i="37"/>
  <c r="G152" i="37"/>
  <c r="B152" i="37"/>
  <c r="J151" i="37"/>
  <c r="I151" i="37"/>
  <c r="G151" i="37"/>
  <c r="B151" i="37"/>
  <c r="J150" i="37"/>
  <c r="I150" i="37"/>
  <c r="G150" i="37"/>
  <c r="B150" i="37"/>
  <c r="J149" i="37"/>
  <c r="I149" i="37"/>
  <c r="G149" i="37"/>
  <c r="B149" i="37"/>
  <c r="J148" i="37"/>
  <c r="I148" i="37"/>
  <c r="G148" i="37"/>
  <c r="B148" i="37"/>
  <c r="J143" i="37"/>
  <c r="I143" i="37"/>
  <c r="G143" i="37"/>
  <c r="B143" i="37"/>
  <c r="J142" i="37"/>
  <c r="I142" i="37"/>
  <c r="G142" i="37"/>
  <c r="B142" i="37"/>
  <c r="J141" i="37"/>
  <c r="I141" i="37"/>
  <c r="G141" i="37"/>
  <c r="B141" i="37"/>
  <c r="J140" i="37"/>
  <c r="I140" i="37"/>
  <c r="G140" i="37"/>
  <c r="B140" i="37"/>
  <c r="J139" i="37"/>
  <c r="I139" i="37"/>
  <c r="G139" i="37"/>
  <c r="B139" i="37"/>
  <c r="J138" i="37"/>
  <c r="I138" i="37"/>
  <c r="G138" i="37"/>
  <c r="B138" i="37"/>
  <c r="J137" i="37"/>
  <c r="I137" i="37"/>
  <c r="G137" i="37"/>
  <c r="B137" i="37"/>
  <c r="J136" i="37"/>
  <c r="I136" i="37"/>
  <c r="G136" i="37"/>
  <c r="B136" i="37"/>
  <c r="J135" i="37"/>
  <c r="I135" i="37"/>
  <c r="G135" i="37"/>
  <c r="B135" i="37"/>
  <c r="AA134" i="37"/>
  <c r="Y134" i="37"/>
  <c r="T134" i="37"/>
  <c r="R134" i="37"/>
  <c r="J134" i="37"/>
  <c r="I134" i="37"/>
  <c r="G134" i="37"/>
  <c r="B134" i="37"/>
  <c r="J133" i="37"/>
  <c r="I133" i="37"/>
  <c r="G133" i="37"/>
  <c r="B133" i="37"/>
  <c r="J132" i="37"/>
  <c r="I132" i="37"/>
  <c r="G132" i="37"/>
  <c r="B132" i="37"/>
  <c r="J131" i="37"/>
  <c r="I131" i="37"/>
  <c r="G131" i="37"/>
  <c r="B131" i="37"/>
  <c r="J130" i="37"/>
  <c r="I130" i="37"/>
  <c r="G130" i="37"/>
  <c r="B130" i="37"/>
  <c r="J129" i="37"/>
  <c r="I129" i="37"/>
  <c r="G129" i="37"/>
  <c r="B129" i="37"/>
  <c r="J128" i="37"/>
  <c r="I128" i="37"/>
  <c r="G128" i="37"/>
  <c r="B128" i="37"/>
  <c r="J127" i="37"/>
  <c r="I127" i="37"/>
  <c r="G127" i="37"/>
  <c r="B127" i="37"/>
  <c r="J126" i="37"/>
  <c r="I126" i="37"/>
  <c r="G126" i="37"/>
  <c r="B126" i="37"/>
  <c r="J125" i="37"/>
  <c r="I125" i="37"/>
  <c r="G125" i="37"/>
  <c r="B125" i="37"/>
  <c r="J124" i="37"/>
  <c r="I124" i="37"/>
  <c r="G124" i="37"/>
  <c r="B124" i="37"/>
  <c r="J123" i="37"/>
  <c r="I123" i="37"/>
  <c r="G123" i="37"/>
  <c r="E33" i="37" s="1" a="1"/>
  <c r="E33" i="37" s="1"/>
  <c r="B123" i="37"/>
  <c r="AA75" i="37"/>
  <c r="Y75" i="37"/>
  <c r="T75" i="37"/>
  <c r="R75" i="37"/>
  <c r="D27" i="37"/>
  <c r="D26" i="37"/>
  <c r="L17" i="37"/>
  <c r="L18" i="37" s="1"/>
  <c r="L19" i="37" s="1"/>
  <c r="L20" i="37" s="1"/>
  <c r="L21" i="37" s="1"/>
  <c r="L22" i="37" s="1"/>
  <c r="L23" i="37" s="1"/>
  <c r="L24" i="37" s="1"/>
  <c r="L25" i="37" s="1"/>
  <c r="L26" i="37" s="1"/>
  <c r="L27" i="37" s="1"/>
  <c r="L28" i="37" s="1"/>
  <c r="L29" i="37" s="1"/>
  <c r="L30" i="37" s="1"/>
  <c r="L31" i="37" s="1"/>
  <c r="L32" i="37" s="1"/>
  <c r="L33" i="37" s="1"/>
  <c r="L34" i="37" s="1"/>
  <c r="L35" i="37" s="1"/>
  <c r="L36" i="37" s="1"/>
  <c r="L37" i="37" s="1"/>
  <c r="L38" i="37" s="1"/>
  <c r="L39" i="37" s="1"/>
  <c r="L40" i="37" s="1"/>
  <c r="L41" i="37" s="1"/>
  <c r="L42" i="37" s="1"/>
  <c r="L43" i="37" s="1"/>
  <c r="L44" i="37" s="1"/>
  <c r="L45" i="37" s="1"/>
  <c r="L46" i="37" s="1"/>
  <c r="L47" i="37" s="1"/>
  <c r="L48" i="37" s="1"/>
  <c r="L49" i="37" s="1"/>
  <c r="L50" i="37" s="1"/>
  <c r="L51" i="37" s="1"/>
  <c r="L52" i="37" s="1"/>
  <c r="L53" i="37" s="1"/>
  <c r="C6" i="37"/>
  <c r="L15" i="37" s="1"/>
  <c r="E15" i="37"/>
  <c r="I124" i="38" l="1"/>
  <c r="E32" i="38" a="1"/>
  <c r="E32" i="38" s="1"/>
  <c r="E32" i="37" a="1"/>
  <c r="E32" i="37" s="1"/>
  <c r="E35" i="37" s="1"/>
  <c r="E4" i="37"/>
  <c r="E21" i="37"/>
  <c r="E33" i="38" l="1" a="1"/>
  <c r="E33" i="38" s="1"/>
  <c r="B123" i="38" l="1"/>
  <c r="E34" i="38"/>
  <c r="E35" i="38" s="1"/>
  <c r="T39" i="34" l="1"/>
  <c r="T38" i="34"/>
  <c r="S39" i="34"/>
  <c r="S38" i="34"/>
  <c r="AA75" i="13"/>
  <c r="AA75" i="14"/>
  <c r="AA75" i="16"/>
  <c r="AA75" i="17"/>
  <c r="AA75" i="19"/>
  <c r="AA75" i="33"/>
  <c r="AA75" i="22"/>
  <c r="AA75" i="23"/>
  <c r="AA75" i="24"/>
  <c r="AA75" i="25"/>
  <c r="AA75" i="26"/>
  <c r="AA75" i="27"/>
  <c r="AA75" i="28"/>
  <c r="AA75" i="32"/>
  <c r="E15" i="32"/>
  <c r="E15" i="33"/>
  <c r="AF55" i="33" l="1"/>
  <c r="R16" i="34" l="1"/>
  <c r="Q16" i="34"/>
  <c r="P16" i="34"/>
  <c r="O16" i="34"/>
  <c r="R19" i="34" l="1"/>
  <c r="R18" i="34"/>
  <c r="R17" i="34"/>
  <c r="R15" i="34"/>
  <c r="R14" i="34"/>
  <c r="R13" i="34"/>
  <c r="R12" i="34"/>
  <c r="R10" i="34"/>
  <c r="R9" i="34"/>
  <c r="R8" i="34"/>
  <c r="R7" i="34"/>
  <c r="R5" i="34"/>
  <c r="R4" i="34"/>
  <c r="Q19" i="34"/>
  <c r="Q18" i="34"/>
  <c r="Q17" i="34"/>
  <c r="Q15" i="34"/>
  <c r="Q14" i="34"/>
  <c r="Q13" i="34"/>
  <c r="Q12" i="34"/>
  <c r="Q10" i="34"/>
  <c r="Q9" i="34"/>
  <c r="Q8" i="34"/>
  <c r="Q7" i="34"/>
  <c r="Q5" i="34"/>
  <c r="Q4" i="34"/>
  <c r="P19" i="34"/>
  <c r="P18" i="34"/>
  <c r="P17" i="34"/>
  <c r="P15" i="34"/>
  <c r="P14" i="34"/>
  <c r="P13" i="34"/>
  <c r="P12" i="34"/>
  <c r="P10" i="34"/>
  <c r="P9" i="34"/>
  <c r="P8" i="34"/>
  <c r="P7" i="34"/>
  <c r="P5" i="34"/>
  <c r="P4" i="34"/>
  <c r="O19" i="34"/>
  <c r="O18" i="34"/>
  <c r="O17" i="34"/>
  <c r="O15" i="34"/>
  <c r="O14" i="34"/>
  <c r="O13" i="34"/>
  <c r="O12" i="34"/>
  <c r="O10" i="34"/>
  <c r="O9" i="34"/>
  <c r="O8" i="34"/>
  <c r="O7" i="34"/>
  <c r="O5" i="34"/>
  <c r="O4" i="34"/>
  <c r="M18" i="34"/>
  <c r="L18" i="34"/>
  <c r="K18" i="34"/>
  <c r="J18" i="34"/>
  <c r="M17" i="34"/>
  <c r="L17" i="34"/>
  <c r="K17" i="34"/>
  <c r="J17" i="34"/>
  <c r="M16" i="34"/>
  <c r="L16" i="34"/>
  <c r="K16" i="34"/>
  <c r="J16" i="34"/>
  <c r="M15" i="34"/>
  <c r="L15" i="34"/>
  <c r="K15" i="34"/>
  <c r="J15" i="34"/>
  <c r="M14" i="34"/>
  <c r="L14" i="34"/>
  <c r="K14" i="34"/>
  <c r="J14" i="34"/>
  <c r="M13" i="34"/>
  <c r="L13" i="34"/>
  <c r="K13" i="34"/>
  <c r="J13" i="34"/>
  <c r="M12" i="34"/>
  <c r="L12" i="34"/>
  <c r="K12" i="34"/>
  <c r="J12" i="34"/>
  <c r="M10" i="34"/>
  <c r="L10" i="34"/>
  <c r="K10" i="34"/>
  <c r="J10" i="34"/>
  <c r="M9" i="34"/>
  <c r="L9" i="34"/>
  <c r="K9" i="34"/>
  <c r="J9" i="34"/>
  <c r="M8" i="34"/>
  <c r="L8" i="34"/>
  <c r="K8" i="34"/>
  <c r="J8" i="34"/>
  <c r="M7" i="34"/>
  <c r="L7" i="34"/>
  <c r="K7" i="34"/>
  <c r="J7" i="34"/>
  <c r="M5" i="34"/>
  <c r="L5" i="34"/>
  <c r="K5" i="34"/>
  <c r="J5" i="34"/>
  <c r="M4" i="34"/>
  <c r="L4" i="34"/>
  <c r="K4" i="34"/>
  <c r="J4" i="34"/>
  <c r="M19" i="34"/>
  <c r="L19" i="34"/>
  <c r="K19" i="34"/>
  <c r="J19" i="34"/>
  <c r="U22" i="34" l="1"/>
  <c r="AA134" i="14" l="1"/>
  <c r="Y134" i="14"/>
  <c r="AA134" i="16"/>
  <c r="Y134" i="16"/>
  <c r="AA134" i="17"/>
  <c r="Y134" i="17"/>
  <c r="AA134" i="32"/>
  <c r="Y134" i="32"/>
  <c r="AA134" i="19"/>
  <c r="Y134" i="19"/>
  <c r="AA134" i="33"/>
  <c r="Y134" i="33"/>
  <c r="AA134" i="22"/>
  <c r="Y134" i="22"/>
  <c r="AA134" i="23"/>
  <c r="Y134" i="23"/>
  <c r="AA134" i="24"/>
  <c r="Y134" i="24"/>
  <c r="AA134" i="25"/>
  <c r="Y134" i="25"/>
  <c r="AA134" i="26"/>
  <c r="Y134" i="26"/>
  <c r="AA134" i="27"/>
  <c r="Y134" i="27"/>
  <c r="AA134" i="28"/>
  <c r="Y134" i="28"/>
  <c r="AA134" i="13"/>
  <c r="Y134" i="13"/>
  <c r="T134" i="14"/>
  <c r="R134" i="14"/>
  <c r="T134" i="16"/>
  <c r="R134" i="16"/>
  <c r="T134" i="17"/>
  <c r="R134" i="17"/>
  <c r="T134" i="32"/>
  <c r="R134" i="32"/>
  <c r="T134" i="19"/>
  <c r="R134" i="19"/>
  <c r="T134" i="33"/>
  <c r="R134" i="33"/>
  <c r="T134" i="22"/>
  <c r="R134" i="22"/>
  <c r="T134" i="23"/>
  <c r="R134" i="23"/>
  <c r="T134" i="24"/>
  <c r="R134" i="24"/>
  <c r="T134" i="25"/>
  <c r="R134" i="25"/>
  <c r="T134" i="26"/>
  <c r="R134" i="26"/>
  <c r="T134" i="27"/>
  <c r="R134" i="27"/>
  <c r="T134" i="28"/>
  <c r="R134" i="28"/>
  <c r="T134" i="13"/>
  <c r="R134" i="13"/>
  <c r="Y75" i="14"/>
  <c r="Y75" i="16"/>
  <c r="Y75" i="17"/>
  <c r="Y75" i="32"/>
  <c r="Y75" i="19"/>
  <c r="Y75" i="33"/>
  <c r="Y75" i="22"/>
  <c r="Y75" i="23"/>
  <c r="Y75" i="24"/>
  <c r="Y75" i="25"/>
  <c r="Y75" i="26"/>
  <c r="Y75" i="27"/>
  <c r="Y75" i="28"/>
  <c r="Y75" i="13"/>
  <c r="T75" i="14"/>
  <c r="T75" i="16"/>
  <c r="T75" i="17"/>
  <c r="T75" i="32"/>
  <c r="T75" i="19"/>
  <c r="T75" i="33"/>
  <c r="T75" i="22"/>
  <c r="T75" i="23"/>
  <c r="T75" i="24"/>
  <c r="T75" i="25"/>
  <c r="T75" i="27"/>
  <c r="T75" i="28"/>
  <c r="T75" i="13"/>
  <c r="R75" i="14"/>
  <c r="R75" i="16"/>
  <c r="R75" i="17"/>
  <c r="R75" i="32"/>
  <c r="R75" i="19"/>
  <c r="R75" i="33"/>
  <c r="R75" i="22"/>
  <c r="R75" i="23"/>
  <c r="R75" i="24"/>
  <c r="R75" i="25"/>
  <c r="R75" i="26"/>
  <c r="R75" i="27"/>
  <c r="R75" i="28"/>
  <c r="R75" i="13"/>
  <c r="E21" i="32" l="1"/>
  <c r="E21" i="33"/>
  <c r="E4" i="32"/>
  <c r="E4" i="33"/>
  <c r="C6" i="33" l="1"/>
  <c r="D27" i="32" l="1"/>
  <c r="H120" i="33"/>
  <c r="I153" i="32"/>
  <c r="I152" i="32"/>
  <c r="I151" i="32"/>
  <c r="I150" i="32"/>
  <c r="I149" i="32"/>
  <c r="I148" i="32"/>
  <c r="I147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H118" i="32"/>
  <c r="J160" i="33"/>
  <c r="I160" i="33"/>
  <c r="G160" i="33"/>
  <c r="B160" i="33"/>
  <c r="J159" i="33"/>
  <c r="I159" i="33"/>
  <c r="G159" i="33"/>
  <c r="B159" i="33"/>
  <c r="J158" i="33"/>
  <c r="I158" i="33"/>
  <c r="G158" i="33"/>
  <c r="B158" i="33"/>
  <c r="J157" i="33"/>
  <c r="I157" i="33"/>
  <c r="G157" i="33"/>
  <c r="B157" i="33"/>
  <c r="J156" i="33"/>
  <c r="I156" i="33"/>
  <c r="G156" i="33"/>
  <c r="B156" i="33"/>
  <c r="J155" i="33"/>
  <c r="I155" i="33"/>
  <c r="G155" i="33"/>
  <c r="B155" i="33"/>
  <c r="J154" i="33"/>
  <c r="I154" i="33"/>
  <c r="G154" i="33"/>
  <c r="B154" i="33"/>
  <c r="J153" i="33"/>
  <c r="I153" i="33"/>
  <c r="G153" i="33"/>
  <c r="B153" i="33"/>
  <c r="J152" i="33"/>
  <c r="I152" i="33"/>
  <c r="G152" i="33"/>
  <c r="B152" i="33"/>
  <c r="J151" i="33"/>
  <c r="I151" i="33"/>
  <c r="G151" i="33"/>
  <c r="B151" i="33"/>
  <c r="J150" i="33"/>
  <c r="I150" i="33"/>
  <c r="G150" i="33"/>
  <c r="B150" i="33"/>
  <c r="J149" i="33"/>
  <c r="I149" i="33"/>
  <c r="G149" i="33"/>
  <c r="B149" i="33"/>
  <c r="J148" i="33"/>
  <c r="I148" i="33"/>
  <c r="G148" i="33"/>
  <c r="B148" i="33"/>
  <c r="J147" i="33"/>
  <c r="I147" i="33"/>
  <c r="G147" i="33"/>
  <c r="B147" i="33"/>
  <c r="J146" i="33"/>
  <c r="I146" i="33"/>
  <c r="G146" i="33"/>
  <c r="B146" i="33"/>
  <c r="J145" i="33"/>
  <c r="I145" i="33"/>
  <c r="G145" i="33"/>
  <c r="B145" i="33"/>
  <c r="J144" i="33"/>
  <c r="I144" i="33"/>
  <c r="G144" i="33"/>
  <c r="B144" i="33"/>
  <c r="J143" i="33"/>
  <c r="I143" i="33"/>
  <c r="G143" i="33"/>
  <c r="B143" i="33"/>
  <c r="J142" i="33"/>
  <c r="I142" i="33"/>
  <c r="G142" i="33"/>
  <c r="B142" i="33"/>
  <c r="J141" i="33"/>
  <c r="I141" i="33"/>
  <c r="G141" i="33"/>
  <c r="B141" i="33"/>
  <c r="J140" i="33"/>
  <c r="I140" i="33"/>
  <c r="G140" i="33"/>
  <c r="B140" i="33"/>
  <c r="J139" i="33"/>
  <c r="I139" i="33"/>
  <c r="G139" i="33"/>
  <c r="B139" i="33"/>
  <c r="J138" i="33"/>
  <c r="I138" i="33"/>
  <c r="G138" i="33"/>
  <c r="B138" i="33"/>
  <c r="J137" i="33"/>
  <c r="I137" i="33"/>
  <c r="G137" i="33"/>
  <c r="B137" i="33"/>
  <c r="J136" i="33"/>
  <c r="I136" i="33"/>
  <c r="G136" i="33"/>
  <c r="B136" i="33"/>
  <c r="J135" i="33"/>
  <c r="I135" i="33"/>
  <c r="G135" i="33"/>
  <c r="B135" i="33"/>
  <c r="J134" i="33"/>
  <c r="I134" i="33"/>
  <c r="G134" i="33"/>
  <c r="B134" i="33"/>
  <c r="J133" i="33"/>
  <c r="I133" i="33"/>
  <c r="G133" i="33"/>
  <c r="B133" i="33"/>
  <c r="J132" i="33"/>
  <c r="I132" i="33"/>
  <c r="G132" i="33"/>
  <c r="B132" i="33"/>
  <c r="J131" i="33"/>
  <c r="I131" i="33"/>
  <c r="G131" i="33"/>
  <c r="B131" i="33"/>
  <c r="J130" i="33"/>
  <c r="I130" i="33"/>
  <c r="G130" i="33"/>
  <c r="B130" i="33"/>
  <c r="J129" i="33"/>
  <c r="I129" i="33"/>
  <c r="G129" i="33"/>
  <c r="B129" i="33"/>
  <c r="J128" i="33"/>
  <c r="I128" i="33"/>
  <c r="G128" i="33"/>
  <c r="B128" i="33"/>
  <c r="J127" i="33"/>
  <c r="I127" i="33"/>
  <c r="G127" i="33"/>
  <c r="B127" i="33"/>
  <c r="J126" i="33"/>
  <c r="I126" i="33"/>
  <c r="G126" i="33"/>
  <c r="B126" i="33"/>
  <c r="J125" i="33"/>
  <c r="I125" i="33"/>
  <c r="G125" i="33"/>
  <c r="B125" i="33"/>
  <c r="J124" i="33"/>
  <c r="I124" i="33"/>
  <c r="G124" i="33"/>
  <c r="B124" i="33"/>
  <c r="J123" i="33"/>
  <c r="I123" i="33"/>
  <c r="G123" i="33"/>
  <c r="B123" i="33"/>
  <c r="J122" i="33"/>
  <c r="I122" i="33"/>
  <c r="G122" i="33"/>
  <c r="B122" i="33"/>
  <c r="B121" i="33"/>
  <c r="B85" i="33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E34" i="33"/>
  <c r="D27" i="33"/>
  <c r="D26" i="33"/>
  <c r="L15" i="33"/>
  <c r="J198" i="32"/>
  <c r="I198" i="32"/>
  <c r="G198" i="32"/>
  <c r="B198" i="32"/>
  <c r="J197" i="32"/>
  <c r="I197" i="32"/>
  <c r="G197" i="32"/>
  <c r="B197" i="32"/>
  <c r="J196" i="32"/>
  <c r="I196" i="32"/>
  <c r="G196" i="32"/>
  <c r="B196" i="32"/>
  <c r="J195" i="32"/>
  <c r="I195" i="32"/>
  <c r="G195" i="32"/>
  <c r="B195" i="32"/>
  <c r="J194" i="32"/>
  <c r="I194" i="32"/>
  <c r="G194" i="32"/>
  <c r="B194" i="32"/>
  <c r="J193" i="32"/>
  <c r="I193" i="32"/>
  <c r="G193" i="32"/>
  <c r="B193" i="32"/>
  <c r="J192" i="32"/>
  <c r="I192" i="32"/>
  <c r="G192" i="32"/>
  <c r="B192" i="32"/>
  <c r="J191" i="32"/>
  <c r="I191" i="32"/>
  <c r="G191" i="32"/>
  <c r="B191" i="32"/>
  <c r="J190" i="32"/>
  <c r="I190" i="32"/>
  <c r="G190" i="32"/>
  <c r="B190" i="32"/>
  <c r="J189" i="32"/>
  <c r="I189" i="32"/>
  <c r="G189" i="32"/>
  <c r="B189" i="32"/>
  <c r="J188" i="32"/>
  <c r="I188" i="32"/>
  <c r="G188" i="32"/>
  <c r="B188" i="32"/>
  <c r="J187" i="32"/>
  <c r="I187" i="32"/>
  <c r="G187" i="32"/>
  <c r="B187" i="32"/>
  <c r="J186" i="32"/>
  <c r="I186" i="32"/>
  <c r="G186" i="32"/>
  <c r="B186" i="32"/>
  <c r="J185" i="32"/>
  <c r="I185" i="32"/>
  <c r="G185" i="32"/>
  <c r="B185" i="32"/>
  <c r="J184" i="32"/>
  <c r="I184" i="32"/>
  <c r="G184" i="32"/>
  <c r="B184" i="32"/>
  <c r="J183" i="32"/>
  <c r="I183" i="32"/>
  <c r="G183" i="32"/>
  <c r="B183" i="32"/>
  <c r="J182" i="32"/>
  <c r="I182" i="32"/>
  <c r="G182" i="32"/>
  <c r="B182" i="32"/>
  <c r="J181" i="32"/>
  <c r="I181" i="32"/>
  <c r="G181" i="32"/>
  <c r="B181" i="32"/>
  <c r="J180" i="32"/>
  <c r="I180" i="32"/>
  <c r="G180" i="32"/>
  <c r="B180" i="32"/>
  <c r="J179" i="32"/>
  <c r="I179" i="32"/>
  <c r="G179" i="32"/>
  <c r="B179" i="32"/>
  <c r="J178" i="32"/>
  <c r="I178" i="32"/>
  <c r="G178" i="32"/>
  <c r="B178" i="32"/>
  <c r="J177" i="32"/>
  <c r="I177" i="32"/>
  <c r="G177" i="32"/>
  <c r="B177" i="32"/>
  <c r="J176" i="32"/>
  <c r="I176" i="32"/>
  <c r="G176" i="32"/>
  <c r="B176" i="32"/>
  <c r="J175" i="32"/>
  <c r="I175" i="32"/>
  <c r="G175" i="32"/>
  <c r="B175" i="32"/>
  <c r="J174" i="32"/>
  <c r="I174" i="32"/>
  <c r="G174" i="32"/>
  <c r="B174" i="32"/>
  <c r="J173" i="32"/>
  <c r="I173" i="32"/>
  <c r="G173" i="32"/>
  <c r="B173" i="32"/>
  <c r="J172" i="32"/>
  <c r="I172" i="32"/>
  <c r="G172" i="32"/>
  <c r="B172" i="32"/>
  <c r="J171" i="32"/>
  <c r="I171" i="32"/>
  <c r="G171" i="32"/>
  <c r="B171" i="32"/>
  <c r="J170" i="32"/>
  <c r="I170" i="32"/>
  <c r="G170" i="32"/>
  <c r="B170" i="32"/>
  <c r="J169" i="32"/>
  <c r="I169" i="32"/>
  <c r="G169" i="32"/>
  <c r="B169" i="32"/>
  <c r="J168" i="32"/>
  <c r="I168" i="32"/>
  <c r="G168" i="32"/>
  <c r="B168" i="32"/>
  <c r="J167" i="32"/>
  <c r="I167" i="32"/>
  <c r="G167" i="32"/>
  <c r="B167" i="32"/>
  <c r="J166" i="32"/>
  <c r="I166" i="32"/>
  <c r="G166" i="32"/>
  <c r="B166" i="32"/>
  <c r="J165" i="32"/>
  <c r="I165" i="32"/>
  <c r="G165" i="32"/>
  <c r="B165" i="32"/>
  <c r="J164" i="32"/>
  <c r="I164" i="32"/>
  <c r="G164" i="32"/>
  <c r="B164" i="32"/>
  <c r="J163" i="32"/>
  <c r="I163" i="32"/>
  <c r="G163" i="32"/>
  <c r="B163" i="32"/>
  <c r="J162" i="32"/>
  <c r="I162" i="32"/>
  <c r="G162" i="32"/>
  <c r="B162" i="32"/>
  <c r="J161" i="32"/>
  <c r="I161" i="32"/>
  <c r="G161" i="32"/>
  <c r="B161" i="32"/>
  <c r="J160" i="32"/>
  <c r="I160" i="32"/>
  <c r="G160" i="32"/>
  <c r="B160" i="32"/>
  <c r="J159" i="32"/>
  <c r="I159" i="32"/>
  <c r="G159" i="32"/>
  <c r="B159" i="32"/>
  <c r="J158" i="32"/>
  <c r="I158" i="32"/>
  <c r="G158" i="32"/>
  <c r="B158" i="32"/>
  <c r="J157" i="32"/>
  <c r="I157" i="32"/>
  <c r="G157" i="32"/>
  <c r="B157" i="32"/>
  <c r="J156" i="32"/>
  <c r="I156" i="32"/>
  <c r="G156" i="32"/>
  <c r="B156" i="32"/>
  <c r="J155" i="32"/>
  <c r="G155" i="32"/>
  <c r="B155" i="32"/>
  <c r="J154" i="32"/>
  <c r="B85" i="32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7" i="32" s="1"/>
  <c r="B148" i="32" s="1"/>
  <c r="B149" i="32" s="1"/>
  <c r="B150" i="32" s="1"/>
  <c r="B151" i="32" s="1"/>
  <c r="B152" i="32" s="1"/>
  <c r="B153" i="32" s="1"/>
  <c r="B154" i="32" s="1"/>
  <c r="E34" i="32"/>
  <c r="D26" i="32"/>
  <c r="C6" i="32"/>
  <c r="L15" i="32" s="1"/>
  <c r="M17" i="33" l="1"/>
  <c r="M17" i="32"/>
  <c r="I125" i="19"/>
  <c r="I124" i="19"/>
  <c r="I123" i="19"/>
  <c r="I122" i="19"/>
  <c r="I121" i="19"/>
  <c r="I120" i="19"/>
  <c r="I119" i="19"/>
  <c r="H126" i="19" l="1"/>
  <c r="H149" i="22"/>
  <c r="H181" i="23"/>
  <c r="H108" i="24"/>
  <c r="H136" i="27"/>
  <c r="H103" i="28"/>
  <c r="H110" i="27"/>
  <c r="H102" i="26"/>
  <c r="H106" i="25"/>
  <c r="H95" i="24"/>
  <c r="H131" i="23"/>
  <c r="H118" i="22"/>
  <c r="H104" i="19"/>
  <c r="H99" i="17"/>
  <c r="H104" i="16"/>
  <c r="E34" i="22"/>
  <c r="E34" i="23"/>
  <c r="E34" i="24"/>
  <c r="E34" i="27"/>
  <c r="E34" i="28"/>
  <c r="E34" i="14" l="1"/>
  <c r="H101" i="14"/>
  <c r="H121" i="13"/>
  <c r="H99" i="13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H125" i="28"/>
  <c r="B85" i="25"/>
  <c r="B86" i="25" s="1"/>
  <c r="B87" i="25" s="1"/>
  <c r="B88" i="25" s="1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99" i="25" s="1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27" i="25" s="1"/>
  <c r="B128" i="25" s="1"/>
  <c r="B129" i="25" s="1"/>
  <c r="B130" i="25" s="1"/>
  <c r="B131" i="25"/>
  <c r="D4" i="28" l="1"/>
  <c r="E15" i="28" s="1"/>
  <c r="D4" i="27"/>
  <c r="D4" i="26"/>
  <c r="E15" i="26" s="1"/>
  <c r="J198" i="28"/>
  <c r="I198" i="28"/>
  <c r="G198" i="28"/>
  <c r="B198" i="28"/>
  <c r="J197" i="28"/>
  <c r="I197" i="28"/>
  <c r="G197" i="28"/>
  <c r="B197" i="28"/>
  <c r="J196" i="28"/>
  <c r="I196" i="28"/>
  <c r="G196" i="28"/>
  <c r="B196" i="28"/>
  <c r="J195" i="28"/>
  <c r="I195" i="28"/>
  <c r="G195" i="28"/>
  <c r="B195" i="28"/>
  <c r="J194" i="28"/>
  <c r="I194" i="28"/>
  <c r="G194" i="28"/>
  <c r="B194" i="28"/>
  <c r="J193" i="28"/>
  <c r="I193" i="28"/>
  <c r="G193" i="28"/>
  <c r="B193" i="28"/>
  <c r="J192" i="28"/>
  <c r="I192" i="28"/>
  <c r="G192" i="28"/>
  <c r="B192" i="28"/>
  <c r="J191" i="28"/>
  <c r="I191" i="28"/>
  <c r="G191" i="28"/>
  <c r="B191" i="28"/>
  <c r="J190" i="28"/>
  <c r="I190" i="28"/>
  <c r="G190" i="28"/>
  <c r="B190" i="28"/>
  <c r="J189" i="28"/>
  <c r="I189" i="28"/>
  <c r="G189" i="28"/>
  <c r="B189" i="28"/>
  <c r="J188" i="28"/>
  <c r="I188" i="28"/>
  <c r="G188" i="28"/>
  <c r="B188" i="28"/>
  <c r="J187" i="28"/>
  <c r="I187" i="28"/>
  <c r="G187" i="28"/>
  <c r="B187" i="28"/>
  <c r="J186" i="28"/>
  <c r="I186" i="28"/>
  <c r="G186" i="28"/>
  <c r="B186" i="28"/>
  <c r="J185" i="28"/>
  <c r="I185" i="28"/>
  <c r="G185" i="28"/>
  <c r="B185" i="28"/>
  <c r="J184" i="28"/>
  <c r="I184" i="28"/>
  <c r="G184" i="28"/>
  <c r="B184" i="28"/>
  <c r="J183" i="28"/>
  <c r="I183" i="28"/>
  <c r="G183" i="28"/>
  <c r="B183" i="28"/>
  <c r="J182" i="28"/>
  <c r="I182" i="28"/>
  <c r="G182" i="28"/>
  <c r="B182" i="28"/>
  <c r="J181" i="28"/>
  <c r="I181" i="28"/>
  <c r="G181" i="28"/>
  <c r="B181" i="28"/>
  <c r="J180" i="28"/>
  <c r="I180" i="28"/>
  <c r="G180" i="28"/>
  <c r="B180" i="28"/>
  <c r="J179" i="28"/>
  <c r="I179" i="28"/>
  <c r="G179" i="28"/>
  <c r="B179" i="28"/>
  <c r="J178" i="28"/>
  <c r="I178" i="28"/>
  <c r="G178" i="28"/>
  <c r="B178" i="28"/>
  <c r="J177" i="28"/>
  <c r="I177" i="28"/>
  <c r="G177" i="28"/>
  <c r="B177" i="28"/>
  <c r="J176" i="28"/>
  <c r="I176" i="28"/>
  <c r="G176" i="28"/>
  <c r="B176" i="28"/>
  <c r="J175" i="28"/>
  <c r="I175" i="28"/>
  <c r="G175" i="28"/>
  <c r="B175" i="28"/>
  <c r="J174" i="28"/>
  <c r="I174" i="28"/>
  <c r="G174" i="28"/>
  <c r="B174" i="28"/>
  <c r="J173" i="28"/>
  <c r="I173" i="28"/>
  <c r="G173" i="28"/>
  <c r="B173" i="28"/>
  <c r="J172" i="28"/>
  <c r="I172" i="28"/>
  <c r="G172" i="28"/>
  <c r="B172" i="28"/>
  <c r="J171" i="28"/>
  <c r="I171" i="28"/>
  <c r="G171" i="28"/>
  <c r="B171" i="28"/>
  <c r="J170" i="28"/>
  <c r="I170" i="28"/>
  <c r="G170" i="28"/>
  <c r="B170" i="28"/>
  <c r="J169" i="28"/>
  <c r="I169" i="28"/>
  <c r="G169" i="28"/>
  <c r="B169" i="28"/>
  <c r="J168" i="28"/>
  <c r="I168" i="28"/>
  <c r="G168" i="28"/>
  <c r="B168" i="28"/>
  <c r="J167" i="28"/>
  <c r="I167" i="28"/>
  <c r="G167" i="28"/>
  <c r="B167" i="28"/>
  <c r="J166" i="28"/>
  <c r="I166" i="28"/>
  <c r="G166" i="28"/>
  <c r="B166" i="28"/>
  <c r="J165" i="28"/>
  <c r="I165" i="28"/>
  <c r="G165" i="28"/>
  <c r="B165" i="28"/>
  <c r="J164" i="28"/>
  <c r="I164" i="28"/>
  <c r="G164" i="28"/>
  <c r="B164" i="28"/>
  <c r="J163" i="28"/>
  <c r="I163" i="28"/>
  <c r="G163" i="28"/>
  <c r="B163" i="28"/>
  <c r="J162" i="28"/>
  <c r="I162" i="28"/>
  <c r="G162" i="28"/>
  <c r="B162" i="28"/>
  <c r="J161" i="28"/>
  <c r="I161" i="28"/>
  <c r="G161" i="28"/>
  <c r="B161" i="28"/>
  <c r="J160" i="28"/>
  <c r="I160" i="28"/>
  <c r="G160" i="28"/>
  <c r="B160" i="28"/>
  <c r="J159" i="28"/>
  <c r="I159" i="28"/>
  <c r="G159" i="28"/>
  <c r="B159" i="28"/>
  <c r="J158" i="28"/>
  <c r="I158" i="28"/>
  <c r="G158" i="28"/>
  <c r="B158" i="28"/>
  <c r="J157" i="28"/>
  <c r="I157" i="28"/>
  <c r="G157" i="28"/>
  <c r="B157" i="28"/>
  <c r="J156" i="28"/>
  <c r="I156" i="28"/>
  <c r="G156" i="28"/>
  <c r="B156" i="28"/>
  <c r="J155" i="28"/>
  <c r="I155" i="28"/>
  <c r="G155" i="28"/>
  <c r="B155" i="28"/>
  <c r="J154" i="28"/>
  <c r="I154" i="28"/>
  <c r="G154" i="28"/>
  <c r="B154" i="28"/>
  <c r="J153" i="28"/>
  <c r="I153" i="28"/>
  <c r="G153" i="28"/>
  <c r="B153" i="28"/>
  <c r="J152" i="28"/>
  <c r="I152" i="28"/>
  <c r="G152" i="28"/>
  <c r="B152" i="28"/>
  <c r="J151" i="28"/>
  <c r="I151" i="28"/>
  <c r="G151" i="28"/>
  <c r="B151" i="28"/>
  <c r="J150" i="28"/>
  <c r="I150" i="28"/>
  <c r="G150" i="28"/>
  <c r="B150" i="28"/>
  <c r="J149" i="28"/>
  <c r="I149" i="28"/>
  <c r="G149" i="28"/>
  <c r="B149" i="28"/>
  <c r="J148" i="28"/>
  <c r="I148" i="28"/>
  <c r="G148" i="28"/>
  <c r="B148" i="28"/>
  <c r="I143" i="28"/>
  <c r="G143" i="28"/>
  <c r="B143" i="28"/>
  <c r="I142" i="28"/>
  <c r="G142" i="28"/>
  <c r="B142" i="28"/>
  <c r="I141" i="28"/>
  <c r="G141" i="28"/>
  <c r="B141" i="28"/>
  <c r="I140" i="28"/>
  <c r="G140" i="28"/>
  <c r="B140" i="28"/>
  <c r="I139" i="28"/>
  <c r="G139" i="28"/>
  <c r="B139" i="28"/>
  <c r="I138" i="28"/>
  <c r="G138" i="28"/>
  <c r="B138" i="28"/>
  <c r="I137" i="28"/>
  <c r="G137" i="28"/>
  <c r="B137" i="28"/>
  <c r="I136" i="28"/>
  <c r="G136" i="28"/>
  <c r="B136" i="28"/>
  <c r="I135" i="28"/>
  <c r="G135" i="28"/>
  <c r="B135" i="28"/>
  <c r="I134" i="28"/>
  <c r="G134" i="28"/>
  <c r="B134" i="28"/>
  <c r="I133" i="28"/>
  <c r="G133" i="28"/>
  <c r="B133" i="28"/>
  <c r="I132" i="28"/>
  <c r="G132" i="28"/>
  <c r="B132" i="28"/>
  <c r="I131" i="28"/>
  <c r="G131" i="28"/>
  <c r="B131" i="28"/>
  <c r="I130" i="28"/>
  <c r="G130" i="28"/>
  <c r="B130" i="28"/>
  <c r="I129" i="28"/>
  <c r="G129" i="28"/>
  <c r="B129" i="28"/>
  <c r="I128" i="28"/>
  <c r="G128" i="28"/>
  <c r="B128" i="28"/>
  <c r="I127" i="28"/>
  <c r="G127" i="28"/>
  <c r="B127" i="28"/>
  <c r="I126" i="28"/>
  <c r="G126" i="28"/>
  <c r="B126" i="28"/>
  <c r="J124" i="28"/>
  <c r="I124" i="28"/>
  <c r="G124" i="28"/>
  <c r="J123" i="28"/>
  <c r="I123" i="28"/>
  <c r="G123" i="28"/>
  <c r="J122" i="28"/>
  <c r="I122" i="28"/>
  <c r="G122" i="28"/>
  <c r="J121" i="28"/>
  <c r="I121" i="28"/>
  <c r="G121" i="28"/>
  <c r="J120" i="28"/>
  <c r="I120" i="28"/>
  <c r="G120" i="28"/>
  <c r="J119" i="28"/>
  <c r="I119" i="28"/>
  <c r="G119" i="28"/>
  <c r="J118" i="28"/>
  <c r="I118" i="28"/>
  <c r="G118" i="28"/>
  <c r="J117" i="28"/>
  <c r="I117" i="28"/>
  <c r="G117" i="28"/>
  <c r="J116" i="28"/>
  <c r="I116" i="28"/>
  <c r="G116" i="28"/>
  <c r="J115" i="28"/>
  <c r="I115" i="28"/>
  <c r="G115" i="28"/>
  <c r="J114" i="28"/>
  <c r="I114" i="28"/>
  <c r="G114" i="28"/>
  <c r="J113" i="28"/>
  <c r="I113" i="28"/>
  <c r="G113" i="28"/>
  <c r="J112" i="28"/>
  <c r="I112" i="28"/>
  <c r="G112" i="28"/>
  <c r="J111" i="28"/>
  <c r="I111" i="28"/>
  <c r="G111" i="28"/>
  <c r="J110" i="28"/>
  <c r="I110" i="28"/>
  <c r="G110" i="28"/>
  <c r="J109" i="28"/>
  <c r="I109" i="28"/>
  <c r="G109" i="28"/>
  <c r="J108" i="28"/>
  <c r="I108" i="28"/>
  <c r="G108" i="28"/>
  <c r="J107" i="28"/>
  <c r="I107" i="28"/>
  <c r="G107" i="28"/>
  <c r="J106" i="28"/>
  <c r="I106" i="28"/>
  <c r="G106" i="28"/>
  <c r="J105" i="28"/>
  <c r="I105" i="28"/>
  <c r="G105" i="28"/>
  <c r="J104" i="28"/>
  <c r="I104" i="28"/>
  <c r="G104" i="28"/>
  <c r="J102" i="28"/>
  <c r="I102" i="28"/>
  <c r="G102" i="28"/>
  <c r="J101" i="28"/>
  <c r="I101" i="28"/>
  <c r="G101" i="28"/>
  <c r="J100" i="28"/>
  <c r="I100" i="28"/>
  <c r="G100" i="28"/>
  <c r="J99" i="28"/>
  <c r="I99" i="28"/>
  <c r="G99" i="28"/>
  <c r="J98" i="28"/>
  <c r="I98" i="28"/>
  <c r="G98" i="28"/>
  <c r="J97" i="28"/>
  <c r="I97" i="28"/>
  <c r="G97" i="28"/>
  <c r="J96" i="28"/>
  <c r="I96" i="28"/>
  <c r="G96" i="28"/>
  <c r="J95" i="28"/>
  <c r="I95" i="28"/>
  <c r="G95" i="28"/>
  <c r="J94" i="28"/>
  <c r="I94" i="28"/>
  <c r="G94" i="28"/>
  <c r="J93" i="28"/>
  <c r="I93" i="28"/>
  <c r="G93" i="28"/>
  <c r="J92" i="28"/>
  <c r="I92" i="28"/>
  <c r="G92" i="28"/>
  <c r="J91" i="28"/>
  <c r="I91" i="28"/>
  <c r="G91" i="28"/>
  <c r="J90" i="28"/>
  <c r="I90" i="28"/>
  <c r="G90" i="28"/>
  <c r="J89" i="28"/>
  <c r="I89" i="28"/>
  <c r="G89" i="28"/>
  <c r="J88" i="28"/>
  <c r="I88" i="28"/>
  <c r="G88" i="28"/>
  <c r="J87" i="28"/>
  <c r="I87" i="28"/>
  <c r="G87" i="28"/>
  <c r="J86" i="28"/>
  <c r="I86" i="28"/>
  <c r="G86" i="28"/>
  <c r="J85" i="28"/>
  <c r="I85" i="28"/>
  <c r="G85" i="28"/>
  <c r="B85" i="28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B98" i="28" s="1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B111" i="28" s="1"/>
  <c r="B112" i="28" s="1"/>
  <c r="B113" i="28" s="1"/>
  <c r="B114" i="28" s="1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25" i="28" s="1"/>
  <c r="J84" i="28"/>
  <c r="G84" i="28"/>
  <c r="D27" i="28"/>
  <c r="D26" i="28"/>
  <c r="C6" i="28"/>
  <c r="L15" i="28" s="1"/>
  <c r="J198" i="27"/>
  <c r="I198" i="27"/>
  <c r="G198" i="27"/>
  <c r="B198" i="27"/>
  <c r="J197" i="27"/>
  <c r="I197" i="27"/>
  <c r="G197" i="27"/>
  <c r="B197" i="27"/>
  <c r="J196" i="27"/>
  <c r="I196" i="27"/>
  <c r="G196" i="27"/>
  <c r="B196" i="27"/>
  <c r="J195" i="27"/>
  <c r="I195" i="27"/>
  <c r="G195" i="27"/>
  <c r="B195" i="27"/>
  <c r="J194" i="27"/>
  <c r="I194" i="27"/>
  <c r="G194" i="27"/>
  <c r="B194" i="27"/>
  <c r="J193" i="27"/>
  <c r="I193" i="27"/>
  <c r="G193" i="27"/>
  <c r="B193" i="27"/>
  <c r="J192" i="27"/>
  <c r="I192" i="27"/>
  <c r="G192" i="27"/>
  <c r="B192" i="27"/>
  <c r="J191" i="27"/>
  <c r="I191" i="27"/>
  <c r="G191" i="27"/>
  <c r="B191" i="27"/>
  <c r="J190" i="27"/>
  <c r="I190" i="27"/>
  <c r="G190" i="27"/>
  <c r="B190" i="27"/>
  <c r="J189" i="27"/>
  <c r="I189" i="27"/>
  <c r="G189" i="27"/>
  <c r="B189" i="27"/>
  <c r="J188" i="27"/>
  <c r="I188" i="27"/>
  <c r="G188" i="27"/>
  <c r="B188" i="27"/>
  <c r="J187" i="27"/>
  <c r="I187" i="27"/>
  <c r="G187" i="27"/>
  <c r="B187" i="27"/>
  <c r="J186" i="27"/>
  <c r="I186" i="27"/>
  <c r="G186" i="27"/>
  <c r="B186" i="27"/>
  <c r="J185" i="27"/>
  <c r="I185" i="27"/>
  <c r="G185" i="27"/>
  <c r="B185" i="27"/>
  <c r="J184" i="27"/>
  <c r="I184" i="27"/>
  <c r="G184" i="27"/>
  <c r="B184" i="27"/>
  <c r="J183" i="27"/>
  <c r="I183" i="27"/>
  <c r="G183" i="27"/>
  <c r="B183" i="27"/>
  <c r="J182" i="27"/>
  <c r="I182" i="27"/>
  <c r="G182" i="27"/>
  <c r="B182" i="27"/>
  <c r="J181" i="27"/>
  <c r="I181" i="27"/>
  <c r="G181" i="27"/>
  <c r="B181" i="27"/>
  <c r="J180" i="27"/>
  <c r="I180" i="27"/>
  <c r="G180" i="27"/>
  <c r="B180" i="27"/>
  <c r="J179" i="27"/>
  <c r="I179" i="27"/>
  <c r="G179" i="27"/>
  <c r="B179" i="27"/>
  <c r="J178" i="27"/>
  <c r="I178" i="27"/>
  <c r="G178" i="27"/>
  <c r="B178" i="27"/>
  <c r="J177" i="27"/>
  <c r="I177" i="27"/>
  <c r="G177" i="27"/>
  <c r="B177" i="27"/>
  <c r="J176" i="27"/>
  <c r="I176" i="27"/>
  <c r="G176" i="27"/>
  <c r="B176" i="27"/>
  <c r="J175" i="27"/>
  <c r="I175" i="27"/>
  <c r="G175" i="27"/>
  <c r="B175" i="27"/>
  <c r="J174" i="27"/>
  <c r="I174" i="27"/>
  <c r="G174" i="27"/>
  <c r="B174" i="27"/>
  <c r="J173" i="27"/>
  <c r="I173" i="27"/>
  <c r="G173" i="27"/>
  <c r="B173" i="27"/>
  <c r="J172" i="27"/>
  <c r="I172" i="27"/>
  <c r="G172" i="27"/>
  <c r="B172" i="27"/>
  <c r="J171" i="27"/>
  <c r="I171" i="27"/>
  <c r="G171" i="27"/>
  <c r="B171" i="27"/>
  <c r="J170" i="27"/>
  <c r="I170" i="27"/>
  <c r="G170" i="27"/>
  <c r="B170" i="27"/>
  <c r="J169" i="27"/>
  <c r="I169" i="27"/>
  <c r="G169" i="27"/>
  <c r="B169" i="27"/>
  <c r="J168" i="27"/>
  <c r="I168" i="27"/>
  <c r="G168" i="27"/>
  <c r="B168" i="27"/>
  <c r="J167" i="27"/>
  <c r="I167" i="27"/>
  <c r="G167" i="27"/>
  <c r="B167" i="27"/>
  <c r="J166" i="27"/>
  <c r="I166" i="27"/>
  <c r="G166" i="27"/>
  <c r="B166" i="27"/>
  <c r="J165" i="27"/>
  <c r="I165" i="27"/>
  <c r="G165" i="27"/>
  <c r="B165" i="27"/>
  <c r="J164" i="27"/>
  <c r="I164" i="27"/>
  <c r="G164" i="27"/>
  <c r="B164" i="27"/>
  <c r="J163" i="27"/>
  <c r="I163" i="27"/>
  <c r="G163" i="27"/>
  <c r="B163" i="27"/>
  <c r="J162" i="27"/>
  <c r="I162" i="27"/>
  <c r="G162" i="27"/>
  <c r="B162" i="27"/>
  <c r="J161" i="27"/>
  <c r="I161" i="27"/>
  <c r="G161" i="27"/>
  <c r="B161" i="27"/>
  <c r="J160" i="27"/>
  <c r="I160" i="27"/>
  <c r="G160" i="27"/>
  <c r="B160" i="27"/>
  <c r="J159" i="27"/>
  <c r="I159" i="27"/>
  <c r="G159" i="27"/>
  <c r="B159" i="27"/>
  <c r="J158" i="27"/>
  <c r="I158" i="27"/>
  <c r="G158" i="27"/>
  <c r="B158" i="27"/>
  <c r="J157" i="27"/>
  <c r="I157" i="27"/>
  <c r="G157" i="27"/>
  <c r="B157" i="27"/>
  <c r="J156" i="27"/>
  <c r="I156" i="27"/>
  <c r="G156" i="27"/>
  <c r="B156" i="27"/>
  <c r="J155" i="27"/>
  <c r="I155" i="27"/>
  <c r="G155" i="27"/>
  <c r="B155" i="27"/>
  <c r="J154" i="27"/>
  <c r="I154" i="27"/>
  <c r="G154" i="27"/>
  <c r="B154" i="27"/>
  <c r="J153" i="27"/>
  <c r="I153" i="27"/>
  <c r="G153" i="27"/>
  <c r="B153" i="27"/>
  <c r="J152" i="27"/>
  <c r="I152" i="27"/>
  <c r="G152" i="27"/>
  <c r="B152" i="27"/>
  <c r="J151" i="27"/>
  <c r="I151" i="27"/>
  <c r="G151" i="27"/>
  <c r="B151" i="27"/>
  <c r="J150" i="27"/>
  <c r="I150" i="27"/>
  <c r="G150" i="27"/>
  <c r="B150" i="27"/>
  <c r="J149" i="27"/>
  <c r="I149" i="27"/>
  <c r="G149" i="27"/>
  <c r="B149" i="27"/>
  <c r="J148" i="27"/>
  <c r="I148" i="27"/>
  <c r="G148" i="27"/>
  <c r="B148" i="27"/>
  <c r="J143" i="27"/>
  <c r="I143" i="27"/>
  <c r="G143" i="27"/>
  <c r="B143" i="27"/>
  <c r="J142" i="27"/>
  <c r="I142" i="27"/>
  <c r="G142" i="27"/>
  <c r="B142" i="27"/>
  <c r="J141" i="27"/>
  <c r="I141" i="27"/>
  <c r="G141" i="27"/>
  <c r="B141" i="27"/>
  <c r="J140" i="27"/>
  <c r="I140" i="27"/>
  <c r="G140" i="27"/>
  <c r="B140" i="27"/>
  <c r="J139" i="27"/>
  <c r="I139" i="27"/>
  <c r="G139" i="27"/>
  <c r="B139" i="27"/>
  <c r="J138" i="27"/>
  <c r="I138" i="27"/>
  <c r="G138" i="27"/>
  <c r="B138" i="27"/>
  <c r="J137" i="27"/>
  <c r="I137" i="27"/>
  <c r="G137" i="27"/>
  <c r="B137" i="27"/>
  <c r="J135" i="27"/>
  <c r="I135" i="27"/>
  <c r="G135" i="27"/>
  <c r="J134" i="27"/>
  <c r="I134" i="27"/>
  <c r="G134" i="27"/>
  <c r="J133" i="27"/>
  <c r="I133" i="27"/>
  <c r="G133" i="27"/>
  <c r="J132" i="27"/>
  <c r="I132" i="27"/>
  <c r="G132" i="27"/>
  <c r="J131" i="27"/>
  <c r="I131" i="27"/>
  <c r="G131" i="27"/>
  <c r="J130" i="27"/>
  <c r="I130" i="27"/>
  <c r="G130" i="27"/>
  <c r="J129" i="27"/>
  <c r="I129" i="27"/>
  <c r="G129" i="27"/>
  <c r="J128" i="27"/>
  <c r="I128" i="27"/>
  <c r="G128" i="27"/>
  <c r="J127" i="27"/>
  <c r="I127" i="27"/>
  <c r="G127" i="27"/>
  <c r="J126" i="27"/>
  <c r="I126" i="27"/>
  <c r="G126" i="27"/>
  <c r="J125" i="27"/>
  <c r="I125" i="27"/>
  <c r="G125" i="27"/>
  <c r="J124" i="27"/>
  <c r="I124" i="27"/>
  <c r="G124" i="27"/>
  <c r="J123" i="27"/>
  <c r="I123" i="27"/>
  <c r="G123" i="27"/>
  <c r="J122" i="27"/>
  <c r="I122" i="27"/>
  <c r="G122" i="27"/>
  <c r="J121" i="27"/>
  <c r="I121" i="27"/>
  <c r="G121" i="27"/>
  <c r="J120" i="27"/>
  <c r="I120" i="27"/>
  <c r="G120" i="27"/>
  <c r="J119" i="27"/>
  <c r="I119" i="27"/>
  <c r="G119" i="27"/>
  <c r="J118" i="27"/>
  <c r="I118" i="27"/>
  <c r="G118" i="27"/>
  <c r="J117" i="27"/>
  <c r="I117" i="27"/>
  <c r="G117" i="27"/>
  <c r="J116" i="27"/>
  <c r="I116" i="27"/>
  <c r="G116" i="27"/>
  <c r="J115" i="27"/>
  <c r="I115" i="27"/>
  <c r="G115" i="27"/>
  <c r="J114" i="27"/>
  <c r="I114" i="27"/>
  <c r="G114" i="27"/>
  <c r="J113" i="27"/>
  <c r="I113" i="27"/>
  <c r="G113" i="27"/>
  <c r="J112" i="27"/>
  <c r="I112" i="27"/>
  <c r="G112" i="27"/>
  <c r="J111" i="27"/>
  <c r="I111" i="27"/>
  <c r="G111" i="27"/>
  <c r="J109" i="27"/>
  <c r="I109" i="27"/>
  <c r="G109" i="27"/>
  <c r="J108" i="27"/>
  <c r="I108" i="27"/>
  <c r="G108" i="27"/>
  <c r="J107" i="27"/>
  <c r="I107" i="27"/>
  <c r="G107" i="27"/>
  <c r="J106" i="27"/>
  <c r="I106" i="27"/>
  <c r="G106" i="27"/>
  <c r="J105" i="27"/>
  <c r="I105" i="27"/>
  <c r="G105" i="27"/>
  <c r="J104" i="27"/>
  <c r="I104" i="27"/>
  <c r="G104" i="27"/>
  <c r="J103" i="27"/>
  <c r="I103" i="27"/>
  <c r="G103" i="27"/>
  <c r="J102" i="27"/>
  <c r="I102" i="27"/>
  <c r="G102" i="27"/>
  <c r="J101" i="27"/>
  <c r="I101" i="27"/>
  <c r="G101" i="27"/>
  <c r="J100" i="27"/>
  <c r="I100" i="27"/>
  <c r="G100" i="27"/>
  <c r="J99" i="27"/>
  <c r="I99" i="27"/>
  <c r="G99" i="27"/>
  <c r="J98" i="27"/>
  <c r="I98" i="27"/>
  <c r="G98" i="27"/>
  <c r="J97" i="27"/>
  <c r="I97" i="27"/>
  <c r="G97" i="27"/>
  <c r="J96" i="27"/>
  <c r="I96" i="27"/>
  <c r="G96" i="27"/>
  <c r="J95" i="27"/>
  <c r="I95" i="27"/>
  <c r="G95" i="27"/>
  <c r="J94" i="27"/>
  <c r="I94" i="27"/>
  <c r="G94" i="27"/>
  <c r="J93" i="27"/>
  <c r="I93" i="27"/>
  <c r="G93" i="27"/>
  <c r="J92" i="27"/>
  <c r="I92" i="27"/>
  <c r="G92" i="27"/>
  <c r="J91" i="27"/>
  <c r="I91" i="27"/>
  <c r="G91" i="27"/>
  <c r="J90" i="27"/>
  <c r="I90" i="27"/>
  <c r="G90" i="27"/>
  <c r="J89" i="27"/>
  <c r="I89" i="27"/>
  <c r="G89" i="27"/>
  <c r="J88" i="27"/>
  <c r="I88" i="27"/>
  <c r="G88" i="27"/>
  <c r="J87" i="27"/>
  <c r="I87" i="27"/>
  <c r="G87" i="27"/>
  <c r="J86" i="27"/>
  <c r="I86" i="27"/>
  <c r="G86" i="27"/>
  <c r="J85" i="27"/>
  <c r="I85" i="27"/>
  <c r="G85" i="27"/>
  <c r="B85" i="27"/>
  <c r="B86" i="27" s="1"/>
  <c r="B87" i="27" s="1"/>
  <c r="B88" i="27" s="1"/>
  <c r="B89" i="27" s="1"/>
  <c r="B90" i="27" s="1"/>
  <c r="B91" i="27" s="1"/>
  <c r="B92" i="27" s="1"/>
  <c r="B93" i="27" s="1"/>
  <c r="B94" i="27" s="1"/>
  <c r="B95" i="27" s="1"/>
  <c r="B96" i="27" s="1"/>
  <c r="B97" i="27" s="1"/>
  <c r="B98" i="27" s="1"/>
  <c r="B99" i="27" s="1"/>
  <c r="B100" i="27" s="1"/>
  <c r="B101" i="27" s="1"/>
  <c r="B102" i="27" s="1"/>
  <c r="B103" i="27" s="1"/>
  <c r="B104" i="27" s="1"/>
  <c r="B105" i="27" s="1"/>
  <c r="B106" i="27" s="1"/>
  <c r="B107" i="27" s="1"/>
  <c r="B108" i="27" s="1"/>
  <c r="B109" i="27" s="1"/>
  <c r="B110" i="27" s="1"/>
  <c r="B111" i="27" s="1"/>
  <c r="B112" i="27" s="1"/>
  <c r="B113" i="27" s="1"/>
  <c r="B114" i="27" s="1"/>
  <c r="B115" i="27" s="1"/>
  <c r="B116" i="27" s="1"/>
  <c r="B117" i="27" s="1"/>
  <c r="B118" i="27" s="1"/>
  <c r="B119" i="27" s="1"/>
  <c r="B120" i="27" s="1"/>
  <c r="B121" i="27" s="1"/>
  <c r="B122" i="27" s="1"/>
  <c r="B123" i="27" s="1"/>
  <c r="B124" i="27" s="1"/>
  <c r="B125" i="27" s="1"/>
  <c r="B126" i="27" s="1"/>
  <c r="B127" i="27" s="1"/>
  <c r="B128" i="27" s="1"/>
  <c r="B129" i="27" s="1"/>
  <c r="B130" i="27" s="1"/>
  <c r="B131" i="27" s="1"/>
  <c r="B132" i="27" s="1"/>
  <c r="B133" i="27" s="1"/>
  <c r="B134" i="27" s="1"/>
  <c r="B135" i="27" s="1"/>
  <c r="B136" i="27" s="1"/>
  <c r="J84" i="27"/>
  <c r="G84" i="27"/>
  <c r="D27" i="27"/>
  <c r="D26" i="27"/>
  <c r="C6" i="27"/>
  <c r="L15" i="27" s="1"/>
  <c r="J198" i="26"/>
  <c r="I198" i="26"/>
  <c r="G198" i="26"/>
  <c r="B198" i="26"/>
  <c r="J197" i="26"/>
  <c r="I197" i="26"/>
  <c r="G197" i="26"/>
  <c r="B197" i="26"/>
  <c r="J196" i="26"/>
  <c r="I196" i="26"/>
  <c r="G196" i="26"/>
  <c r="B196" i="26"/>
  <c r="J195" i="26"/>
  <c r="I195" i="26"/>
  <c r="G195" i="26"/>
  <c r="B195" i="26"/>
  <c r="J194" i="26"/>
  <c r="I194" i="26"/>
  <c r="G194" i="26"/>
  <c r="B194" i="26"/>
  <c r="J193" i="26"/>
  <c r="I193" i="26"/>
  <c r="G193" i="26"/>
  <c r="B193" i="26"/>
  <c r="J192" i="26"/>
  <c r="I192" i="26"/>
  <c r="G192" i="26"/>
  <c r="B192" i="26"/>
  <c r="J191" i="26"/>
  <c r="I191" i="26"/>
  <c r="G191" i="26"/>
  <c r="B191" i="26"/>
  <c r="J190" i="26"/>
  <c r="I190" i="26"/>
  <c r="G190" i="26"/>
  <c r="B190" i="26"/>
  <c r="J189" i="26"/>
  <c r="I189" i="26"/>
  <c r="G189" i="26"/>
  <c r="B189" i="26"/>
  <c r="J188" i="26"/>
  <c r="I188" i="26"/>
  <c r="G188" i="26"/>
  <c r="B188" i="26"/>
  <c r="J187" i="26"/>
  <c r="I187" i="26"/>
  <c r="G187" i="26"/>
  <c r="B187" i="26"/>
  <c r="J186" i="26"/>
  <c r="I186" i="26"/>
  <c r="G186" i="26"/>
  <c r="B186" i="26"/>
  <c r="J185" i="26"/>
  <c r="I185" i="26"/>
  <c r="G185" i="26"/>
  <c r="B185" i="26"/>
  <c r="J184" i="26"/>
  <c r="I184" i="26"/>
  <c r="G184" i="26"/>
  <c r="B184" i="26"/>
  <c r="J183" i="26"/>
  <c r="I183" i="26"/>
  <c r="G183" i="26"/>
  <c r="B183" i="26"/>
  <c r="J182" i="26"/>
  <c r="I182" i="26"/>
  <c r="G182" i="26"/>
  <c r="B182" i="26"/>
  <c r="J181" i="26"/>
  <c r="I181" i="26"/>
  <c r="G181" i="26"/>
  <c r="B181" i="26"/>
  <c r="J180" i="26"/>
  <c r="I180" i="26"/>
  <c r="G180" i="26"/>
  <c r="B180" i="26"/>
  <c r="J179" i="26"/>
  <c r="I179" i="26"/>
  <c r="G179" i="26"/>
  <c r="B179" i="26"/>
  <c r="J178" i="26"/>
  <c r="I178" i="26"/>
  <c r="G178" i="26"/>
  <c r="B178" i="26"/>
  <c r="J177" i="26"/>
  <c r="I177" i="26"/>
  <c r="G177" i="26"/>
  <c r="B177" i="26"/>
  <c r="J176" i="26"/>
  <c r="I176" i="26"/>
  <c r="G176" i="26"/>
  <c r="B176" i="26"/>
  <c r="J175" i="26"/>
  <c r="I175" i="26"/>
  <c r="G175" i="26"/>
  <c r="B175" i="26"/>
  <c r="J174" i="26"/>
  <c r="I174" i="26"/>
  <c r="G174" i="26"/>
  <c r="B174" i="26"/>
  <c r="J173" i="26"/>
  <c r="I173" i="26"/>
  <c r="G173" i="26"/>
  <c r="B173" i="26"/>
  <c r="J172" i="26"/>
  <c r="I172" i="26"/>
  <c r="G172" i="26"/>
  <c r="B172" i="26"/>
  <c r="J171" i="26"/>
  <c r="I171" i="26"/>
  <c r="G171" i="26"/>
  <c r="B171" i="26"/>
  <c r="J170" i="26"/>
  <c r="I170" i="26"/>
  <c r="G170" i="26"/>
  <c r="B170" i="26"/>
  <c r="J169" i="26"/>
  <c r="I169" i="26"/>
  <c r="G169" i="26"/>
  <c r="B169" i="26"/>
  <c r="J168" i="26"/>
  <c r="I168" i="26"/>
  <c r="G168" i="26"/>
  <c r="B168" i="26"/>
  <c r="J167" i="26"/>
  <c r="I167" i="26"/>
  <c r="G167" i="26"/>
  <c r="B167" i="26"/>
  <c r="J166" i="26"/>
  <c r="I166" i="26"/>
  <c r="G166" i="26"/>
  <c r="B166" i="26"/>
  <c r="J165" i="26"/>
  <c r="I165" i="26"/>
  <c r="G165" i="26"/>
  <c r="B165" i="26"/>
  <c r="J164" i="26"/>
  <c r="I164" i="26"/>
  <c r="G164" i="26"/>
  <c r="B164" i="26"/>
  <c r="J163" i="26"/>
  <c r="I163" i="26"/>
  <c r="G163" i="26"/>
  <c r="B163" i="26"/>
  <c r="J162" i="26"/>
  <c r="I162" i="26"/>
  <c r="G162" i="26"/>
  <c r="B162" i="26"/>
  <c r="J161" i="26"/>
  <c r="I161" i="26"/>
  <c r="G161" i="26"/>
  <c r="B161" i="26"/>
  <c r="J160" i="26"/>
  <c r="I160" i="26"/>
  <c r="G160" i="26"/>
  <c r="B160" i="26"/>
  <c r="J159" i="26"/>
  <c r="I159" i="26"/>
  <c r="G159" i="26"/>
  <c r="B159" i="26"/>
  <c r="J158" i="26"/>
  <c r="I158" i="26"/>
  <c r="G158" i="26"/>
  <c r="B158" i="26"/>
  <c r="J157" i="26"/>
  <c r="I157" i="26"/>
  <c r="G157" i="26"/>
  <c r="B157" i="26"/>
  <c r="J156" i="26"/>
  <c r="I156" i="26"/>
  <c r="G156" i="26"/>
  <c r="B156" i="26"/>
  <c r="J155" i="26"/>
  <c r="I155" i="26"/>
  <c r="G155" i="26"/>
  <c r="B155" i="26"/>
  <c r="J154" i="26"/>
  <c r="I154" i="26"/>
  <c r="G154" i="26"/>
  <c r="B154" i="26"/>
  <c r="J153" i="26"/>
  <c r="I153" i="26"/>
  <c r="G153" i="26"/>
  <c r="B153" i="26"/>
  <c r="J152" i="26"/>
  <c r="I152" i="26"/>
  <c r="G152" i="26"/>
  <c r="B152" i="26"/>
  <c r="J151" i="26"/>
  <c r="I151" i="26"/>
  <c r="G151" i="26"/>
  <c r="B151" i="26"/>
  <c r="J150" i="26"/>
  <c r="I150" i="26"/>
  <c r="G150" i="26"/>
  <c r="B150" i="26"/>
  <c r="J149" i="26"/>
  <c r="I149" i="26"/>
  <c r="G149" i="26"/>
  <c r="B149" i="26"/>
  <c r="J148" i="26"/>
  <c r="I148" i="26"/>
  <c r="G148" i="26"/>
  <c r="B148" i="26"/>
  <c r="J143" i="26"/>
  <c r="I143" i="26"/>
  <c r="G143" i="26"/>
  <c r="B143" i="26"/>
  <c r="J142" i="26"/>
  <c r="I142" i="26"/>
  <c r="G142" i="26"/>
  <c r="B142" i="26"/>
  <c r="J141" i="26"/>
  <c r="I141" i="26"/>
  <c r="G141" i="26"/>
  <c r="B141" i="26"/>
  <c r="J140" i="26"/>
  <c r="I140" i="26"/>
  <c r="G140" i="26"/>
  <c r="B140" i="26"/>
  <c r="J139" i="26"/>
  <c r="I139" i="26"/>
  <c r="G139" i="26"/>
  <c r="B139" i="26"/>
  <c r="J138" i="26"/>
  <c r="I138" i="26"/>
  <c r="G138" i="26"/>
  <c r="B138" i="26"/>
  <c r="J137" i="26"/>
  <c r="I137" i="26"/>
  <c r="G137" i="26"/>
  <c r="B137" i="26"/>
  <c r="J136" i="26"/>
  <c r="I136" i="26"/>
  <c r="G136" i="26"/>
  <c r="B136" i="26"/>
  <c r="J135" i="26"/>
  <c r="I135" i="26"/>
  <c r="G135" i="26"/>
  <c r="B135" i="26"/>
  <c r="J134" i="26"/>
  <c r="I134" i="26"/>
  <c r="G134" i="26"/>
  <c r="B134" i="26"/>
  <c r="J133" i="26"/>
  <c r="I133" i="26"/>
  <c r="G133" i="26"/>
  <c r="B133" i="26"/>
  <c r="J132" i="26"/>
  <c r="I132" i="26"/>
  <c r="G132" i="26"/>
  <c r="B132" i="26"/>
  <c r="J131" i="26"/>
  <c r="I131" i="26"/>
  <c r="G131" i="26"/>
  <c r="B131" i="26"/>
  <c r="J130" i="26"/>
  <c r="I130" i="26"/>
  <c r="G130" i="26"/>
  <c r="B130" i="26"/>
  <c r="J129" i="26"/>
  <c r="I129" i="26"/>
  <c r="G129" i="26"/>
  <c r="B129" i="26"/>
  <c r="J128" i="26"/>
  <c r="I128" i="26"/>
  <c r="G128" i="26"/>
  <c r="B128" i="26"/>
  <c r="J127" i="26"/>
  <c r="I127" i="26"/>
  <c r="G127" i="26"/>
  <c r="B127" i="26"/>
  <c r="J126" i="26"/>
  <c r="I126" i="26"/>
  <c r="G126" i="26"/>
  <c r="B126" i="26"/>
  <c r="J125" i="26"/>
  <c r="I125" i="26"/>
  <c r="G125" i="26"/>
  <c r="B125" i="26"/>
  <c r="J124" i="26"/>
  <c r="I124" i="26"/>
  <c r="G124" i="26"/>
  <c r="B124" i="26"/>
  <c r="J123" i="26"/>
  <c r="I123" i="26"/>
  <c r="G123" i="26"/>
  <c r="B123" i="26"/>
  <c r="J122" i="26"/>
  <c r="I122" i="26"/>
  <c r="G122" i="26"/>
  <c r="B122" i="26"/>
  <c r="J121" i="26"/>
  <c r="I121" i="26"/>
  <c r="G121" i="26"/>
  <c r="B121" i="26"/>
  <c r="J120" i="26"/>
  <c r="I120" i="26"/>
  <c r="G120" i="26"/>
  <c r="B120" i="26"/>
  <c r="J119" i="26"/>
  <c r="I119" i="26"/>
  <c r="G119" i="26"/>
  <c r="B119" i="26"/>
  <c r="J118" i="26"/>
  <c r="I118" i="26"/>
  <c r="G118" i="26"/>
  <c r="B118" i="26"/>
  <c r="J117" i="26"/>
  <c r="G117" i="26"/>
  <c r="B117" i="26"/>
  <c r="J116" i="26"/>
  <c r="J115" i="26"/>
  <c r="I115" i="26"/>
  <c r="G115" i="26"/>
  <c r="J114" i="26"/>
  <c r="I114" i="26"/>
  <c r="G114" i="26"/>
  <c r="J113" i="26"/>
  <c r="I113" i="26"/>
  <c r="G113" i="26"/>
  <c r="J112" i="26"/>
  <c r="I112" i="26"/>
  <c r="G112" i="26"/>
  <c r="J111" i="26"/>
  <c r="I111" i="26"/>
  <c r="G111" i="26"/>
  <c r="J110" i="26"/>
  <c r="I110" i="26"/>
  <c r="G110" i="26"/>
  <c r="J109" i="26"/>
  <c r="I109" i="26"/>
  <c r="G109" i="26"/>
  <c r="J108" i="26"/>
  <c r="I108" i="26"/>
  <c r="G108" i="26"/>
  <c r="J107" i="26"/>
  <c r="I107" i="26"/>
  <c r="G107" i="26"/>
  <c r="J106" i="26"/>
  <c r="I106" i="26"/>
  <c r="G106" i="26"/>
  <c r="J105" i="26"/>
  <c r="I105" i="26"/>
  <c r="G105" i="26"/>
  <c r="J104" i="26"/>
  <c r="I104" i="26"/>
  <c r="G104" i="26"/>
  <c r="J103" i="26"/>
  <c r="I103" i="26"/>
  <c r="G103" i="26"/>
  <c r="J101" i="26"/>
  <c r="I101" i="26"/>
  <c r="G101" i="26"/>
  <c r="J100" i="26"/>
  <c r="I100" i="26"/>
  <c r="G100" i="26"/>
  <c r="J99" i="26"/>
  <c r="I99" i="26"/>
  <c r="G99" i="26"/>
  <c r="J98" i="26"/>
  <c r="I98" i="26"/>
  <c r="G98" i="26"/>
  <c r="J97" i="26"/>
  <c r="I97" i="26"/>
  <c r="G97" i="26"/>
  <c r="J96" i="26"/>
  <c r="I96" i="26"/>
  <c r="G96" i="26"/>
  <c r="J95" i="26"/>
  <c r="I95" i="26"/>
  <c r="G95" i="26"/>
  <c r="J94" i="26"/>
  <c r="I94" i="26"/>
  <c r="G94" i="26"/>
  <c r="J93" i="26"/>
  <c r="I93" i="26"/>
  <c r="G93" i="26"/>
  <c r="J92" i="26"/>
  <c r="I92" i="26"/>
  <c r="G92" i="26"/>
  <c r="J91" i="26"/>
  <c r="I91" i="26"/>
  <c r="G91" i="26"/>
  <c r="J90" i="26"/>
  <c r="I90" i="26"/>
  <c r="G90" i="26"/>
  <c r="J89" i="26"/>
  <c r="I89" i="26"/>
  <c r="G89" i="26"/>
  <c r="J88" i="26"/>
  <c r="I88" i="26"/>
  <c r="G88" i="26"/>
  <c r="J87" i="26"/>
  <c r="I87" i="26"/>
  <c r="G87" i="26"/>
  <c r="J86" i="26"/>
  <c r="I86" i="26"/>
  <c r="G86" i="26"/>
  <c r="J85" i="26"/>
  <c r="I85" i="26"/>
  <c r="G85" i="26"/>
  <c r="B85" i="26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B113" i="26" s="1"/>
  <c r="B114" i="26" s="1"/>
  <c r="B115" i="26" s="1"/>
  <c r="B116" i="26" s="1"/>
  <c r="J84" i="26"/>
  <c r="G84" i="26"/>
  <c r="D27" i="26"/>
  <c r="D26" i="26"/>
  <c r="C6" i="26"/>
  <c r="L15" i="26" s="1"/>
  <c r="E21" i="27" l="1"/>
  <c r="E15" i="27"/>
  <c r="E4" i="26"/>
  <c r="M17" i="26" s="1"/>
  <c r="E21" i="26"/>
  <c r="E4" i="28"/>
  <c r="M17" i="28" s="1"/>
  <c r="E21" i="28"/>
  <c r="E4" i="27"/>
  <c r="M17" i="27" s="1"/>
  <c r="E32" i="27" a="1"/>
  <c r="E32" i="27" s="1"/>
  <c r="E32" i="28" a="1"/>
  <c r="E32" i="28" s="1"/>
  <c r="E33" i="27" a="1"/>
  <c r="E33" i="27" s="1"/>
  <c r="E33" i="28" a="1"/>
  <c r="E33" i="28" s="1"/>
  <c r="D4" i="25"/>
  <c r="E15" i="25" s="1"/>
  <c r="L17" i="25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C6" i="25"/>
  <c r="L15" i="25" s="1"/>
  <c r="E4" i="25" l="1"/>
  <c r="E21" i="25"/>
  <c r="E35" i="28"/>
  <c r="E35" i="27"/>
  <c r="G84" i="25"/>
  <c r="J84" i="25"/>
  <c r="G85" i="25"/>
  <c r="E19" i="34"/>
  <c r="E18" i="34"/>
  <c r="AC18" i="34" l="1"/>
  <c r="AB18" i="34"/>
  <c r="AA18" i="34"/>
  <c r="AD18" i="34"/>
  <c r="X18" i="34"/>
  <c r="Z18" i="34"/>
  <c r="W18" i="34"/>
  <c r="Y18" i="34"/>
  <c r="AD19" i="34"/>
  <c r="AC19" i="34"/>
  <c r="AB19" i="34"/>
  <c r="AA19" i="34"/>
  <c r="Z19" i="34"/>
  <c r="X19" i="34"/>
  <c r="Y19" i="34"/>
  <c r="W19" i="34"/>
  <c r="J85" i="25"/>
  <c r="U25" i="34" l="1"/>
  <c r="J86" i="25"/>
  <c r="G86" i="25"/>
  <c r="G87" i="25" l="1"/>
  <c r="J87" i="25"/>
  <c r="J88" i="25" l="1"/>
  <c r="G88" i="25"/>
  <c r="J90" i="25" l="1"/>
  <c r="G90" i="25"/>
  <c r="G89" i="25"/>
  <c r="J89" i="25"/>
  <c r="G91" i="25" l="1"/>
  <c r="J91" i="25"/>
  <c r="G93" i="25" l="1"/>
  <c r="J93" i="25"/>
  <c r="J92" i="25"/>
  <c r="G92" i="25"/>
  <c r="J94" i="25" l="1"/>
  <c r="G94" i="25"/>
  <c r="J95" i="25" l="1"/>
  <c r="G95" i="25"/>
  <c r="J96" i="25" l="1"/>
  <c r="G96" i="25"/>
  <c r="G97" i="25" l="1"/>
  <c r="J97" i="25"/>
  <c r="J98" i="25" l="1"/>
  <c r="G98" i="25"/>
  <c r="G99" i="25" l="1"/>
  <c r="J99" i="25"/>
  <c r="J100" i="25" l="1"/>
  <c r="G100" i="25"/>
  <c r="G101" i="25" l="1"/>
  <c r="J101" i="25"/>
  <c r="J102" i="25" l="1"/>
  <c r="G102" i="25"/>
  <c r="J103" i="25" l="1"/>
  <c r="G103" i="25"/>
  <c r="J104" i="25" l="1"/>
  <c r="G104" i="25"/>
  <c r="G105" i="25" l="1"/>
  <c r="J105" i="25"/>
  <c r="J107" i="25" l="1"/>
  <c r="G107" i="25"/>
  <c r="G108" i="25" l="1"/>
  <c r="J108" i="25"/>
  <c r="J109" i="25" l="1"/>
  <c r="G109" i="25"/>
  <c r="G110" i="25" l="1"/>
  <c r="J110" i="25"/>
  <c r="J111" i="25" l="1"/>
  <c r="G111" i="25"/>
  <c r="G112" i="25" l="1"/>
  <c r="J112" i="25"/>
  <c r="J113" i="25" l="1"/>
  <c r="G113" i="25"/>
  <c r="G114" i="25" l="1"/>
  <c r="J114" i="25"/>
  <c r="J115" i="25" l="1"/>
  <c r="G115" i="25"/>
  <c r="G116" i="25" l="1"/>
  <c r="J116" i="25"/>
  <c r="J117" i="25" l="1"/>
  <c r="G117" i="25"/>
  <c r="G118" i="25" l="1"/>
  <c r="J118" i="25"/>
  <c r="J119" i="25" l="1"/>
  <c r="G119" i="25"/>
  <c r="G120" i="25" l="1"/>
  <c r="J120" i="25"/>
  <c r="J121" i="25" l="1"/>
  <c r="G121" i="25"/>
  <c r="G122" i="25" l="1"/>
  <c r="J122" i="25"/>
  <c r="J123" i="25" l="1"/>
  <c r="G123" i="25"/>
  <c r="J124" i="25" l="1"/>
  <c r="G124" i="25"/>
  <c r="G125" i="25" l="1"/>
  <c r="J125" i="25"/>
  <c r="G126" i="25" l="1"/>
  <c r="J126" i="25"/>
  <c r="G127" i="25" l="1"/>
  <c r="J127" i="25"/>
  <c r="J128" i="25" l="1"/>
  <c r="G128" i="25"/>
  <c r="G129" i="25" l="1"/>
  <c r="J129" i="25"/>
  <c r="J130" i="25" l="1"/>
  <c r="G131" i="25" l="1"/>
  <c r="J131" i="25"/>
  <c r="J132" i="25" l="1"/>
  <c r="G132" i="25"/>
  <c r="G133" i="25" l="1"/>
  <c r="J133" i="25"/>
  <c r="J134" i="25" l="1"/>
  <c r="G134" i="25"/>
  <c r="G135" i="25" l="1"/>
  <c r="J135" i="25"/>
  <c r="G136" i="25" l="1"/>
  <c r="J136" i="25"/>
  <c r="J137" i="25" l="1"/>
  <c r="G137" i="25"/>
  <c r="J138" i="25" l="1"/>
  <c r="G138" i="25"/>
  <c r="G139" i="25" l="1"/>
  <c r="J139" i="25"/>
  <c r="J140" i="25" l="1"/>
  <c r="G140" i="25"/>
  <c r="J141" i="25" l="1"/>
  <c r="G141" i="25"/>
  <c r="J142" i="25" l="1"/>
  <c r="G142" i="25"/>
  <c r="G143" i="25" l="1"/>
  <c r="J143" i="25"/>
  <c r="G148" i="25" l="1"/>
  <c r="J148" i="25"/>
  <c r="J149" i="25" l="1"/>
  <c r="G149" i="25"/>
  <c r="G150" i="25" l="1"/>
  <c r="J150" i="25"/>
  <c r="J151" i="25" l="1"/>
  <c r="G151" i="25"/>
  <c r="G152" i="25" l="1"/>
  <c r="J152" i="25"/>
  <c r="J153" i="25" l="1"/>
  <c r="G153" i="25"/>
  <c r="G154" i="25" l="1"/>
  <c r="J154" i="25"/>
  <c r="J155" i="25" l="1"/>
  <c r="G155" i="25"/>
  <c r="J156" i="25" l="1"/>
  <c r="G156" i="25"/>
  <c r="J157" i="25" l="1"/>
  <c r="G157" i="25"/>
  <c r="B157" i="25" l="1"/>
  <c r="G158" i="25"/>
  <c r="J158" i="25"/>
  <c r="I159" i="25" l="1"/>
  <c r="J159" i="25"/>
  <c r="G159" i="25"/>
  <c r="B158" i="25"/>
  <c r="I160" i="25" l="1"/>
  <c r="B159" i="25"/>
  <c r="G160" i="25"/>
  <c r="J160" i="25"/>
  <c r="I161" i="25" l="1"/>
  <c r="J161" i="25"/>
  <c r="G161" i="25"/>
  <c r="B160" i="25"/>
  <c r="I162" i="25" l="1"/>
  <c r="B161" i="25"/>
  <c r="G162" i="25"/>
  <c r="J162" i="25"/>
  <c r="I163" i="25" l="1"/>
  <c r="B162" i="25"/>
  <c r="J163" i="25"/>
  <c r="G163" i="25"/>
  <c r="I164" i="25" l="1"/>
  <c r="G164" i="25"/>
  <c r="J164" i="25"/>
  <c r="B163" i="25"/>
  <c r="I165" i="25" l="1"/>
  <c r="B164" i="25"/>
  <c r="J165" i="25"/>
  <c r="G165" i="25"/>
  <c r="I166" i="25" l="1"/>
  <c r="B165" i="25"/>
  <c r="G166" i="25"/>
  <c r="J166" i="25"/>
  <c r="I167" i="25" l="1"/>
  <c r="B166" i="25"/>
  <c r="J167" i="25"/>
  <c r="G167" i="25"/>
  <c r="I168" i="25" l="1"/>
  <c r="B167" i="25"/>
  <c r="G168" i="25"/>
  <c r="J168" i="25"/>
  <c r="I169" i="25" l="1"/>
  <c r="B168" i="25"/>
  <c r="J169" i="25"/>
  <c r="G169" i="25"/>
  <c r="I170" i="25" l="1"/>
  <c r="B169" i="25"/>
  <c r="G170" i="25"/>
  <c r="J170" i="25"/>
  <c r="I171" i="25" l="1"/>
  <c r="J171" i="25"/>
  <c r="G171" i="25"/>
  <c r="B170" i="25"/>
  <c r="I172" i="25" l="1"/>
  <c r="B171" i="25"/>
  <c r="G172" i="25"/>
  <c r="J172" i="25"/>
  <c r="I173" i="25" l="1"/>
  <c r="J173" i="25"/>
  <c r="G173" i="25"/>
  <c r="B172" i="25"/>
  <c r="I174" i="25" l="1"/>
  <c r="J174" i="25"/>
  <c r="B173" i="25"/>
  <c r="G174" i="25"/>
  <c r="I175" i="25" l="1"/>
  <c r="B174" i="25"/>
  <c r="J175" i="25"/>
  <c r="G175" i="25"/>
  <c r="I176" i="25" l="1"/>
  <c r="J176" i="25"/>
  <c r="B175" i="25"/>
  <c r="G176" i="25"/>
  <c r="I177" i="25" l="1"/>
  <c r="B176" i="25"/>
  <c r="J177" i="25"/>
  <c r="G177" i="25"/>
  <c r="I178" i="25" l="1"/>
  <c r="J178" i="25"/>
  <c r="B177" i="25"/>
  <c r="G178" i="25"/>
  <c r="I179" i="25" l="1"/>
  <c r="B178" i="25"/>
  <c r="J179" i="25"/>
  <c r="G179" i="25"/>
  <c r="I180" i="25" l="1"/>
  <c r="B179" i="25"/>
  <c r="G180" i="25"/>
  <c r="J180" i="25"/>
  <c r="I181" i="25" l="1"/>
  <c r="B180" i="25"/>
  <c r="J181" i="25"/>
  <c r="G181" i="25"/>
  <c r="I182" i="25" l="1"/>
  <c r="G182" i="25"/>
  <c r="J182" i="25"/>
  <c r="B181" i="25"/>
  <c r="I183" i="25" l="1"/>
  <c r="B182" i="25"/>
  <c r="G183" i="25"/>
  <c r="J183" i="25"/>
  <c r="I184" i="25" l="1"/>
  <c r="G184" i="25"/>
  <c r="J184" i="25"/>
  <c r="B183" i="25"/>
  <c r="I185" i="25" l="1"/>
  <c r="B184" i="25"/>
  <c r="J185" i="25"/>
  <c r="G185" i="25"/>
  <c r="I186" i="25" l="1"/>
  <c r="G186" i="25"/>
  <c r="J186" i="25"/>
  <c r="B185" i="25"/>
  <c r="I187" i="25" l="1"/>
  <c r="B186" i="25"/>
  <c r="J187" i="25"/>
  <c r="G187" i="25"/>
  <c r="I188" i="25" l="1"/>
  <c r="J188" i="25"/>
  <c r="B187" i="25"/>
  <c r="G188" i="25"/>
  <c r="I189" i="25" l="1"/>
  <c r="B188" i="25"/>
  <c r="J189" i="25"/>
  <c r="G189" i="25"/>
  <c r="I190" i="25" l="1"/>
  <c r="B189" i="25"/>
  <c r="G190" i="25"/>
  <c r="J190" i="25"/>
  <c r="I191" i="25" l="1"/>
  <c r="J191" i="25"/>
  <c r="G191" i="25"/>
  <c r="B190" i="25"/>
  <c r="I192" i="25" l="1"/>
  <c r="G192" i="25"/>
  <c r="J192" i="25"/>
  <c r="B191" i="25"/>
  <c r="I193" i="25" l="1"/>
  <c r="G193" i="25"/>
  <c r="B192" i="25"/>
  <c r="J193" i="25"/>
  <c r="I194" i="25" l="1"/>
  <c r="G194" i="25"/>
  <c r="J194" i="25"/>
  <c r="B193" i="25"/>
  <c r="I195" i="25" l="1"/>
  <c r="G195" i="25"/>
  <c r="B194" i="25"/>
  <c r="J195" i="25"/>
  <c r="I196" i="25" l="1"/>
  <c r="B195" i="25"/>
  <c r="G196" i="25"/>
  <c r="J196" i="25"/>
  <c r="I197" i="25" l="1"/>
  <c r="J197" i="25"/>
  <c r="G197" i="25"/>
  <c r="B196" i="25"/>
  <c r="I198" i="25" l="1"/>
  <c r="J198" i="25"/>
  <c r="B197" i="25"/>
  <c r="G198" i="25"/>
  <c r="D4" i="24" l="1"/>
  <c r="E15" i="24" s="1"/>
  <c r="D4" i="23"/>
  <c r="E15" i="23" s="1"/>
  <c r="D4" i="22"/>
  <c r="E15" i="22" s="1"/>
  <c r="D4" i="19"/>
  <c r="E15" i="19" s="1"/>
  <c r="D4" i="17"/>
  <c r="E15" i="17" s="1"/>
  <c r="D4" i="16"/>
  <c r="D4" i="14"/>
  <c r="E15" i="14" s="1"/>
  <c r="L17" i="24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C6" i="24"/>
  <c r="L15" i="24" s="1"/>
  <c r="L17" i="23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C6" i="23"/>
  <c r="L15" i="23" s="1"/>
  <c r="L17" i="22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C6" i="22"/>
  <c r="L15" i="22" s="1"/>
  <c r="L17" i="19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C6" i="19"/>
  <c r="L15" i="19" s="1"/>
  <c r="L17" i="17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C6" i="17"/>
  <c r="L15" i="17" s="1"/>
  <c r="L17" i="16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C6" i="16"/>
  <c r="L15" i="16" s="1"/>
  <c r="L17" i="14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C6" i="14"/>
  <c r="L15" i="14" s="1"/>
  <c r="D4" i="13"/>
  <c r="E15" i="13" s="1"/>
  <c r="E15" i="16" l="1"/>
  <c r="E4" i="16"/>
  <c r="E4" i="19"/>
  <c r="E21" i="19"/>
  <c r="E4" i="14"/>
  <c r="E21" i="14"/>
  <c r="E4" i="22"/>
  <c r="E21" i="22"/>
  <c r="E4" i="13"/>
  <c r="E21" i="13"/>
  <c r="E21" i="16"/>
  <c r="E4" i="23"/>
  <c r="E21" i="23"/>
  <c r="E4" i="17"/>
  <c r="E21" i="17"/>
  <c r="E4" i="24"/>
  <c r="E21" i="24"/>
  <c r="G84" i="14"/>
  <c r="G85" i="22"/>
  <c r="G85" i="16"/>
  <c r="G84" i="17"/>
  <c r="J84" i="17"/>
  <c r="G84" i="24"/>
  <c r="J84" i="24"/>
  <c r="G84" i="23"/>
  <c r="J84" i="23"/>
  <c r="G84" i="22"/>
  <c r="J84" i="22"/>
  <c r="J84" i="19"/>
  <c r="G84" i="19"/>
  <c r="J84" i="14"/>
  <c r="G85" i="14"/>
  <c r="G85" i="24"/>
  <c r="J85" i="24"/>
  <c r="G85" i="19"/>
  <c r="J85" i="19"/>
  <c r="J84" i="16"/>
  <c r="G84" i="16"/>
  <c r="G85" i="23"/>
  <c r="J85" i="23"/>
  <c r="J85" i="14" l="1"/>
  <c r="G85" i="17"/>
  <c r="J85" i="16"/>
  <c r="J85" i="17"/>
  <c r="J86" i="23"/>
  <c r="J85" i="22"/>
  <c r="G86" i="23"/>
  <c r="J86" i="16" l="1"/>
  <c r="G86" i="19"/>
  <c r="J86" i="19"/>
  <c r="G86" i="14"/>
  <c r="J86" i="14"/>
  <c r="G86" i="17"/>
  <c r="J86" i="17"/>
  <c r="G86" i="16"/>
  <c r="G86" i="24"/>
  <c r="J86" i="24"/>
  <c r="J86" i="22"/>
  <c r="G86" i="22"/>
  <c r="J87" i="17"/>
  <c r="J87" i="23"/>
  <c r="G87" i="23"/>
  <c r="G87" i="17"/>
  <c r="G87" i="16"/>
  <c r="J87" i="16"/>
  <c r="G88" i="23"/>
  <c r="J88" i="23"/>
  <c r="G87" i="24" l="1"/>
  <c r="J87" i="24"/>
  <c r="G87" i="22"/>
  <c r="J87" i="22"/>
  <c r="J87" i="14"/>
  <c r="G87" i="14"/>
  <c r="J88" i="14"/>
  <c r="G88" i="14"/>
  <c r="G88" i="19"/>
  <c r="J88" i="19"/>
  <c r="J87" i="19"/>
  <c r="G87" i="19"/>
  <c r="J88" i="24"/>
  <c r="G88" i="24"/>
  <c r="J91" i="23"/>
  <c r="G91" i="23"/>
  <c r="J90" i="23"/>
  <c r="G88" i="17"/>
  <c r="J88" i="17"/>
  <c r="J88" i="16"/>
  <c r="G88" i="16"/>
  <c r="G89" i="23"/>
  <c r="J89" i="23"/>
  <c r="G90" i="23" l="1"/>
  <c r="J89" i="19"/>
  <c r="G89" i="19"/>
  <c r="J88" i="22"/>
  <c r="G88" i="22"/>
  <c r="J89" i="14"/>
  <c r="G89" i="14"/>
  <c r="J90" i="14"/>
  <c r="G90" i="14"/>
  <c r="J89" i="24"/>
  <c r="G89" i="24"/>
  <c r="J90" i="24"/>
  <c r="G90" i="24"/>
  <c r="G89" i="16"/>
  <c r="J89" i="16"/>
  <c r="G90" i="17"/>
  <c r="J90" i="17"/>
  <c r="J92" i="23"/>
  <c r="G92" i="23"/>
  <c r="G89" i="17"/>
  <c r="J89" i="17"/>
  <c r="G89" i="22" l="1"/>
  <c r="J89" i="22"/>
  <c r="G93" i="14"/>
  <c r="G91" i="14"/>
  <c r="J91" i="14"/>
  <c r="J90" i="19"/>
  <c r="G90" i="19"/>
  <c r="G91" i="24"/>
  <c r="J91" i="24"/>
  <c r="J91" i="16"/>
  <c r="G91" i="16"/>
  <c r="J91" i="17"/>
  <c r="G91" i="17"/>
  <c r="G93" i="23"/>
  <c r="J93" i="23"/>
  <c r="G90" i="16"/>
  <c r="J90" i="16"/>
  <c r="J93" i="14" l="1"/>
  <c r="J91" i="22"/>
  <c r="G91" i="22"/>
  <c r="G90" i="22"/>
  <c r="J90" i="22"/>
  <c r="J92" i="14"/>
  <c r="G92" i="14"/>
  <c r="G92" i="19"/>
  <c r="J92" i="19"/>
  <c r="G91" i="19"/>
  <c r="J91" i="19"/>
  <c r="J94" i="14"/>
  <c r="G94" i="14"/>
  <c r="J92" i="16"/>
  <c r="G92" i="16"/>
  <c r="G93" i="17"/>
  <c r="J93" i="17"/>
  <c r="J93" i="22"/>
  <c r="G93" i="22"/>
  <c r="G92" i="17"/>
  <c r="J92" i="17"/>
  <c r="J93" i="24"/>
  <c r="G93" i="24"/>
  <c r="J94" i="23"/>
  <c r="G94" i="23"/>
  <c r="G92" i="24"/>
  <c r="J92" i="24"/>
  <c r="G92" i="22" l="1"/>
  <c r="J92" i="22"/>
  <c r="G95" i="14"/>
  <c r="J95" i="14"/>
  <c r="J94" i="24"/>
  <c r="G93" i="19"/>
  <c r="J93" i="19"/>
  <c r="J94" i="17"/>
  <c r="G94" i="17"/>
  <c r="G94" i="24"/>
  <c r="G94" i="22"/>
  <c r="J94" i="22"/>
  <c r="J93" i="16"/>
  <c r="G93" i="16"/>
  <c r="J95" i="23" l="1"/>
  <c r="G95" i="23"/>
  <c r="J96" i="24"/>
  <c r="G96" i="14"/>
  <c r="J96" i="14"/>
  <c r="G94" i="19"/>
  <c r="J94" i="19"/>
  <c r="G95" i="17"/>
  <c r="J95" i="17"/>
  <c r="J95" i="22"/>
  <c r="G95" i="22"/>
  <c r="J94" i="16"/>
  <c r="G94" i="16"/>
  <c r="G96" i="24" l="1"/>
  <c r="G96" i="23"/>
  <c r="J96" i="23"/>
  <c r="J95" i="19"/>
  <c r="G95" i="19"/>
  <c r="J97" i="14"/>
  <c r="G97" i="14"/>
  <c r="G96" i="17"/>
  <c r="J96" i="17"/>
  <c r="G95" i="16"/>
  <c r="J95" i="16"/>
  <c r="J97" i="24"/>
  <c r="G97" i="24"/>
  <c r="G96" i="22"/>
  <c r="J96" i="22"/>
  <c r="J97" i="23" l="1"/>
  <c r="G97" i="23"/>
  <c r="G98" i="14"/>
  <c r="J98" i="14"/>
  <c r="G96" i="19"/>
  <c r="J96" i="19"/>
  <c r="G98" i="24"/>
  <c r="G97" i="17"/>
  <c r="J97" i="17"/>
  <c r="J96" i="16"/>
  <c r="G96" i="16"/>
  <c r="J97" i="22"/>
  <c r="G97" i="22"/>
  <c r="J98" i="24" l="1"/>
  <c r="J98" i="23"/>
  <c r="G98" i="23"/>
  <c r="J97" i="19"/>
  <c r="G97" i="19"/>
  <c r="J99" i="14"/>
  <c r="G99" i="14"/>
  <c r="G99" i="24"/>
  <c r="G98" i="22"/>
  <c r="J98" i="22"/>
  <c r="G98" i="17"/>
  <c r="J98" i="17"/>
  <c r="G97" i="16"/>
  <c r="J97" i="16"/>
  <c r="J99" i="24" l="1"/>
  <c r="J99" i="23"/>
  <c r="G99" i="23"/>
  <c r="G100" i="14"/>
  <c r="J100" i="14"/>
  <c r="J98" i="19"/>
  <c r="G98" i="19"/>
  <c r="G100" i="24"/>
  <c r="J99" i="22"/>
  <c r="G99" i="22"/>
  <c r="J100" i="17"/>
  <c r="G100" i="17"/>
  <c r="G98" i="16"/>
  <c r="J98" i="16"/>
  <c r="L17" i="13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C6" i="13"/>
  <c r="L15" i="13" s="1"/>
  <c r="J100" i="24" l="1"/>
  <c r="J100" i="23"/>
  <c r="G100" i="23"/>
  <c r="G101" i="24"/>
  <c r="J99" i="19"/>
  <c r="G99" i="19"/>
  <c r="G102" i="14"/>
  <c r="J102" i="14"/>
  <c r="G100" i="22"/>
  <c r="J100" i="22"/>
  <c r="G101" i="17"/>
  <c r="J101" i="17"/>
  <c r="G99" i="16"/>
  <c r="J99" i="16"/>
  <c r="J101" i="24" l="1"/>
  <c r="I99" i="19"/>
  <c r="G101" i="23"/>
  <c r="J101" i="23"/>
  <c r="J103" i="14"/>
  <c r="G103" i="14"/>
  <c r="G100" i="19"/>
  <c r="J100" i="19"/>
  <c r="J102" i="24"/>
  <c r="G102" i="24"/>
  <c r="G101" i="22"/>
  <c r="J101" i="22"/>
  <c r="G102" i="17"/>
  <c r="J102" i="17"/>
  <c r="G100" i="16"/>
  <c r="J100" i="16"/>
  <c r="J85" i="13"/>
  <c r="J84" i="13"/>
  <c r="G85" i="13"/>
  <c r="G84" i="13"/>
  <c r="I100" i="19" l="1"/>
  <c r="J102" i="23"/>
  <c r="G102" i="23"/>
  <c r="J103" i="24"/>
  <c r="J104" i="14"/>
  <c r="G104" i="14"/>
  <c r="G101" i="19"/>
  <c r="J101" i="19"/>
  <c r="J102" i="22"/>
  <c r="G102" i="22"/>
  <c r="J103" i="17"/>
  <c r="G103" i="17"/>
  <c r="G103" i="24"/>
  <c r="G101" i="16"/>
  <c r="J101" i="16"/>
  <c r="I101" i="19" l="1"/>
  <c r="G103" i="23"/>
  <c r="J103" i="23"/>
  <c r="G86" i="13"/>
  <c r="J86" i="13"/>
  <c r="J104" i="24"/>
  <c r="G102" i="19"/>
  <c r="J102" i="19"/>
  <c r="G105" i="14"/>
  <c r="J105" i="14"/>
  <c r="G104" i="17"/>
  <c r="J104" i="17"/>
  <c r="G104" i="24"/>
  <c r="J103" i="22"/>
  <c r="G103" i="22"/>
  <c r="J102" i="16"/>
  <c r="G102" i="16"/>
  <c r="I102" i="19" l="1"/>
  <c r="J87" i="13"/>
  <c r="G87" i="13"/>
  <c r="G104" i="23"/>
  <c r="J104" i="23"/>
  <c r="G106" i="14"/>
  <c r="J106" i="14"/>
  <c r="J105" i="24"/>
  <c r="J103" i="19"/>
  <c r="G103" i="19"/>
  <c r="G104" i="22"/>
  <c r="J104" i="22"/>
  <c r="G105" i="17"/>
  <c r="J105" i="17"/>
  <c r="J103" i="16"/>
  <c r="G103" i="16"/>
  <c r="G105" i="24" l="1"/>
  <c r="I103" i="19"/>
  <c r="J105" i="23"/>
  <c r="G105" i="23"/>
  <c r="J88" i="13"/>
  <c r="G88" i="13"/>
  <c r="G105" i="19"/>
  <c r="J105" i="19"/>
  <c r="G106" i="24"/>
  <c r="J107" i="14"/>
  <c r="G107" i="14"/>
  <c r="J105" i="22"/>
  <c r="G105" i="22"/>
  <c r="G106" i="17"/>
  <c r="J106" i="17"/>
  <c r="J105" i="16"/>
  <c r="G105" i="16"/>
  <c r="J106" i="24" l="1"/>
  <c r="I107" i="14"/>
  <c r="I105" i="19"/>
  <c r="J89" i="13"/>
  <c r="G89" i="13"/>
  <c r="J106" i="23"/>
  <c r="G106" i="23"/>
  <c r="G108" i="14"/>
  <c r="J108" i="14"/>
  <c r="J107" i="24"/>
  <c r="G106" i="19"/>
  <c r="J106" i="19"/>
  <c r="G106" i="22"/>
  <c r="J106" i="22"/>
  <c r="G107" i="17"/>
  <c r="J107" i="17"/>
  <c r="J106" i="16"/>
  <c r="G106" i="16"/>
  <c r="G107" i="24" l="1"/>
  <c r="I106" i="19"/>
  <c r="I108" i="14"/>
  <c r="G90" i="13"/>
  <c r="J90" i="13"/>
  <c r="J107" i="23"/>
  <c r="G107" i="23"/>
  <c r="G107" i="19"/>
  <c r="J107" i="19"/>
  <c r="J109" i="14"/>
  <c r="G109" i="14"/>
  <c r="G107" i="22"/>
  <c r="J107" i="22"/>
  <c r="J108" i="17"/>
  <c r="G108" i="17"/>
  <c r="G107" i="16"/>
  <c r="J107" i="16"/>
  <c r="I109" i="14" l="1"/>
  <c r="I107" i="19"/>
  <c r="G108" i="23"/>
  <c r="J108" i="23"/>
  <c r="J91" i="13"/>
  <c r="G91" i="13"/>
  <c r="J110" i="14"/>
  <c r="G110" i="14"/>
  <c r="G108" i="19"/>
  <c r="J108" i="19"/>
  <c r="G109" i="24"/>
  <c r="J108" i="22"/>
  <c r="G108" i="22"/>
  <c r="G109" i="17"/>
  <c r="J109" i="17"/>
  <c r="G108" i="16"/>
  <c r="J108" i="16"/>
  <c r="I108" i="19" l="1"/>
  <c r="I110" i="14"/>
  <c r="G93" i="13"/>
  <c r="J93" i="13"/>
  <c r="J109" i="23"/>
  <c r="G109" i="23"/>
  <c r="J92" i="13"/>
  <c r="G92" i="13"/>
  <c r="J109" i="24"/>
  <c r="G109" i="19"/>
  <c r="J109" i="19"/>
  <c r="J110" i="24"/>
  <c r="G111" i="14"/>
  <c r="J111" i="14"/>
  <c r="G109" i="22"/>
  <c r="J109" i="22"/>
  <c r="G110" i="17"/>
  <c r="J110" i="17"/>
  <c r="G109" i="16"/>
  <c r="J109" i="16"/>
  <c r="G110" i="24" l="1"/>
  <c r="I111" i="14"/>
  <c r="I109" i="19"/>
  <c r="G110" i="23"/>
  <c r="J110" i="23"/>
  <c r="J94" i="13"/>
  <c r="G94" i="13"/>
  <c r="G112" i="14"/>
  <c r="J112" i="14"/>
  <c r="G111" i="24"/>
  <c r="G110" i="19"/>
  <c r="J110" i="19"/>
  <c r="J111" i="17"/>
  <c r="G111" i="17"/>
  <c r="G110" i="16"/>
  <c r="J110" i="16"/>
  <c r="G110" i="22"/>
  <c r="J110" i="22"/>
  <c r="I112" i="14" l="1"/>
  <c r="I110" i="19"/>
  <c r="J111" i="24"/>
  <c r="J111" i="23"/>
  <c r="G111" i="23"/>
  <c r="J95" i="13"/>
  <c r="G95" i="13"/>
  <c r="G111" i="19"/>
  <c r="J111" i="19"/>
  <c r="G112" i="24"/>
  <c r="G113" i="14"/>
  <c r="J113" i="14"/>
  <c r="G112" i="17"/>
  <c r="J112" i="17"/>
  <c r="G111" i="16"/>
  <c r="J111" i="16"/>
  <c r="G111" i="22"/>
  <c r="J111" i="22"/>
  <c r="I113" i="14" l="1"/>
  <c r="I111" i="19"/>
  <c r="J112" i="23"/>
  <c r="G112" i="23"/>
  <c r="G96" i="13"/>
  <c r="J96" i="13"/>
  <c r="G114" i="14"/>
  <c r="J114" i="14"/>
  <c r="G113" i="24"/>
  <c r="G112" i="19"/>
  <c r="J112" i="19"/>
  <c r="J112" i="24"/>
  <c r="G113" i="17"/>
  <c r="J113" i="17"/>
  <c r="G112" i="16"/>
  <c r="J112" i="16"/>
  <c r="J112" i="22"/>
  <c r="G112" i="22"/>
  <c r="J113" i="24" l="1"/>
  <c r="I112" i="19"/>
  <c r="I114" i="14"/>
  <c r="J97" i="13"/>
  <c r="G97" i="13"/>
  <c r="J113" i="19"/>
  <c r="G113" i="19"/>
  <c r="G113" i="23"/>
  <c r="J113" i="23"/>
  <c r="J114" i="24"/>
  <c r="G115" i="14"/>
  <c r="J115" i="14"/>
  <c r="G114" i="17"/>
  <c r="J114" i="17"/>
  <c r="G113" i="22"/>
  <c r="J113" i="22"/>
  <c r="G113" i="16"/>
  <c r="J113" i="16"/>
  <c r="I115" i="14" l="1"/>
  <c r="I113" i="19"/>
  <c r="J98" i="13"/>
  <c r="G98" i="13"/>
  <c r="J116" i="14"/>
  <c r="G116" i="14"/>
  <c r="G114" i="19"/>
  <c r="J114" i="19"/>
  <c r="G115" i="24"/>
  <c r="J114" i="23"/>
  <c r="G114" i="23"/>
  <c r="G114" i="24"/>
  <c r="G115" i="17"/>
  <c r="J115" i="17"/>
  <c r="G114" i="22"/>
  <c r="J114" i="22"/>
  <c r="G114" i="16"/>
  <c r="J114" i="16"/>
  <c r="I114" i="19" l="1"/>
  <c r="I116" i="14"/>
  <c r="G100" i="13"/>
  <c r="J100" i="13"/>
  <c r="G117" i="14"/>
  <c r="J117" i="14"/>
  <c r="J115" i="19"/>
  <c r="G115" i="19"/>
  <c r="J115" i="24"/>
  <c r="G115" i="23"/>
  <c r="J115" i="23"/>
  <c r="J116" i="17"/>
  <c r="I115" i="16"/>
  <c r="G115" i="16"/>
  <c r="J115" i="16"/>
  <c r="J115" i="22"/>
  <c r="G115" i="22"/>
  <c r="I117" i="14" l="1"/>
  <c r="I115" i="19"/>
  <c r="J102" i="13"/>
  <c r="G102" i="13"/>
  <c r="J101" i="13"/>
  <c r="G101" i="13"/>
  <c r="J118" i="14"/>
  <c r="G118" i="14"/>
  <c r="G116" i="23"/>
  <c r="J116" i="23"/>
  <c r="G117" i="24"/>
  <c r="G116" i="24"/>
  <c r="G116" i="19"/>
  <c r="J116" i="19"/>
  <c r="J116" i="24"/>
  <c r="G117" i="17"/>
  <c r="J117" i="17"/>
  <c r="J116" i="22"/>
  <c r="G116" i="22"/>
  <c r="I116" i="16"/>
  <c r="G116" i="16"/>
  <c r="J116" i="16"/>
  <c r="I118" i="14" l="1"/>
  <c r="I116" i="19"/>
  <c r="G103" i="13"/>
  <c r="J103" i="13"/>
  <c r="J119" i="14"/>
  <c r="G118" i="24"/>
  <c r="G117" i="23"/>
  <c r="J117" i="23"/>
  <c r="G117" i="19"/>
  <c r="J117" i="19"/>
  <c r="G118" i="17"/>
  <c r="J118" i="17"/>
  <c r="G117" i="22"/>
  <c r="J117" i="22"/>
  <c r="I117" i="16"/>
  <c r="G117" i="16"/>
  <c r="J117" i="16"/>
  <c r="I117" i="19" l="1"/>
  <c r="J120" i="14"/>
  <c r="G120" i="14"/>
  <c r="J119" i="24"/>
  <c r="J118" i="24"/>
  <c r="G118" i="19"/>
  <c r="J118" i="19"/>
  <c r="J118" i="23"/>
  <c r="G118" i="23"/>
  <c r="J119" i="17"/>
  <c r="G119" i="17"/>
  <c r="G119" i="22"/>
  <c r="J119" i="22"/>
  <c r="I118" i="16"/>
  <c r="G118" i="16"/>
  <c r="J118" i="16"/>
  <c r="I118" i="19" l="1"/>
  <c r="J120" i="24"/>
  <c r="J121" i="14"/>
  <c r="G121" i="14"/>
  <c r="G119" i="24"/>
  <c r="J119" i="19"/>
  <c r="G119" i="19"/>
  <c r="G119" i="23"/>
  <c r="J119" i="23"/>
  <c r="G120" i="17"/>
  <c r="J120" i="17"/>
  <c r="G120" i="22"/>
  <c r="J120" i="22"/>
  <c r="J104" i="13"/>
  <c r="G104" i="13"/>
  <c r="I119" i="16"/>
  <c r="J119" i="16"/>
  <c r="G119" i="16"/>
  <c r="G120" i="24" l="1"/>
  <c r="I121" i="14"/>
  <c r="G120" i="23"/>
  <c r="J120" i="23"/>
  <c r="G120" i="19"/>
  <c r="J120" i="19"/>
  <c r="J122" i="14"/>
  <c r="G122" i="14"/>
  <c r="G121" i="24"/>
  <c r="G121" i="17"/>
  <c r="J121" i="22"/>
  <c r="G121" i="22"/>
  <c r="G105" i="13"/>
  <c r="J105" i="13"/>
  <c r="I120" i="16"/>
  <c r="J120" i="16"/>
  <c r="G120" i="16"/>
  <c r="I122" i="14" l="1"/>
  <c r="J121" i="24"/>
  <c r="G123" i="14"/>
  <c r="G121" i="19"/>
  <c r="J121" i="19"/>
  <c r="G122" i="24"/>
  <c r="J121" i="23"/>
  <c r="G121" i="23"/>
  <c r="G122" i="17"/>
  <c r="J122" i="17"/>
  <c r="G106" i="13"/>
  <c r="J106" i="13"/>
  <c r="I121" i="16"/>
  <c r="J121" i="16"/>
  <c r="G121" i="16"/>
  <c r="G122" i="22"/>
  <c r="J122" i="22"/>
  <c r="I123" i="14" l="1"/>
  <c r="J122" i="24"/>
  <c r="G124" i="14"/>
  <c r="J124" i="14"/>
  <c r="J122" i="19"/>
  <c r="G122" i="19"/>
  <c r="J123" i="24"/>
  <c r="J122" i="23"/>
  <c r="G122" i="23"/>
  <c r="G123" i="17"/>
  <c r="J123" i="17"/>
  <c r="G107" i="13"/>
  <c r="J107" i="13"/>
  <c r="I122" i="16"/>
  <c r="J122" i="16"/>
  <c r="G122" i="16"/>
  <c r="G123" i="22"/>
  <c r="J123" i="22"/>
  <c r="I124" i="14" l="1"/>
  <c r="G123" i="24"/>
  <c r="G123" i="23"/>
  <c r="J123" i="23"/>
  <c r="J124" i="24"/>
  <c r="G123" i="19"/>
  <c r="J123" i="19"/>
  <c r="J125" i="14"/>
  <c r="G125" i="14"/>
  <c r="I123" i="16"/>
  <c r="G123" i="16"/>
  <c r="J123" i="16"/>
  <c r="G124" i="22"/>
  <c r="J124" i="22"/>
  <c r="J124" i="17"/>
  <c r="G124" i="17"/>
  <c r="J108" i="13"/>
  <c r="G108" i="13"/>
  <c r="I125" i="14" l="1"/>
  <c r="G124" i="24"/>
  <c r="I126" i="14"/>
  <c r="B126" i="14"/>
  <c r="J126" i="14"/>
  <c r="G126" i="14"/>
  <c r="J124" i="19"/>
  <c r="G124" i="19"/>
  <c r="G125" i="24"/>
  <c r="G124" i="23"/>
  <c r="J124" i="23"/>
  <c r="G110" i="13"/>
  <c r="J110" i="13"/>
  <c r="J125" i="22"/>
  <c r="G125" i="22"/>
  <c r="J109" i="13"/>
  <c r="G109" i="13"/>
  <c r="G125" i="17"/>
  <c r="J125" i="17"/>
  <c r="I124" i="16"/>
  <c r="G124" i="16"/>
  <c r="J124" i="16"/>
  <c r="J125" i="24" l="1"/>
  <c r="G125" i="23"/>
  <c r="J125" i="23"/>
  <c r="J125" i="19"/>
  <c r="G125" i="19"/>
  <c r="I127" i="14"/>
  <c r="B127" i="14"/>
  <c r="G127" i="14"/>
  <c r="J127" i="14"/>
  <c r="I125" i="16"/>
  <c r="G125" i="16"/>
  <c r="J125" i="16"/>
  <c r="J126" i="17"/>
  <c r="G126" i="17"/>
  <c r="J126" i="22"/>
  <c r="G126" i="22"/>
  <c r="J126" i="24"/>
  <c r="G126" i="24"/>
  <c r="J111" i="13"/>
  <c r="G111" i="13"/>
  <c r="J126" i="23" l="1"/>
  <c r="G126" i="23"/>
  <c r="I128" i="14"/>
  <c r="B128" i="14"/>
  <c r="J128" i="14"/>
  <c r="G128" i="14"/>
  <c r="J126" i="19"/>
  <c r="J127" i="24"/>
  <c r="J126" i="16"/>
  <c r="G127" i="22"/>
  <c r="J127" i="22"/>
  <c r="G127" i="17"/>
  <c r="J127" i="17"/>
  <c r="G112" i="13"/>
  <c r="J112" i="13"/>
  <c r="G127" i="24" l="1"/>
  <c r="I129" i="14"/>
  <c r="B129" i="14"/>
  <c r="G129" i="14"/>
  <c r="J129" i="14"/>
  <c r="B127" i="19"/>
  <c r="J127" i="19"/>
  <c r="G127" i="19"/>
  <c r="J128" i="24"/>
  <c r="G127" i="23"/>
  <c r="J127" i="23"/>
  <c r="J128" i="22"/>
  <c r="G128" i="22"/>
  <c r="J128" i="17"/>
  <c r="G128" i="17"/>
  <c r="G127" i="16"/>
  <c r="J127" i="16"/>
  <c r="G113" i="13"/>
  <c r="J113" i="13"/>
  <c r="G128" i="24" l="1"/>
  <c r="I128" i="19"/>
  <c r="B128" i="19"/>
  <c r="G128" i="19"/>
  <c r="J128" i="19"/>
  <c r="J128" i="23"/>
  <c r="G128" i="23"/>
  <c r="G129" i="24"/>
  <c r="I130" i="14"/>
  <c r="B130" i="14"/>
  <c r="J130" i="14"/>
  <c r="G130" i="14"/>
  <c r="J129" i="22"/>
  <c r="G129" i="22"/>
  <c r="I128" i="16"/>
  <c r="J128" i="16"/>
  <c r="G128" i="16"/>
  <c r="J129" i="17"/>
  <c r="G129" i="17"/>
  <c r="J114" i="13"/>
  <c r="G114" i="13"/>
  <c r="J129" i="24" l="1"/>
  <c r="I131" i="14"/>
  <c r="B131" i="14"/>
  <c r="G131" i="14"/>
  <c r="J131" i="14"/>
  <c r="G129" i="23"/>
  <c r="J129" i="23"/>
  <c r="I129" i="19"/>
  <c r="B129" i="19"/>
  <c r="J129" i="19"/>
  <c r="G129" i="19"/>
  <c r="G130" i="24"/>
  <c r="B129" i="17"/>
  <c r="J130" i="17"/>
  <c r="G130" i="17"/>
  <c r="I129" i="16"/>
  <c r="B129" i="16"/>
  <c r="G129" i="16"/>
  <c r="J129" i="16"/>
  <c r="G130" i="22"/>
  <c r="J130" i="22"/>
  <c r="J115" i="13"/>
  <c r="G115" i="13"/>
  <c r="J130" i="24" l="1"/>
  <c r="G130" i="23"/>
  <c r="J130" i="23"/>
  <c r="I132" i="14"/>
  <c r="B132" i="14"/>
  <c r="G132" i="14"/>
  <c r="J132" i="14"/>
  <c r="I130" i="19"/>
  <c r="B130" i="19"/>
  <c r="J130" i="19"/>
  <c r="G130" i="19"/>
  <c r="J131" i="24"/>
  <c r="B130" i="17"/>
  <c r="I130" i="17"/>
  <c r="G131" i="17"/>
  <c r="J131" i="17"/>
  <c r="G131" i="22"/>
  <c r="J131" i="22"/>
  <c r="I130" i="16"/>
  <c r="B130" i="16"/>
  <c r="G130" i="16"/>
  <c r="J130" i="16"/>
  <c r="G131" i="24"/>
  <c r="J116" i="13"/>
  <c r="G116" i="13"/>
  <c r="J132" i="23" l="1"/>
  <c r="G132" i="23"/>
  <c r="G132" i="24"/>
  <c r="I131" i="19"/>
  <c r="B131" i="19"/>
  <c r="G131" i="19"/>
  <c r="J131" i="19"/>
  <c r="I133" i="14"/>
  <c r="B133" i="14"/>
  <c r="J133" i="14"/>
  <c r="G133" i="14"/>
  <c r="B131" i="17"/>
  <c r="I131" i="17"/>
  <c r="J132" i="17"/>
  <c r="G132" i="17"/>
  <c r="I131" i="16"/>
  <c r="B131" i="16"/>
  <c r="G131" i="16"/>
  <c r="J131" i="16"/>
  <c r="J132" i="22"/>
  <c r="G132" i="22"/>
  <c r="G117" i="13"/>
  <c r="J117" i="13"/>
  <c r="I132" i="19" l="1"/>
  <c r="B132" i="19"/>
  <c r="J132" i="19"/>
  <c r="G132" i="19"/>
  <c r="I134" i="14"/>
  <c r="B134" i="14"/>
  <c r="J134" i="14"/>
  <c r="G134" i="14"/>
  <c r="J133" i="24"/>
  <c r="J133" i="23"/>
  <c r="G133" i="23"/>
  <c r="J132" i="24"/>
  <c r="B132" i="17"/>
  <c r="I132" i="17"/>
  <c r="G133" i="17"/>
  <c r="J133" i="17"/>
  <c r="J133" i="22"/>
  <c r="G133" i="22"/>
  <c r="G133" i="24"/>
  <c r="I132" i="16"/>
  <c r="J132" i="16"/>
  <c r="B132" i="16"/>
  <c r="G132" i="16"/>
  <c r="G118" i="13"/>
  <c r="J118" i="13"/>
  <c r="J134" i="23" l="1"/>
  <c r="G134" i="23"/>
  <c r="I135" i="14"/>
  <c r="B135" i="14"/>
  <c r="G135" i="14"/>
  <c r="J135" i="14"/>
  <c r="G134" i="24"/>
  <c r="I133" i="19"/>
  <c r="B133" i="19"/>
  <c r="J133" i="19"/>
  <c r="G133" i="19"/>
  <c r="B133" i="17"/>
  <c r="I133" i="17"/>
  <c r="I133" i="16"/>
  <c r="B133" i="16"/>
  <c r="G133" i="16"/>
  <c r="J133" i="16"/>
  <c r="J134" i="17"/>
  <c r="G134" i="17"/>
  <c r="J134" i="22"/>
  <c r="G134" i="22"/>
  <c r="J119" i="13"/>
  <c r="G119" i="13"/>
  <c r="J135" i="23" l="1"/>
  <c r="G135" i="23"/>
  <c r="I134" i="19"/>
  <c r="B134" i="19"/>
  <c r="J134" i="19"/>
  <c r="G134" i="19"/>
  <c r="G135" i="24"/>
  <c r="J134" i="24"/>
  <c r="I136" i="14"/>
  <c r="B136" i="14"/>
  <c r="J136" i="14"/>
  <c r="G136" i="14"/>
  <c r="I134" i="17"/>
  <c r="B134" i="17"/>
  <c r="G135" i="22"/>
  <c r="J135" i="22"/>
  <c r="G135" i="17"/>
  <c r="J135" i="17"/>
  <c r="I134" i="16"/>
  <c r="B134" i="16"/>
  <c r="G134" i="16"/>
  <c r="J134" i="16"/>
  <c r="J120" i="13"/>
  <c r="G120" i="13"/>
  <c r="J135" i="24" l="1"/>
  <c r="J136" i="23"/>
  <c r="G136" i="23"/>
  <c r="J136" i="24"/>
  <c r="I135" i="19"/>
  <c r="B135" i="19"/>
  <c r="J135" i="19"/>
  <c r="G135" i="19"/>
  <c r="I137" i="14"/>
  <c r="B137" i="14"/>
  <c r="G137" i="14"/>
  <c r="J137" i="14"/>
  <c r="B135" i="17"/>
  <c r="I135" i="17"/>
  <c r="J136" i="22"/>
  <c r="G136" i="22"/>
  <c r="J136" i="17"/>
  <c r="G136" i="17"/>
  <c r="I135" i="16"/>
  <c r="B135" i="16"/>
  <c r="G135" i="16"/>
  <c r="J135" i="16"/>
  <c r="J121" i="13"/>
  <c r="G136" i="24" l="1"/>
  <c r="I136" i="19"/>
  <c r="B136" i="19"/>
  <c r="G136" i="19"/>
  <c r="J136" i="19"/>
  <c r="J137" i="23"/>
  <c r="G137" i="23"/>
  <c r="I138" i="14"/>
  <c r="B138" i="14"/>
  <c r="G138" i="14"/>
  <c r="J138" i="14"/>
  <c r="G137" i="24"/>
  <c r="I136" i="17"/>
  <c r="B136" i="17"/>
  <c r="I136" i="16"/>
  <c r="J136" i="16"/>
  <c r="B136" i="16"/>
  <c r="G136" i="16"/>
  <c r="J137" i="22"/>
  <c r="G137" i="22"/>
  <c r="G137" i="17"/>
  <c r="J137" i="17"/>
  <c r="J122" i="13"/>
  <c r="G122" i="13"/>
  <c r="J137" i="24" l="1"/>
  <c r="I137" i="19"/>
  <c r="B137" i="19"/>
  <c r="J137" i="19"/>
  <c r="G137" i="19"/>
  <c r="J138" i="23"/>
  <c r="G138" i="23"/>
  <c r="I139" i="14"/>
  <c r="B139" i="14"/>
  <c r="J139" i="14"/>
  <c r="G139" i="14"/>
  <c r="G138" i="24"/>
  <c r="I137" i="17"/>
  <c r="B137" i="17"/>
  <c r="J138" i="22"/>
  <c r="G138" i="22"/>
  <c r="G138" i="17"/>
  <c r="J138" i="17"/>
  <c r="I137" i="16"/>
  <c r="B137" i="16"/>
  <c r="G137" i="16"/>
  <c r="J137" i="16"/>
  <c r="B122" i="13"/>
  <c r="I122" i="13"/>
  <c r="J123" i="13"/>
  <c r="G123" i="13"/>
  <c r="J138" i="24" l="1"/>
  <c r="J139" i="24"/>
  <c r="I138" i="19"/>
  <c r="B138" i="19"/>
  <c r="G138" i="19"/>
  <c r="J138" i="19"/>
  <c r="G139" i="23"/>
  <c r="J139" i="23"/>
  <c r="I140" i="14"/>
  <c r="B140" i="14"/>
  <c r="G140" i="14"/>
  <c r="J140" i="14"/>
  <c r="B138" i="17"/>
  <c r="I138" i="17"/>
  <c r="B138" i="24"/>
  <c r="J139" i="22"/>
  <c r="G139" i="22"/>
  <c r="G139" i="17"/>
  <c r="J139" i="17"/>
  <c r="I138" i="16"/>
  <c r="B138" i="16"/>
  <c r="G138" i="16"/>
  <c r="J138" i="16"/>
  <c r="B123" i="13"/>
  <c r="I123" i="13"/>
  <c r="G124" i="13"/>
  <c r="J124" i="13"/>
  <c r="G139" i="24" l="1"/>
  <c r="I139" i="19"/>
  <c r="B139" i="19"/>
  <c r="G139" i="19"/>
  <c r="J139" i="19"/>
  <c r="J140" i="23"/>
  <c r="G140" i="23"/>
  <c r="I139" i="24"/>
  <c r="B139" i="24"/>
  <c r="G140" i="24"/>
  <c r="I141" i="14"/>
  <c r="B141" i="14"/>
  <c r="J141" i="14"/>
  <c r="G141" i="14"/>
  <c r="I139" i="17"/>
  <c r="B139" i="17"/>
  <c r="I139" i="16"/>
  <c r="B139" i="16"/>
  <c r="G139" i="16"/>
  <c r="J139" i="16"/>
  <c r="J140" i="17"/>
  <c r="G140" i="17"/>
  <c r="G140" i="22"/>
  <c r="J140" i="22"/>
  <c r="B124" i="13"/>
  <c r="I124" i="13"/>
  <c r="J125" i="13"/>
  <c r="G125" i="13"/>
  <c r="J140" i="24" l="1"/>
  <c r="I140" i="24"/>
  <c r="G141" i="24"/>
  <c r="I142" i="14"/>
  <c r="B142" i="14"/>
  <c r="G142" i="14"/>
  <c r="J142" i="14"/>
  <c r="G141" i="23"/>
  <c r="J141" i="23"/>
  <c r="I140" i="19"/>
  <c r="B140" i="19"/>
  <c r="G140" i="19"/>
  <c r="J140" i="19"/>
  <c r="B140" i="17"/>
  <c r="I140" i="17"/>
  <c r="B140" i="24"/>
  <c r="J141" i="22"/>
  <c r="G141" i="22"/>
  <c r="I140" i="16"/>
  <c r="B140" i="16"/>
  <c r="G140" i="16"/>
  <c r="J140" i="16"/>
  <c r="J141" i="17"/>
  <c r="G141" i="17"/>
  <c r="I125" i="13"/>
  <c r="G126" i="13"/>
  <c r="J126" i="13"/>
  <c r="B125" i="13"/>
  <c r="J141" i="24" l="1"/>
  <c r="I143" i="14"/>
  <c r="B143" i="14"/>
  <c r="J143" i="14"/>
  <c r="G143" i="14"/>
  <c r="I141" i="19"/>
  <c r="B141" i="19"/>
  <c r="G141" i="19"/>
  <c r="J141" i="19"/>
  <c r="G142" i="23"/>
  <c r="J142" i="23"/>
  <c r="I141" i="24"/>
  <c r="B141" i="24"/>
  <c r="G142" i="24"/>
  <c r="B141" i="17"/>
  <c r="I141" i="17"/>
  <c r="I141" i="16"/>
  <c r="B141" i="16"/>
  <c r="G141" i="16"/>
  <c r="J141" i="16"/>
  <c r="J142" i="17"/>
  <c r="G142" i="17"/>
  <c r="G142" i="22"/>
  <c r="J142" i="22"/>
  <c r="B126" i="13"/>
  <c r="I126" i="13"/>
  <c r="J127" i="13"/>
  <c r="G127" i="13"/>
  <c r="I142" i="22" l="1"/>
  <c r="B142" i="24"/>
  <c r="J143" i="24"/>
  <c r="G147" i="23"/>
  <c r="J147" i="23"/>
  <c r="J142" i="24"/>
  <c r="I142" i="19"/>
  <c r="B142" i="19"/>
  <c r="G142" i="19"/>
  <c r="J142" i="19"/>
  <c r="I148" i="14"/>
  <c r="B148" i="14"/>
  <c r="J148" i="14"/>
  <c r="G148" i="14"/>
  <c r="I142" i="24"/>
  <c r="B142" i="17"/>
  <c r="I142" i="17"/>
  <c r="J146" i="22"/>
  <c r="G146" i="22"/>
  <c r="G143" i="24"/>
  <c r="G143" i="17"/>
  <c r="J143" i="17"/>
  <c r="I142" i="16"/>
  <c r="B142" i="16"/>
  <c r="G142" i="16"/>
  <c r="J142" i="16"/>
  <c r="I127" i="13"/>
  <c r="B127" i="13"/>
  <c r="J128" i="13"/>
  <c r="G128" i="13"/>
  <c r="I146" i="22" l="1"/>
  <c r="I143" i="19"/>
  <c r="B143" i="19"/>
  <c r="J143" i="19"/>
  <c r="G143" i="19"/>
  <c r="G148" i="23"/>
  <c r="J148" i="23"/>
  <c r="B143" i="24"/>
  <c r="I149" i="14"/>
  <c r="B149" i="14"/>
  <c r="J149" i="14"/>
  <c r="G149" i="14"/>
  <c r="B143" i="17"/>
  <c r="I143" i="17"/>
  <c r="I143" i="24"/>
  <c r="J148" i="17"/>
  <c r="G148" i="17"/>
  <c r="I143" i="16"/>
  <c r="B143" i="16"/>
  <c r="G143" i="16"/>
  <c r="J143" i="16"/>
  <c r="G148" i="24"/>
  <c r="J148" i="24"/>
  <c r="J147" i="22"/>
  <c r="G147" i="22"/>
  <c r="I128" i="13"/>
  <c r="B128" i="13"/>
  <c r="J129" i="13"/>
  <c r="G129" i="13"/>
  <c r="I147" i="22" l="1"/>
  <c r="J149" i="23"/>
  <c r="G149" i="23"/>
  <c r="I148" i="19"/>
  <c r="B148" i="19"/>
  <c r="J148" i="19"/>
  <c r="G148" i="19"/>
  <c r="I150" i="14"/>
  <c r="B150" i="14"/>
  <c r="J150" i="14"/>
  <c r="G150" i="14"/>
  <c r="B148" i="17"/>
  <c r="I148" i="17"/>
  <c r="I148" i="24"/>
  <c r="B148" i="24"/>
  <c r="G149" i="24"/>
  <c r="J149" i="24"/>
  <c r="G148" i="22"/>
  <c r="J148" i="22"/>
  <c r="G149" i="17"/>
  <c r="J149" i="17"/>
  <c r="I148" i="16"/>
  <c r="B148" i="16"/>
  <c r="J148" i="16"/>
  <c r="G148" i="16"/>
  <c r="I129" i="13"/>
  <c r="B129" i="13"/>
  <c r="J130" i="13"/>
  <c r="G130" i="13"/>
  <c r="I149" i="23" l="1"/>
  <c r="I148" i="22"/>
  <c r="I149" i="19"/>
  <c r="B149" i="19"/>
  <c r="J149" i="19"/>
  <c r="G149" i="19"/>
  <c r="B149" i="24"/>
  <c r="J150" i="24"/>
  <c r="J150" i="23"/>
  <c r="G150" i="23"/>
  <c r="I151" i="14"/>
  <c r="B151" i="14"/>
  <c r="G151" i="14"/>
  <c r="J151" i="14"/>
  <c r="B149" i="17"/>
  <c r="I149" i="17"/>
  <c r="I149" i="24"/>
  <c r="I149" i="16"/>
  <c r="J149" i="16"/>
  <c r="B149" i="16"/>
  <c r="G149" i="16"/>
  <c r="J150" i="17"/>
  <c r="G150" i="17"/>
  <c r="G131" i="13"/>
  <c r="J131" i="13"/>
  <c r="I131" i="13"/>
  <c r="B130" i="13"/>
  <c r="I130" i="13"/>
  <c r="I150" i="23" l="1"/>
  <c r="G150" i="24"/>
  <c r="I150" i="19"/>
  <c r="B150" i="19"/>
  <c r="G150" i="19"/>
  <c r="J150" i="19"/>
  <c r="I152" i="14"/>
  <c r="B152" i="14"/>
  <c r="G152" i="14"/>
  <c r="J152" i="14"/>
  <c r="G151" i="23"/>
  <c r="J151" i="23"/>
  <c r="B150" i="24"/>
  <c r="G151" i="24"/>
  <c r="B150" i="17"/>
  <c r="I150" i="17"/>
  <c r="I150" i="24"/>
  <c r="I150" i="16"/>
  <c r="B150" i="16"/>
  <c r="G150" i="16"/>
  <c r="J150" i="16"/>
  <c r="G151" i="17"/>
  <c r="J151" i="17"/>
  <c r="J132" i="13"/>
  <c r="B131" i="13"/>
  <c r="G132" i="13"/>
  <c r="I151" i="23" l="1"/>
  <c r="J151" i="24"/>
  <c r="G152" i="23"/>
  <c r="J152" i="23"/>
  <c r="I153" i="14"/>
  <c r="B153" i="14"/>
  <c r="J153" i="14"/>
  <c r="G153" i="14"/>
  <c r="I150" i="22"/>
  <c r="B150" i="22"/>
  <c r="I151" i="24"/>
  <c r="B151" i="24"/>
  <c r="J152" i="24"/>
  <c r="I151" i="19"/>
  <c r="B151" i="19"/>
  <c r="J151" i="19"/>
  <c r="G151" i="19"/>
  <c r="I151" i="17"/>
  <c r="B151" i="17"/>
  <c r="I151" i="16"/>
  <c r="J151" i="16"/>
  <c r="B151" i="16"/>
  <c r="G151" i="16"/>
  <c r="G152" i="17"/>
  <c r="J152" i="17"/>
  <c r="J150" i="22"/>
  <c r="G150" i="22"/>
  <c r="G133" i="13"/>
  <c r="J133" i="13"/>
  <c r="I132" i="13"/>
  <c r="B132" i="13"/>
  <c r="B133" i="13" s="1"/>
  <c r="I133" i="13"/>
  <c r="I152" i="23" l="1"/>
  <c r="J153" i="23"/>
  <c r="G153" i="23"/>
  <c r="I152" i="19"/>
  <c r="B152" i="19"/>
  <c r="G152" i="19"/>
  <c r="J152" i="19"/>
  <c r="I152" i="24"/>
  <c r="B152" i="24"/>
  <c r="J153" i="24"/>
  <c r="G152" i="24"/>
  <c r="I151" i="22"/>
  <c r="B151" i="22"/>
  <c r="I154" i="14"/>
  <c r="B154" i="14"/>
  <c r="J154" i="14"/>
  <c r="G154" i="14"/>
  <c r="I152" i="17"/>
  <c r="B152" i="17"/>
  <c r="I152" i="16"/>
  <c r="J152" i="16"/>
  <c r="B152" i="16"/>
  <c r="G152" i="16"/>
  <c r="G153" i="17"/>
  <c r="J153" i="17"/>
  <c r="G151" i="22"/>
  <c r="J151" i="22"/>
  <c r="G134" i="13"/>
  <c r="J134" i="13"/>
  <c r="B134" i="13"/>
  <c r="I134" i="13"/>
  <c r="I153" i="23" l="1"/>
  <c r="G153" i="24"/>
  <c r="G154" i="23"/>
  <c r="J154" i="23"/>
  <c r="I152" i="22"/>
  <c r="B153" i="24"/>
  <c r="G154" i="24"/>
  <c r="I155" i="14"/>
  <c r="B155" i="14"/>
  <c r="J155" i="14"/>
  <c r="G155" i="14"/>
  <c r="I153" i="19"/>
  <c r="B153" i="19"/>
  <c r="G153" i="19"/>
  <c r="J153" i="19"/>
  <c r="I153" i="17"/>
  <c r="B153" i="17"/>
  <c r="I153" i="24"/>
  <c r="G154" i="17"/>
  <c r="J154" i="17"/>
  <c r="I153" i="16"/>
  <c r="J153" i="16"/>
  <c r="B153" i="16"/>
  <c r="G153" i="16"/>
  <c r="G152" i="22"/>
  <c r="B152" i="22"/>
  <c r="J152" i="22"/>
  <c r="G135" i="13"/>
  <c r="J135" i="13"/>
  <c r="I135" i="13"/>
  <c r="B135" i="13"/>
  <c r="J154" i="24" l="1"/>
  <c r="I154" i="23"/>
  <c r="I153" i="22"/>
  <c r="B154" i="24"/>
  <c r="I154" i="19"/>
  <c r="B154" i="19"/>
  <c r="J154" i="19"/>
  <c r="G154" i="19"/>
  <c r="I156" i="14"/>
  <c r="B156" i="14"/>
  <c r="J156" i="14"/>
  <c r="G156" i="14"/>
  <c r="G155" i="23"/>
  <c r="J155" i="23"/>
  <c r="I154" i="24"/>
  <c r="I154" i="17"/>
  <c r="B154" i="17"/>
  <c r="G155" i="24"/>
  <c r="J155" i="24"/>
  <c r="G155" i="17"/>
  <c r="J155" i="17"/>
  <c r="J153" i="22"/>
  <c r="G153" i="22"/>
  <c r="B153" i="22"/>
  <c r="I154" i="16"/>
  <c r="B154" i="16"/>
  <c r="G154" i="16"/>
  <c r="J154" i="16"/>
  <c r="G136" i="13"/>
  <c r="J136" i="13"/>
  <c r="B136" i="13"/>
  <c r="I136" i="13"/>
  <c r="I155" i="23" l="1"/>
  <c r="I157" i="14"/>
  <c r="B157" i="14"/>
  <c r="J157" i="14"/>
  <c r="G157" i="14"/>
  <c r="G156" i="23"/>
  <c r="J156" i="23"/>
  <c r="I155" i="19"/>
  <c r="B155" i="19"/>
  <c r="J155" i="19"/>
  <c r="G155" i="19"/>
  <c r="B154" i="22"/>
  <c r="B155" i="24"/>
  <c r="I155" i="24"/>
  <c r="B155" i="17"/>
  <c r="I155" i="17"/>
  <c r="I154" i="22"/>
  <c r="G154" i="22"/>
  <c r="J154" i="22"/>
  <c r="J156" i="17"/>
  <c r="G156" i="17"/>
  <c r="G156" i="24"/>
  <c r="J156" i="24"/>
  <c r="I155" i="16"/>
  <c r="B155" i="16"/>
  <c r="G155" i="16"/>
  <c r="J155" i="16"/>
  <c r="J137" i="13"/>
  <c r="G137" i="13"/>
  <c r="B137" i="13"/>
  <c r="I137" i="13"/>
  <c r="I156" i="23" l="1"/>
  <c r="I156" i="19"/>
  <c r="B156" i="19"/>
  <c r="G156" i="19"/>
  <c r="J156" i="19"/>
  <c r="I156" i="24"/>
  <c r="B156" i="24"/>
  <c r="G157" i="24"/>
  <c r="I155" i="22"/>
  <c r="B155" i="22"/>
  <c r="G157" i="23"/>
  <c r="J157" i="23"/>
  <c r="I158" i="14"/>
  <c r="B158" i="14"/>
  <c r="G158" i="14"/>
  <c r="J158" i="14"/>
  <c r="B156" i="17"/>
  <c r="I156" i="17"/>
  <c r="J155" i="22"/>
  <c r="G155" i="22"/>
  <c r="G157" i="17"/>
  <c r="J157" i="17"/>
  <c r="I156" i="16"/>
  <c r="B156" i="16"/>
  <c r="G156" i="16"/>
  <c r="J156" i="16"/>
  <c r="J138" i="13"/>
  <c r="G138" i="13"/>
  <c r="I138" i="13"/>
  <c r="B138" i="13"/>
  <c r="J157" i="24" l="1"/>
  <c r="I157" i="23"/>
  <c r="I156" i="22"/>
  <c r="B156" i="22"/>
  <c r="I159" i="14"/>
  <c r="B159" i="14"/>
  <c r="G159" i="14"/>
  <c r="J159" i="14"/>
  <c r="J158" i="23"/>
  <c r="G158" i="23"/>
  <c r="B157" i="24"/>
  <c r="J158" i="24"/>
  <c r="I157" i="19"/>
  <c r="B157" i="19"/>
  <c r="J157" i="19"/>
  <c r="G157" i="19"/>
  <c r="I157" i="24"/>
  <c r="I157" i="17"/>
  <c r="B157" i="17"/>
  <c r="G156" i="22"/>
  <c r="J156" i="22"/>
  <c r="G158" i="17"/>
  <c r="J158" i="17"/>
  <c r="I157" i="16"/>
  <c r="G157" i="16"/>
  <c r="J157" i="16"/>
  <c r="B157" i="16"/>
  <c r="G139" i="13"/>
  <c r="J139" i="13"/>
  <c r="I139" i="13"/>
  <c r="B139" i="13"/>
  <c r="I158" i="23" l="1"/>
  <c r="I158" i="19"/>
  <c r="B158" i="19"/>
  <c r="G158" i="19"/>
  <c r="J158" i="19"/>
  <c r="I160" i="14"/>
  <c r="B160" i="14"/>
  <c r="G160" i="14"/>
  <c r="J160" i="14"/>
  <c r="J159" i="23"/>
  <c r="G159" i="23"/>
  <c r="B158" i="24"/>
  <c r="J159" i="24"/>
  <c r="G158" i="24"/>
  <c r="I157" i="22"/>
  <c r="B158" i="17"/>
  <c r="I158" i="24"/>
  <c r="I158" i="17"/>
  <c r="J159" i="17"/>
  <c r="G159" i="17"/>
  <c r="I158" i="16"/>
  <c r="B158" i="16"/>
  <c r="G158" i="16"/>
  <c r="J158" i="16"/>
  <c r="G157" i="22"/>
  <c r="B157" i="22"/>
  <c r="J157" i="22"/>
  <c r="G159" i="24"/>
  <c r="G140" i="13"/>
  <c r="J140" i="13"/>
  <c r="I140" i="13"/>
  <c r="B140" i="13"/>
  <c r="I159" i="23" l="1"/>
  <c r="J160" i="23"/>
  <c r="G160" i="23"/>
  <c r="I158" i="22"/>
  <c r="B158" i="22"/>
  <c r="I159" i="24"/>
  <c r="B159" i="24"/>
  <c r="J160" i="24"/>
  <c r="I161" i="14"/>
  <c r="B161" i="14"/>
  <c r="G161" i="14"/>
  <c r="J161" i="14"/>
  <c r="I159" i="19"/>
  <c r="B159" i="19"/>
  <c r="J159" i="19"/>
  <c r="G159" i="19"/>
  <c r="B159" i="17"/>
  <c r="I159" i="17"/>
  <c r="I159" i="16"/>
  <c r="G159" i="16"/>
  <c r="J159" i="16"/>
  <c r="B159" i="16"/>
  <c r="J160" i="17"/>
  <c r="G160" i="17"/>
  <c r="J158" i="22"/>
  <c r="G158" i="22"/>
  <c r="J141" i="13"/>
  <c r="G141" i="13"/>
  <c r="I141" i="13"/>
  <c r="B141" i="13"/>
  <c r="I160" i="23" l="1"/>
  <c r="B160" i="24"/>
  <c r="I160" i="19"/>
  <c r="B160" i="19"/>
  <c r="J160" i="19"/>
  <c r="G160" i="19"/>
  <c r="I159" i="22"/>
  <c r="B159" i="22"/>
  <c r="J161" i="23"/>
  <c r="G161" i="23"/>
  <c r="G160" i="24"/>
  <c r="I162" i="14"/>
  <c r="B162" i="14"/>
  <c r="G162" i="14"/>
  <c r="J162" i="14"/>
  <c r="B160" i="17"/>
  <c r="I160" i="17"/>
  <c r="I160" i="24"/>
  <c r="J159" i="22"/>
  <c r="G159" i="22"/>
  <c r="G161" i="24"/>
  <c r="J161" i="24"/>
  <c r="I160" i="16"/>
  <c r="B160" i="16"/>
  <c r="G160" i="16"/>
  <c r="J160" i="16"/>
  <c r="J161" i="17"/>
  <c r="G161" i="17"/>
  <c r="J143" i="13"/>
  <c r="G142" i="13"/>
  <c r="J142" i="13"/>
  <c r="I142" i="13"/>
  <c r="B142" i="13"/>
  <c r="I161" i="23" l="1"/>
  <c r="J162" i="23"/>
  <c r="G162" i="23"/>
  <c r="I163" i="14"/>
  <c r="B163" i="14"/>
  <c r="G163" i="14"/>
  <c r="J163" i="14"/>
  <c r="I161" i="19"/>
  <c r="B161" i="19"/>
  <c r="G161" i="19"/>
  <c r="J161" i="19"/>
  <c r="B160" i="22"/>
  <c r="I161" i="24"/>
  <c r="J162" i="24"/>
  <c r="B161" i="17"/>
  <c r="I161" i="17"/>
  <c r="B161" i="24"/>
  <c r="I160" i="22"/>
  <c r="J160" i="22"/>
  <c r="G160" i="22"/>
  <c r="G162" i="17"/>
  <c r="J162" i="17"/>
  <c r="I161" i="16"/>
  <c r="G161" i="16"/>
  <c r="J161" i="16"/>
  <c r="B161" i="16"/>
  <c r="G143" i="13"/>
  <c r="B143" i="13"/>
  <c r="I143" i="13"/>
  <c r="I162" i="23" l="1"/>
  <c r="G162" i="24"/>
  <c r="I162" i="19"/>
  <c r="B162" i="19"/>
  <c r="G162" i="19"/>
  <c r="J162" i="19"/>
  <c r="I164" i="14"/>
  <c r="B164" i="14"/>
  <c r="J164" i="14"/>
  <c r="G164" i="14"/>
  <c r="I162" i="24"/>
  <c r="G163" i="24"/>
  <c r="I161" i="22"/>
  <c r="B161" i="22"/>
  <c r="J163" i="23"/>
  <c r="G163" i="23"/>
  <c r="B162" i="24"/>
  <c r="I162" i="17"/>
  <c r="B162" i="17"/>
  <c r="I162" i="16"/>
  <c r="B162" i="16"/>
  <c r="G162" i="16"/>
  <c r="J162" i="16"/>
  <c r="J163" i="17"/>
  <c r="G163" i="17"/>
  <c r="J161" i="22"/>
  <c r="G161" i="22"/>
  <c r="G148" i="13"/>
  <c r="J148" i="13"/>
  <c r="I148" i="13"/>
  <c r="B148" i="13"/>
  <c r="I163" i="23" l="1"/>
  <c r="J163" i="24"/>
  <c r="J164" i="23"/>
  <c r="G164" i="23"/>
  <c r="I165" i="14"/>
  <c r="B165" i="14"/>
  <c r="J165" i="14"/>
  <c r="G165" i="14"/>
  <c r="I162" i="22"/>
  <c r="B163" i="24"/>
  <c r="G164" i="24"/>
  <c r="I163" i="19"/>
  <c r="B163" i="19"/>
  <c r="G163" i="19"/>
  <c r="J163" i="19"/>
  <c r="I163" i="17"/>
  <c r="I163" i="24"/>
  <c r="B163" i="17"/>
  <c r="J162" i="22"/>
  <c r="G162" i="22"/>
  <c r="B162" i="22"/>
  <c r="I163" i="16"/>
  <c r="J163" i="16"/>
  <c r="B163" i="16"/>
  <c r="G163" i="16"/>
  <c r="G164" i="17"/>
  <c r="J164" i="17"/>
  <c r="J164" i="24"/>
  <c r="G149" i="13"/>
  <c r="J149" i="13"/>
  <c r="B149" i="13"/>
  <c r="I149" i="13"/>
  <c r="I164" i="23" l="1"/>
  <c r="I164" i="19"/>
  <c r="B164" i="19"/>
  <c r="J164" i="19"/>
  <c r="G164" i="19"/>
  <c r="I164" i="24"/>
  <c r="J165" i="24"/>
  <c r="I163" i="22"/>
  <c r="B163" i="22"/>
  <c r="I166" i="14"/>
  <c r="B166" i="14"/>
  <c r="G166" i="14"/>
  <c r="J166" i="14"/>
  <c r="J165" i="23"/>
  <c r="G165" i="23"/>
  <c r="B164" i="24"/>
  <c r="I164" i="17"/>
  <c r="B164" i="17"/>
  <c r="J165" i="17"/>
  <c r="G165" i="17"/>
  <c r="I164" i="16"/>
  <c r="J164" i="16"/>
  <c r="B164" i="16"/>
  <c r="G164" i="16"/>
  <c r="J163" i="22"/>
  <c r="G163" i="22"/>
  <c r="G150" i="13"/>
  <c r="J150" i="13"/>
  <c r="B150" i="13"/>
  <c r="I150" i="13"/>
  <c r="G151" i="13"/>
  <c r="J151" i="13"/>
  <c r="I165" i="23" l="1"/>
  <c r="G166" i="23"/>
  <c r="J166" i="23"/>
  <c r="I165" i="24"/>
  <c r="G166" i="24"/>
  <c r="I165" i="19"/>
  <c r="B165" i="19"/>
  <c r="G165" i="19"/>
  <c r="J165" i="19"/>
  <c r="G165" i="24"/>
  <c r="I167" i="14"/>
  <c r="B167" i="14"/>
  <c r="G167" i="14"/>
  <c r="J167" i="14"/>
  <c r="B165" i="24"/>
  <c r="I165" i="17"/>
  <c r="B165" i="17"/>
  <c r="J166" i="17"/>
  <c r="G166" i="17"/>
  <c r="I164" i="22"/>
  <c r="G164" i="22"/>
  <c r="B164" i="22"/>
  <c r="J164" i="22"/>
  <c r="I165" i="16"/>
  <c r="B165" i="16"/>
  <c r="G165" i="16"/>
  <c r="J165" i="16"/>
  <c r="B151" i="13"/>
  <c r="I151" i="13"/>
  <c r="I152" i="13"/>
  <c r="G152" i="13"/>
  <c r="B152" i="13"/>
  <c r="J152" i="13"/>
  <c r="I166" i="23" l="1"/>
  <c r="J166" i="24"/>
  <c r="I168" i="14"/>
  <c r="B168" i="14"/>
  <c r="G168" i="14"/>
  <c r="J168" i="14"/>
  <c r="I166" i="19"/>
  <c r="B166" i="19"/>
  <c r="G166" i="19"/>
  <c r="J166" i="19"/>
  <c r="I166" i="24"/>
  <c r="G167" i="24"/>
  <c r="I165" i="22"/>
  <c r="B165" i="22"/>
  <c r="J167" i="23"/>
  <c r="G167" i="23"/>
  <c r="B166" i="24"/>
  <c r="B166" i="17"/>
  <c r="I166" i="17"/>
  <c r="I166" i="16"/>
  <c r="B166" i="16"/>
  <c r="G166" i="16"/>
  <c r="J166" i="16"/>
  <c r="I167" i="17"/>
  <c r="G167" i="17"/>
  <c r="J167" i="17"/>
  <c r="B167" i="17"/>
  <c r="J165" i="22"/>
  <c r="G165" i="22"/>
  <c r="I153" i="13"/>
  <c r="J153" i="13"/>
  <c r="B153" i="13"/>
  <c r="G153" i="13"/>
  <c r="I167" i="23" l="1"/>
  <c r="I166" i="22"/>
  <c r="I167" i="19"/>
  <c r="B167" i="19"/>
  <c r="G167" i="19"/>
  <c r="J167" i="19"/>
  <c r="I169" i="14"/>
  <c r="B169" i="14"/>
  <c r="J169" i="14"/>
  <c r="G169" i="14"/>
  <c r="G168" i="23"/>
  <c r="J168" i="23"/>
  <c r="I167" i="24"/>
  <c r="B167" i="24"/>
  <c r="G168" i="24"/>
  <c r="J167" i="24"/>
  <c r="G166" i="22"/>
  <c r="B166" i="22"/>
  <c r="J166" i="22"/>
  <c r="I168" i="17"/>
  <c r="J168" i="17"/>
  <c r="B168" i="17"/>
  <c r="G168" i="17"/>
  <c r="I167" i="16"/>
  <c r="B167" i="16"/>
  <c r="G167" i="16"/>
  <c r="J167" i="16"/>
  <c r="I154" i="13"/>
  <c r="J154" i="13"/>
  <c r="G154" i="13"/>
  <c r="B154" i="13"/>
  <c r="I168" i="23" l="1"/>
  <c r="G169" i="23"/>
  <c r="J169" i="23"/>
  <c r="I168" i="19"/>
  <c r="B168" i="19"/>
  <c r="G168" i="19"/>
  <c r="J168" i="19"/>
  <c r="I168" i="24"/>
  <c r="B168" i="24"/>
  <c r="G169" i="24"/>
  <c r="J168" i="24"/>
  <c r="I170" i="14"/>
  <c r="B170" i="14"/>
  <c r="J170" i="14"/>
  <c r="G170" i="14"/>
  <c r="I167" i="22"/>
  <c r="B167" i="22"/>
  <c r="I168" i="16"/>
  <c r="J168" i="16"/>
  <c r="B168" i="16"/>
  <c r="G168" i="16"/>
  <c r="I169" i="17"/>
  <c r="J169" i="17"/>
  <c r="B169" i="17"/>
  <c r="G169" i="17"/>
  <c r="J167" i="22"/>
  <c r="G167" i="22"/>
  <c r="I155" i="13"/>
  <c r="J155" i="13"/>
  <c r="B155" i="13"/>
  <c r="G155" i="13"/>
  <c r="I169" i="23" l="1"/>
  <c r="J169" i="24"/>
  <c r="B168" i="22"/>
  <c r="I169" i="19"/>
  <c r="B169" i="19"/>
  <c r="G169" i="19"/>
  <c r="J169" i="19"/>
  <c r="I169" i="24"/>
  <c r="B169" i="24"/>
  <c r="J170" i="24"/>
  <c r="I171" i="14"/>
  <c r="B171" i="14"/>
  <c r="J171" i="14"/>
  <c r="G171" i="14"/>
  <c r="J170" i="23"/>
  <c r="G170" i="23"/>
  <c r="I169" i="16"/>
  <c r="B169" i="16"/>
  <c r="G169" i="16"/>
  <c r="J169" i="16"/>
  <c r="I170" i="17"/>
  <c r="J170" i="17"/>
  <c r="B170" i="17"/>
  <c r="G170" i="17"/>
  <c r="I168" i="22"/>
  <c r="J168" i="22"/>
  <c r="G168" i="22"/>
  <c r="I156" i="13"/>
  <c r="J156" i="13"/>
  <c r="G156" i="13"/>
  <c r="B156" i="13"/>
  <c r="I170" i="23" l="1"/>
  <c r="I172" i="14"/>
  <c r="B172" i="14"/>
  <c r="J172" i="14"/>
  <c r="G172" i="14"/>
  <c r="I170" i="19"/>
  <c r="B170" i="19"/>
  <c r="G170" i="19"/>
  <c r="J170" i="19"/>
  <c r="I170" i="24"/>
  <c r="B170" i="24"/>
  <c r="G171" i="24"/>
  <c r="G171" i="23"/>
  <c r="J171" i="23"/>
  <c r="G170" i="24"/>
  <c r="I170" i="16"/>
  <c r="J170" i="16"/>
  <c r="B170" i="16"/>
  <c r="G170" i="16"/>
  <c r="I169" i="22"/>
  <c r="G169" i="22"/>
  <c r="B169" i="22"/>
  <c r="J169" i="22"/>
  <c r="I171" i="17"/>
  <c r="G171" i="17"/>
  <c r="B171" i="17"/>
  <c r="J171" i="17"/>
  <c r="I157" i="13"/>
  <c r="B157" i="13"/>
  <c r="G157" i="13"/>
  <c r="J157" i="13"/>
  <c r="I171" i="23" l="1"/>
  <c r="J171" i="24"/>
  <c r="I173" i="14"/>
  <c r="B173" i="14"/>
  <c r="G173" i="14"/>
  <c r="J173" i="14"/>
  <c r="J172" i="23"/>
  <c r="G172" i="23"/>
  <c r="I171" i="24"/>
  <c r="B171" i="24"/>
  <c r="I171" i="19"/>
  <c r="B171" i="19"/>
  <c r="G171" i="19"/>
  <c r="J171" i="19"/>
  <c r="I170" i="22"/>
  <c r="B170" i="22"/>
  <c r="J172" i="24"/>
  <c r="J170" i="22"/>
  <c r="G170" i="22"/>
  <c r="I172" i="17"/>
  <c r="J172" i="17"/>
  <c r="B172" i="17"/>
  <c r="G172" i="17"/>
  <c r="I171" i="16"/>
  <c r="G171" i="16"/>
  <c r="J171" i="16"/>
  <c r="B171" i="16"/>
  <c r="I158" i="13"/>
  <c r="G158" i="13"/>
  <c r="B158" i="13"/>
  <c r="J158" i="13"/>
  <c r="I172" i="23" l="1"/>
  <c r="I172" i="19"/>
  <c r="B172" i="19"/>
  <c r="G172" i="19"/>
  <c r="J172" i="19"/>
  <c r="I172" i="24"/>
  <c r="B172" i="24"/>
  <c r="J173" i="24"/>
  <c r="I171" i="22"/>
  <c r="B171" i="22"/>
  <c r="J173" i="23"/>
  <c r="G173" i="23"/>
  <c r="G172" i="24"/>
  <c r="I174" i="14"/>
  <c r="B174" i="14"/>
  <c r="J174" i="14"/>
  <c r="G174" i="14"/>
  <c r="I172" i="16"/>
  <c r="B172" i="16"/>
  <c r="G172" i="16"/>
  <c r="J172" i="16"/>
  <c r="I173" i="17"/>
  <c r="G173" i="17"/>
  <c r="B173" i="17"/>
  <c r="J173" i="17"/>
  <c r="J171" i="22"/>
  <c r="G171" i="22"/>
  <c r="I159" i="13"/>
  <c r="J159" i="13"/>
  <c r="G159" i="13"/>
  <c r="B159" i="13"/>
  <c r="I173" i="23" l="1"/>
  <c r="G173" i="24"/>
  <c r="I173" i="24"/>
  <c r="B173" i="24"/>
  <c r="G174" i="23"/>
  <c r="J174" i="23"/>
  <c r="I172" i="22"/>
  <c r="B172" i="22"/>
  <c r="I175" i="14"/>
  <c r="B175" i="14"/>
  <c r="G175" i="14"/>
  <c r="J175" i="14"/>
  <c r="I173" i="19"/>
  <c r="B173" i="19"/>
  <c r="J173" i="19"/>
  <c r="G173" i="19"/>
  <c r="I174" i="17"/>
  <c r="B174" i="17"/>
  <c r="G174" i="17"/>
  <c r="J174" i="17"/>
  <c r="G174" i="24"/>
  <c r="J174" i="24"/>
  <c r="J172" i="22"/>
  <c r="G172" i="22"/>
  <c r="I173" i="16"/>
  <c r="B173" i="16"/>
  <c r="G173" i="16"/>
  <c r="J173" i="16"/>
  <c r="I160" i="13"/>
  <c r="J160" i="13"/>
  <c r="B160" i="13"/>
  <c r="G160" i="13"/>
  <c r="I174" i="23" l="1"/>
  <c r="I174" i="19"/>
  <c r="B174" i="19"/>
  <c r="G174" i="19"/>
  <c r="J174" i="19"/>
  <c r="I176" i="14"/>
  <c r="B176" i="14"/>
  <c r="G176" i="14"/>
  <c r="J176" i="14"/>
  <c r="I173" i="22"/>
  <c r="G175" i="23"/>
  <c r="J175" i="23"/>
  <c r="I174" i="24"/>
  <c r="B174" i="24"/>
  <c r="J175" i="24"/>
  <c r="I174" i="16"/>
  <c r="J174" i="16"/>
  <c r="B174" i="16"/>
  <c r="G174" i="16"/>
  <c r="J173" i="22"/>
  <c r="G173" i="22"/>
  <c r="B173" i="22"/>
  <c r="I175" i="17"/>
  <c r="G175" i="17"/>
  <c r="B175" i="17"/>
  <c r="J175" i="17"/>
  <c r="I161" i="13"/>
  <c r="G161" i="13"/>
  <c r="J161" i="13"/>
  <c r="B161" i="13"/>
  <c r="I175" i="23" l="1"/>
  <c r="I177" i="14"/>
  <c r="B177" i="14"/>
  <c r="J177" i="14"/>
  <c r="G177" i="14"/>
  <c r="G176" i="23"/>
  <c r="J176" i="23"/>
  <c r="I175" i="24"/>
  <c r="B175" i="24"/>
  <c r="G176" i="24"/>
  <c r="G175" i="24"/>
  <c r="I175" i="19"/>
  <c r="B175" i="19"/>
  <c r="G175" i="19"/>
  <c r="J175" i="19"/>
  <c r="I175" i="16"/>
  <c r="B175" i="16"/>
  <c r="G175" i="16"/>
  <c r="J175" i="16"/>
  <c r="I174" i="22"/>
  <c r="J174" i="22"/>
  <c r="G174" i="22"/>
  <c r="B174" i="22"/>
  <c r="I176" i="17"/>
  <c r="B176" i="17"/>
  <c r="G176" i="17"/>
  <c r="J176" i="17"/>
  <c r="I162" i="13"/>
  <c r="G162" i="13"/>
  <c r="J162" i="13"/>
  <c r="B162" i="13"/>
  <c r="I176" i="23" l="1"/>
  <c r="J176" i="24"/>
  <c r="I175" i="22"/>
  <c r="B175" i="22"/>
  <c r="I178" i="14"/>
  <c r="B178" i="14"/>
  <c r="J178" i="14"/>
  <c r="G178" i="14"/>
  <c r="I176" i="19"/>
  <c r="B176" i="19"/>
  <c r="G176" i="19"/>
  <c r="J176" i="19"/>
  <c r="I176" i="24"/>
  <c r="B176" i="24"/>
  <c r="G177" i="24"/>
  <c r="G177" i="23"/>
  <c r="J177" i="23"/>
  <c r="I177" i="17"/>
  <c r="J177" i="17"/>
  <c r="B177" i="17"/>
  <c r="G177" i="17"/>
  <c r="J177" i="24"/>
  <c r="I176" i="16"/>
  <c r="B176" i="16"/>
  <c r="G176" i="16"/>
  <c r="J176" i="16"/>
  <c r="J175" i="22"/>
  <c r="G175" i="22"/>
  <c r="I163" i="13"/>
  <c r="B163" i="13"/>
  <c r="G163" i="13"/>
  <c r="J163" i="13"/>
  <c r="I177" i="23" l="1"/>
  <c r="I179" i="14"/>
  <c r="B179" i="14"/>
  <c r="J179" i="14"/>
  <c r="G179" i="14"/>
  <c r="I176" i="22"/>
  <c r="I177" i="19"/>
  <c r="B177" i="19"/>
  <c r="J177" i="19"/>
  <c r="G177" i="19"/>
  <c r="I177" i="24"/>
  <c r="B177" i="24"/>
  <c r="G178" i="24"/>
  <c r="J178" i="23"/>
  <c r="G178" i="23"/>
  <c r="G176" i="22"/>
  <c r="B176" i="22"/>
  <c r="J176" i="22"/>
  <c r="I178" i="17"/>
  <c r="J178" i="17"/>
  <c r="B178" i="17"/>
  <c r="G178" i="17"/>
  <c r="I177" i="16"/>
  <c r="B177" i="16"/>
  <c r="G177" i="16"/>
  <c r="J177" i="16"/>
  <c r="I164" i="13"/>
  <c r="B164" i="13"/>
  <c r="G164" i="13"/>
  <c r="J164" i="13"/>
  <c r="J178" i="24" l="1"/>
  <c r="I178" i="23"/>
  <c r="G179" i="23"/>
  <c r="J179" i="23"/>
  <c r="I178" i="24"/>
  <c r="B178" i="24"/>
  <c r="I178" i="19"/>
  <c r="B178" i="19"/>
  <c r="J178" i="19"/>
  <c r="G178" i="19"/>
  <c r="I180" i="14"/>
  <c r="B180" i="14"/>
  <c r="G180" i="14"/>
  <c r="J180" i="14"/>
  <c r="I179" i="17"/>
  <c r="G179" i="17"/>
  <c r="B179" i="17"/>
  <c r="J179" i="17"/>
  <c r="I178" i="16"/>
  <c r="B178" i="16"/>
  <c r="G178" i="16"/>
  <c r="J178" i="16"/>
  <c r="I177" i="22"/>
  <c r="G177" i="22"/>
  <c r="B177" i="22"/>
  <c r="J177" i="22"/>
  <c r="I165" i="13"/>
  <c r="G165" i="13"/>
  <c r="J165" i="13"/>
  <c r="B165" i="13"/>
  <c r="I179" i="23" l="1"/>
  <c r="G180" i="23"/>
  <c r="J180" i="23"/>
  <c r="I178" i="22"/>
  <c r="B178" i="22"/>
  <c r="I181" i="14"/>
  <c r="B181" i="14"/>
  <c r="G181" i="14"/>
  <c r="J181" i="14"/>
  <c r="I179" i="24"/>
  <c r="B179" i="24"/>
  <c r="J180" i="24"/>
  <c r="G179" i="24"/>
  <c r="J179" i="24"/>
  <c r="I179" i="19"/>
  <c r="B179" i="19"/>
  <c r="G179" i="19"/>
  <c r="J179" i="19"/>
  <c r="I179" i="16"/>
  <c r="B179" i="16"/>
  <c r="G179" i="16"/>
  <c r="J179" i="16"/>
  <c r="I180" i="17"/>
  <c r="G180" i="17"/>
  <c r="J180" i="17"/>
  <c r="B180" i="17"/>
  <c r="G178" i="22"/>
  <c r="J178" i="22"/>
  <c r="I166" i="13"/>
  <c r="J166" i="13"/>
  <c r="B166" i="13"/>
  <c r="G166" i="13"/>
  <c r="I180" i="23" l="1"/>
  <c r="G180" i="24"/>
  <c r="I182" i="14"/>
  <c r="B182" i="14"/>
  <c r="G182" i="14"/>
  <c r="J182" i="14"/>
  <c r="I180" i="24"/>
  <c r="B180" i="24"/>
  <c r="J181" i="24"/>
  <c r="I179" i="22"/>
  <c r="I180" i="19"/>
  <c r="B180" i="19"/>
  <c r="J180" i="19"/>
  <c r="G180" i="19"/>
  <c r="I181" i="17"/>
  <c r="G181" i="17"/>
  <c r="B181" i="17"/>
  <c r="J181" i="17"/>
  <c r="I180" i="16"/>
  <c r="B180" i="16"/>
  <c r="G180" i="16"/>
  <c r="J180" i="16"/>
  <c r="G179" i="22"/>
  <c r="B179" i="22"/>
  <c r="J179" i="22"/>
  <c r="I167" i="13"/>
  <c r="G167" i="13"/>
  <c r="J167" i="13"/>
  <c r="B167" i="13"/>
  <c r="I183" i="14" l="1"/>
  <c r="B183" i="14"/>
  <c r="J183" i="14"/>
  <c r="G183" i="14"/>
  <c r="I182" i="23"/>
  <c r="B182" i="23"/>
  <c r="G182" i="23"/>
  <c r="J182" i="23"/>
  <c r="I181" i="19"/>
  <c r="B181" i="19"/>
  <c r="J181" i="19"/>
  <c r="G181" i="19"/>
  <c r="I180" i="22"/>
  <c r="B180" i="22"/>
  <c r="I181" i="24"/>
  <c r="B181" i="24"/>
  <c r="G182" i="24"/>
  <c r="G181" i="24"/>
  <c r="I181" i="16"/>
  <c r="J181" i="16"/>
  <c r="B181" i="16"/>
  <c r="G181" i="16"/>
  <c r="J180" i="22"/>
  <c r="G180" i="22"/>
  <c r="I182" i="17"/>
  <c r="J182" i="17"/>
  <c r="B182" i="17"/>
  <c r="G182" i="17"/>
  <c r="I168" i="13"/>
  <c r="G168" i="13"/>
  <c r="J168" i="13"/>
  <c r="B168" i="13"/>
  <c r="J182" i="24" l="1"/>
  <c r="I182" i="19"/>
  <c r="B182" i="19"/>
  <c r="G182" i="19"/>
  <c r="J182" i="19"/>
  <c r="I183" i="23"/>
  <c r="B183" i="23"/>
  <c r="J183" i="23"/>
  <c r="G183" i="23"/>
  <c r="I181" i="22"/>
  <c r="B181" i="22"/>
  <c r="I182" i="24"/>
  <c r="B182" i="24"/>
  <c r="I184" i="14"/>
  <c r="B184" i="14"/>
  <c r="G184" i="14"/>
  <c r="J184" i="14"/>
  <c r="G183" i="24"/>
  <c r="I182" i="16"/>
  <c r="B182" i="16"/>
  <c r="G182" i="16"/>
  <c r="J182" i="16"/>
  <c r="I183" i="17"/>
  <c r="G183" i="17"/>
  <c r="B183" i="17"/>
  <c r="J183" i="17"/>
  <c r="G181" i="22"/>
  <c r="J181" i="22"/>
  <c r="I169" i="13"/>
  <c r="G169" i="13"/>
  <c r="J169" i="13"/>
  <c r="B169" i="13"/>
  <c r="I185" i="14" l="1"/>
  <c r="B185" i="14"/>
  <c r="J185" i="14"/>
  <c r="G185" i="14"/>
  <c r="I184" i="23"/>
  <c r="B184" i="23"/>
  <c r="G184" i="23"/>
  <c r="J184" i="23"/>
  <c r="I183" i="19"/>
  <c r="B183" i="19"/>
  <c r="J183" i="19"/>
  <c r="G183" i="19"/>
  <c r="I183" i="24"/>
  <c r="B183" i="24"/>
  <c r="J184" i="24"/>
  <c r="J183" i="24"/>
  <c r="I183" i="16"/>
  <c r="J183" i="16"/>
  <c r="B183" i="16"/>
  <c r="G183" i="16"/>
  <c r="I182" i="22"/>
  <c r="J182" i="22"/>
  <c r="G182" i="22"/>
  <c r="B182" i="22"/>
  <c r="I184" i="17"/>
  <c r="B184" i="17"/>
  <c r="G184" i="17"/>
  <c r="J184" i="17"/>
  <c r="I170" i="13"/>
  <c r="B170" i="13"/>
  <c r="G170" i="13"/>
  <c r="J170" i="13"/>
  <c r="I184" i="19" l="1"/>
  <c r="B184" i="19"/>
  <c r="G184" i="19"/>
  <c r="J184" i="19"/>
  <c r="I183" i="22"/>
  <c r="B183" i="22"/>
  <c r="I184" i="24"/>
  <c r="B184" i="24"/>
  <c r="G185" i="24"/>
  <c r="G184" i="24"/>
  <c r="I185" i="23"/>
  <c r="B185" i="23"/>
  <c r="G185" i="23"/>
  <c r="J185" i="23"/>
  <c r="I186" i="14"/>
  <c r="B186" i="14"/>
  <c r="J186" i="14"/>
  <c r="G186" i="14"/>
  <c r="I185" i="17"/>
  <c r="G185" i="17"/>
  <c r="B185" i="17"/>
  <c r="J185" i="17"/>
  <c r="I184" i="16"/>
  <c r="B184" i="16"/>
  <c r="G184" i="16"/>
  <c r="J184" i="16"/>
  <c r="G183" i="22"/>
  <c r="J183" i="22"/>
  <c r="I171" i="13"/>
  <c r="B171" i="13"/>
  <c r="G171" i="13"/>
  <c r="J171" i="13"/>
  <c r="B184" i="22" l="1"/>
  <c r="I185" i="24"/>
  <c r="B185" i="24"/>
  <c r="G186" i="24"/>
  <c r="J185" i="24"/>
  <c r="I186" i="23"/>
  <c r="B186" i="23"/>
  <c r="J186" i="23"/>
  <c r="G186" i="23"/>
  <c r="I187" i="14"/>
  <c r="B187" i="14"/>
  <c r="G187" i="14"/>
  <c r="J187" i="14"/>
  <c r="I185" i="19"/>
  <c r="B185" i="19"/>
  <c r="G185" i="19"/>
  <c r="J185" i="19"/>
  <c r="I184" i="22"/>
  <c r="G184" i="22"/>
  <c r="J184" i="22"/>
  <c r="I186" i="17"/>
  <c r="G186" i="17"/>
  <c r="J186" i="17"/>
  <c r="B186" i="17"/>
  <c r="I185" i="16"/>
  <c r="J185" i="16"/>
  <c r="B185" i="16"/>
  <c r="G185" i="16"/>
  <c r="I172" i="13"/>
  <c r="J172" i="13"/>
  <c r="B172" i="13"/>
  <c r="G172" i="13"/>
  <c r="J186" i="24" l="1"/>
  <c r="I188" i="14"/>
  <c r="B188" i="14"/>
  <c r="G188" i="14"/>
  <c r="J188" i="14"/>
  <c r="I187" i="23"/>
  <c r="B187" i="23"/>
  <c r="G187" i="23"/>
  <c r="J187" i="23"/>
  <c r="I186" i="24"/>
  <c r="B186" i="24"/>
  <c r="G187" i="24"/>
  <c r="I186" i="19"/>
  <c r="B186" i="19"/>
  <c r="G186" i="19"/>
  <c r="J186" i="19"/>
  <c r="I185" i="22"/>
  <c r="B185" i="22"/>
  <c r="I186" i="16"/>
  <c r="B186" i="16"/>
  <c r="G186" i="16"/>
  <c r="J186" i="16"/>
  <c r="I187" i="17"/>
  <c r="G187" i="17"/>
  <c r="B187" i="17"/>
  <c r="J187" i="17"/>
  <c r="J185" i="22"/>
  <c r="G185" i="22"/>
  <c r="I173" i="13"/>
  <c r="G173" i="13"/>
  <c r="J173" i="13"/>
  <c r="B173" i="13"/>
  <c r="J187" i="24" l="1"/>
  <c r="I188" i="23"/>
  <c r="B188" i="23"/>
  <c r="J188" i="23"/>
  <c r="G188" i="23"/>
  <c r="I187" i="19"/>
  <c r="B187" i="19"/>
  <c r="J187" i="19"/>
  <c r="G187" i="19"/>
  <c r="I186" i="22"/>
  <c r="B186" i="22"/>
  <c r="I187" i="24"/>
  <c r="B187" i="24"/>
  <c r="G188" i="24"/>
  <c r="I189" i="14"/>
  <c r="B189" i="14"/>
  <c r="J189" i="14"/>
  <c r="G189" i="14"/>
  <c r="G186" i="22"/>
  <c r="J186" i="22"/>
  <c r="I187" i="16"/>
  <c r="B187" i="16"/>
  <c r="G187" i="16"/>
  <c r="J187" i="16"/>
  <c r="I188" i="17"/>
  <c r="B188" i="17"/>
  <c r="G188" i="17"/>
  <c r="J188" i="17"/>
  <c r="I174" i="13"/>
  <c r="J174" i="13"/>
  <c r="B174" i="13"/>
  <c r="G174" i="13"/>
  <c r="I190" i="14" l="1"/>
  <c r="B190" i="14"/>
  <c r="J190" i="14"/>
  <c r="G190" i="14"/>
  <c r="I188" i="19"/>
  <c r="B188" i="19"/>
  <c r="G188" i="19"/>
  <c r="J188" i="19"/>
  <c r="I189" i="23"/>
  <c r="B189" i="23"/>
  <c r="J189" i="23"/>
  <c r="G189" i="23"/>
  <c r="I188" i="24"/>
  <c r="B188" i="24"/>
  <c r="G189" i="24"/>
  <c r="J188" i="24"/>
  <c r="I187" i="22"/>
  <c r="I188" i="16"/>
  <c r="B188" i="16"/>
  <c r="G188" i="16"/>
  <c r="J188" i="16"/>
  <c r="I189" i="17"/>
  <c r="G189" i="17"/>
  <c r="B189" i="17"/>
  <c r="J189" i="17"/>
  <c r="J187" i="22"/>
  <c r="G187" i="22"/>
  <c r="B187" i="22"/>
  <c r="I175" i="13"/>
  <c r="G175" i="13"/>
  <c r="J175" i="13"/>
  <c r="B175" i="13"/>
  <c r="J189" i="24" l="1"/>
  <c r="I190" i="23"/>
  <c r="B190" i="23"/>
  <c r="G190" i="23"/>
  <c r="J190" i="23"/>
  <c r="I189" i="24"/>
  <c r="B189" i="24"/>
  <c r="J190" i="24"/>
  <c r="I188" i="22"/>
  <c r="B188" i="22"/>
  <c r="I189" i="19"/>
  <c r="B189" i="19"/>
  <c r="G189" i="19"/>
  <c r="J189" i="19"/>
  <c r="I191" i="14"/>
  <c r="B191" i="14"/>
  <c r="J191" i="14"/>
  <c r="G191" i="14"/>
  <c r="G188" i="22"/>
  <c r="J188" i="22"/>
  <c r="I189" i="16"/>
  <c r="G189" i="16"/>
  <c r="J189" i="16"/>
  <c r="B189" i="16"/>
  <c r="I190" i="17"/>
  <c r="B190" i="17"/>
  <c r="G190" i="17"/>
  <c r="J190" i="17"/>
  <c r="I176" i="13"/>
  <c r="G176" i="13"/>
  <c r="J176" i="13"/>
  <c r="B176" i="13"/>
  <c r="I190" i="24" l="1"/>
  <c r="B190" i="24"/>
  <c r="I191" i="23"/>
  <c r="B191" i="23"/>
  <c r="G191" i="23"/>
  <c r="J191" i="23"/>
  <c r="I192" i="14"/>
  <c r="B192" i="14"/>
  <c r="G192" i="14"/>
  <c r="J192" i="14"/>
  <c r="I189" i="22"/>
  <c r="G190" i="24"/>
  <c r="I190" i="19"/>
  <c r="B190" i="19"/>
  <c r="J190" i="19"/>
  <c r="G190" i="19"/>
  <c r="I190" i="16"/>
  <c r="J190" i="16"/>
  <c r="B190" i="16"/>
  <c r="G190" i="16"/>
  <c r="I191" i="17"/>
  <c r="J191" i="17"/>
  <c r="G191" i="17"/>
  <c r="B191" i="17"/>
  <c r="G191" i="24"/>
  <c r="J191" i="24"/>
  <c r="G189" i="22"/>
  <c r="B189" i="22"/>
  <c r="J189" i="22"/>
  <c r="I177" i="13"/>
  <c r="G177" i="13"/>
  <c r="J177" i="13"/>
  <c r="B177" i="13"/>
  <c r="I192" i="23" l="1"/>
  <c r="B192" i="23"/>
  <c r="G192" i="23"/>
  <c r="J192" i="23"/>
  <c r="I193" i="14"/>
  <c r="B193" i="14"/>
  <c r="J193" i="14"/>
  <c r="G193" i="14"/>
  <c r="I191" i="19"/>
  <c r="B191" i="19"/>
  <c r="J191" i="19"/>
  <c r="G191" i="19"/>
  <c r="I191" i="24"/>
  <c r="B191" i="24"/>
  <c r="J192" i="24"/>
  <c r="I192" i="17"/>
  <c r="J192" i="17"/>
  <c r="B192" i="17"/>
  <c r="G192" i="17"/>
  <c r="I191" i="16"/>
  <c r="G191" i="16"/>
  <c r="J191" i="16"/>
  <c r="B191" i="16"/>
  <c r="I190" i="22"/>
  <c r="B190" i="22"/>
  <c r="J190" i="22"/>
  <c r="G190" i="22"/>
  <c r="I178" i="13"/>
  <c r="B178" i="13"/>
  <c r="G178" i="13"/>
  <c r="J178" i="13"/>
  <c r="I193" i="23" l="1"/>
  <c r="B193" i="23"/>
  <c r="G193" i="23"/>
  <c r="J193" i="23"/>
  <c r="I194" i="14"/>
  <c r="B194" i="14"/>
  <c r="J194" i="14"/>
  <c r="G194" i="14"/>
  <c r="I192" i="24"/>
  <c r="B192" i="24"/>
  <c r="J193" i="24"/>
  <c r="I192" i="19"/>
  <c r="B192" i="19"/>
  <c r="J192" i="19"/>
  <c r="G192" i="19"/>
  <c r="G192" i="24"/>
  <c r="I191" i="22"/>
  <c r="B191" i="22"/>
  <c r="I192" i="16"/>
  <c r="B192" i="16"/>
  <c r="G192" i="16"/>
  <c r="J192" i="16"/>
  <c r="I193" i="17"/>
  <c r="B193" i="17"/>
  <c r="G193" i="17"/>
  <c r="J193" i="17"/>
  <c r="J191" i="22"/>
  <c r="G191" i="22"/>
  <c r="G193" i="24"/>
  <c r="I179" i="13"/>
  <c r="B179" i="13"/>
  <c r="G179" i="13"/>
  <c r="J179" i="13"/>
  <c r="I195" i="14" l="1"/>
  <c r="B195" i="14"/>
  <c r="J195" i="14"/>
  <c r="G195" i="14"/>
  <c r="B192" i="22"/>
  <c r="I193" i="19"/>
  <c r="B193" i="19"/>
  <c r="J193" i="19"/>
  <c r="G193" i="19"/>
  <c r="I193" i="24"/>
  <c r="B193" i="24"/>
  <c r="G194" i="24"/>
  <c r="I194" i="23"/>
  <c r="B194" i="23"/>
  <c r="J194" i="23"/>
  <c r="G194" i="23"/>
  <c r="I193" i="16"/>
  <c r="G193" i="16"/>
  <c r="J193" i="16"/>
  <c r="B193" i="16"/>
  <c r="J194" i="24"/>
  <c r="I194" i="17"/>
  <c r="B194" i="17"/>
  <c r="G194" i="17"/>
  <c r="J194" i="17"/>
  <c r="I192" i="22"/>
  <c r="J192" i="22"/>
  <c r="G192" i="22"/>
  <c r="I180" i="13"/>
  <c r="B180" i="13"/>
  <c r="G180" i="13"/>
  <c r="J180" i="13"/>
  <c r="I196" i="14" l="1"/>
  <c r="B196" i="14"/>
  <c r="J196" i="14"/>
  <c r="G196" i="14"/>
  <c r="I194" i="24"/>
  <c r="B194" i="24"/>
  <c r="J195" i="24"/>
  <c r="I194" i="19"/>
  <c r="B194" i="19"/>
  <c r="G194" i="19"/>
  <c r="J194" i="19"/>
  <c r="I195" i="23"/>
  <c r="B195" i="23"/>
  <c r="G195" i="23"/>
  <c r="J195" i="23"/>
  <c r="I193" i="22"/>
  <c r="B193" i="22"/>
  <c r="J193" i="22"/>
  <c r="G193" i="22"/>
  <c r="I195" i="17"/>
  <c r="J195" i="17"/>
  <c r="G195" i="17"/>
  <c r="B195" i="17"/>
  <c r="G195" i="24"/>
  <c r="I194" i="16"/>
  <c r="B194" i="16"/>
  <c r="G194" i="16"/>
  <c r="J194" i="16"/>
  <c r="I181" i="13"/>
  <c r="G181" i="13"/>
  <c r="J181" i="13"/>
  <c r="B181" i="13"/>
  <c r="I195" i="19" l="1"/>
  <c r="B195" i="19"/>
  <c r="J195" i="19"/>
  <c r="G195" i="19"/>
  <c r="I194" i="22"/>
  <c r="B194" i="22"/>
  <c r="I196" i="23"/>
  <c r="B196" i="23"/>
  <c r="G196" i="23"/>
  <c r="J196" i="23"/>
  <c r="I195" i="24"/>
  <c r="B195" i="24"/>
  <c r="J196" i="24"/>
  <c r="I197" i="14"/>
  <c r="B197" i="14"/>
  <c r="G197" i="14"/>
  <c r="J197" i="14"/>
  <c r="J194" i="22"/>
  <c r="G194" i="22"/>
  <c r="I195" i="16"/>
  <c r="J195" i="16"/>
  <c r="B195" i="16"/>
  <c r="G195" i="16"/>
  <c r="I196" i="17"/>
  <c r="B196" i="17"/>
  <c r="G196" i="17"/>
  <c r="J196" i="17"/>
  <c r="I182" i="13"/>
  <c r="B182" i="13"/>
  <c r="G182" i="13"/>
  <c r="J182" i="13"/>
  <c r="I198" i="14" l="1"/>
  <c r="B198" i="14"/>
  <c r="J198" i="14"/>
  <c r="G198" i="14"/>
  <c r="I197" i="23"/>
  <c r="B197" i="23"/>
  <c r="J197" i="23"/>
  <c r="G197" i="23"/>
  <c r="I196" i="19"/>
  <c r="B196" i="19"/>
  <c r="J196" i="19"/>
  <c r="G196" i="19"/>
  <c r="I196" i="24"/>
  <c r="B196" i="24"/>
  <c r="I195" i="22"/>
  <c r="G196" i="24"/>
  <c r="I196" i="16"/>
  <c r="B196" i="16"/>
  <c r="G196" i="16"/>
  <c r="J196" i="16"/>
  <c r="I197" i="17"/>
  <c r="J197" i="17"/>
  <c r="G197" i="17"/>
  <c r="B197" i="17"/>
  <c r="J195" i="22"/>
  <c r="G195" i="22"/>
  <c r="B195" i="22"/>
  <c r="I183" i="13"/>
  <c r="G183" i="13"/>
  <c r="J183" i="13"/>
  <c r="B183" i="13"/>
  <c r="I198" i="23" l="1"/>
  <c r="B198" i="23"/>
  <c r="G198" i="23"/>
  <c r="J198" i="23"/>
  <c r="I197" i="24"/>
  <c r="B197" i="24"/>
  <c r="J198" i="24"/>
  <c r="I197" i="19"/>
  <c r="B197" i="19"/>
  <c r="G197" i="19"/>
  <c r="J197" i="19"/>
  <c r="J197" i="24"/>
  <c r="G197" i="24"/>
  <c r="I198" i="17"/>
  <c r="G198" i="17"/>
  <c r="B198" i="17"/>
  <c r="J198" i="17"/>
  <c r="I196" i="22"/>
  <c r="G196" i="22"/>
  <c r="B196" i="22"/>
  <c r="J196" i="22"/>
  <c r="I197" i="16"/>
  <c r="B197" i="16"/>
  <c r="G197" i="16"/>
  <c r="J197" i="16"/>
  <c r="I184" i="13"/>
  <c r="J184" i="13"/>
  <c r="B184" i="13"/>
  <c r="G184" i="13"/>
  <c r="G198" i="24" l="1"/>
  <c r="I198" i="19"/>
  <c r="B198" i="19"/>
  <c r="G198" i="19"/>
  <c r="J198" i="19"/>
  <c r="I198" i="24"/>
  <c r="B198" i="24"/>
  <c r="I198" i="16"/>
  <c r="J198" i="16"/>
  <c r="B198" i="16"/>
  <c r="G198" i="16"/>
  <c r="I185" i="13"/>
  <c r="G185" i="13"/>
  <c r="J185" i="13"/>
  <c r="B185" i="13"/>
  <c r="I186" i="13" l="1"/>
  <c r="G186" i="13"/>
  <c r="J186" i="13"/>
  <c r="B186" i="13"/>
  <c r="I187" i="13" l="1"/>
  <c r="B187" i="13"/>
  <c r="G187" i="13"/>
  <c r="J187" i="13"/>
  <c r="I188" i="13" l="1"/>
  <c r="B188" i="13"/>
  <c r="G188" i="13"/>
  <c r="J188" i="13"/>
  <c r="I189" i="13" l="1"/>
  <c r="G189" i="13"/>
  <c r="J189" i="13"/>
  <c r="B189" i="13"/>
  <c r="I190" i="13" l="1"/>
  <c r="G190" i="13"/>
  <c r="J190" i="13"/>
  <c r="B190" i="13"/>
  <c r="I191" i="13" l="1"/>
  <c r="G191" i="13"/>
  <c r="J191" i="13"/>
  <c r="B191" i="13"/>
  <c r="I192" i="13" l="1"/>
  <c r="B192" i="13"/>
  <c r="G192" i="13"/>
  <c r="J192" i="13"/>
  <c r="I193" i="13" l="1"/>
  <c r="J193" i="13"/>
  <c r="G193" i="13"/>
  <c r="B193" i="13"/>
  <c r="I194" i="13" l="1"/>
  <c r="B194" i="13"/>
  <c r="G194" i="13"/>
  <c r="J194" i="13"/>
  <c r="I195" i="13" l="1"/>
  <c r="G195" i="13"/>
  <c r="B195" i="13"/>
  <c r="J195" i="13"/>
  <c r="I196" i="13" l="1"/>
  <c r="J196" i="13"/>
  <c r="B196" i="13"/>
  <c r="G196" i="13"/>
  <c r="I197" i="13" l="1"/>
  <c r="J197" i="13"/>
  <c r="G197" i="13"/>
  <c r="B197" i="13"/>
  <c r="I198" i="13" l="1"/>
  <c r="G198" i="13"/>
  <c r="E32" i="13" s="1" a="1"/>
  <c r="E32" i="13" s="1"/>
  <c r="J198" i="13"/>
  <c r="B198" i="13"/>
  <c r="I106" i="14" l="1"/>
  <c r="I130" i="24" l="1"/>
  <c r="I135" i="25"/>
  <c r="I110" i="24"/>
  <c r="I151" i="25"/>
  <c r="I118" i="24"/>
  <c r="I127" i="17"/>
  <c r="I133" i="24"/>
  <c r="I120" i="17"/>
  <c r="I155" i="25"/>
  <c r="I126" i="24"/>
  <c r="I122" i="24"/>
  <c r="I119" i="17"/>
  <c r="I114" i="24"/>
  <c r="I126" i="17"/>
  <c r="I143" i="25"/>
  <c r="I134" i="24"/>
  <c r="I139" i="25"/>
  <c r="I123" i="17"/>
  <c r="I111" i="24"/>
  <c r="I142" i="25"/>
  <c r="I112" i="24"/>
  <c r="I127" i="24"/>
  <c r="I132" i="25"/>
  <c r="I113" i="24"/>
  <c r="I141" i="25"/>
  <c r="I148" i="25"/>
  <c r="I134" i="25"/>
  <c r="I119" i="24"/>
  <c r="I129" i="17"/>
  <c r="I128" i="17"/>
  <c r="I121" i="24"/>
  <c r="I153" i="25"/>
  <c r="I124" i="24"/>
  <c r="I121" i="17"/>
  <c r="I125" i="24"/>
  <c r="I118" i="17"/>
  <c r="I158" i="25"/>
  <c r="I157" i="25"/>
  <c r="I132" i="24"/>
  <c r="I133" i="25"/>
  <c r="I156" i="25"/>
  <c r="I117" i="24"/>
  <c r="I149" i="25"/>
  <c r="I138" i="25"/>
  <c r="I123" i="24"/>
  <c r="I109" i="24"/>
  <c r="I136" i="24"/>
  <c r="I137" i="25"/>
  <c r="I150" i="25"/>
  <c r="I116" i="24"/>
  <c r="I131" i="24"/>
  <c r="I136" i="25"/>
  <c r="I128" i="24"/>
  <c r="I125" i="17"/>
  <c r="I152" i="25"/>
  <c r="I129" i="24"/>
  <c r="I122" i="17"/>
  <c r="I154" i="25"/>
  <c r="I120" i="24"/>
  <c r="I135" i="24"/>
  <c r="I140" i="25"/>
  <c r="I137" i="24"/>
  <c r="I138" i="24"/>
  <c r="I115" i="24"/>
  <c r="I124" i="17"/>
  <c r="I99" i="22" l="1"/>
  <c r="I94" i="16"/>
  <c r="I130" i="22"/>
  <c r="I93" i="25"/>
  <c r="I115" i="23"/>
  <c r="I100" i="17"/>
  <c r="I108" i="16"/>
  <c r="I124" i="22"/>
  <c r="I104" i="24"/>
  <c r="I90" i="25"/>
  <c r="I97" i="25"/>
  <c r="I138" i="22"/>
  <c r="I100" i="25"/>
  <c r="I111" i="22"/>
  <c r="I107" i="25"/>
  <c r="I92" i="14"/>
  <c r="I104" i="17"/>
  <c r="I87" i="22"/>
  <c r="I100" i="14"/>
  <c r="I87" i="23"/>
  <c r="I103" i="25"/>
  <c r="I92" i="23"/>
  <c r="I119" i="13"/>
  <c r="I120" i="13"/>
  <c r="I95" i="25"/>
  <c r="I105" i="13"/>
  <c r="I95" i="19"/>
  <c r="I115" i="25"/>
  <c r="I114" i="17"/>
  <c r="E33" i="13" a="1"/>
  <c r="E33" i="13" s="1"/>
  <c r="E35" i="13" s="1"/>
  <c r="I107" i="13"/>
  <c r="I136" i="23"/>
  <c r="I91" i="25"/>
  <c r="I109" i="22"/>
  <c r="I121" i="22"/>
  <c r="I90" i="14"/>
  <c r="I98" i="22"/>
  <c r="I96" i="16"/>
  <c r="I88" i="17"/>
  <c r="I95" i="22"/>
  <c r="I87" i="19"/>
  <c r="I107" i="22"/>
  <c r="I103" i="17"/>
  <c r="I118" i="13"/>
  <c r="I91" i="13"/>
  <c r="I94" i="23"/>
  <c r="I110" i="16"/>
  <c r="I105" i="23"/>
  <c r="I87" i="17"/>
  <c r="I129" i="22"/>
  <c r="I88" i="19"/>
  <c r="I85" i="19"/>
  <c r="I95" i="23"/>
  <c r="I135" i="23"/>
  <c r="I86" i="19"/>
  <c r="I94" i="19"/>
  <c r="I96" i="17"/>
  <c r="I113" i="22"/>
  <c r="I91" i="14"/>
  <c r="I122" i="22"/>
  <c r="I93" i="17"/>
  <c r="I107" i="23"/>
  <c r="I96" i="14"/>
  <c r="I92" i="19"/>
  <c r="I89" i="24"/>
  <c r="I125" i="23"/>
  <c r="I109" i="16"/>
  <c r="I111" i="17"/>
  <c r="I87" i="24"/>
  <c r="I101" i="23"/>
  <c r="I94" i="22"/>
  <c r="I128" i="25"/>
  <c r="I96" i="25"/>
  <c r="I131" i="22"/>
  <c r="I142" i="23"/>
  <c r="I98" i="19"/>
  <c r="I97" i="19"/>
  <c r="I113" i="17"/>
  <c r="I95" i="17"/>
  <c r="I125" i="25"/>
  <c r="I97" i="17"/>
  <c r="I99" i="16"/>
  <c r="I94" i="13"/>
  <c r="I111" i="23"/>
  <c r="I92" i="24"/>
  <c r="I95" i="16"/>
  <c r="I93" i="14"/>
  <c r="I121" i="25"/>
  <c r="I92" i="13"/>
  <c r="I112" i="17"/>
  <c r="I117" i="13"/>
  <c r="I93" i="16"/>
  <c r="I105" i="25"/>
  <c r="I91" i="23"/>
  <c r="I116" i="22"/>
  <c r="I97" i="13"/>
  <c r="I101" i="24"/>
  <c r="I94" i="14"/>
  <c r="I95" i="14"/>
  <c r="I93" i="24"/>
  <c r="I127" i="25"/>
  <c r="I91" i="17"/>
  <c r="I116" i="23"/>
  <c r="I100" i="24"/>
  <c r="I112" i="22"/>
  <c r="I112" i="13"/>
  <c r="I90" i="19"/>
  <c r="I100" i="23"/>
  <c r="I127" i="23"/>
  <c r="I85" i="14"/>
  <c r="I118" i="25"/>
  <c r="I96" i="22"/>
  <c r="I116" i="25"/>
  <c r="I100" i="13"/>
  <c r="I116" i="13"/>
  <c r="I120" i="25"/>
  <c r="I98" i="13"/>
  <c r="I119" i="25"/>
  <c r="I109" i="25"/>
  <c r="I102" i="22"/>
  <c r="I119" i="23"/>
  <c r="I101" i="16"/>
  <c r="I98" i="25"/>
  <c r="I100" i="22"/>
  <c r="I108" i="17"/>
  <c r="I88" i="24"/>
  <c r="I112" i="23"/>
  <c r="I85" i="13"/>
  <c r="I107" i="17"/>
  <c r="I94" i="25"/>
  <c r="I89" i="19"/>
  <c r="I103" i="24"/>
  <c r="I97" i="24"/>
  <c r="I118" i="23"/>
  <c r="I109" i="17"/>
  <c r="I87" i="16"/>
  <c r="I103" i="16"/>
  <c r="I86" i="23"/>
  <c r="I86" i="22"/>
  <c r="I100" i="16"/>
  <c r="I122" i="25"/>
  <c r="I125" i="22"/>
  <c r="I98" i="16"/>
  <c r="I89" i="17"/>
  <c r="I108" i="22"/>
  <c r="I86" i="17"/>
  <c r="I91" i="19"/>
  <c r="I130" i="23"/>
  <c r="I115" i="17"/>
  <c r="I99" i="25"/>
  <c r="I93" i="13"/>
  <c r="I101" i="25"/>
  <c r="I140" i="23"/>
  <c r="I108" i="23"/>
  <c r="I124" i="23"/>
  <c r="I104" i="14"/>
  <c r="I105" i="14"/>
  <c r="I93" i="19"/>
  <c r="I110" i="23"/>
  <c r="I89" i="14"/>
  <c r="I92" i="16"/>
  <c r="I90" i="17"/>
  <c r="I109" i="13"/>
  <c r="I111" i="16"/>
  <c r="I139" i="23"/>
  <c r="I104" i="22"/>
  <c r="I117" i="23"/>
  <c r="I87" i="14"/>
  <c r="I99" i="23"/>
  <c r="I106" i="24"/>
  <c r="I90" i="16"/>
  <c r="I97" i="22"/>
  <c r="I85" i="16"/>
  <c r="I86" i="16"/>
  <c r="I104" i="23"/>
  <c r="I138" i="23"/>
  <c r="I121" i="23"/>
  <c r="I117" i="25"/>
  <c r="E32" i="22" a="1"/>
  <c r="E32" i="22" s="1"/>
  <c r="E33" i="22" a="1"/>
  <c r="E33" i="22" s="1"/>
  <c r="I85" i="22"/>
  <c r="I119" i="22"/>
  <c r="I140" i="22"/>
  <c r="I141" i="22"/>
  <c r="I105" i="16"/>
  <c r="I85" i="25"/>
  <c r="I126" i="25"/>
  <c r="I97" i="16"/>
  <c r="I101" i="17"/>
  <c r="I114" i="25"/>
  <c r="I113" i="13"/>
  <c r="I88" i="25"/>
  <c r="I89" i="16"/>
  <c r="I86" i="24"/>
  <c r="I111" i="25"/>
  <c r="I102" i="24"/>
  <c r="I136" i="22"/>
  <c r="I95" i="13"/>
  <c r="I96" i="13"/>
  <c r="I97" i="14"/>
  <c r="I105" i="22"/>
  <c r="I103" i="22"/>
  <c r="I127" i="22"/>
  <c r="I89" i="25"/>
  <c r="I102" i="17"/>
  <c r="I129" i="23"/>
  <c r="I108" i="13"/>
  <c r="I113" i="25"/>
  <c r="I94" i="24"/>
  <c r="I94" i="17"/>
  <c r="I109" i="23"/>
  <c r="I101" i="13"/>
  <c r="I114" i="22"/>
  <c r="I132" i="23"/>
  <c r="I86" i="25"/>
  <c r="I103" i="23"/>
  <c r="I106" i="23"/>
  <c r="I88" i="14"/>
  <c r="I91" i="24"/>
  <c r="I126" i="23"/>
  <c r="I134" i="22"/>
  <c r="I134" i="23"/>
  <c r="I85" i="17"/>
  <c r="I89" i="13"/>
  <c r="I88" i="16"/>
  <c r="I132" i="22"/>
  <c r="I85" i="24"/>
  <c r="E32" i="24" a="1"/>
  <c r="E32" i="24" s="1"/>
  <c r="E33" i="24" a="1"/>
  <c r="E33" i="24" s="1"/>
  <c r="I108" i="25"/>
  <c r="I88" i="13"/>
  <c r="I102" i="23"/>
  <c r="I96" i="24"/>
  <c r="I90" i="13"/>
  <c r="I99" i="24"/>
  <c r="I135" i="22"/>
  <c r="I104" i="13"/>
  <c r="I106" i="13"/>
  <c r="I128" i="23"/>
  <c r="I98" i="14"/>
  <c r="I106" i="17"/>
  <c r="I92" i="17"/>
  <c r="I112" i="25"/>
  <c r="I107" i="24"/>
  <c r="I93" i="23"/>
  <c r="I90" i="24"/>
  <c r="I112" i="16"/>
  <c r="I103" i="14"/>
  <c r="I102" i="16"/>
  <c r="I114" i="13"/>
  <c r="I133" i="23"/>
  <c r="I98" i="17"/>
  <c r="I93" i="22"/>
  <c r="I129" i="25"/>
  <c r="I87" i="13"/>
  <c r="I103" i="13"/>
  <c r="I89" i="22"/>
  <c r="I111" i="13"/>
  <c r="I97" i="23"/>
  <c r="I107" i="16"/>
  <c r="I123" i="22"/>
  <c r="I98" i="23"/>
  <c r="I117" i="22"/>
  <c r="I104" i="25"/>
  <c r="I120" i="22"/>
  <c r="I96" i="23"/>
  <c r="I98" i="24"/>
  <c r="I110" i="13"/>
  <c r="I99" i="14"/>
  <c r="I124" i="25"/>
  <c r="I92" i="22"/>
  <c r="I102" i="25"/>
  <c r="I90" i="22"/>
  <c r="I113" i="16"/>
  <c r="I114" i="16"/>
  <c r="I133" i="22"/>
  <c r="I120" i="23"/>
  <c r="I113" i="23"/>
  <c r="I91" i="22"/>
  <c r="I105" i="17"/>
  <c r="I128" i="22"/>
  <c r="E32" i="23" a="1"/>
  <c r="E32" i="23" s="1"/>
  <c r="I85" i="23"/>
  <c r="E33" i="23" a="1"/>
  <c r="E33" i="23" s="1"/>
  <c r="I106" i="16"/>
  <c r="I115" i="13"/>
  <c r="I96" i="19"/>
  <c r="I88" i="23"/>
  <c r="I137" i="23"/>
  <c r="I92" i="25"/>
  <c r="I106" i="22"/>
  <c r="I102" i="13"/>
  <c r="I87" i="25"/>
  <c r="I141" i="23"/>
  <c r="I123" i="25"/>
  <c r="I115" i="22"/>
  <c r="I148" i="23"/>
  <c r="I147" i="23"/>
  <c r="I110" i="25"/>
  <c r="I86" i="13"/>
  <c r="I101" i="22"/>
  <c r="I137" i="22"/>
  <c r="I105" i="24"/>
  <c r="I89" i="23"/>
  <c r="I126" i="22"/>
  <c r="I110" i="17"/>
  <c r="I102" i="14"/>
  <c r="I122" i="23"/>
  <c r="I114" i="23"/>
  <c r="I88" i="22"/>
  <c r="I123" i="23"/>
  <c r="I139" i="22"/>
  <c r="I110" i="22"/>
  <c r="I90" i="23"/>
  <c r="I91" i="16"/>
  <c r="I86" i="14"/>
  <c r="E4" i="34"/>
  <c r="AA4" i="34" l="1"/>
  <c r="AD4" i="34"/>
  <c r="AC4" i="34"/>
  <c r="AB4" i="34"/>
  <c r="X4" i="34"/>
  <c r="W4" i="34"/>
  <c r="Z4" i="34"/>
  <c r="Y4" i="34"/>
  <c r="E35" i="24"/>
  <c r="E35" i="23"/>
  <c r="E35" i="22"/>
  <c r="D26" i="19"/>
  <c r="E14" i="34"/>
  <c r="E13" i="34"/>
  <c r="E15" i="34"/>
  <c r="AD15" i="34" l="1"/>
  <c r="AC15" i="34"/>
  <c r="AB15" i="34"/>
  <c r="AA15" i="34"/>
  <c r="Z15" i="34"/>
  <c r="Y15" i="34"/>
  <c r="W15" i="34"/>
  <c r="X15" i="34"/>
  <c r="AB13" i="34"/>
  <c r="AA13" i="34"/>
  <c r="AD13" i="34"/>
  <c r="AC13" i="34"/>
  <c r="Z13" i="34"/>
  <c r="X13" i="34"/>
  <c r="Y13" i="34"/>
  <c r="W13" i="34"/>
  <c r="AC14" i="34"/>
  <c r="AB14" i="34"/>
  <c r="AA14" i="34"/>
  <c r="AD14" i="34"/>
  <c r="W14" i="34"/>
  <c r="Y14" i="34"/>
  <c r="X14" i="34"/>
  <c r="Z14" i="34"/>
  <c r="D26" i="25"/>
  <c r="B85" i="24"/>
  <c r="B86" i="24" s="1"/>
  <c r="B87" i="24" s="1"/>
  <c r="B88" i="24" s="1"/>
  <c r="B89" i="24" s="1"/>
  <c r="B90" i="24" s="1"/>
  <c r="B91" i="24" s="1"/>
  <c r="B92" i="24" s="1"/>
  <c r="B93" i="24" s="1"/>
  <c r="B94" i="24" s="1"/>
  <c r="D27" i="23"/>
  <c r="D27" i="19"/>
  <c r="D26" i="17"/>
  <c r="B85" i="16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D26" i="13"/>
  <c r="D27" i="25"/>
  <c r="B132" i="25"/>
  <c r="B133" i="25" s="1"/>
  <c r="B134" i="25" s="1"/>
  <c r="B135" i="25" s="1"/>
  <c r="B136" i="25" s="1"/>
  <c r="B137" i="25" s="1"/>
  <c r="B138" i="25" s="1"/>
  <c r="B139" i="25" s="1"/>
  <c r="B140" i="25" s="1"/>
  <c r="B141" i="25" s="1"/>
  <c r="B142" i="25" s="1"/>
  <c r="B147" i="25" s="1"/>
  <c r="B148" i="25" s="1"/>
  <c r="B149" i="25" s="1"/>
  <c r="B150" i="25" s="1"/>
  <c r="B151" i="25" s="1"/>
  <c r="B152" i="25" s="1"/>
  <c r="B153" i="25" s="1"/>
  <c r="B154" i="25" s="1"/>
  <c r="B155" i="25" s="1"/>
  <c r="B156" i="25" s="1"/>
  <c r="D26" i="24"/>
  <c r="B85" i="23"/>
  <c r="B86" i="23" s="1"/>
  <c r="B87" i="23" s="1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B99" i="23" s="1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B123" i="23" s="1"/>
  <c r="B124" i="23" s="1"/>
  <c r="B125" i="23" s="1"/>
  <c r="B126" i="23" s="1"/>
  <c r="B127" i="23" s="1"/>
  <c r="B128" i="23" s="1"/>
  <c r="B129" i="23" s="1"/>
  <c r="D26" i="16"/>
  <c r="D26" i="23"/>
  <c r="D27" i="22"/>
  <c r="B85" i="22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85" i="19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D27" i="17"/>
  <c r="D27" i="16"/>
  <c r="D27" i="13"/>
  <c r="B85" i="14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D27" i="24"/>
  <c r="D26" i="22"/>
  <c r="B85" i="17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85" i="13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D27" i="14"/>
  <c r="D26" i="14"/>
  <c r="B109" i="24" l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95" i="24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30" i="23"/>
  <c r="B131" i="23" s="1"/>
  <c r="B132" i="23" s="1"/>
  <c r="B133" i="23" s="1"/>
  <c r="B134" i="23" s="1"/>
  <c r="B135" i="23" s="1"/>
  <c r="B136" i="23" s="1"/>
  <c r="B137" i="23" s="1"/>
  <c r="B138" i="23" s="1"/>
  <c r="B139" i="23" s="1"/>
  <c r="B140" i="23" s="1"/>
  <c r="B141" i="23" s="1"/>
  <c r="B142" i="23" s="1"/>
  <c r="B147" i="23" s="1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3" s="1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B171" i="23" s="1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18" i="22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6" i="22" s="1"/>
  <c r="B147" i="22" s="1"/>
  <c r="B148" i="22" s="1"/>
  <c r="B149" i="22" s="1"/>
  <c r="B117" i="17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98" i="17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20" i="14"/>
  <c r="B121" i="14" s="1"/>
  <c r="B122" i="14" s="1"/>
  <c r="B123" i="14" s="1"/>
  <c r="B124" i="14" s="1"/>
  <c r="B125" i="14" s="1"/>
  <c r="B101" i="14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7" i="16"/>
  <c r="B128" i="16" s="1"/>
  <c r="B97" i="16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H119" i="14" l="1"/>
  <c r="I120" i="14" s="1"/>
  <c r="E33" i="14" l="1" a="1"/>
  <c r="E33" i="14" s="1"/>
  <c r="E32" i="14" a="1"/>
  <c r="E32" i="14" s="1"/>
  <c r="E34" i="25"/>
  <c r="H130" i="25"/>
  <c r="E33" i="25" s="1" a="1"/>
  <c r="E33" i="25" s="1"/>
  <c r="E35" i="14" l="1"/>
  <c r="E32" i="25" a="1"/>
  <c r="E32" i="25" s="1"/>
  <c r="E35" i="25" s="1"/>
  <c r="I131" i="25"/>
  <c r="E34" i="16"/>
  <c r="H126" i="16"/>
  <c r="E33" i="16" s="1" a="1"/>
  <c r="E33" i="16" s="1"/>
  <c r="E5" i="34"/>
  <c r="E16" i="34"/>
  <c r="AA16" i="34" l="1"/>
  <c r="AD16" i="34"/>
  <c r="AC16" i="34"/>
  <c r="AB16" i="34"/>
  <c r="W16" i="34"/>
  <c r="Z16" i="34"/>
  <c r="X16" i="34"/>
  <c r="Y16" i="34"/>
  <c r="AB5" i="34"/>
  <c r="AA5" i="34"/>
  <c r="AD5" i="34"/>
  <c r="AC5" i="34"/>
  <c r="X5" i="34"/>
  <c r="W5" i="34"/>
  <c r="Y5" i="34"/>
  <c r="Z5" i="34"/>
  <c r="E32" i="16" a="1"/>
  <c r="E32" i="16" s="1"/>
  <c r="E35" i="16" s="1"/>
  <c r="I127" i="16"/>
  <c r="E34" i="17"/>
  <c r="H116" i="17"/>
  <c r="E33" i="17" s="1" a="1"/>
  <c r="E33" i="17" s="1"/>
  <c r="E7" i="34"/>
  <c r="AD7" i="34" l="1"/>
  <c r="AC7" i="34"/>
  <c r="AB7" i="34"/>
  <c r="AA7" i="34"/>
  <c r="W7" i="34"/>
  <c r="Y7" i="34"/>
  <c r="Z7" i="34"/>
  <c r="X7" i="34"/>
  <c r="I117" i="17"/>
  <c r="E32" i="17" a="1"/>
  <c r="E32" i="17" s="1"/>
  <c r="E35" i="17" s="1"/>
  <c r="E34" i="19"/>
  <c r="I127" i="19"/>
  <c r="E33" i="19" a="1"/>
  <c r="E33" i="19" s="1"/>
  <c r="E32" i="19" a="1"/>
  <c r="E32" i="19" s="1"/>
  <c r="E34" i="26"/>
  <c r="H116" i="26"/>
  <c r="E32" i="26" s="1" a="1"/>
  <c r="E32" i="26" s="1"/>
  <c r="E8" i="34"/>
  <c r="AA8" i="34" l="1"/>
  <c r="AD8" i="34"/>
  <c r="AC8" i="34"/>
  <c r="AB8" i="34"/>
  <c r="X8" i="34"/>
  <c r="W8" i="34"/>
  <c r="Y8" i="34"/>
  <c r="Z8" i="34"/>
  <c r="E35" i="19"/>
  <c r="I117" i="26"/>
  <c r="E33" i="26" a="1"/>
  <c r="E33" i="26" s="1"/>
  <c r="E35" i="26" s="1"/>
  <c r="E17" i="34"/>
  <c r="E10" i="34"/>
  <c r="AC10" i="34" l="1"/>
  <c r="AB10" i="34"/>
  <c r="AA10" i="34"/>
  <c r="AD10" i="34"/>
  <c r="W10" i="34"/>
  <c r="Y10" i="34"/>
  <c r="X10" i="34"/>
  <c r="Z10" i="34"/>
  <c r="AB17" i="34"/>
  <c r="AA17" i="34"/>
  <c r="AD17" i="34"/>
  <c r="AC17" i="34"/>
  <c r="W17" i="34"/>
  <c r="Z17" i="34"/>
  <c r="X17" i="34"/>
  <c r="Y17" i="34"/>
  <c r="H154" i="32"/>
  <c r="I155" i="32" s="1"/>
  <c r="H101" i="33"/>
  <c r="E32" i="33" a="1"/>
  <c r="E32" i="33" s="1"/>
  <c r="E33" i="32" l="1" a="1"/>
  <c r="E33" i="32" s="1"/>
  <c r="E32" i="32" a="1"/>
  <c r="E32" i="32" s="1"/>
  <c r="E33" i="33" a="1"/>
  <c r="E33" i="33" s="1"/>
  <c r="E35" i="33" s="1"/>
  <c r="E12" i="34"/>
  <c r="AA12" i="34" l="1"/>
  <c r="AD12" i="34"/>
  <c r="AC12" i="34"/>
  <c r="AB12" i="34"/>
  <c r="X12" i="34"/>
  <c r="Y12" i="34"/>
  <c r="W12" i="34"/>
  <c r="Z12" i="34"/>
  <c r="E35" i="32"/>
  <c r="E9" i="34"/>
  <c r="AB9" i="34" l="1"/>
  <c r="U24" i="34" s="1"/>
  <c r="U26" i="34" s="1"/>
  <c r="AA9" i="34"/>
  <c r="AD9" i="34"/>
  <c r="AC9" i="34"/>
  <c r="Y9" i="34"/>
  <c r="W9" i="34"/>
  <c r="Z9" i="34"/>
  <c r="X9" i="34"/>
  <c r="U23" i="34"/>
</calcChain>
</file>

<file path=xl/comments1.xml><?xml version="1.0" encoding="utf-8"?>
<comments xmlns="http://schemas.openxmlformats.org/spreadsheetml/2006/main">
  <authors>
    <author>Olga Balusova</author>
  </authors>
  <commentList>
    <comment ref="G3" authorId="0" shapeId="0">
      <text>
        <r>
          <rPr>
            <b/>
            <sz val="9"/>
            <color indexed="81"/>
            <rFont val="Tahoma"/>
            <family val="2"/>
            <charset val="204"/>
          </rPr>
          <t>Olga Balusova:</t>
        </r>
        <r>
          <rPr>
            <sz val="9"/>
            <color indexed="81"/>
            <rFont val="Tahoma"/>
            <family val="2"/>
            <charset val="204"/>
          </rPr>
          <t xml:space="preserve">
В реестре
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  <charset val="204"/>
          </rPr>
          <t>Olga Balusova
В реесре</t>
        </r>
      </text>
    </comment>
  </commentList>
</comments>
</file>

<file path=xl/comments2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3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4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5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6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7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8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9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0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1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2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3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4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5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6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comments17.xml><?xml version="1.0" encoding="utf-8"?>
<comments xmlns="http://schemas.openxmlformats.org/spreadsheetml/2006/main">
  <authors>
    <author>1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пр 0 обр1
</t>
        </r>
      </text>
    </comment>
  </commentList>
</comments>
</file>

<file path=xl/sharedStrings.xml><?xml version="1.0" encoding="utf-8"?>
<sst xmlns="http://schemas.openxmlformats.org/spreadsheetml/2006/main" count="12516" uniqueCount="533">
  <si>
    <t>Номер маршрута</t>
  </si>
  <si>
    <t>Тип ТС</t>
  </si>
  <si>
    <t>Вспомогательные ячейки</t>
  </si>
  <si>
    <t>код маршрута</t>
  </si>
  <si>
    <t>код варианта (посл дата)</t>
  </si>
  <si>
    <t>Дата начала осуществления перевозок</t>
  </si>
  <si>
    <t>LAD1</t>
  </si>
  <si>
    <t>«___» __________________ 20__ г.</t>
  </si>
  <si>
    <t>(номер)</t>
  </si>
  <si>
    <t>(буква варианта)</t>
  </si>
  <si>
    <t>LAD2</t>
  </si>
  <si>
    <t>LAD выезжает раньше (ЕДИНОЕ)</t>
  </si>
  <si>
    <t>Тип транспортного средства</t>
  </si>
  <si>
    <t>LAD выезжает раньше (ПНД-СУББОТА)</t>
  </si>
  <si>
    <t xml:space="preserve">Категория транспортного средства для использования на маршруте: </t>
  </si>
  <si>
    <t>LAD выезжает раньше (БУДНИ)</t>
  </si>
  <si>
    <t>Время (период суток)</t>
  </si>
  <si>
    <t>LAD выезжает раньше (ПОНЕД.-ЧЕТВЕРГ)</t>
  </si>
  <si>
    <t>LAD выезжает раньше (ПТН-СУББОТА)</t>
  </si>
  <si>
    <t>LAD выезжает раньше (ПЯТНИЦА)</t>
  </si>
  <si>
    <t>LAD выезжает раньше (ВЫХОДНЫЕ)</t>
  </si>
  <si>
    <t>LAD выезжает раньше (СУББОТА)</t>
  </si>
  <si>
    <t>Начальный пункт:</t>
  </si>
  <si>
    <t>LAD выезжает раньше (ВОСКРЕСЕHЬЕ)</t>
  </si>
  <si>
    <t>Конечный пункт:</t>
  </si>
  <si>
    <t>тип транспорта</t>
  </si>
  <si>
    <t xml:space="preserve">Протяженность маршрута (в километрах): </t>
  </si>
  <si>
    <t>Прямой путь следования</t>
  </si>
  <si>
    <t>Обратный путь следования</t>
  </si>
  <si>
    <t>Наименование остановочных пунктов</t>
  </si>
  <si>
    <t>Накопленная длина маршрута, км</t>
  </si>
  <si>
    <t>1-110</t>
  </si>
  <si>
    <t xml:space="preserve"> </t>
  </si>
  <si>
    <t>№ (ID) Маршрута</t>
  </si>
  <si>
    <t>Количество транспортных средств</t>
  </si>
  <si>
    <t>Таблица 1 «Трасса маршрута»</t>
  </si>
  <si>
    <t>Широта</t>
  </si>
  <si>
    <t>Долгота</t>
  </si>
  <si>
    <t>Таблица 2 «Тип (ID) расписания»</t>
  </si>
  <si>
    <t>Тип (ID) расписания</t>
  </si>
  <si>
    <t>Вторник</t>
  </si>
  <si>
    <t>Среда</t>
  </si>
  <si>
    <t>Четверг</t>
  </si>
  <si>
    <t>Пятница</t>
  </si>
  <si>
    <t>Суббота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</si>
  <si>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</si>
  <si>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</si>
  <si>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октябрь</t>
  </si>
  <si>
    <t>апрель</t>
  </si>
  <si>
    <t>сентябрь</t>
  </si>
  <si>
    <t>12м</t>
  </si>
  <si>
    <t>190м</t>
  </si>
  <si>
    <t>584м</t>
  </si>
  <si>
    <t>597м</t>
  </si>
  <si>
    <t>18м</t>
  </si>
  <si>
    <t>ав:26</t>
  </si>
  <si>
    <t>ав:294</t>
  </si>
  <si>
    <t>456м</t>
  </si>
  <si>
    <t>451м</t>
  </si>
  <si>
    <t>277м</t>
  </si>
  <si>
    <t>210м</t>
  </si>
  <si>
    <t>Ул. Серегина</t>
  </si>
  <si>
    <t>Ул. Константина Симонова</t>
  </si>
  <si>
    <t>Метро "Аэропорт" (южн.)</t>
  </si>
  <si>
    <t>М А Д И - Финансовый университет</t>
  </si>
  <si>
    <t>Ул. Лизы Чайкиной</t>
  </si>
  <si>
    <t>Метро "Сокол"</t>
  </si>
  <si>
    <t>Гидропроект</t>
  </si>
  <si>
    <t>Авиационный и Пищевой ин-ты</t>
  </si>
  <si>
    <t>Ул. Панфилова</t>
  </si>
  <si>
    <t>Пехотная ул.</t>
  </si>
  <si>
    <t>Покровское-Стрешнево (выс.)</t>
  </si>
  <si>
    <t>Покровское-Глебово</t>
  </si>
  <si>
    <t>Иваньковское ш.</t>
  </si>
  <si>
    <t>Б-ца МПС (к/ст, выс.)</t>
  </si>
  <si>
    <t>Б-ца МПС</t>
  </si>
  <si>
    <t>Покровское-Глебово (пос.)</t>
  </si>
  <si>
    <t>Покровское-Стрешнево</t>
  </si>
  <si>
    <t>Пл. Марины Расковой</t>
  </si>
  <si>
    <t>Метро "Аэропорт" (сев.) - Финансовый университет</t>
  </si>
  <si>
    <t>Спортивный комплекс "ЦСКА"</t>
  </si>
  <si>
    <t/>
  </si>
  <si>
    <t>Метро "Щукинская"</t>
  </si>
  <si>
    <t>Детская п-ка</t>
  </si>
  <si>
    <t>Ул. Исаковского, 33</t>
  </si>
  <si>
    <t>Ул. Марш. Катукова</t>
  </si>
  <si>
    <t>Универсам</t>
  </si>
  <si>
    <t>К/т "Таджикистан"</t>
  </si>
  <si>
    <t>Школа им. Маресьева</t>
  </si>
  <si>
    <t>Мякининский пр.</t>
  </si>
  <si>
    <t>Ул. Кулакова, 19</t>
  </si>
  <si>
    <t>Строгинский бульв.</t>
  </si>
  <si>
    <t>Таллинская ул.</t>
  </si>
  <si>
    <t>Трамвайное депо</t>
  </si>
  <si>
    <t>Ул. Кулакова</t>
  </si>
  <si>
    <t>6-я гор. б-ца</t>
  </si>
  <si>
    <t>Новощукинская ул.</t>
  </si>
  <si>
    <t>Метро "Щукинская</t>
  </si>
  <si>
    <t>Путевой дворец</t>
  </si>
  <si>
    <t>Ходынское поле</t>
  </si>
  <si>
    <t>Дворец спорта "Мегаспорт" (вост. вход)</t>
  </si>
  <si>
    <t>Ледовый дворец (пос.)</t>
  </si>
  <si>
    <t>Ул. Авиаконструктора Сухого</t>
  </si>
  <si>
    <t>Мкр. Ходынское поле</t>
  </si>
  <si>
    <t>Ул. Гризодубовой</t>
  </si>
  <si>
    <t>Парк "Березовая роща"</t>
  </si>
  <si>
    <t>Пр. Березовой рощи</t>
  </si>
  <si>
    <t>Ул. Авиаконструктора Микояна, 14</t>
  </si>
  <si>
    <t>3-я Песчаная ул.</t>
  </si>
  <si>
    <t>Песчаная пл.</t>
  </si>
  <si>
    <t>Международный центр научно-технической информации</t>
  </si>
  <si>
    <t>Центральный д/к "ВОС"</t>
  </si>
  <si>
    <t>Ул. Куусинена, 13</t>
  </si>
  <si>
    <t>Ул. Куусинена, 9</t>
  </si>
  <si>
    <t>Ул. Куусинена</t>
  </si>
  <si>
    <t>Метро "Полежаевская"</t>
  </si>
  <si>
    <t>Пр. Березовой рощи, 2</t>
  </si>
  <si>
    <t>Ул. Гризодубовой, 1</t>
  </si>
  <si>
    <t>Ул. Авиаконструктора Сухого, 23</t>
  </si>
  <si>
    <t>Метро "Динамо"</t>
  </si>
  <si>
    <t>Стадион Юных пионеров</t>
  </si>
  <si>
    <t>Метро "Динамо" (южный вход)</t>
  </si>
  <si>
    <t>Ул. Зорге</t>
  </si>
  <si>
    <t>Сквер Марш. Жукова</t>
  </si>
  <si>
    <t>Просп. Марш. Жукова, 14</t>
  </si>
  <si>
    <t>Ул. Демьяна Бедного</t>
  </si>
  <si>
    <t>Просп. Марш. Жукова, 24</t>
  </si>
  <si>
    <t>Ул. Народного Ополчения</t>
  </si>
  <si>
    <t>Бульв. Ген. Карбышева</t>
  </si>
  <si>
    <t>Ул. Ген. Глаголева</t>
  </si>
  <si>
    <t>Живописная ул. - Храм Живоначальной Троицы</t>
  </si>
  <si>
    <t>Водная станция "Труд"</t>
  </si>
  <si>
    <t>Серебряный бор</t>
  </si>
  <si>
    <t>3-я линия</t>
  </si>
  <si>
    <t>Причал</t>
  </si>
  <si>
    <t>Наб. Новикова-Прибоя</t>
  </si>
  <si>
    <t>Просп. Марш. Жукова, 59</t>
  </si>
  <si>
    <t>Универмаг</t>
  </si>
  <si>
    <t>Метро "Строгино" (запад. вестибюль)</t>
  </si>
  <si>
    <t>Метро "Строгино" (вост. вестибюль)</t>
  </si>
  <si>
    <t>6-я Городская больница</t>
  </si>
  <si>
    <t>Воднолыжный стадион</t>
  </si>
  <si>
    <t>Ул. Исаковского, 31</t>
  </si>
  <si>
    <t>Аллея Дорога Жизни</t>
  </si>
  <si>
    <t>Аллея Ген. Корчагина</t>
  </si>
  <si>
    <t>Памятник Героям войны</t>
  </si>
  <si>
    <t>3-й мкр. Строгина (выс.)</t>
  </si>
  <si>
    <t>3-й мкр. Строгина (пос.)</t>
  </si>
  <si>
    <t>Ул. Исаковского, 6</t>
  </si>
  <si>
    <t>Департамент труда и занятости</t>
  </si>
  <si>
    <t>4-й мкр. Строгина</t>
  </si>
  <si>
    <t>Неманский пр.</t>
  </si>
  <si>
    <t>Метро "Тушинская"</t>
  </si>
  <si>
    <t>Сходненский тупик</t>
  </si>
  <si>
    <t>15-й автобусный парк</t>
  </si>
  <si>
    <t>Акад. Коммунального хоз-ва</t>
  </si>
  <si>
    <t>Платф. Трикотажная (пос.)</t>
  </si>
  <si>
    <t>Река Сходня</t>
  </si>
  <si>
    <t>8-й мкр. Митина (пос.)</t>
  </si>
  <si>
    <t>Ул. Ген. Белобородова, 30</t>
  </si>
  <si>
    <t>Бассейн</t>
  </si>
  <si>
    <t>Школа</t>
  </si>
  <si>
    <t>Ул. Ген. Белобородова, 16</t>
  </si>
  <si>
    <t>Пенягинская ул.</t>
  </si>
  <si>
    <t>Ул. Ген. Белобородова</t>
  </si>
  <si>
    <t>Ул. Барышиха</t>
  </si>
  <si>
    <t>Метро "Митино"</t>
  </si>
  <si>
    <t>Митинская ул., 48</t>
  </si>
  <si>
    <t>Ангелов пер.</t>
  </si>
  <si>
    <t>Метро "Пятницкое ш."</t>
  </si>
  <si>
    <t>Пятницкое ш., 37</t>
  </si>
  <si>
    <t>Военный городок</t>
  </si>
  <si>
    <t>Дубравная ул.</t>
  </si>
  <si>
    <t>РТС</t>
  </si>
  <si>
    <t>1-й Митинский пер.</t>
  </si>
  <si>
    <t>Митинский радиорынок</t>
  </si>
  <si>
    <t>Пятницкое ш., 9</t>
  </si>
  <si>
    <t>1-й мкр. Митина</t>
  </si>
  <si>
    <t>Спас</t>
  </si>
  <si>
    <t>Новобутаково</t>
  </si>
  <si>
    <t>Химкинская б-ца</t>
  </si>
  <si>
    <t>Канал им. Москвы</t>
  </si>
  <si>
    <t>Беломорская ул.</t>
  </si>
  <si>
    <t>К/т "Нева"</t>
  </si>
  <si>
    <t>Валдайский пр.</t>
  </si>
  <si>
    <t>Ин-т Усовершенствования врачей</t>
  </si>
  <si>
    <t>Ул. Лавочкина, 54</t>
  </si>
  <si>
    <t>Ул. Лавочкина</t>
  </si>
  <si>
    <t>Смольная ул.</t>
  </si>
  <si>
    <t>Метро "Речной вокз."</t>
  </si>
  <si>
    <t>Северный речной порт</t>
  </si>
  <si>
    <t>Дубравная ул., 48</t>
  </si>
  <si>
    <t>Клуб им. Чкалова</t>
  </si>
  <si>
    <t>Отель "Советский" -  Театр "Ромэн"</t>
  </si>
  <si>
    <t>Ул. Правды</t>
  </si>
  <si>
    <t>Белорусский вокз.</t>
  </si>
  <si>
    <t>Ленинградский просп., 26</t>
  </si>
  <si>
    <t>Покровское-Стрешнево (пос.)</t>
  </si>
  <si>
    <t>Б-ца МПС (пос.)</t>
  </si>
  <si>
    <t>Метро "Сокол" (пос.)</t>
  </si>
  <si>
    <t>Ул. Левитана</t>
  </si>
  <si>
    <t>К/т "Юность"</t>
  </si>
  <si>
    <t>Метро "Октябрьское поле"</t>
  </si>
  <si>
    <t>Ул. Марш. Вершинина</t>
  </si>
  <si>
    <t>Ул. Берзарина</t>
  </si>
  <si>
    <t>Ин-т Связи</t>
  </si>
  <si>
    <t>Ул. Марш. Тухачевского</t>
  </si>
  <si>
    <t>Ул. Народного Ополчения, 3</t>
  </si>
  <si>
    <t>Б-ца № 67</t>
  </si>
  <si>
    <t>Шлюз № 9</t>
  </si>
  <si>
    <t>М-н "Детские товары"</t>
  </si>
  <si>
    <t>Метро "Сокол" (выс.)</t>
  </si>
  <si>
    <t>Новопесчаная ул.</t>
  </si>
  <si>
    <t>К/т "Ленинград"</t>
  </si>
  <si>
    <t>2-я Песчаная ул.</t>
  </si>
  <si>
    <t>Ул. Сальвадора Альенде</t>
  </si>
  <si>
    <t>Ул. Алабяна</t>
  </si>
  <si>
    <t>нет рейсов</t>
  </si>
  <si>
    <t>МВ</t>
  </si>
  <si>
    <t>СВ</t>
  </si>
  <si>
    <t>БВ</t>
  </si>
  <si>
    <t>Ул. Марш. Конева</t>
  </si>
  <si>
    <t>Поликлиника</t>
  </si>
  <si>
    <t>Комбинат бытового обслуживания</t>
  </si>
  <si>
    <t>Ин-т Приборостроения</t>
  </si>
  <si>
    <t>Ул. Расплетина</t>
  </si>
  <si>
    <t>Ул. Берзарина, 32</t>
  </si>
  <si>
    <t>З-д ЖБИ</t>
  </si>
  <si>
    <t>Ул. Паршина</t>
  </si>
  <si>
    <t>Живописная ул.</t>
  </si>
  <si>
    <t>МФЦ Хорошево-Мневники</t>
  </si>
  <si>
    <t>Ул. Народного Ополчения, 9</t>
  </si>
  <si>
    <t>Карамышевская наб.</t>
  </si>
  <si>
    <t>Карамышевская наб., 10</t>
  </si>
  <si>
    <t>3-я Хорошевская ул. - 2-й Силикатный пр.</t>
  </si>
  <si>
    <t>Автокомбинат № 11</t>
  </si>
  <si>
    <t>Магистральный пер.</t>
  </si>
  <si>
    <t>1-я Магистральная ул.</t>
  </si>
  <si>
    <t>1-я Магистральная ул., 23</t>
  </si>
  <si>
    <t>Мелькомбинат № 3</t>
  </si>
  <si>
    <t>З-д мех. игрушки</t>
  </si>
  <si>
    <t>1-й Магистральный тупик</t>
  </si>
  <si>
    <t>2-я Магистральная ул.</t>
  </si>
  <si>
    <t>2-я Магистральная ул.,16</t>
  </si>
  <si>
    <t>3-я Магистральная ул.</t>
  </si>
  <si>
    <t>Институт</t>
  </si>
  <si>
    <t>Ул. Шеногина</t>
  </si>
  <si>
    <t>Силикатный з-д</t>
  </si>
  <si>
    <t>Силикатный з-д (выс.)</t>
  </si>
  <si>
    <t>Силикатный з-д (к/ст)</t>
  </si>
  <si>
    <t>Силикатный з-д (пос.)</t>
  </si>
  <si>
    <t>5-й автобусный парк</t>
  </si>
  <si>
    <t>Карамышевская наб., 1</t>
  </si>
  <si>
    <t>Метро "Молодежная" (к/ст)</t>
  </si>
  <si>
    <t>Метро "Молодежная" (пос.)</t>
  </si>
  <si>
    <t>Крылатский мост</t>
  </si>
  <si>
    <t>Терехово</t>
  </si>
  <si>
    <t>Автобаза Мостелефонстроя</t>
  </si>
  <si>
    <t>Ул. Нижние Мневники, 62</t>
  </si>
  <si>
    <t>Пр. Главмосстроя</t>
  </si>
  <si>
    <t>Карамышевская плотина</t>
  </si>
  <si>
    <t>Метро "Молодежная" (выс.)</t>
  </si>
  <si>
    <t>ав:691</t>
  </si>
  <si>
    <t>№</t>
  </si>
  <si>
    <t>Прямое направление</t>
  </si>
  <si>
    <t>Обратное направление</t>
  </si>
  <si>
    <t>27 - 33</t>
  </si>
  <si>
    <t>12 - 16</t>
  </si>
  <si>
    <t>18 - 22</t>
  </si>
  <si>
    <t>16 - 20</t>
  </si>
  <si>
    <t>13 - 17</t>
  </si>
  <si>
    <t>11 - 15</t>
  </si>
  <si>
    <t>14 - 18</t>
  </si>
  <si>
    <t>21 - 27</t>
  </si>
  <si>
    <t>36 - 44</t>
  </si>
  <si>
    <t>29 - 37</t>
  </si>
  <si>
    <t>15 - 19</t>
  </si>
  <si>
    <t>10 - 14</t>
  </si>
  <si>
    <t>20 - 26</t>
  </si>
  <si>
    <t>Метро "Сходненская"</t>
  </si>
  <si>
    <t>Аэродромная ул.</t>
  </si>
  <si>
    <t>Бульв. Яна Райниса, 10</t>
  </si>
  <si>
    <t>Туристская ул.</t>
  </si>
  <si>
    <t>Пр. Донелайтиса, 38</t>
  </si>
  <si>
    <t>Пр. Донелайтиса</t>
  </si>
  <si>
    <t>Детский сад</t>
  </si>
  <si>
    <t>Пр. Донелайтиса, 12</t>
  </si>
  <si>
    <t>Походный пр.</t>
  </si>
  <si>
    <t>Нелидовская ул.</t>
  </si>
  <si>
    <t>Сходненская ул.</t>
  </si>
  <si>
    <t>Муниципалитет Южное Тушино</t>
  </si>
  <si>
    <t>Ул. Фабрициуса, 48</t>
  </si>
  <si>
    <t>Радиоклуб</t>
  </si>
  <si>
    <t>Походный пр., 15</t>
  </si>
  <si>
    <t>178м</t>
  </si>
  <si>
    <t>368м</t>
  </si>
  <si>
    <t>СЗАО</t>
  </si>
  <si>
    <t>Длина разворота (для обоих направлений), км</t>
  </si>
  <si>
    <t>Длина оборотного рейса</t>
  </si>
  <si>
    <t>май</t>
  </si>
  <si>
    <t>Трасса следования маршрута</t>
  </si>
  <si>
    <t>Ленинградский проспект (дублер)</t>
  </si>
  <si>
    <t>Волоколамское шоссе (дублер)</t>
  </si>
  <si>
    <t>Волоколамское шоссе</t>
  </si>
  <si>
    <t>Иваньковское шоссе</t>
  </si>
  <si>
    <t>Береговая улица</t>
  </si>
  <si>
    <t>Полесский проезд</t>
  </si>
  <si>
    <t>Ленинградский проспект</t>
  </si>
  <si>
    <t>Разворот</t>
  </si>
  <si>
    <t>Авиационная улица</t>
  </si>
  <si>
    <t>Новощукинская улица</t>
  </si>
  <si>
    <t>Строгинское шоссе</t>
  </si>
  <si>
    <t>Улица Маршала Катукова</t>
  </si>
  <si>
    <t>Улица Кулакова</t>
  </si>
  <si>
    <t>Улица Маршала Воробьева</t>
  </si>
  <si>
    <t>Проектируемый проезд №6015</t>
  </si>
  <si>
    <t>Улица Маршала Прошлякова</t>
  </si>
  <si>
    <t>Улица Твардовского</t>
  </si>
  <si>
    <t>Улица Маршала Василевского</t>
  </si>
  <si>
    <t>Театральная аллея</t>
  </si>
  <si>
    <t>Улица Авиаконструктора Сухого</t>
  </si>
  <si>
    <t>Улица Гризодубовой</t>
  </si>
  <si>
    <t>Проезд Березовой Рощи</t>
  </si>
  <si>
    <t>4-й Ходынский проезд</t>
  </si>
  <si>
    <t>Улица Авиаконструктора </t>
  </si>
  <si>
    <t>3-я Песчаная улица</t>
  </si>
  <si>
    <t>Новопесчаная улица</t>
  </si>
  <si>
    <t>Улица Куусинена</t>
  </si>
  <si>
    <t>Хорошевское шоссе</t>
  </si>
  <si>
    <t>Проектируемый проезд №54</t>
  </si>
  <si>
    <t>Ходынский бульвар</t>
  </si>
  <si>
    <t>Проспект Маршала Жукова</t>
  </si>
  <si>
    <t>Проспект Маршала Жукова </t>
  </si>
  <si>
    <t>Таманская улица</t>
  </si>
  <si>
    <t>Лесопарк Серебряный Бор</t>
  </si>
  <si>
    <t>Карамышевский проезд</t>
  </si>
  <si>
    <t>Живописный мост</t>
  </si>
  <si>
    <t>Улица Исаковского</t>
  </si>
  <si>
    <t>Неманский проезд</t>
  </si>
  <si>
    <t>Строгинский бульвар</t>
  </si>
  <si>
    <t>Улица Генерала Белобородов</t>
  </si>
  <si>
    <t>Дубравная улица</t>
  </si>
  <si>
    <t>Митинская улица</t>
  </si>
  <si>
    <t>Пятницкое шоссе</t>
  </si>
  <si>
    <t>МКАД</t>
  </si>
  <si>
    <t>МКАД, 74-й километр</t>
  </si>
  <si>
    <t>Ленинградское шоссе</t>
  </si>
  <si>
    <t>Беломорская улица</t>
  </si>
  <si>
    <t>Улица Лавочкина</t>
  </si>
  <si>
    <t>Фестивальная улица</t>
  </si>
  <si>
    <t>Песчаная улица</t>
  </si>
  <si>
    <t>Улица Алабяна</t>
  </si>
  <si>
    <t>Улица Народного Ополчения</t>
  </si>
  <si>
    <t>Улица Саляма Адиля</t>
  </si>
  <si>
    <t>Карамышевская набережная</t>
  </si>
  <si>
    <t>Улица Маршала Бирюзова</t>
  </si>
  <si>
    <t>Набережная Новикова-Прибоя</t>
  </si>
  <si>
    <t>Песчаный переулок</t>
  </si>
  <si>
    <t>Песчаная ул.</t>
  </si>
  <si>
    <t>ул. Алабяна</t>
  </si>
  <si>
    <t>ул. Маршала Бирюзова</t>
  </si>
  <si>
    <t>ул. Маршала Рыбалко</t>
  </si>
  <si>
    <t>ул. Расплетина</t>
  </si>
  <si>
    <t>ул. Берзарина</t>
  </si>
  <si>
    <t>ул. Паршина</t>
  </si>
  <si>
    <t>Берзарина ул.</t>
  </si>
  <si>
    <t>Расплетина ул.</t>
  </si>
  <si>
    <t>ул. Народного Ополчения</t>
  </si>
  <si>
    <t>ул. Песчаная</t>
  </si>
  <si>
    <t>пр. Маршала Жукова (дублер)</t>
  </si>
  <si>
    <t>ул. Мневники</t>
  </si>
  <si>
    <t>пр-д Березовой рощи</t>
  </si>
  <si>
    <t>4-ая Магистральная ул.</t>
  </si>
  <si>
    <t>1-ая Магистральная ул.</t>
  </si>
  <si>
    <t>1-й Силикатный пр-д</t>
  </si>
  <si>
    <t>3-й Силикатный пр.</t>
  </si>
  <si>
    <t>ул. Саляма Адиля</t>
  </si>
  <si>
    <t>Ельнинская улица</t>
  </si>
  <si>
    <t>ул. Ярцевская</t>
  </si>
  <si>
    <t>ул. Нижние Мневники</t>
  </si>
  <si>
    <t>Бульвар Яна Райниса</t>
  </si>
  <si>
    <t>Проезд Донелайтиса</t>
  </si>
  <si>
    <t>Походный проезд</t>
  </si>
  <si>
    <t>Сходненская улица</t>
  </si>
  <si>
    <t>Улица Фабрициуса</t>
  </si>
  <si>
    <t>-</t>
  </si>
  <si>
    <t>ав:88</t>
  </si>
  <si>
    <t>ав:100</t>
  </si>
  <si>
    <t>Метро "Планерная (к/ст)</t>
  </si>
  <si>
    <t>Метро "Планерная" (пос.)</t>
  </si>
  <si>
    <t>Ул. Вилиса Лациса, 5</t>
  </si>
  <si>
    <t>Алешкинский лес</t>
  </si>
  <si>
    <t>Поликлиника № 97 - Студгородок</t>
  </si>
  <si>
    <t>Туристская ул., 22</t>
  </si>
  <si>
    <t>Ул. Героев Панфиловцев</t>
  </si>
  <si>
    <t>Ул. Героев Панфиловцев, 33</t>
  </si>
  <si>
    <t>НИИАТ</t>
  </si>
  <si>
    <t>Детская б-ца № 7</t>
  </si>
  <si>
    <t>Братцево</t>
  </si>
  <si>
    <t>Светлогорский пр.</t>
  </si>
  <si>
    <t>Школа № 821</t>
  </si>
  <si>
    <t>Спортшкола</t>
  </si>
  <si>
    <t>Ул. Василия Петушкова, 7</t>
  </si>
  <si>
    <t>17-й таксомоторный парк</t>
  </si>
  <si>
    <t>Платф. Трикотажная</t>
  </si>
  <si>
    <t>Покровское-Глебово (выс.)</t>
  </si>
  <si>
    <t>Ул. Панфилова, 16</t>
  </si>
  <si>
    <t>Б-ца МПС (выс.)</t>
  </si>
  <si>
    <t>Метро "Планерная" (выс.)</t>
  </si>
  <si>
    <t>Щукино (выс.)</t>
  </si>
  <si>
    <t>Щукино (пос.)</t>
  </si>
  <si>
    <t>Ул. Акад. Бочвара</t>
  </si>
  <si>
    <t>Ин-т им. Гамалеи</t>
  </si>
  <si>
    <t>86-я клиническая б-ца</t>
  </si>
  <si>
    <t>Ул. Гамалеи</t>
  </si>
  <si>
    <t>Пл. Ген. Жадова</t>
  </si>
  <si>
    <t>Пл. Акад. Курчатова</t>
  </si>
  <si>
    <t>Ул. Марш. Бирюзова</t>
  </si>
  <si>
    <t>52-я гор. б-ца</t>
  </si>
  <si>
    <t>Планерная ул.</t>
  </si>
  <si>
    <t>Ул. Вилиса Лациса</t>
  </si>
  <si>
    <t>Ул. Героев-Панфиловцев</t>
  </si>
  <si>
    <t>Б-р Яна Райниса</t>
  </si>
  <si>
    <t>Ул. Василия Петушкова</t>
  </si>
  <si>
    <t>Волоколамское ш.</t>
  </si>
  <si>
    <t>Волоколамское ш. (дублер)</t>
  </si>
  <si>
    <t>Щукино</t>
  </si>
  <si>
    <t>Ул. Авиационная</t>
  </si>
  <si>
    <t>Ул. Маршала Василевского</t>
  </si>
  <si>
    <t>Ул. Академика Бочвара</t>
  </si>
  <si>
    <t>Ул. Максимова</t>
  </si>
  <si>
    <t>Ул. Маршала Бирюзова</t>
  </si>
  <si>
    <t>Площадь Академика Курчатова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</si>
  <si>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</si>
  <si>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Новое название маршрута</t>
  </si>
  <si>
    <t>199к</t>
  </si>
  <si>
    <t>691к</t>
  </si>
  <si>
    <t>Кол-во ТС</t>
  </si>
  <si>
    <t>462м</t>
  </si>
  <si>
    <t>5-11</t>
  </si>
  <si>
    <t>5-15</t>
  </si>
  <si>
    <t>7-12</t>
  </si>
  <si>
    <t>10-15</t>
  </si>
  <si>
    <t>10-17</t>
  </si>
  <si>
    <t>15-15</t>
  </si>
  <si>
    <t>5-10</t>
  </si>
  <si>
    <t>3-5</t>
  </si>
  <si>
    <t>6-7</t>
  </si>
  <si>
    <t xml:space="preserve">Выпуск </t>
  </si>
  <si>
    <t>Интервалы</t>
  </si>
  <si>
    <t>Текущие данные</t>
  </si>
  <si>
    <t>16-25</t>
  </si>
  <si>
    <t>9-28</t>
  </si>
  <si>
    <t>9-23</t>
  </si>
  <si>
    <t>Планируемые данные</t>
  </si>
  <si>
    <t>Выпуск</t>
  </si>
  <si>
    <t>Интервал (7-9)</t>
  </si>
  <si>
    <t>Интервал (9-16)</t>
  </si>
  <si>
    <t>Интервал (16-19)</t>
  </si>
  <si>
    <t>Интервал (19-21)</t>
  </si>
  <si>
    <t>Присоединенные</t>
  </si>
  <si>
    <t>Лечебно-реабилитационный центр (строящаяся)</t>
  </si>
  <si>
    <t>Медицинский центр Гражданской авиации (строящаяся)</t>
  </si>
  <si>
    <t>Покровский берег (строящаяся)</t>
  </si>
  <si>
    <t>Воднолыжный стадион (строящаяся)</t>
  </si>
  <si>
    <t>Трамвайное депо (строящаяся)</t>
  </si>
  <si>
    <t>База "Дон-строй" (строящаяся)</t>
  </si>
  <si>
    <t>Автотехцентр Star Motors (строящаяся)</t>
  </si>
  <si>
    <t>Улица Маршала Прошлякова (строящаяся)</t>
  </si>
  <si>
    <t>ТЦ Metro (строящаяся)</t>
  </si>
  <si>
    <t>Налоговый городок (строящаяся)</t>
  </si>
  <si>
    <t>Метро "Динамо"(3) (строящаяся)</t>
  </si>
  <si>
    <t>Серебрянный Бор (строящаяся)</t>
  </si>
  <si>
    <t>Улица Саломеи Нерис (строящаяся)</t>
  </si>
  <si>
    <t>Магазин Детские товары (строящаяся)</t>
  </si>
  <si>
    <t>Набережная Новикова-Прибоя, 10 (строящаяся)</t>
  </si>
  <si>
    <t>Набережная Новикова-Прибоя(1) (строящаяся)</t>
  </si>
  <si>
    <t>Бизнес-центр "Зенит-плаза" (строящаяся)</t>
  </si>
  <si>
    <t>Дворец спорта "Мегаспорт" (южный вход) (строящаяся)</t>
  </si>
  <si>
    <t>Спорткомплекс ЦСКА (строящаяся)</t>
  </si>
  <si>
    <t>Таблица 3 «Интервалы движения для каждого типа (ID) расписания»</t>
  </si>
  <si>
    <t>Количество рейсов</t>
  </si>
  <si>
    <t xml:space="preserve">Период времени с момента отправления предыдущего ТС (минут) </t>
  </si>
  <si>
    <t>20 - 25</t>
  </si>
  <si>
    <t xml:space="preserve">691м  </t>
  </si>
  <si>
    <t>672м</t>
  </si>
  <si>
    <t xml:space="preserve">458м  </t>
  </si>
  <si>
    <t>598м</t>
  </si>
  <si>
    <t xml:space="preserve">100м   </t>
  </si>
  <si>
    <t xml:space="preserve">386м   </t>
  </si>
  <si>
    <t>442м</t>
  </si>
  <si>
    <t xml:space="preserve">475м   </t>
  </si>
  <si>
    <t>10 - 15</t>
  </si>
  <si>
    <t>11- 15</t>
  </si>
  <si>
    <t>8</t>
  </si>
  <si>
    <t>10</t>
  </si>
  <si>
    <t>Будни зима</t>
  </si>
  <si>
    <t>Будни лето</t>
  </si>
  <si>
    <t>Вых. Зима</t>
  </si>
  <si>
    <t>Вых. Лето</t>
  </si>
  <si>
    <t>№ (ID) остано-вочного пункта</t>
  </si>
  <si>
    <t>Путь следо-вания (прямой - 0/ обратный - 1)</t>
  </si>
  <si>
    <t>Длина перегона между останов-ками, км</t>
  </si>
  <si>
    <t>Номер остановки от первого остановочного пункта по прямому/ обратному пути следования, соответственно</t>
  </si>
  <si>
    <t>Понеде-льник</t>
  </si>
  <si>
    <t>Праздни-чные дни</t>
  </si>
  <si>
    <t>Воскре-сенье</t>
  </si>
  <si>
    <t>Кол-во рейсов</t>
  </si>
  <si>
    <t>Приложение №1 «Параметры перевозок» к техническому заданию на обеспечение транспортного обслуживания населения автомобильным транспортом общего пользования на маршрутах  регулярных перевозок пассажиров и багажа автомобильным транспортом в городском сообщении</t>
  </si>
  <si>
    <t>Длина рейса</t>
  </si>
  <si>
    <t>Старое количество рейсов в день</t>
  </si>
  <si>
    <t>Новое количество рейсов в день</t>
  </si>
  <si>
    <t>Изменение</t>
  </si>
  <si>
    <t>Транспортная работа</t>
  </si>
  <si>
    <t>Новая транспортная работа</t>
  </si>
  <si>
    <t>Старая транспортная работа</t>
  </si>
  <si>
    <t>январь</t>
  </si>
  <si>
    <t>февраль</t>
  </si>
  <si>
    <t>март</t>
  </si>
  <si>
    <t>июнь</t>
  </si>
  <si>
    <t>июль</t>
  </si>
  <si>
    <t>август</t>
  </si>
  <si>
    <t>ноябрь</t>
  </si>
  <si>
    <t>декабрь</t>
  </si>
  <si>
    <t>будни</t>
  </si>
  <si>
    <t>вых</t>
  </si>
  <si>
    <t>зима</t>
  </si>
  <si>
    <t>лето</t>
  </si>
  <si>
    <t>15 - 20</t>
  </si>
  <si>
    <t>21 - 26</t>
  </si>
  <si>
    <t>11 - 14</t>
  </si>
  <si>
    <t>Интервал (21-23)</t>
  </si>
  <si>
    <t>Приложение №3 «Параметры перевозок» к Государственному контракту №__ от __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</si>
</sst>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р_._-;\-* #,##0.00_р_._-;_-* &quot;-&quot;??_р_._-;_-@_-"/>
    <numFmt numFmtId="164" formatCode="0.0000000000000"/>
    <numFmt numFmtId="165" formatCode="h:mm;@"/>
    <numFmt numFmtId="166" formatCode="_-* #,##0.0_р_._-;\-* #,##0.0_р_._-;_-* &quot;-&quot;??_р_._-;_-@_-"/>
    <numFmt numFmtId="167" formatCode="0.0"/>
    <numFmt numFmtId="168" formatCode="_-* #,##0_р_._-;\-* #,##0_р_._-;_-* &quot;-&quot;??_р_._-;_-@_-"/>
    <numFmt numFmtId="169" formatCode="0.0%"/>
  </numFmts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2"/>
      <color indexed="8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b/>
      <sz val="16"/>
      <color theme="0"/>
      <name val="Times New Roman"/>
      <family val="1"/>
      <charset val="204"/>
    </font>
    <font>
      <sz val="16"/>
      <color theme="0"/>
      <name val="Times New Roman"/>
      <family val="1"/>
      <charset val="204"/>
    </font>
    <font>
      <sz val="16"/>
      <color theme="1" tint="0.499984740745262"/>
      <name val="Times New Roman"/>
      <family val="1"/>
      <charset val="204"/>
    </font>
    <font>
      <b/>
      <sz val="16"/>
      <name val="Times New Roman"/>
      <family val="1"/>
      <charset val="204"/>
    </font>
    <font>
      <sz val="15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indexed="8"/>
      <name val="Times New Roman"/>
      <family val="1"/>
      <charset val="204"/>
    </font>
    <font>
      <sz val="9"/>
      <color indexed="81"/>
      <name val="Tahoma"/>
      <family val="2"/>
      <charset val="204"/>
    </font>
    <font>
      <sz val="12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225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1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Border="1"/>
    <xf numFmtId="1" fontId="1" fillId="0" borderId="0" xfId="0" applyNumberFormat="1" applyFont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2" borderId="2" xfId="0" applyNumberFormat="1" applyFont="1" applyFill="1" applyBorder="1"/>
    <xf numFmtId="0" fontId="1" fillId="2" borderId="0" xfId="0" applyNumberFormat="1" applyFont="1" applyFill="1" applyBorder="1"/>
    <xf numFmtId="0" fontId="1" fillId="2" borderId="6" xfId="0" applyNumberFormat="1" applyFont="1" applyFill="1" applyBorder="1"/>
    <xf numFmtId="0" fontId="1" fillId="0" borderId="6" xfId="0" applyFont="1" applyBorder="1"/>
    <xf numFmtId="2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/>
    <xf numFmtId="0" fontId="1" fillId="0" borderId="0" xfId="0" applyFont="1" applyFill="1"/>
    <xf numFmtId="0" fontId="1" fillId="0" borderId="0" xfId="0" applyFont="1" applyAlignment="1">
      <alignment wrapText="1"/>
    </xf>
    <xf numFmtId="2" fontId="1" fillId="0" borderId="0" xfId="0" applyNumberFormat="1" applyFont="1" applyFill="1" applyBorder="1"/>
    <xf numFmtId="0" fontId="3" fillId="0" borderId="0" xfId="0" applyFont="1"/>
    <xf numFmtId="0" fontId="3" fillId="0" borderId="0" xfId="0" applyFont="1" applyAlignment="1">
      <alignment wrapText="1"/>
    </xf>
    <xf numFmtId="1" fontId="1" fillId="0" borderId="0" xfId="0" applyNumberFormat="1" applyFont="1" applyFill="1" applyBorder="1"/>
    <xf numFmtId="0" fontId="3" fillId="0" borderId="0" xfId="0" applyFont="1" applyAlignment="1">
      <alignment vertical="center" wrapText="1"/>
    </xf>
    <xf numFmtId="0" fontId="3" fillId="0" borderId="0" xfId="0" applyFont="1" applyBorder="1"/>
    <xf numFmtId="20" fontId="3" fillId="0" borderId="1" xfId="0" applyNumberFormat="1" applyFont="1" applyFill="1" applyBorder="1" applyAlignment="1">
      <alignment horizontal="center"/>
    </xf>
    <xf numFmtId="164" fontId="1" fillId="0" borderId="0" xfId="0" applyNumberFormat="1" applyFont="1" applyFill="1" applyBorder="1"/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horizontal="center"/>
    </xf>
    <xf numFmtId="0" fontId="6" fillId="0" borderId="0" xfId="0" applyFont="1" applyFill="1" applyBorder="1"/>
    <xf numFmtId="1" fontId="3" fillId="0" borderId="1" xfId="0" applyNumberFormat="1" applyFont="1" applyFill="1" applyBorder="1" applyAlignment="1">
      <alignment horizontal="center"/>
    </xf>
    <xf numFmtId="0" fontId="4" fillId="0" borderId="0" xfId="0" applyFont="1" applyFill="1" applyAlignment="1"/>
    <xf numFmtId="165" fontId="3" fillId="0" borderId="1" xfId="0" applyNumberFormat="1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wrapText="1"/>
    </xf>
    <xf numFmtId="0" fontId="3" fillId="0" borderId="1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0" xfId="0" applyFont="1" applyFill="1" applyBorder="1" applyAlignment="1">
      <alignment horizontal="center" vertical="center" wrapText="1"/>
    </xf>
    <xf numFmtId="1" fontId="1" fillId="0" borderId="1" xfId="0" applyNumberFormat="1" applyFont="1" applyFill="1" applyBorder="1"/>
    <xf numFmtId="0" fontId="1" fillId="0" borderId="1" xfId="0" applyFont="1" applyFill="1" applyBorder="1"/>
    <xf numFmtId="164" fontId="1" fillId="0" borderId="1" xfId="0" applyNumberFormat="1" applyFont="1" applyFill="1" applyBorder="1"/>
    <xf numFmtId="0" fontId="3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1" fontId="1" fillId="0" borderId="0" xfId="0" applyNumberFormat="1" applyFont="1" applyFill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2" fontId="1" fillId="0" borderId="1" xfId="0" applyNumberFormat="1" applyFont="1" applyFill="1" applyBorder="1" applyAlignment="1">
      <alignment horizontal="right"/>
    </xf>
    <xf numFmtId="0" fontId="3" fillId="0" borderId="0" xfId="0" applyFont="1" applyAlignment="1">
      <alignment vertical="center"/>
    </xf>
    <xf numFmtId="2" fontId="1" fillId="0" borderId="0" xfId="0" applyNumberFormat="1" applyFont="1" applyFill="1" applyBorder="1" applyAlignment="1"/>
    <xf numFmtId="2" fontId="1" fillId="0" borderId="1" xfId="0" applyNumberFormat="1" applyFont="1" applyFill="1" applyBorder="1"/>
    <xf numFmtId="1" fontId="1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0" fillId="0" borderId="14" xfId="0" applyBorder="1"/>
    <xf numFmtId="0" fontId="1" fillId="0" borderId="6" xfId="0" applyFont="1" applyFill="1" applyBorder="1"/>
    <xf numFmtId="0" fontId="7" fillId="0" borderId="7" xfId="0" applyFont="1" applyBorder="1" applyAlignment="1">
      <alignment horizontal="centerContinuous" wrapText="1"/>
    </xf>
    <xf numFmtId="0" fontId="7" fillId="0" borderId="10" xfId="0" applyFont="1" applyBorder="1" applyAlignment="1">
      <alignment horizontal="centerContinuous" wrapText="1"/>
    </xf>
    <xf numFmtId="0" fontId="7" fillId="0" borderId="11" xfId="0" applyFont="1" applyBorder="1" applyAlignment="1">
      <alignment horizontal="centerContinuous" wrapText="1"/>
    </xf>
    <xf numFmtId="0" fontId="8" fillId="0" borderId="0" xfId="0" applyFont="1"/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9" fillId="0" borderId="0" xfId="0" applyFont="1"/>
    <xf numFmtId="0" fontId="9" fillId="0" borderId="0" xfId="0" applyFont="1" applyFill="1" applyAlignment="1">
      <alignment horizontal="left"/>
    </xf>
    <xf numFmtId="0" fontId="12" fillId="0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/>
    <xf numFmtId="0" fontId="14" fillId="0" borderId="0" xfId="0" applyFont="1"/>
    <xf numFmtId="0" fontId="9" fillId="0" borderId="0" xfId="0" applyFont="1" applyFill="1" applyAlignmen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wrapText="1"/>
    </xf>
    <xf numFmtId="0" fontId="10" fillId="0" borderId="0" xfId="0" applyFont="1" applyAlignment="1"/>
    <xf numFmtId="0" fontId="9" fillId="0" borderId="0" xfId="0" applyFont="1" applyFill="1" applyAlignment="1">
      <alignment horizontal="right" vertical="center"/>
    </xf>
    <xf numFmtId="0" fontId="11" fillId="0" borderId="0" xfId="0" applyFont="1" applyFill="1"/>
    <xf numFmtId="0" fontId="11" fillId="0" borderId="0" xfId="0" applyFont="1" applyFill="1" applyAlignment="1">
      <alignment horizontal="right" vertical="center"/>
    </xf>
    <xf numFmtId="0" fontId="1" fillId="2" borderId="0" xfId="0" applyNumberFormat="1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1" fontId="1" fillId="0" borderId="0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0" fontId="11" fillId="0" borderId="0" xfId="0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20" fontId="1" fillId="0" borderId="0" xfId="0" applyNumberFormat="1" applyFont="1" applyBorder="1" applyAlignment="1">
      <alignment horizontal="center" vertical="center"/>
    </xf>
    <xf numFmtId="20" fontId="1" fillId="0" borderId="0" xfId="0" applyNumberFormat="1" applyFont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left" vertical="center"/>
    </xf>
    <xf numFmtId="1" fontId="3" fillId="0" borderId="1" xfId="0" applyNumberFormat="1" applyFont="1" applyFill="1" applyBorder="1" applyAlignment="1">
      <alignment horizontal="center" vertical="center"/>
    </xf>
    <xf numFmtId="20" fontId="3" fillId="0" borderId="1" xfId="0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vertical="center"/>
    </xf>
    <xf numFmtId="0" fontId="9" fillId="0" borderId="0" xfId="0" applyFont="1" applyAlignment="1">
      <alignment vertical="center" wrapText="1"/>
    </xf>
    <xf numFmtId="2" fontId="9" fillId="0" borderId="0" xfId="0" applyNumberFormat="1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0" fontId="11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center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right" vertical="center"/>
    </xf>
    <xf numFmtId="0" fontId="11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8" fillId="0" borderId="0" xfId="0" applyFont="1" applyFill="1" applyBorder="1"/>
    <xf numFmtId="166" fontId="19" fillId="0" borderId="0" xfId="1" applyNumberFormat="1" applyFont="1" applyFill="1" applyBorder="1"/>
    <xf numFmtId="0" fontId="19" fillId="0" borderId="0" xfId="0" applyFont="1" applyFill="1" applyBorder="1" applyAlignment="1">
      <alignment horizontal="center"/>
    </xf>
    <xf numFmtId="0" fontId="0" fillId="0" borderId="1" xfId="0" applyFill="1" applyBorder="1"/>
    <xf numFmtId="0" fontId="1" fillId="0" borderId="3" xfId="0" applyFont="1" applyFill="1" applyBorder="1"/>
    <xf numFmtId="1" fontId="1" fillId="0" borderId="1" xfId="0" applyNumberFormat="1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right"/>
    </xf>
    <xf numFmtId="0" fontId="1" fillId="0" borderId="11" xfId="0" applyFont="1" applyFill="1" applyBorder="1"/>
    <xf numFmtId="2" fontId="1" fillId="0" borderId="0" xfId="0" applyNumberFormat="1" applyFont="1" applyFill="1"/>
    <xf numFmtId="0" fontId="1" fillId="0" borderId="12" xfId="0" applyFont="1" applyFill="1" applyBorder="1"/>
    <xf numFmtId="2" fontId="1" fillId="0" borderId="3" xfId="0" applyNumberFormat="1" applyFont="1" applyFill="1" applyBorder="1" applyAlignment="1">
      <alignment horizontal="right"/>
    </xf>
    <xf numFmtId="1" fontId="1" fillId="0" borderId="3" xfId="0" applyNumberFormat="1" applyFont="1" applyFill="1" applyBorder="1"/>
    <xf numFmtId="2" fontId="1" fillId="0" borderId="3" xfId="0" applyNumberFormat="1" applyFont="1" applyFill="1" applyBorder="1"/>
    <xf numFmtId="0" fontId="20" fillId="0" borderId="7" xfId="0" applyFont="1" applyBorder="1" applyAlignment="1">
      <alignment horizontal="centerContinuous" wrapText="1"/>
    </xf>
    <xf numFmtId="0" fontId="20" fillId="0" borderId="10" xfId="0" applyFont="1" applyBorder="1" applyAlignment="1">
      <alignment horizontal="centerContinuous" wrapText="1"/>
    </xf>
    <xf numFmtId="0" fontId="20" fillId="0" borderId="11" xfId="0" applyFont="1" applyBorder="1" applyAlignment="1">
      <alignment horizontal="centerContinuous" wrapText="1"/>
    </xf>
    <xf numFmtId="0" fontId="21" fillId="0" borderId="0" xfId="0" applyFont="1"/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Border="1"/>
    <xf numFmtId="0" fontId="20" fillId="0" borderId="1" xfId="0" applyFont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vertical="center" wrapText="1"/>
    </xf>
    <xf numFmtId="1" fontId="21" fillId="0" borderId="0" xfId="0" applyNumberFormat="1" applyFont="1"/>
    <xf numFmtId="1" fontId="21" fillId="0" borderId="1" xfId="0" applyNumberFormat="1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left"/>
    </xf>
    <xf numFmtId="165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165" fontId="22" fillId="0" borderId="1" xfId="0" applyNumberFormat="1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/>
    </xf>
    <xf numFmtId="0" fontId="3" fillId="0" borderId="0" xfId="0" applyFont="1" applyFill="1" applyAlignment="1">
      <alignment vertical="center"/>
    </xf>
    <xf numFmtId="1" fontId="3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Alignment="1">
      <alignment wrapText="1"/>
    </xf>
    <xf numFmtId="0" fontId="21" fillId="4" borderId="1" xfId="0" applyFont="1" applyFill="1" applyBorder="1" applyAlignment="1">
      <alignment horizontal="center" vertical="center"/>
    </xf>
    <xf numFmtId="168" fontId="19" fillId="0" borderId="0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 vertical="center" wrapText="1"/>
    </xf>
    <xf numFmtId="49" fontId="3" fillId="0" borderId="1" xfId="0" quotePrefix="1" applyNumberFormat="1" applyFont="1" applyFill="1" applyBorder="1" applyAlignment="1">
      <alignment horizontal="center"/>
    </xf>
    <xf numFmtId="167" fontId="3" fillId="0" borderId="0" xfId="0" applyNumberFormat="1" applyFont="1" applyBorder="1"/>
    <xf numFmtId="17" fontId="3" fillId="0" borderId="1" xfId="0" quotePrefix="1" applyNumberFormat="1" applyFont="1" applyFill="1" applyBorder="1" applyAlignment="1">
      <alignment horizontal="center"/>
    </xf>
    <xf numFmtId="1" fontId="3" fillId="0" borderId="1" xfId="0" quotePrefix="1" applyNumberFormat="1" applyFont="1" applyFill="1" applyBorder="1" applyAlignment="1">
      <alignment horizontal="center"/>
    </xf>
    <xf numFmtId="0" fontId="3" fillId="0" borderId="1" xfId="0" quotePrefix="1" applyFont="1" applyFill="1" applyBorder="1" applyAlignment="1">
      <alignment horizontal="center"/>
    </xf>
    <xf numFmtId="0" fontId="3" fillId="0" borderId="1" xfId="0" quotePrefix="1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Continuous" wrapText="1"/>
    </xf>
    <xf numFmtId="167" fontId="21" fillId="0" borderId="1" xfId="0" applyNumberFormat="1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right"/>
    </xf>
    <xf numFmtId="0" fontId="1" fillId="0" borderId="13" xfId="0" applyFont="1" applyFill="1" applyBorder="1"/>
    <xf numFmtId="0" fontId="1" fillId="0" borderId="5" xfId="0" applyFont="1" applyFill="1" applyBorder="1"/>
    <xf numFmtId="1" fontId="1" fillId="0" borderId="5" xfId="0" applyNumberFormat="1" applyFont="1" applyFill="1" applyBorder="1"/>
    <xf numFmtId="0" fontId="1" fillId="0" borderId="5" xfId="0" applyFont="1" applyFill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20" fillId="0" borderId="1" xfId="0" applyFont="1" applyBorder="1" applyAlignment="1">
      <alignment horizontal="left" vertical="center"/>
    </xf>
    <xf numFmtId="169" fontId="21" fillId="0" borderId="1" xfId="2" applyNumberFormat="1" applyFont="1" applyBorder="1"/>
    <xf numFmtId="0" fontId="20" fillId="3" borderId="1" xfId="0" applyFont="1" applyFill="1" applyBorder="1" applyAlignment="1">
      <alignment horizontal="center" vertical="center" wrapText="1"/>
    </xf>
    <xf numFmtId="1" fontId="21" fillId="3" borderId="1" xfId="0" applyNumberFormat="1" applyFont="1" applyFill="1" applyBorder="1" applyAlignment="1">
      <alignment horizontal="center" vertical="center" wrapText="1"/>
    </xf>
    <xf numFmtId="167" fontId="21" fillId="0" borderId="1" xfId="0" applyNumberFormat="1" applyFont="1" applyFill="1" applyBorder="1" applyAlignment="1">
      <alignment horizontal="center" vertical="center"/>
    </xf>
    <xf numFmtId="1" fontId="24" fillId="0" borderId="1" xfId="0" applyNumberFormat="1" applyFont="1" applyBorder="1" applyAlignment="1">
      <alignment horizontal="center" vertical="center" wrapText="1"/>
    </xf>
    <xf numFmtId="164" fontId="1" fillId="0" borderId="3" xfId="0" applyNumberFormat="1" applyFont="1" applyFill="1" applyBorder="1"/>
    <xf numFmtId="1" fontId="1" fillId="0" borderId="3" xfId="0" applyNumberFormat="1" applyFont="1" applyFill="1" applyBorder="1" applyAlignment="1">
      <alignment horizontal="center"/>
    </xf>
    <xf numFmtId="168" fontId="21" fillId="0" borderId="0" xfId="1" applyNumberFormat="1" applyFont="1"/>
    <xf numFmtId="9" fontId="21" fillId="0" borderId="0" xfId="2" applyFont="1"/>
    <xf numFmtId="0" fontId="21" fillId="3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9" fillId="0" borderId="0" xfId="0" applyFont="1" applyFill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 vertical="center"/>
    </xf>
    <xf numFmtId="0" fontId="13" fillId="0" borderId="0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0" xfId="0" applyFont="1" applyFill="1" applyAlignment="1">
      <alignment horizontal="right" vertical="center"/>
    </xf>
    <xf numFmtId="0" fontId="15" fillId="0" borderId="0" xfId="0" applyFont="1" applyFill="1" applyAlignment="1">
      <alignment horizontal="center" vertical="center"/>
    </xf>
  </cellXfs>
  <cellStyles count="3">
    <cellStyle name="Обычный" xfId="0" builtinId="0"/>
    <cellStyle name="Процентный" xfId="2" builtinId="5"/>
    <cellStyle name="Финансовый" xfId="1" builtinId="3"/>
  </cellStyles>
  <dxfs count="860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363681</xdr:colOff>
      <xdr:row>37</xdr:row>
      <xdr:rowOff>69274</xdr:rowOff>
    </xdr:from>
    <xdr:to>
      <xdr:col>7</xdr:col>
      <xdr:colOff>398317</xdr:colOff>
      <xdr:row>63</xdr:row>
      <xdr:rowOff>11205</xdr:rowOff>
    </xdr:to>
    <xdr:pic>
      <xdr:nvPicPr>
        <xdr:cNvPr id="2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454" y="8087592"/>
          <a:ext cx="8693727" cy="53166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311727</xdr:colOff>
      <xdr:row>37</xdr:row>
      <xdr:rowOff>51955</xdr:rowOff>
    </xdr:from>
    <xdr:to>
      <xdr:col>7</xdr:col>
      <xdr:colOff>588817</xdr:colOff>
      <xdr:row>62</xdr:row>
      <xdr:rowOff>57841</xdr:rowOff>
    </xdr:to>
    <xdr:pic>
      <xdr:nvPicPr>
        <xdr:cNvPr id="2" name="Рисунок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070273"/>
          <a:ext cx="8918863" cy="52013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1371600</xdr:colOff>
      <xdr:row>39</xdr:row>
      <xdr:rowOff>0</xdr:rowOff>
    </xdr:from>
    <xdr:to>
      <xdr:col>7</xdr:col>
      <xdr:colOff>443777</xdr:colOff>
      <xdr:row>65</xdr:row>
      <xdr:rowOff>46427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9067800"/>
          <a:ext cx="7682777" cy="4999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415636</xdr:colOff>
      <xdr:row>37</xdr:row>
      <xdr:rowOff>51955</xdr:rowOff>
    </xdr:from>
    <xdr:to>
      <xdr:col>6</xdr:col>
      <xdr:colOff>439448</xdr:colOff>
      <xdr:row>61</xdr:row>
      <xdr:rowOff>44565</xdr:rowOff>
    </xdr:to>
    <xdr:pic>
      <xdr:nvPicPr>
        <xdr:cNvPr id="2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409" y="8070273"/>
          <a:ext cx="7983682" cy="49802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415636</xdr:colOff>
      <xdr:row>38</xdr:row>
      <xdr:rowOff>69273</xdr:rowOff>
    </xdr:from>
    <xdr:to>
      <xdr:col>8</xdr:col>
      <xdr:colOff>39913</xdr:colOff>
      <xdr:row>61</xdr:row>
      <xdr:rowOff>138546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6" y="8295409"/>
          <a:ext cx="9746754" cy="48490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1766455</xdr:colOff>
      <xdr:row>37</xdr:row>
      <xdr:rowOff>138543</xdr:rowOff>
    </xdr:from>
    <xdr:to>
      <xdr:col>6</xdr:col>
      <xdr:colOff>269668</xdr:colOff>
      <xdr:row>61</xdr:row>
      <xdr:rowOff>106461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228" y="8156861"/>
          <a:ext cx="6459681" cy="495555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37</xdr:row>
      <xdr:rowOff>138547</xdr:rowOff>
    </xdr:from>
    <xdr:to>
      <xdr:col>8</xdr:col>
      <xdr:colOff>104722</xdr:colOff>
      <xdr:row>62</xdr:row>
      <xdr:rowOff>9527</xdr:rowOff>
    </xdr:to>
    <xdr:pic>
      <xdr:nvPicPr>
        <xdr:cNvPr id="2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8156865"/>
          <a:ext cx="9846199" cy="50491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1976437</xdr:colOff>
      <xdr:row>42</xdr:row>
      <xdr:rowOff>95250</xdr:rowOff>
    </xdr:from>
    <xdr:to>
      <xdr:col>5</xdr:col>
      <xdr:colOff>805294</xdr:colOff>
      <xdr:row>68</xdr:row>
      <xdr:rowOff>18165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9096375"/>
          <a:ext cx="5591607" cy="4875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1449162</xdr:colOff>
      <xdr:row>40</xdr:row>
      <xdr:rowOff>0</xdr:rowOff>
    </xdr:from>
    <xdr:to>
      <xdr:col>7</xdr:col>
      <xdr:colOff>670908</xdr:colOff>
      <xdr:row>59</xdr:row>
      <xdr:rowOff>114829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3100" y="8024813"/>
          <a:ext cx="7855479" cy="3734329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225136</xdr:colOff>
      <xdr:row>37</xdr:row>
      <xdr:rowOff>69274</xdr:rowOff>
    </xdr:from>
    <xdr:to>
      <xdr:col>6</xdr:col>
      <xdr:colOff>581395</xdr:colOff>
      <xdr:row>63</xdr:row>
      <xdr:rowOff>98962</xdr:rowOff>
    </xdr:to>
    <xdr:pic>
      <xdr:nvPicPr>
        <xdr:cNvPr id="2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909" y="8087592"/>
          <a:ext cx="8312727" cy="54329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37</xdr:row>
      <xdr:rowOff>121228</xdr:rowOff>
    </xdr:from>
    <xdr:to>
      <xdr:col>7</xdr:col>
      <xdr:colOff>471301</xdr:colOff>
      <xdr:row>62</xdr:row>
      <xdr:rowOff>183432</xdr:rowOff>
    </xdr:to>
    <xdr:pic>
      <xdr:nvPicPr>
        <xdr:cNvPr id="2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3" y="7914410"/>
          <a:ext cx="8918863" cy="52576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1160318</xdr:colOff>
      <xdr:row>36</xdr:row>
      <xdr:rowOff>121227</xdr:rowOff>
    </xdr:from>
    <xdr:to>
      <xdr:col>5</xdr:col>
      <xdr:colOff>979715</xdr:colOff>
      <xdr:row>62</xdr:row>
      <xdr:rowOff>124232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091" y="7931727"/>
          <a:ext cx="6580910" cy="5406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1524001</xdr:colOff>
      <xdr:row>37</xdr:row>
      <xdr:rowOff>51955</xdr:rowOff>
    </xdr:from>
    <xdr:to>
      <xdr:col>5</xdr:col>
      <xdr:colOff>685306</xdr:colOff>
      <xdr:row>63</xdr:row>
      <xdr:rowOff>118874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774" y="8070273"/>
          <a:ext cx="5922818" cy="54701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190499</xdr:colOff>
      <xdr:row>36</xdr:row>
      <xdr:rowOff>173183</xdr:rowOff>
    </xdr:from>
    <xdr:to>
      <xdr:col>7</xdr:col>
      <xdr:colOff>627164</xdr:colOff>
      <xdr:row>62</xdr:row>
      <xdr:rowOff>103722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2" y="7983683"/>
          <a:ext cx="9074727" cy="533381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346363</xdr:colOff>
      <xdr:row>37</xdr:row>
      <xdr:rowOff>0</xdr:rowOff>
    </xdr:from>
    <xdr:to>
      <xdr:col>8</xdr:col>
      <xdr:colOff>118341</xdr:colOff>
      <xdr:row>63</xdr:row>
      <xdr:rowOff>79286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136" y="8018318"/>
          <a:ext cx="9317182" cy="54825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1679865</xdr:colOff>
      <xdr:row>37</xdr:row>
      <xdr:rowOff>51955</xdr:rowOff>
    </xdr:from>
    <xdr:to>
      <xdr:col>5</xdr:col>
      <xdr:colOff>875808</xdr:colOff>
      <xdr:row>63</xdr:row>
      <xdr:rowOff>134779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638" y="8070273"/>
          <a:ext cx="5957456" cy="5486097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2:P31"/>
  <sheetViews>
    <sheetView zoomScale="55" zoomScaleNormal="55" workbookViewId="0">
      <selection activeCell="J26" sqref="J26:N26"/>
    </sheetView>
  </sheetViews>
  <sheetFormatPr defaultRowHeight="31.5" x14ac:dyDescent="0.5"/>
  <cols>
    <col min="1" max="1" width="4.28515625" style="59" customWidth="1"/>
    <col min="2" max="2" width="19.140625" style="59" customWidth="1"/>
    <col min="3" max="3" width="42.28515625" style="59" customWidth="1"/>
    <col min="4" max="4" width="25" style="59" customWidth="1"/>
    <col min="5" max="5" width="61" style="59" customWidth="1"/>
    <col min="6" max="6" width="44.5703125" style="59" customWidth="1"/>
    <col min="7" max="8" width="20" style="59" customWidth="1"/>
    <col min="9" max="9" width="9.42578125" style="59" customWidth="1"/>
    <col min="10" max="16384" width="9.140625" style="59"/>
  </cols>
  <sheetData>
    <row r="2" spans="2:16" x14ac:dyDescent="0.5">
      <c r="B2" s="56" t="s">
        <v>296</v>
      </c>
      <c r="C2" s="57"/>
      <c r="D2" s="58"/>
    </row>
    <row r="3" spans="2:16" s="61" customFormat="1" x14ac:dyDescent="0.25">
      <c r="B3" s="60" t="s">
        <v>263</v>
      </c>
      <c r="C3" s="60" t="s">
        <v>0</v>
      </c>
      <c r="D3" s="60" t="s">
        <v>1</v>
      </c>
      <c r="E3" s="60" t="s">
        <v>434</v>
      </c>
      <c r="F3" s="60" t="s">
        <v>437</v>
      </c>
      <c r="G3" s="181" t="s">
        <v>460</v>
      </c>
      <c r="H3" s="181"/>
      <c r="J3" s="108"/>
      <c r="K3" s="110"/>
      <c r="L3" s="110"/>
    </row>
    <row r="4" spans="2:16" x14ac:dyDescent="0.5">
      <c r="B4" s="62">
        <v>1</v>
      </c>
      <c r="C4" s="63" t="s">
        <v>50</v>
      </c>
      <c r="D4" s="62" t="s">
        <v>218</v>
      </c>
      <c r="E4" s="107">
        <v>412</v>
      </c>
      <c r="F4" s="107">
        <v>10</v>
      </c>
      <c r="G4" s="107" t="s">
        <v>438</v>
      </c>
      <c r="H4" s="107"/>
      <c r="I4" s="61"/>
      <c r="J4" s="108"/>
      <c r="K4" s="110"/>
      <c r="L4" s="108"/>
      <c r="M4" s="153"/>
      <c r="N4" s="153"/>
    </row>
    <row r="5" spans="2:16" x14ac:dyDescent="0.5">
      <c r="B5" s="62">
        <v>2</v>
      </c>
      <c r="C5" s="64" t="s">
        <v>60</v>
      </c>
      <c r="D5" s="62" t="s">
        <v>218</v>
      </c>
      <c r="E5" s="107">
        <v>310</v>
      </c>
      <c r="F5" s="107">
        <v>9</v>
      </c>
      <c r="G5" s="107"/>
      <c r="H5" s="107"/>
      <c r="I5" s="61"/>
      <c r="J5" s="108"/>
      <c r="K5" s="110"/>
      <c r="L5" s="108"/>
      <c r="M5" s="153"/>
      <c r="N5" s="153"/>
    </row>
    <row r="6" spans="2:16" x14ac:dyDescent="0.5">
      <c r="B6" s="62">
        <v>3</v>
      </c>
      <c r="C6" s="64" t="s">
        <v>294</v>
      </c>
      <c r="D6" s="62" t="s">
        <v>218</v>
      </c>
      <c r="E6" s="107" t="s">
        <v>435</v>
      </c>
      <c r="F6" s="107">
        <v>2</v>
      </c>
      <c r="G6" s="107"/>
      <c r="H6" s="107"/>
      <c r="I6" s="61"/>
      <c r="J6" s="108"/>
      <c r="K6" s="110"/>
      <c r="L6" s="108"/>
      <c r="M6" s="153"/>
      <c r="N6" s="153"/>
    </row>
    <row r="7" spans="2:16" x14ac:dyDescent="0.5">
      <c r="B7" s="106">
        <v>4</v>
      </c>
      <c r="C7" s="64" t="s">
        <v>54</v>
      </c>
      <c r="D7" s="62" t="s">
        <v>218</v>
      </c>
      <c r="E7" s="107">
        <v>318</v>
      </c>
      <c r="F7" s="107">
        <v>7</v>
      </c>
      <c r="G7" s="107"/>
      <c r="H7" s="107"/>
      <c r="I7" s="61"/>
      <c r="J7" s="108"/>
      <c r="K7" s="110"/>
      <c r="L7" s="108"/>
      <c r="M7" s="153"/>
      <c r="N7" s="153"/>
    </row>
    <row r="8" spans="2:16" x14ac:dyDescent="0.5">
      <c r="B8" s="106">
        <v>5</v>
      </c>
      <c r="C8" s="64" t="s">
        <v>51</v>
      </c>
      <c r="D8" s="62" t="s">
        <v>218</v>
      </c>
      <c r="E8" s="107">
        <v>390</v>
      </c>
      <c r="F8" s="107">
        <v>5</v>
      </c>
      <c r="G8" s="107"/>
      <c r="H8" s="107"/>
      <c r="I8" s="61"/>
      <c r="J8" s="108"/>
      <c r="K8" s="110"/>
      <c r="L8" s="108"/>
      <c r="M8" s="153"/>
      <c r="N8" s="153"/>
      <c r="O8" s="110"/>
      <c r="P8" s="110"/>
    </row>
    <row r="9" spans="2:16" x14ac:dyDescent="0.5">
      <c r="B9" s="106">
        <v>6</v>
      </c>
      <c r="C9" s="64" t="s">
        <v>386</v>
      </c>
      <c r="D9" s="62" t="s">
        <v>219</v>
      </c>
      <c r="E9" s="107">
        <v>88</v>
      </c>
      <c r="F9" s="107">
        <v>12</v>
      </c>
      <c r="G9" s="107" t="s">
        <v>491</v>
      </c>
      <c r="H9" s="107"/>
      <c r="I9" s="61"/>
      <c r="J9" s="108"/>
      <c r="K9" s="110"/>
      <c r="L9" s="108"/>
      <c r="M9" s="153"/>
      <c r="N9" s="153"/>
      <c r="O9" s="110"/>
      <c r="P9" s="110"/>
    </row>
    <row r="10" spans="2:16" x14ac:dyDescent="0.5">
      <c r="B10" s="106">
        <v>7</v>
      </c>
      <c r="C10" s="64" t="s">
        <v>59</v>
      </c>
      <c r="D10" s="62" t="s">
        <v>219</v>
      </c>
      <c r="E10" s="107">
        <v>277</v>
      </c>
      <c r="F10" s="107">
        <v>3</v>
      </c>
      <c r="G10" s="107"/>
      <c r="H10" s="107"/>
      <c r="I10" s="61"/>
      <c r="J10" s="108"/>
      <c r="K10" s="110"/>
      <c r="L10" s="108"/>
      <c r="M10" s="153"/>
      <c r="N10" s="153"/>
      <c r="O10" s="110"/>
      <c r="P10" s="110"/>
    </row>
    <row r="11" spans="2:16" x14ac:dyDescent="0.5">
      <c r="B11" s="106">
        <v>8</v>
      </c>
      <c r="C11" s="64" t="s">
        <v>295</v>
      </c>
      <c r="D11" s="62" t="s">
        <v>218</v>
      </c>
      <c r="E11" s="107">
        <v>368</v>
      </c>
      <c r="F11" s="107">
        <v>4</v>
      </c>
      <c r="G11" s="107"/>
      <c r="H11" s="107"/>
      <c r="I11" s="61"/>
      <c r="J11" s="108"/>
      <c r="K11" s="110"/>
      <c r="L11" s="108"/>
      <c r="M11" s="153"/>
      <c r="N11" s="153"/>
      <c r="O11" s="110"/>
      <c r="P11" s="110"/>
    </row>
    <row r="12" spans="2:16" x14ac:dyDescent="0.5">
      <c r="B12" s="106">
        <v>9</v>
      </c>
      <c r="C12" s="64" t="s">
        <v>387</v>
      </c>
      <c r="D12" s="62" t="s">
        <v>220</v>
      </c>
      <c r="E12" s="107">
        <v>100</v>
      </c>
      <c r="F12" s="107">
        <v>13</v>
      </c>
      <c r="G12" s="107" t="s">
        <v>488</v>
      </c>
      <c r="H12" s="107"/>
      <c r="I12" s="61"/>
      <c r="J12" s="108"/>
      <c r="K12" s="110"/>
      <c r="L12" s="108"/>
      <c r="M12" s="153"/>
      <c r="N12" s="153"/>
      <c r="O12" s="110"/>
      <c r="P12" s="110"/>
    </row>
    <row r="13" spans="2:16" x14ac:dyDescent="0.5">
      <c r="B13" s="106">
        <v>10</v>
      </c>
      <c r="C13" s="64" t="s">
        <v>58</v>
      </c>
      <c r="D13" s="62" t="s">
        <v>219</v>
      </c>
      <c r="E13" s="107">
        <v>451</v>
      </c>
      <c r="F13" s="107">
        <v>10</v>
      </c>
      <c r="G13" s="107"/>
      <c r="H13" s="107"/>
      <c r="I13" s="61"/>
      <c r="J13" s="108"/>
      <c r="K13" s="110"/>
      <c r="L13" s="108"/>
      <c r="M13" s="153"/>
      <c r="N13" s="153"/>
      <c r="O13" s="110"/>
      <c r="P13" s="110"/>
    </row>
    <row r="14" spans="2:16" x14ac:dyDescent="0.5">
      <c r="B14" s="106">
        <v>11</v>
      </c>
      <c r="C14" s="64" t="s">
        <v>57</v>
      </c>
      <c r="D14" s="62" t="s">
        <v>219</v>
      </c>
      <c r="E14" s="107">
        <v>456</v>
      </c>
      <c r="F14" s="107">
        <v>10</v>
      </c>
      <c r="G14" s="107"/>
      <c r="H14" s="107"/>
      <c r="I14" s="61"/>
      <c r="J14" s="108"/>
      <c r="K14" s="110"/>
      <c r="L14" s="108"/>
      <c r="M14" s="153"/>
      <c r="N14" s="153"/>
      <c r="O14" s="110"/>
      <c r="P14" s="110"/>
    </row>
    <row r="15" spans="2:16" x14ac:dyDescent="0.5">
      <c r="B15" s="62">
        <v>12</v>
      </c>
      <c r="C15" s="63" t="s">
        <v>52</v>
      </c>
      <c r="D15" s="62" t="s">
        <v>218</v>
      </c>
      <c r="E15" s="107" t="s">
        <v>436</v>
      </c>
      <c r="F15" s="107">
        <v>8</v>
      </c>
      <c r="G15" s="107"/>
      <c r="H15" s="107"/>
      <c r="I15" s="61"/>
      <c r="J15" s="108"/>
      <c r="K15" s="110"/>
      <c r="L15" s="108"/>
      <c r="M15" s="153"/>
      <c r="N15"/>
      <c r="O15" s="110"/>
      <c r="P15" s="110"/>
    </row>
    <row r="16" spans="2:16" x14ac:dyDescent="0.5">
      <c r="B16" s="62">
        <v>13</v>
      </c>
      <c r="C16" s="62" t="s">
        <v>53</v>
      </c>
      <c r="D16" s="62" t="s">
        <v>218</v>
      </c>
      <c r="E16" s="107">
        <v>597</v>
      </c>
      <c r="F16" s="107">
        <v>8</v>
      </c>
      <c r="G16" s="107"/>
      <c r="H16" s="107"/>
      <c r="I16" s="61"/>
      <c r="J16" s="108"/>
      <c r="K16" s="110"/>
      <c r="L16" s="108"/>
      <c r="M16" s="153"/>
      <c r="N16" s="153"/>
      <c r="O16" s="110"/>
      <c r="P16" s="110"/>
    </row>
    <row r="17" spans="1:16" x14ac:dyDescent="0.5">
      <c r="B17" s="62">
        <v>14</v>
      </c>
      <c r="C17" s="63" t="s">
        <v>55</v>
      </c>
      <c r="D17" s="62" t="s">
        <v>220</v>
      </c>
      <c r="E17" s="107">
        <v>26</v>
      </c>
      <c r="F17" s="107">
        <v>6</v>
      </c>
      <c r="G17" s="107" t="s">
        <v>486</v>
      </c>
      <c r="H17" s="107" t="s">
        <v>487</v>
      </c>
      <c r="I17" s="61"/>
      <c r="J17" s="108"/>
      <c r="K17" s="110"/>
      <c r="L17" s="108"/>
      <c r="M17" s="153"/>
      <c r="N17" s="153"/>
      <c r="O17" s="110"/>
      <c r="P17" s="110"/>
    </row>
    <row r="18" spans="1:16" x14ac:dyDescent="0.5">
      <c r="B18" s="62">
        <v>15</v>
      </c>
      <c r="C18" s="63" t="s">
        <v>56</v>
      </c>
      <c r="D18" s="62" t="s">
        <v>219</v>
      </c>
      <c r="E18" s="107">
        <v>294</v>
      </c>
      <c r="F18" s="107">
        <v>12</v>
      </c>
      <c r="G18" s="107" t="s">
        <v>489</v>
      </c>
      <c r="H18" s="107" t="s">
        <v>490</v>
      </c>
      <c r="I18" s="61"/>
      <c r="J18" s="108"/>
      <c r="K18" s="110"/>
      <c r="L18" s="110"/>
      <c r="M18" s="109"/>
      <c r="N18" s="109"/>
      <c r="O18" s="110"/>
      <c r="P18" s="110"/>
    </row>
    <row r="19" spans="1:16" x14ac:dyDescent="0.5">
      <c r="B19" s="62">
        <v>16</v>
      </c>
      <c r="C19" s="63" t="s">
        <v>262</v>
      </c>
      <c r="D19" s="62" t="s">
        <v>220</v>
      </c>
      <c r="E19" s="107">
        <v>691</v>
      </c>
      <c r="F19" s="107">
        <v>10</v>
      </c>
      <c r="G19" s="107" t="s">
        <v>484</v>
      </c>
      <c r="H19" s="107" t="s">
        <v>485</v>
      </c>
      <c r="I19" s="61"/>
      <c r="J19" s="108"/>
      <c r="L19" s="108"/>
      <c r="M19" s="109"/>
      <c r="N19" s="109"/>
      <c r="O19" s="110"/>
      <c r="P19" s="110"/>
    </row>
    <row r="20" spans="1:16" s="61" customFormat="1" x14ac:dyDescent="0.5">
      <c r="A20" s="59"/>
      <c r="B20" s="59"/>
      <c r="C20" s="59"/>
      <c r="D20" s="59"/>
      <c r="E20" s="59"/>
      <c r="G20" s="59"/>
      <c r="H20" s="59"/>
      <c r="J20" s="108"/>
      <c r="L20" s="108"/>
      <c r="M20" s="109"/>
      <c r="N20" s="109"/>
      <c r="O20" s="110"/>
      <c r="P20" s="110"/>
    </row>
    <row r="21" spans="1:16" x14ac:dyDescent="0.5">
      <c r="L21" s="108"/>
      <c r="M21" s="109"/>
      <c r="N21" s="109"/>
      <c r="O21" s="110"/>
      <c r="P21" s="110"/>
    </row>
    <row r="22" spans="1:16" x14ac:dyDescent="0.5">
      <c r="L22" s="108"/>
      <c r="M22" s="109"/>
      <c r="N22" s="109"/>
      <c r="O22" s="110"/>
      <c r="P22" s="110"/>
    </row>
    <row r="23" spans="1:16" x14ac:dyDescent="0.5">
      <c r="L23" s="108"/>
      <c r="M23" s="109"/>
      <c r="N23" s="109"/>
      <c r="O23" s="110"/>
      <c r="P23" s="110"/>
    </row>
    <row r="24" spans="1:16" x14ac:dyDescent="0.5">
      <c r="L24" s="108"/>
      <c r="M24" s="109"/>
      <c r="N24" s="109"/>
      <c r="O24" s="110"/>
      <c r="P24" s="110"/>
    </row>
    <row r="31" spans="1:16" x14ac:dyDescent="0.5">
      <c r="F31" s="61"/>
    </row>
  </sheetData>
  <mergeCells count="1">
    <mergeCell ref="G3:H3"/>
  </mergeCells>
  <pageMargins left="0.7" right="0.7" top="0.75" bottom="0.75" header="0.3" footer="0.3"/>
  <pageSetup paperSize="9" scale="4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D39"/>
  <sheetViews>
    <sheetView topLeftCell="B1" zoomScale="70" zoomScaleNormal="70" workbookViewId="0">
      <selection activeCell="J26" sqref="J26:N26"/>
    </sheetView>
  </sheetViews>
  <sheetFormatPr defaultRowHeight="15.75" x14ac:dyDescent="0.25"/>
  <cols>
    <col min="1" max="1" width="4.28515625" style="124" hidden="1" customWidth="1"/>
    <col min="2" max="2" width="4.28515625" style="124" bestFit="1" customWidth="1"/>
    <col min="3" max="3" width="19.85546875" style="124" bestFit="1" customWidth="1"/>
    <col min="4" max="4" width="8.140625" style="124" bestFit="1" customWidth="1"/>
    <col min="5" max="5" width="13.85546875" style="124" bestFit="1" customWidth="1"/>
    <col min="6" max="6" width="22.5703125" style="124" customWidth="1"/>
    <col min="7" max="7" width="9.140625" style="124"/>
    <col min="8" max="8" width="13.28515625" style="124" customWidth="1"/>
    <col min="9" max="9" width="8.5703125" style="124" bestFit="1" customWidth="1"/>
    <col min="10" max="10" width="15.42578125" style="124" bestFit="1" customWidth="1"/>
    <col min="11" max="11" width="16.7109375" style="124" bestFit="1" customWidth="1"/>
    <col min="12" max="13" width="18.140625" style="124" bestFit="1" customWidth="1"/>
    <col min="14" max="14" width="18.140625" style="124" customWidth="1"/>
    <col min="15" max="16" width="10.5703125" style="124" bestFit="1" customWidth="1"/>
    <col min="17" max="17" width="9.28515625" style="124" bestFit="1" customWidth="1"/>
    <col min="18" max="18" width="10.28515625" style="124" customWidth="1"/>
    <col min="19" max="20" width="9.140625" style="124"/>
    <col min="21" max="21" width="30.140625" style="124" customWidth="1"/>
    <col min="22" max="16384" width="9.140625" style="124"/>
  </cols>
  <sheetData>
    <row r="2" spans="2:30" ht="15.75" customHeight="1" x14ac:dyDescent="0.25">
      <c r="B2" s="121" t="s">
        <v>296</v>
      </c>
      <c r="C2" s="122"/>
      <c r="D2" s="123"/>
      <c r="E2" s="161"/>
      <c r="G2" s="184" t="s">
        <v>450</v>
      </c>
      <c r="H2" s="185"/>
      <c r="I2" s="183" t="s">
        <v>454</v>
      </c>
      <c r="J2" s="183"/>
      <c r="K2" s="183"/>
      <c r="L2" s="183"/>
      <c r="M2" s="183"/>
      <c r="N2" s="132"/>
      <c r="O2" s="182" t="s">
        <v>511</v>
      </c>
      <c r="P2" s="182"/>
      <c r="Q2" s="182"/>
      <c r="R2" s="182"/>
      <c r="S2" s="183" t="s">
        <v>510</v>
      </c>
      <c r="T2" s="183"/>
      <c r="U2" s="183"/>
      <c r="V2" s="183"/>
      <c r="W2" s="182" t="s">
        <v>514</v>
      </c>
      <c r="X2" s="182"/>
      <c r="Y2" s="182"/>
      <c r="Z2" s="182"/>
      <c r="AA2" s="183" t="s">
        <v>515</v>
      </c>
      <c r="AB2" s="183"/>
      <c r="AC2" s="183"/>
      <c r="AD2" s="183"/>
    </row>
    <row r="3" spans="2:30" s="126" customFormat="1" ht="31.5" x14ac:dyDescent="0.25">
      <c r="B3" s="125" t="s">
        <v>263</v>
      </c>
      <c r="C3" s="125" t="s">
        <v>0</v>
      </c>
      <c r="D3" s="125" t="s">
        <v>1</v>
      </c>
      <c r="E3" s="125" t="s">
        <v>509</v>
      </c>
      <c r="F3" s="125" t="s">
        <v>434</v>
      </c>
      <c r="G3" s="125" t="s">
        <v>448</v>
      </c>
      <c r="H3" s="125" t="s">
        <v>449</v>
      </c>
      <c r="I3" s="125" t="s">
        <v>455</v>
      </c>
      <c r="J3" s="125" t="s">
        <v>456</v>
      </c>
      <c r="K3" s="125" t="s">
        <v>457</v>
      </c>
      <c r="L3" s="125" t="s">
        <v>458</v>
      </c>
      <c r="M3" s="125" t="s">
        <v>459</v>
      </c>
      <c r="N3" s="132" t="s">
        <v>531</v>
      </c>
      <c r="O3" s="172" t="s">
        <v>496</v>
      </c>
      <c r="P3" s="172" t="s">
        <v>497</v>
      </c>
      <c r="Q3" s="172" t="s">
        <v>498</v>
      </c>
      <c r="R3" s="172" t="s">
        <v>499</v>
      </c>
      <c r="S3" s="163" t="s">
        <v>496</v>
      </c>
      <c r="T3" s="163" t="s">
        <v>497</v>
      </c>
      <c r="U3" s="163" t="s">
        <v>498</v>
      </c>
      <c r="V3" s="163" t="s">
        <v>499</v>
      </c>
      <c r="W3" s="172" t="s">
        <v>496</v>
      </c>
      <c r="X3" s="172" t="s">
        <v>497</v>
      </c>
      <c r="Y3" s="172" t="s">
        <v>498</v>
      </c>
      <c r="Z3" s="172" t="s">
        <v>499</v>
      </c>
      <c r="AA3" s="163" t="s">
        <v>496</v>
      </c>
      <c r="AB3" s="163" t="s">
        <v>497</v>
      </c>
      <c r="AC3" s="163" t="s">
        <v>498</v>
      </c>
      <c r="AD3" s="163" t="s">
        <v>499</v>
      </c>
    </row>
    <row r="4" spans="2:30" x14ac:dyDescent="0.25">
      <c r="B4" s="152">
        <v>1</v>
      </c>
      <c r="C4" s="128" t="s">
        <v>50</v>
      </c>
      <c r="D4" s="127" t="s">
        <v>218</v>
      </c>
      <c r="E4" s="162">
        <f t="shared" ref="E4:E19" ca="1" si="0">INDIRECT("'"&amp;$B4&amp;"'!e35")</f>
        <v>16.583666666666666</v>
      </c>
      <c r="F4" s="129">
        <v>412</v>
      </c>
      <c r="G4" s="129">
        <v>6</v>
      </c>
      <c r="H4" s="129" t="s">
        <v>439</v>
      </c>
      <c r="I4" s="129">
        <f>VLOOKUP(B4,Лот!$B$4:$F$19,5,FALSE)</f>
        <v>10</v>
      </c>
      <c r="J4" s="135">
        <f>60/(SUM('1'!$R$35:$R$38))*2</f>
        <v>5</v>
      </c>
      <c r="K4" s="135">
        <f>60/(SUM('1'!$R$39:$R$52))*7</f>
        <v>10.76923076923077</v>
      </c>
      <c r="L4" s="135">
        <f>60/(SUM('1'!$R$53:$R$58))*3</f>
        <v>13.846153846153845</v>
      </c>
      <c r="M4" s="135">
        <f>60/(SUM('1'!$R$59:$R$62))*2</f>
        <v>13.333333333333334</v>
      </c>
      <c r="N4" s="135">
        <f>60/(SUM('1'!$R$63:$R$66))*2</f>
        <v>20</v>
      </c>
      <c r="O4" s="173">
        <f>SUM('1'!$R$27:$R$74)</f>
        <v>92</v>
      </c>
      <c r="P4" s="173">
        <f>SUM('1'!$R$86:$R$133)</f>
        <v>74</v>
      </c>
      <c r="Q4" s="173">
        <f>SUM('1'!$Y$27:$Y$74)</f>
        <v>74</v>
      </c>
      <c r="R4" s="173">
        <f>SUM('1'!$Y$86:$Y$133)</f>
        <v>68</v>
      </c>
      <c r="S4" s="135">
        <v>92</v>
      </c>
      <c r="T4" s="135">
        <v>74</v>
      </c>
      <c r="U4" s="135">
        <v>74</v>
      </c>
      <c r="V4" s="135">
        <v>68</v>
      </c>
      <c r="W4" s="173">
        <f ca="1">O4*$E4</f>
        <v>1525.6973333333333</v>
      </c>
      <c r="X4" s="173">
        <f t="shared" ref="X4:AD19" ca="1" si="1">P4*$E4</f>
        <v>1227.1913333333332</v>
      </c>
      <c r="Y4" s="173">
        <f t="shared" ca="1" si="1"/>
        <v>1227.1913333333332</v>
      </c>
      <c r="Z4" s="173">
        <f t="shared" ca="1" si="1"/>
        <v>1127.6893333333333</v>
      </c>
      <c r="AA4" s="135">
        <f t="shared" ca="1" si="1"/>
        <v>1525.6973333333333</v>
      </c>
      <c r="AB4" s="135">
        <f t="shared" ca="1" si="1"/>
        <v>1227.1913333333332</v>
      </c>
      <c r="AC4" s="135">
        <f t="shared" ca="1" si="1"/>
        <v>1227.1913333333332</v>
      </c>
      <c r="AD4" s="135">
        <f t="shared" ca="1" si="1"/>
        <v>1127.6893333333333</v>
      </c>
    </row>
    <row r="5" spans="2:30" x14ac:dyDescent="0.25">
      <c r="B5" s="152">
        <v>2</v>
      </c>
      <c r="C5" s="130" t="s">
        <v>60</v>
      </c>
      <c r="D5" s="127" t="s">
        <v>218</v>
      </c>
      <c r="E5" s="162">
        <f t="shared" ca="1" si="0"/>
        <v>16.342000000000002</v>
      </c>
      <c r="F5" s="129">
        <v>310</v>
      </c>
      <c r="G5" s="129">
        <v>6</v>
      </c>
      <c r="H5" s="129" t="s">
        <v>440</v>
      </c>
      <c r="I5" s="129">
        <f>VLOOKUP(B5,Лот!$B$4:$F$19,5,FALSE)</f>
        <v>9</v>
      </c>
      <c r="J5" s="135">
        <f>60/(SUM('2'!$R$35:$R$38))*2</f>
        <v>6</v>
      </c>
      <c r="K5" s="135">
        <f>60/(SUM('2'!$R$39:$R$52))*7</f>
        <v>11.351351351351353</v>
      </c>
      <c r="L5" s="135">
        <f>60/(SUM('2'!$R$53:$R$58))*3</f>
        <v>13.846153846153845</v>
      </c>
      <c r="M5" s="135">
        <f>60/(SUM('2'!$R$59:$R$62))*2</f>
        <v>13.333333333333334</v>
      </c>
      <c r="N5" s="135">
        <f>60/(SUM('2'!$R$63:$R$66))*2</f>
        <v>20</v>
      </c>
      <c r="O5" s="173">
        <f>SUM('2'!$R$27:$R$74)</f>
        <v>86</v>
      </c>
      <c r="P5" s="173">
        <f>SUM('2'!$R$86:$R$133)</f>
        <v>77</v>
      </c>
      <c r="Q5" s="173">
        <f>SUM('2'!$Y$27:$Y$74)</f>
        <v>93</v>
      </c>
      <c r="R5" s="173">
        <f>SUM('2'!$Y$86:$Y$133)</f>
        <v>82</v>
      </c>
      <c r="S5" s="135">
        <v>86</v>
      </c>
      <c r="T5" s="135">
        <v>77</v>
      </c>
      <c r="U5" s="135">
        <v>93</v>
      </c>
      <c r="V5" s="135">
        <v>82</v>
      </c>
      <c r="W5" s="173">
        <f t="shared" ref="W5:W19" ca="1" si="2">O5*$E5</f>
        <v>1405.4120000000003</v>
      </c>
      <c r="X5" s="173">
        <f t="shared" ca="1" si="1"/>
        <v>1258.3340000000003</v>
      </c>
      <c r="Y5" s="173">
        <f t="shared" ca="1" si="1"/>
        <v>1519.8060000000003</v>
      </c>
      <c r="Z5" s="173">
        <f t="shared" ca="1" si="1"/>
        <v>1340.0440000000001</v>
      </c>
      <c r="AA5" s="135">
        <f t="shared" ca="1" si="1"/>
        <v>1405.4120000000003</v>
      </c>
      <c r="AB5" s="135">
        <f t="shared" ca="1" si="1"/>
        <v>1258.3340000000003</v>
      </c>
      <c r="AC5" s="135">
        <f t="shared" ca="1" si="1"/>
        <v>1519.8060000000003</v>
      </c>
      <c r="AD5" s="135">
        <f t="shared" ca="1" si="1"/>
        <v>1340.0440000000001</v>
      </c>
    </row>
    <row r="6" spans="2:30" x14ac:dyDescent="0.25">
      <c r="B6" s="130"/>
      <c r="C6" s="130" t="s">
        <v>294</v>
      </c>
      <c r="D6" s="127" t="s">
        <v>218</v>
      </c>
      <c r="E6" s="174"/>
      <c r="F6" s="130"/>
      <c r="G6" s="130"/>
      <c r="H6" s="130"/>
      <c r="I6" s="130"/>
      <c r="J6" s="135">
        <f>60/(SUM('3'!$R$35:$R$38))*2</f>
        <v>10</v>
      </c>
      <c r="K6" s="135">
        <f>60/(SUM('3'!$R$39:$R$52))*7</f>
        <v>23.333333333333336</v>
      </c>
      <c r="L6" s="135">
        <f>60/(SUM('3'!$R$53:$R$58))*3</f>
        <v>12</v>
      </c>
      <c r="M6" s="135">
        <f>60/(SUM('3'!$R$59:$R$62))*2</f>
        <v>15</v>
      </c>
      <c r="N6" s="135">
        <f>60/(SUM('3'!$R$63:$R$66))*2</f>
        <v>30</v>
      </c>
      <c r="O6" s="173"/>
      <c r="P6" s="173"/>
      <c r="Q6" s="173"/>
      <c r="R6" s="173"/>
      <c r="S6" s="175"/>
      <c r="T6" s="175"/>
      <c r="U6" s="175"/>
      <c r="V6" s="175"/>
      <c r="W6" s="173"/>
      <c r="X6" s="173"/>
      <c r="Y6" s="173"/>
      <c r="Z6" s="173"/>
      <c r="AA6" s="135"/>
      <c r="AB6" s="135"/>
      <c r="AC6" s="135"/>
      <c r="AD6" s="135"/>
    </row>
    <row r="7" spans="2:30" x14ac:dyDescent="0.25">
      <c r="B7" s="152">
        <v>4</v>
      </c>
      <c r="C7" s="130" t="s">
        <v>54</v>
      </c>
      <c r="D7" s="127" t="s">
        <v>218</v>
      </c>
      <c r="E7" s="162">
        <f t="shared" ca="1" si="0"/>
        <v>16.803000000000001</v>
      </c>
      <c r="F7" s="129">
        <v>318</v>
      </c>
      <c r="G7" s="129">
        <v>8</v>
      </c>
      <c r="H7" s="129" t="s">
        <v>441</v>
      </c>
      <c r="I7" s="129">
        <f>VLOOKUP(B7,Лот!$B$4:$F$19,5,FALSE)</f>
        <v>7</v>
      </c>
      <c r="J7" s="135">
        <f>60/(SUM('4'!$R$35:$R$38))*2</f>
        <v>8</v>
      </c>
      <c r="K7" s="135">
        <f>60/(SUM('4'!$R$39:$R$52))*7</f>
        <v>9.545454545454545</v>
      </c>
      <c r="L7" s="135">
        <f>60/(SUM('4'!$R$53:$R$58))*3</f>
        <v>15</v>
      </c>
      <c r="M7" s="135">
        <f>60/(SUM('4'!$R$59:$R$62))*2</f>
        <v>10.909090909090908</v>
      </c>
      <c r="N7" s="135">
        <f>60/(SUM('4'!$R$63:$R$66))*2</f>
        <v>10</v>
      </c>
      <c r="O7" s="173">
        <f>(SUM('4'!$R$27:$R$74))</f>
        <v>95</v>
      </c>
      <c r="P7" s="173">
        <f>(SUM('4'!$R$86:$R$133))</f>
        <v>79</v>
      </c>
      <c r="Q7" s="173">
        <f>(SUM('4'!$Y$27:$Y$74))</f>
        <v>61</v>
      </c>
      <c r="R7" s="173">
        <f>(SUM('4'!$Y$86:$Y$133))</f>
        <v>61</v>
      </c>
      <c r="S7" s="135">
        <v>95</v>
      </c>
      <c r="T7" s="135">
        <v>79</v>
      </c>
      <c r="U7" s="135">
        <v>61</v>
      </c>
      <c r="V7" s="135">
        <v>61</v>
      </c>
      <c r="W7" s="173">
        <f t="shared" ca="1" si="2"/>
        <v>1596.2850000000001</v>
      </c>
      <c r="X7" s="173">
        <f t="shared" ca="1" si="1"/>
        <v>1327.4370000000001</v>
      </c>
      <c r="Y7" s="173">
        <f t="shared" ca="1" si="1"/>
        <v>1024.9829999999999</v>
      </c>
      <c r="Z7" s="173">
        <f t="shared" ca="1" si="1"/>
        <v>1024.9829999999999</v>
      </c>
      <c r="AA7" s="135">
        <f t="shared" ca="1" si="1"/>
        <v>1596.2850000000001</v>
      </c>
      <c r="AB7" s="135">
        <f t="shared" ca="1" si="1"/>
        <v>1327.4370000000001</v>
      </c>
      <c r="AC7" s="135">
        <f t="shared" ca="1" si="1"/>
        <v>1024.9829999999999</v>
      </c>
      <c r="AD7" s="135">
        <f t="shared" ca="1" si="1"/>
        <v>1024.9829999999999</v>
      </c>
    </row>
    <row r="8" spans="2:30" x14ac:dyDescent="0.25">
      <c r="B8" s="152">
        <v>5</v>
      </c>
      <c r="C8" s="130" t="s">
        <v>51</v>
      </c>
      <c r="D8" s="127" t="s">
        <v>218</v>
      </c>
      <c r="E8" s="162">
        <f t="shared" ca="1" si="0"/>
        <v>15.398</v>
      </c>
      <c r="F8" s="129">
        <v>390</v>
      </c>
      <c r="G8" s="129">
        <v>8</v>
      </c>
      <c r="H8" s="129" t="s">
        <v>442</v>
      </c>
      <c r="I8" s="129">
        <f>VLOOKUP(B8,Лот!$B$4:$F$19,5,FALSE)</f>
        <v>5</v>
      </c>
      <c r="J8" s="135">
        <f>60/(SUM('5'!$R$35:$R$38))*2</f>
        <v>10</v>
      </c>
      <c r="K8" s="135">
        <f>60/(SUM('5'!$R$39:$R$52))*7</f>
        <v>16.8</v>
      </c>
      <c r="L8" s="135">
        <f>60/(SUM('5'!$R$53:$R$58))*3</f>
        <v>12</v>
      </c>
      <c r="M8" s="135">
        <f>60/(SUM('5'!$R$59:$R$62))*2</f>
        <v>20</v>
      </c>
      <c r="N8" s="135">
        <f>60/(SUM('5'!$R$63:$R$66))*2</f>
        <v>20</v>
      </c>
      <c r="O8" s="173">
        <f>(SUM('5'!$R$27:$R$74))</f>
        <v>65</v>
      </c>
      <c r="P8" s="173">
        <f>(SUM('5'!$R$86:$R$133))</f>
        <v>61</v>
      </c>
      <c r="Q8" s="173">
        <f>(SUM('5'!$Y$27:$Y$74))</f>
        <v>47</v>
      </c>
      <c r="R8" s="173">
        <f>(SUM('5'!$Y$86:$Y$133))</f>
        <v>52</v>
      </c>
      <c r="S8" s="135">
        <v>65</v>
      </c>
      <c r="T8" s="135">
        <v>61</v>
      </c>
      <c r="U8" s="135">
        <v>47</v>
      </c>
      <c r="V8" s="135">
        <v>47</v>
      </c>
      <c r="W8" s="173">
        <f t="shared" ca="1" si="2"/>
        <v>1000.87</v>
      </c>
      <c r="X8" s="173">
        <f t="shared" ca="1" si="1"/>
        <v>939.27800000000002</v>
      </c>
      <c r="Y8" s="173">
        <f t="shared" ca="1" si="1"/>
        <v>723.70600000000002</v>
      </c>
      <c r="Z8" s="173">
        <f t="shared" ca="1" si="1"/>
        <v>800.69600000000003</v>
      </c>
      <c r="AA8" s="135">
        <f t="shared" ca="1" si="1"/>
        <v>1000.87</v>
      </c>
      <c r="AB8" s="135">
        <f t="shared" ca="1" si="1"/>
        <v>939.27800000000002</v>
      </c>
      <c r="AC8" s="135">
        <f t="shared" ca="1" si="1"/>
        <v>723.70600000000002</v>
      </c>
      <c r="AD8" s="135">
        <f t="shared" ca="1" si="1"/>
        <v>723.70600000000002</v>
      </c>
    </row>
    <row r="9" spans="2:30" x14ac:dyDescent="0.25">
      <c r="B9" s="152">
        <v>6</v>
      </c>
      <c r="C9" s="130" t="s">
        <v>386</v>
      </c>
      <c r="D9" s="127" t="s">
        <v>219</v>
      </c>
      <c r="E9" s="162">
        <f t="shared" ca="1" si="0"/>
        <v>27.786999999999999</v>
      </c>
      <c r="F9" s="129">
        <v>88</v>
      </c>
      <c r="G9" s="129">
        <v>7</v>
      </c>
      <c r="H9" s="129"/>
      <c r="I9" s="129">
        <f>VLOOKUP(B9,Лот!$B$4:$F$19,5,FALSE)</f>
        <v>12</v>
      </c>
      <c r="J9" s="135">
        <f>60/(SUM('6'!$R$35:$R$38))*2</f>
        <v>7.5</v>
      </c>
      <c r="K9" s="135">
        <f>60/(SUM('6'!$R$39:$R$52))*7</f>
        <v>17.5</v>
      </c>
      <c r="L9" s="135">
        <f>60/(SUM('6'!$R$53:$R$58))*3</f>
        <v>20</v>
      </c>
      <c r="M9" s="135">
        <f>60/(SUM('6'!$R$59:$R$62))*2</f>
        <v>24</v>
      </c>
      <c r="N9" s="135">
        <f>60/(SUM('6'!$R$63:$R$66))*2</f>
        <v>30</v>
      </c>
      <c r="O9" s="173">
        <f>(SUM('6'!$R$27:$R$74))</f>
        <v>66</v>
      </c>
      <c r="P9" s="173">
        <f>(SUM('6'!$R$86:$R$133))</f>
        <v>61</v>
      </c>
      <c r="Q9" s="173">
        <f>(SUM('6'!$Y$27:$Y$74))</f>
        <v>47</v>
      </c>
      <c r="R9" s="173">
        <f>(SUM('6'!$Y$86:$Y$133))</f>
        <v>47</v>
      </c>
      <c r="S9" s="135">
        <v>64</v>
      </c>
      <c r="T9" s="135">
        <v>61</v>
      </c>
      <c r="U9" s="135">
        <v>42</v>
      </c>
      <c r="V9" s="135">
        <v>42</v>
      </c>
      <c r="W9" s="173">
        <f t="shared" ca="1" si="2"/>
        <v>1833.942</v>
      </c>
      <c r="X9" s="173">
        <f t="shared" ca="1" si="1"/>
        <v>1695.0069999999998</v>
      </c>
      <c r="Y9" s="173">
        <f t="shared" ca="1" si="1"/>
        <v>1305.989</v>
      </c>
      <c r="Z9" s="173">
        <f t="shared" ca="1" si="1"/>
        <v>1305.989</v>
      </c>
      <c r="AA9" s="135">
        <f t="shared" ca="1" si="1"/>
        <v>1778.3679999999999</v>
      </c>
      <c r="AB9" s="135">
        <f t="shared" ca="1" si="1"/>
        <v>1695.0069999999998</v>
      </c>
      <c r="AC9" s="135">
        <f t="shared" ca="1" si="1"/>
        <v>1167.0539999999999</v>
      </c>
      <c r="AD9" s="135">
        <f t="shared" ca="1" si="1"/>
        <v>1167.0539999999999</v>
      </c>
    </row>
    <row r="10" spans="2:30" x14ac:dyDescent="0.25">
      <c r="B10" s="152">
        <v>7</v>
      </c>
      <c r="C10" s="180" t="s">
        <v>59</v>
      </c>
      <c r="D10" s="127" t="s">
        <v>219</v>
      </c>
      <c r="E10" s="162">
        <f t="shared" ca="1" si="0"/>
        <v>17.734000000000002</v>
      </c>
      <c r="F10" s="129">
        <v>277</v>
      </c>
      <c r="G10" s="129">
        <v>5</v>
      </c>
      <c r="H10" s="129" t="s">
        <v>443</v>
      </c>
      <c r="I10" s="129">
        <f>VLOOKUP(B10,Лот!$B$4:$F$19,5,FALSE)</f>
        <v>3</v>
      </c>
      <c r="J10" s="135">
        <f>60/(SUM('7'!$R$35:$R$38))*2</f>
        <v>20</v>
      </c>
      <c r="K10" s="135">
        <f>60/(SUM('7'!$R$39:$R$52))*7</f>
        <v>28</v>
      </c>
      <c r="L10" s="135">
        <f>60/(SUM('7'!$R$53:$R$58))*3</f>
        <v>30</v>
      </c>
      <c r="M10" s="135">
        <f>60/(SUM('7'!$R$59:$R$62))*2</f>
        <v>30</v>
      </c>
      <c r="N10" s="135">
        <f>60/(SUM('7'!$R$63:$R$66))*2</f>
        <v>30</v>
      </c>
      <c r="O10" s="173">
        <f>(SUM('7'!$R$27:$R$74))</f>
        <v>36</v>
      </c>
      <c r="P10" s="173">
        <f>(SUM('7'!$R$86:$R$133))</f>
        <v>36</v>
      </c>
      <c r="Q10" s="173">
        <f>(SUM('7'!$Y$27:$Y$74))</f>
        <v>32</v>
      </c>
      <c r="R10" s="173">
        <f>(SUM('7'!$Y$86:$Y$133))</f>
        <v>32</v>
      </c>
      <c r="S10" s="135">
        <v>32</v>
      </c>
      <c r="T10" s="135">
        <v>31</v>
      </c>
      <c r="U10" s="135">
        <v>26</v>
      </c>
      <c r="V10" s="135">
        <v>25</v>
      </c>
      <c r="W10" s="173">
        <f t="shared" ca="1" si="2"/>
        <v>638.42400000000009</v>
      </c>
      <c r="X10" s="173">
        <f t="shared" ca="1" si="1"/>
        <v>638.42400000000009</v>
      </c>
      <c r="Y10" s="173">
        <f t="shared" ca="1" si="1"/>
        <v>567.48800000000006</v>
      </c>
      <c r="Z10" s="173">
        <f t="shared" ca="1" si="1"/>
        <v>567.48800000000006</v>
      </c>
      <c r="AA10" s="135">
        <f t="shared" ca="1" si="1"/>
        <v>567.48800000000006</v>
      </c>
      <c r="AB10" s="135">
        <f t="shared" ca="1" si="1"/>
        <v>549.75400000000002</v>
      </c>
      <c r="AC10" s="135">
        <f t="shared" ca="1" si="1"/>
        <v>461.08400000000006</v>
      </c>
      <c r="AD10" s="135">
        <f t="shared" ca="1" si="1"/>
        <v>443.35</v>
      </c>
    </row>
    <row r="11" spans="2:30" x14ac:dyDescent="0.25">
      <c r="B11" s="130"/>
      <c r="C11" s="130" t="s">
        <v>295</v>
      </c>
      <c r="D11" s="127" t="s">
        <v>218</v>
      </c>
      <c r="E11" s="130"/>
      <c r="F11" s="130"/>
      <c r="G11" s="130"/>
      <c r="H11" s="130"/>
      <c r="I11" s="130"/>
      <c r="J11" s="135">
        <f>60/(SUM('8'!$R$35:$R$38))*2</f>
        <v>5</v>
      </c>
      <c r="K11" s="135">
        <f>60/(SUM('8'!$R$39:$R$52))*7</f>
        <v>10</v>
      </c>
      <c r="L11" s="135">
        <f>60/(SUM('8'!$R$53:$R$58))*3</f>
        <v>12</v>
      </c>
      <c r="M11" s="135">
        <f>60/(SUM('8'!$R$59:$R$62))*2</f>
        <v>15</v>
      </c>
      <c r="N11" s="135">
        <f>60/(SUM('8'!$R$63:$R$66))*2</f>
        <v>30</v>
      </c>
      <c r="O11" s="173"/>
      <c r="P11" s="173"/>
      <c r="Q11" s="173"/>
      <c r="R11" s="173"/>
      <c r="S11" s="175"/>
      <c r="T11" s="175"/>
      <c r="U11" s="175"/>
      <c r="V11" s="175"/>
      <c r="W11" s="173"/>
      <c r="X11" s="173"/>
      <c r="Y11" s="173"/>
      <c r="Z11" s="173"/>
      <c r="AA11" s="135"/>
      <c r="AB11" s="135"/>
      <c r="AC11" s="135"/>
      <c r="AD11" s="135"/>
    </row>
    <row r="12" spans="2:30" x14ac:dyDescent="0.25">
      <c r="B12" s="152">
        <v>9</v>
      </c>
      <c r="C12" s="130" t="s">
        <v>387</v>
      </c>
      <c r="D12" s="127" t="s">
        <v>220</v>
      </c>
      <c r="E12" s="162">
        <f t="shared" ca="1" si="0"/>
        <v>14.292999999999999</v>
      </c>
      <c r="F12" s="129">
        <v>100</v>
      </c>
      <c r="G12" s="129">
        <v>14</v>
      </c>
      <c r="H12" s="129"/>
      <c r="I12" s="129">
        <f>VLOOKUP(B12,Лот!$B$4:$F$19,5,FALSE)</f>
        <v>13</v>
      </c>
      <c r="J12" s="135">
        <f>60/(SUM('9'!$R$35:$R$38))*2</f>
        <v>5</v>
      </c>
      <c r="K12" s="135">
        <f>60/(SUM('9'!$R$39:$R$52))*7</f>
        <v>8.75</v>
      </c>
      <c r="L12" s="135">
        <f>60/(SUM('9'!$R$53:$R$58))*3</f>
        <v>5</v>
      </c>
      <c r="M12" s="135">
        <f>60/(SUM('9'!$R$59:$R$62))*2</f>
        <v>6</v>
      </c>
      <c r="N12" s="135">
        <f>60/(SUM('9'!$R$63:$R$66))*2</f>
        <v>24</v>
      </c>
      <c r="O12" s="173">
        <f>(SUM('9'!$R$27:$R$74))</f>
        <v>143</v>
      </c>
      <c r="P12" s="173">
        <f>(SUM('9'!$R$86:$R$133))</f>
        <v>128</v>
      </c>
      <c r="Q12" s="173">
        <f>(SUM('9'!$Y$27:$Y$74))</f>
        <v>73</v>
      </c>
      <c r="R12" s="173">
        <f>(SUM('9'!$Y$86:$Y$133))</f>
        <v>73</v>
      </c>
      <c r="S12" s="135">
        <v>122</v>
      </c>
      <c r="T12" s="135">
        <v>117</v>
      </c>
      <c r="U12" s="135">
        <v>70</v>
      </c>
      <c r="V12" s="135">
        <v>70</v>
      </c>
      <c r="W12" s="173">
        <f t="shared" ca="1" si="2"/>
        <v>2043.8989999999999</v>
      </c>
      <c r="X12" s="173">
        <f t="shared" ca="1" si="1"/>
        <v>1829.5039999999999</v>
      </c>
      <c r="Y12" s="173">
        <f t="shared" ca="1" si="1"/>
        <v>1043.3889999999999</v>
      </c>
      <c r="Z12" s="173">
        <f t="shared" ca="1" si="1"/>
        <v>1043.3889999999999</v>
      </c>
      <c r="AA12" s="135">
        <f t="shared" ca="1" si="1"/>
        <v>1743.7459999999999</v>
      </c>
      <c r="AB12" s="135">
        <f t="shared" ca="1" si="1"/>
        <v>1672.2809999999999</v>
      </c>
      <c r="AC12" s="135">
        <f t="shared" ca="1" si="1"/>
        <v>1000.51</v>
      </c>
      <c r="AD12" s="135">
        <f t="shared" ca="1" si="1"/>
        <v>1000.51</v>
      </c>
    </row>
    <row r="13" spans="2:30" x14ac:dyDescent="0.25">
      <c r="B13" s="152">
        <v>10</v>
      </c>
      <c r="C13" s="180" t="s">
        <v>58</v>
      </c>
      <c r="D13" s="127" t="s">
        <v>219</v>
      </c>
      <c r="E13" s="162">
        <f t="shared" ca="1" si="0"/>
        <v>39.966000000000001</v>
      </c>
      <c r="F13" s="129">
        <v>451</v>
      </c>
      <c r="G13" s="129">
        <v>8</v>
      </c>
      <c r="H13" s="129" t="s">
        <v>444</v>
      </c>
      <c r="I13" s="129">
        <f>VLOOKUP(B13,Лот!$B$4:$F$19,5,FALSE)</f>
        <v>10</v>
      </c>
      <c r="J13" s="135">
        <f>60/(SUM('10'!$R$35:$R$38))*2</f>
        <v>20</v>
      </c>
      <c r="K13" s="135">
        <f>60/(SUM('10'!$R$39:$R$52))*7</f>
        <v>28</v>
      </c>
      <c r="L13" s="135">
        <f>60/(SUM('10'!$R$53:$R$58))*3</f>
        <v>20</v>
      </c>
      <c r="M13" s="135">
        <f>60/(SUM('10'!$R$59:$R$62))*2</f>
        <v>30</v>
      </c>
      <c r="N13" s="135">
        <f>60/(SUM('10'!$R$63:$R$66))*2</f>
        <v>30</v>
      </c>
      <c r="O13" s="173">
        <f>(SUM('10'!$R$27:$R$74))</f>
        <v>39</v>
      </c>
      <c r="P13" s="173">
        <f>(SUM('10'!$R$86:$R$133))</f>
        <v>39</v>
      </c>
      <c r="Q13" s="173">
        <f>(SUM('10'!$Y$27:$Y$74))</f>
        <v>32</v>
      </c>
      <c r="R13" s="173">
        <f>(SUM('10'!$Y$86:$Y$133))</f>
        <v>32</v>
      </c>
      <c r="S13" s="135">
        <v>31</v>
      </c>
      <c r="T13" s="135">
        <v>29</v>
      </c>
      <c r="U13" s="135">
        <v>26</v>
      </c>
      <c r="V13" s="135">
        <v>25</v>
      </c>
      <c r="W13" s="173">
        <f t="shared" ca="1" si="2"/>
        <v>1558.674</v>
      </c>
      <c r="X13" s="173">
        <f t="shared" ca="1" si="1"/>
        <v>1558.674</v>
      </c>
      <c r="Y13" s="173">
        <f t="shared" ca="1" si="1"/>
        <v>1278.912</v>
      </c>
      <c r="Z13" s="173">
        <f t="shared" ca="1" si="1"/>
        <v>1278.912</v>
      </c>
      <c r="AA13" s="135">
        <f t="shared" ca="1" si="1"/>
        <v>1238.9460000000001</v>
      </c>
      <c r="AB13" s="135">
        <f t="shared" ca="1" si="1"/>
        <v>1159.0140000000001</v>
      </c>
      <c r="AC13" s="135">
        <f t="shared" ca="1" si="1"/>
        <v>1039.116</v>
      </c>
      <c r="AD13" s="135">
        <f t="shared" ca="1" si="1"/>
        <v>999.15</v>
      </c>
    </row>
    <row r="14" spans="2:30" x14ac:dyDescent="0.25">
      <c r="B14" s="152">
        <v>11</v>
      </c>
      <c r="C14" s="180" t="s">
        <v>57</v>
      </c>
      <c r="D14" s="127" t="s">
        <v>219</v>
      </c>
      <c r="E14" s="162">
        <f t="shared" ca="1" si="0"/>
        <v>39.235999999999997</v>
      </c>
      <c r="F14" s="129">
        <v>456</v>
      </c>
      <c r="G14" s="129">
        <v>12</v>
      </c>
      <c r="H14" s="129" t="s">
        <v>445</v>
      </c>
      <c r="I14" s="129">
        <f>VLOOKUP(B14,Лот!$B$4:$F$19,5,FALSE)</f>
        <v>10</v>
      </c>
      <c r="J14" s="135">
        <f>60/(SUM('11'!$R$35:$R$38))*2</f>
        <v>15</v>
      </c>
      <c r="K14" s="135">
        <f>60/(SUM('11'!$R$39:$R$52))*7</f>
        <v>26.25</v>
      </c>
      <c r="L14" s="135">
        <f>60/(SUM('11'!$R$53:$R$58))*3</f>
        <v>20</v>
      </c>
      <c r="M14" s="135">
        <f>60/(SUM('11'!$R$59:$R$62))*2</f>
        <v>30</v>
      </c>
      <c r="N14" s="135">
        <f>60/(SUM('11'!$R$63:$R$66))*2</f>
        <v>30</v>
      </c>
      <c r="O14" s="173">
        <f>(SUM('11'!$R$27:$R$74))</f>
        <v>42</v>
      </c>
      <c r="P14" s="173">
        <f>(SUM('11'!$R$86:$R$133))</f>
        <v>38</v>
      </c>
      <c r="Q14" s="173">
        <f>(SUM('11'!$Y$27:$Y$74))</f>
        <v>34</v>
      </c>
      <c r="R14" s="173">
        <f>(SUM('11'!$Y$86:$Y$133))</f>
        <v>34</v>
      </c>
      <c r="S14" s="135">
        <v>40</v>
      </c>
      <c r="T14" s="135">
        <v>35</v>
      </c>
      <c r="U14" s="135">
        <v>31</v>
      </c>
      <c r="V14" s="135">
        <v>30</v>
      </c>
      <c r="W14" s="173">
        <f t="shared" ca="1" si="2"/>
        <v>1647.9119999999998</v>
      </c>
      <c r="X14" s="173">
        <f t="shared" ca="1" si="1"/>
        <v>1490.9679999999998</v>
      </c>
      <c r="Y14" s="173">
        <f t="shared" ca="1" si="1"/>
        <v>1334.0239999999999</v>
      </c>
      <c r="Z14" s="173">
        <f t="shared" ca="1" si="1"/>
        <v>1334.0239999999999</v>
      </c>
      <c r="AA14" s="135">
        <f t="shared" ca="1" si="1"/>
        <v>1569.4399999999998</v>
      </c>
      <c r="AB14" s="135">
        <f t="shared" ca="1" si="1"/>
        <v>1373.26</v>
      </c>
      <c r="AC14" s="135">
        <f t="shared" ca="1" si="1"/>
        <v>1216.3159999999998</v>
      </c>
      <c r="AD14" s="135">
        <f t="shared" ca="1" si="1"/>
        <v>1177.08</v>
      </c>
    </row>
    <row r="15" spans="2:30" x14ac:dyDescent="0.25">
      <c r="B15" s="152">
        <v>12</v>
      </c>
      <c r="C15" s="128" t="s">
        <v>52</v>
      </c>
      <c r="D15" s="127" t="s">
        <v>218</v>
      </c>
      <c r="E15" s="162">
        <f t="shared" ca="1" si="0"/>
        <v>11.17</v>
      </c>
      <c r="F15" s="129" t="s">
        <v>436</v>
      </c>
      <c r="G15" s="129">
        <v>10</v>
      </c>
      <c r="H15" s="129" t="s">
        <v>446</v>
      </c>
      <c r="I15" s="129">
        <f>VLOOKUP(B15,Лот!$B$4:$F$19,5,FALSE)</f>
        <v>8</v>
      </c>
      <c r="J15" s="135">
        <f>60/(SUM('12'!$R$35:$R$38))*2</f>
        <v>4.2857142857142856</v>
      </c>
      <c r="K15" s="135">
        <f>60/(SUM('12'!$R$39:$R$52))*7</f>
        <v>10.5</v>
      </c>
      <c r="L15" s="135">
        <f>60/(SUM('12'!$R$53:$R$58))*3</f>
        <v>12</v>
      </c>
      <c r="M15" s="135">
        <f>60/(SUM('12'!$R$59:$R$62))*2</f>
        <v>12</v>
      </c>
      <c r="N15" s="135">
        <f>60/(SUM('12'!$R$63:$R$66))*2</f>
        <v>24</v>
      </c>
      <c r="O15" s="173">
        <f>(SUM('12'!$R$27:$R$74))</f>
        <v>99</v>
      </c>
      <c r="P15" s="173">
        <f>(SUM('12'!$R$86:$R$133))</f>
        <v>87</v>
      </c>
      <c r="Q15" s="173">
        <f>(SUM('12'!$Y$27:$Y$74))</f>
        <v>95</v>
      </c>
      <c r="R15" s="173">
        <f>(SUM('12'!$Y$86:$Y$133))</f>
        <v>84</v>
      </c>
      <c r="S15" s="135">
        <v>99</v>
      </c>
      <c r="T15" s="135">
        <v>87</v>
      </c>
      <c r="U15" s="135">
        <v>95</v>
      </c>
      <c r="V15" s="135">
        <v>84</v>
      </c>
      <c r="W15" s="173">
        <f t="shared" ca="1" si="2"/>
        <v>1105.83</v>
      </c>
      <c r="X15" s="173">
        <f t="shared" ca="1" si="1"/>
        <v>971.79</v>
      </c>
      <c r="Y15" s="173">
        <f t="shared" ca="1" si="1"/>
        <v>1061.1500000000001</v>
      </c>
      <c r="Z15" s="173">
        <f t="shared" ca="1" si="1"/>
        <v>938.28</v>
      </c>
      <c r="AA15" s="135">
        <f t="shared" ca="1" si="1"/>
        <v>1105.83</v>
      </c>
      <c r="AB15" s="135">
        <f t="shared" ca="1" si="1"/>
        <v>971.79</v>
      </c>
      <c r="AC15" s="135">
        <f t="shared" ca="1" si="1"/>
        <v>1061.1500000000001</v>
      </c>
      <c r="AD15" s="135">
        <f t="shared" ca="1" si="1"/>
        <v>938.28</v>
      </c>
    </row>
    <row r="16" spans="2:30" x14ac:dyDescent="0.25">
      <c r="B16" s="152">
        <v>13</v>
      </c>
      <c r="C16" s="127" t="s">
        <v>53</v>
      </c>
      <c r="D16" s="127" t="s">
        <v>218</v>
      </c>
      <c r="E16" s="162">
        <f t="shared" ca="1" si="0"/>
        <v>18.364999999999998</v>
      </c>
      <c r="F16" s="129">
        <v>597</v>
      </c>
      <c r="G16" s="129">
        <v>10</v>
      </c>
      <c r="H16" s="129" t="s">
        <v>447</v>
      </c>
      <c r="I16" s="129">
        <f>VLOOKUP(B16,Лот!$B$4:$F$19,5,FALSE)</f>
        <v>8</v>
      </c>
      <c r="J16" s="135">
        <f>60/(SUM('12'!$R$35:$R$38))*2</f>
        <v>4.2857142857142856</v>
      </c>
      <c r="K16" s="135">
        <f>60/(SUM('12'!$R$39:$R$52))*7</f>
        <v>10.5</v>
      </c>
      <c r="L16" s="135">
        <f>60/(SUM('12'!$R$53:$R$58))*3</f>
        <v>12</v>
      </c>
      <c r="M16" s="135">
        <f>60/(SUM('12'!$R$59:$R$62))*2</f>
        <v>12</v>
      </c>
      <c r="N16" s="135">
        <f>60/(SUM('12'!$R$63:$R$66))*2</f>
        <v>24</v>
      </c>
      <c r="O16" s="173">
        <f>(SUM('13'!$R$27:$R$74))</f>
        <v>110</v>
      </c>
      <c r="P16" s="173">
        <f>(SUM('13'!$R$86:$R$133))</f>
        <v>105</v>
      </c>
      <c r="Q16" s="173">
        <f>(SUM('13'!$Y$27:$Y$74))</f>
        <v>58</v>
      </c>
      <c r="R16" s="173">
        <f>(SUM('13'!$Y$86:$Y$133))</f>
        <v>58</v>
      </c>
      <c r="S16" s="135">
        <v>110</v>
      </c>
      <c r="T16" s="135">
        <v>105</v>
      </c>
      <c r="U16" s="135">
        <v>58</v>
      </c>
      <c r="V16" s="135">
        <v>58</v>
      </c>
      <c r="W16" s="173">
        <f t="shared" ca="1" si="2"/>
        <v>2020.1499999999999</v>
      </c>
      <c r="X16" s="173">
        <f t="shared" ca="1" si="1"/>
        <v>1928.3249999999998</v>
      </c>
      <c r="Y16" s="173">
        <f t="shared" ca="1" si="1"/>
        <v>1065.1699999999998</v>
      </c>
      <c r="Z16" s="173">
        <f t="shared" ca="1" si="1"/>
        <v>1065.1699999999998</v>
      </c>
      <c r="AA16" s="135">
        <f t="shared" ca="1" si="1"/>
        <v>2020.1499999999999</v>
      </c>
      <c r="AB16" s="135">
        <f t="shared" ca="1" si="1"/>
        <v>1928.3249999999998</v>
      </c>
      <c r="AC16" s="135">
        <f t="shared" ca="1" si="1"/>
        <v>1065.1699999999998</v>
      </c>
      <c r="AD16" s="135">
        <f t="shared" ca="1" si="1"/>
        <v>1065.1699999999998</v>
      </c>
    </row>
    <row r="17" spans="1:30" x14ac:dyDescent="0.25">
      <c r="B17" s="152">
        <v>14</v>
      </c>
      <c r="C17" s="128" t="s">
        <v>55</v>
      </c>
      <c r="D17" s="127" t="s">
        <v>220</v>
      </c>
      <c r="E17" s="162">
        <f t="shared" ca="1" si="0"/>
        <v>12.299999999999999</v>
      </c>
      <c r="F17" s="129">
        <v>26</v>
      </c>
      <c r="G17" s="129">
        <v>6</v>
      </c>
      <c r="H17" s="133" t="s">
        <v>453</v>
      </c>
      <c r="I17" s="129">
        <f>VLOOKUP(B17,Лот!$B$4:$F$19,5,FALSE)</f>
        <v>6</v>
      </c>
      <c r="J17" s="135">
        <f>60/(SUM('14'!$R$35:$R$38))*2</f>
        <v>8.5714285714285712</v>
      </c>
      <c r="K17" s="135">
        <f>60/(SUM('14'!$R$39:$R$52))*7</f>
        <v>15.555555555555557</v>
      </c>
      <c r="L17" s="135">
        <f>60/(SUM('14'!$R$53:$R$58))*3</f>
        <v>13.846153846153845</v>
      </c>
      <c r="M17" s="135">
        <f>60/(SUM('14'!$R$59:$R$62))*2</f>
        <v>17.142857142857142</v>
      </c>
      <c r="N17" s="173">
        <f>60/(SUM('14'!$R$63:$R$66))*2</f>
        <v>30</v>
      </c>
      <c r="O17" s="173">
        <f>(SUM('14'!$R$27:$R$74))</f>
        <v>75</v>
      </c>
      <c r="P17" s="173">
        <f>(SUM('14'!$R$86:$R$133))</f>
        <v>74</v>
      </c>
      <c r="Q17" s="173">
        <f>(SUM('14'!$Y$27:$Y$74))</f>
        <v>50</v>
      </c>
      <c r="R17" s="173">
        <f>(SUM('14'!$Y$86:$Y$133))</f>
        <v>50</v>
      </c>
      <c r="S17" s="135">
        <v>75</v>
      </c>
      <c r="T17" s="135">
        <v>71</v>
      </c>
      <c r="U17" s="135">
        <v>45</v>
      </c>
      <c r="V17" s="135">
        <v>45</v>
      </c>
      <c r="W17" s="173">
        <f t="shared" ca="1" si="2"/>
        <v>922.49999999999989</v>
      </c>
      <c r="X17" s="173">
        <f t="shared" ca="1" si="1"/>
        <v>910.19999999999993</v>
      </c>
      <c r="Y17" s="173">
        <f t="shared" ca="1" si="1"/>
        <v>615</v>
      </c>
      <c r="Z17" s="173">
        <f t="shared" ca="1" si="1"/>
        <v>615</v>
      </c>
      <c r="AA17" s="135">
        <f t="shared" ca="1" si="1"/>
        <v>922.49999999999989</v>
      </c>
      <c r="AB17" s="135">
        <f t="shared" ca="1" si="1"/>
        <v>873.3</v>
      </c>
      <c r="AC17" s="135">
        <f t="shared" ca="1" si="1"/>
        <v>553.5</v>
      </c>
      <c r="AD17" s="135">
        <f t="shared" ca="1" si="1"/>
        <v>553.5</v>
      </c>
    </row>
    <row r="18" spans="1:30" x14ac:dyDescent="0.25">
      <c r="B18" s="152">
        <v>15</v>
      </c>
      <c r="C18" s="128" t="s">
        <v>56</v>
      </c>
      <c r="D18" s="127" t="s">
        <v>219</v>
      </c>
      <c r="E18" s="162">
        <f t="shared" ca="1" si="0"/>
        <v>21.1</v>
      </c>
      <c r="F18" s="129">
        <v>294</v>
      </c>
      <c r="G18" s="129">
        <v>5</v>
      </c>
      <c r="H18" s="129" t="s">
        <v>451</v>
      </c>
      <c r="I18" s="129">
        <f>VLOOKUP(B18,Лот!$B$4:$F$19,5,FALSE)</f>
        <v>12</v>
      </c>
      <c r="J18" s="135">
        <f>60/(SUM('15'!$R$35:$R$38))*2</f>
        <v>6.666666666666667</v>
      </c>
      <c r="K18" s="135">
        <f>60/(SUM('15'!$R$39:$R$52))*7</f>
        <v>15.555555555555557</v>
      </c>
      <c r="L18" s="135">
        <f>60/(SUM('15'!$R$53:$R$58))*3</f>
        <v>20</v>
      </c>
      <c r="M18" s="135">
        <f>60/(SUM('15'!$R$59:$R$62))*2</f>
        <v>24</v>
      </c>
      <c r="N18" s="173">
        <f>60/(SUM('15'!$R$63:$R$66))*2</f>
        <v>30</v>
      </c>
      <c r="O18" s="173">
        <f>(SUM('15'!$R$27:$R$74))</f>
        <v>69</v>
      </c>
      <c r="P18" s="173">
        <f>(SUM('15'!$R$86:$R$133))</f>
        <v>63</v>
      </c>
      <c r="Q18" s="173">
        <f>(SUM('15'!$Y$27:$Y$74))</f>
        <v>56</v>
      </c>
      <c r="R18" s="173">
        <f>(SUM('15'!$Y$86:$Y$133))</f>
        <v>56</v>
      </c>
      <c r="S18" s="135">
        <v>69</v>
      </c>
      <c r="T18" s="135">
        <v>63</v>
      </c>
      <c r="U18" s="135">
        <v>53</v>
      </c>
      <c r="V18" s="135">
        <v>52</v>
      </c>
      <c r="W18" s="173">
        <f t="shared" ca="1" si="2"/>
        <v>1455.9</v>
      </c>
      <c r="X18" s="173">
        <f t="shared" ca="1" si="1"/>
        <v>1329.3000000000002</v>
      </c>
      <c r="Y18" s="173">
        <f t="shared" ca="1" si="1"/>
        <v>1181.6000000000001</v>
      </c>
      <c r="Z18" s="173">
        <f t="shared" ca="1" si="1"/>
        <v>1181.6000000000001</v>
      </c>
      <c r="AA18" s="135">
        <f t="shared" ca="1" si="1"/>
        <v>1455.9</v>
      </c>
      <c r="AB18" s="135">
        <f t="shared" ca="1" si="1"/>
        <v>1329.3000000000002</v>
      </c>
      <c r="AC18" s="135">
        <f t="shared" ca="1" si="1"/>
        <v>1118.3000000000002</v>
      </c>
      <c r="AD18" s="135">
        <f t="shared" ca="1" si="1"/>
        <v>1097.2</v>
      </c>
    </row>
    <row r="19" spans="1:30" x14ac:dyDescent="0.25">
      <c r="B19" s="152">
        <v>16</v>
      </c>
      <c r="C19" s="128" t="s">
        <v>262</v>
      </c>
      <c r="D19" s="127" t="s">
        <v>220</v>
      </c>
      <c r="E19" s="162">
        <f t="shared" ca="1" si="0"/>
        <v>21.715</v>
      </c>
      <c r="F19" s="129">
        <v>691</v>
      </c>
      <c r="G19" s="129">
        <v>8</v>
      </c>
      <c r="H19" s="133" t="s">
        <v>452</v>
      </c>
      <c r="I19" s="129">
        <f>VLOOKUP(B19,Лот!$B$4:$F$19,5,FALSE)</f>
        <v>10</v>
      </c>
      <c r="J19" s="135">
        <f>60/(SUM('16'!$R$35:$R$38))*2</f>
        <v>7.5</v>
      </c>
      <c r="K19" s="135">
        <f>60/(SUM('16'!$R$39:$R$52))*7</f>
        <v>16.153846153846153</v>
      </c>
      <c r="L19" s="135">
        <f>60/(SUM('16'!$R$53:$R$58))*3</f>
        <v>12.857142857142858</v>
      </c>
      <c r="M19" s="173">
        <f>60/(SUM('16'!$R$59:$R$62))*2</f>
        <v>20</v>
      </c>
      <c r="N19" s="135">
        <f>60/(SUM('16'!$R$63:$R$66))*2</f>
        <v>30</v>
      </c>
      <c r="O19" s="173">
        <f>(SUM('16'!$R$27:$R$74))</f>
        <v>78</v>
      </c>
      <c r="P19" s="173">
        <f>(SUM('16'!$R$86:$R$133))</f>
        <v>72</v>
      </c>
      <c r="Q19" s="173">
        <f>(SUM('16'!$Y$27:$Y$74))</f>
        <v>51</v>
      </c>
      <c r="R19" s="173">
        <f>(SUM('16'!$Y$86:$Y$133))</f>
        <v>51</v>
      </c>
      <c r="S19" s="135">
        <v>75</v>
      </c>
      <c r="T19" s="135">
        <v>72</v>
      </c>
      <c r="U19" s="135">
        <v>51</v>
      </c>
      <c r="V19" s="135">
        <v>49</v>
      </c>
      <c r="W19" s="173">
        <f t="shared" ca="1" si="2"/>
        <v>1693.77</v>
      </c>
      <c r="X19" s="173">
        <f t="shared" ca="1" si="1"/>
        <v>1563.48</v>
      </c>
      <c r="Y19" s="173">
        <f t="shared" ca="1" si="1"/>
        <v>1107.4649999999999</v>
      </c>
      <c r="Z19" s="173">
        <f t="shared" ca="1" si="1"/>
        <v>1107.4649999999999</v>
      </c>
      <c r="AA19" s="135">
        <f t="shared" ca="1" si="1"/>
        <v>1628.625</v>
      </c>
      <c r="AB19" s="135">
        <f t="shared" ca="1" si="1"/>
        <v>1563.48</v>
      </c>
      <c r="AC19" s="135">
        <f t="shared" ca="1" si="1"/>
        <v>1107.4649999999999</v>
      </c>
      <c r="AD19" s="135">
        <f t="shared" ca="1" si="1"/>
        <v>1064.0350000000001</v>
      </c>
    </row>
    <row r="20" spans="1:30" s="126" customFormat="1" x14ac:dyDescent="0.25">
      <c r="A20" s="124"/>
      <c r="B20" s="124"/>
      <c r="O20" s="154"/>
      <c r="P20" s="154"/>
      <c r="Q20" s="154"/>
      <c r="R20" s="154"/>
    </row>
    <row r="21" spans="1:30" x14ac:dyDescent="0.25">
      <c r="R21" s="170" t="s">
        <v>512</v>
      </c>
      <c r="S21" s="131"/>
      <c r="T21" s="131"/>
      <c r="U21" s="131"/>
    </row>
    <row r="22" spans="1:30" x14ac:dyDescent="0.25">
      <c r="C22" s="130" t="s">
        <v>386</v>
      </c>
      <c r="D22" s="127" t="s">
        <v>219</v>
      </c>
      <c r="E22" s="162">
        <v>27.786999999999999</v>
      </c>
      <c r="F22" s="129">
        <v>88</v>
      </c>
      <c r="G22" s="129">
        <v>7</v>
      </c>
      <c r="H22" s="129"/>
      <c r="I22" s="129">
        <v>12</v>
      </c>
      <c r="J22" s="135">
        <f>60/(SUM('6'!$Y$37:$Y$42))*3</f>
        <v>20</v>
      </c>
      <c r="K22" s="135">
        <f>60/(SUM('6'!$Y$43:$Y$48))*3</f>
        <v>30</v>
      </c>
      <c r="L22" s="135">
        <f>60/(SUM('6'!$Y$49:$Y$54))*3</f>
        <v>20</v>
      </c>
      <c r="M22" s="135">
        <f>60/(SUM('6'!$Y$55:$Y$58))*2</f>
        <v>30</v>
      </c>
      <c r="N22" s="135">
        <f>60/(SUM('6'!$Y$59:$Y$62))*2</f>
        <v>30</v>
      </c>
      <c r="O22" s="134"/>
      <c r="P22" s="134"/>
      <c r="R22" s="170" t="s">
        <v>507</v>
      </c>
      <c r="S22" s="131"/>
      <c r="T22" s="131"/>
      <c r="U22" s="171">
        <f>(SUM(O4:O19)*S38+SUM(P4:P19)*S39+SUM(Q4:Q19)*T38+SUM(R4:R19)*T39)/(SUM(S4:S19)*S38+SUM(T4:T19)*S39+SUM(U4:U19)*T38+SUM(V4:V19)*T39)-1</f>
        <v>3.8916622348630581E-2</v>
      </c>
    </row>
    <row r="23" spans="1:30" x14ac:dyDescent="0.25">
      <c r="C23" s="130" t="s">
        <v>387</v>
      </c>
      <c r="D23" s="127" t="s">
        <v>220</v>
      </c>
      <c r="E23" s="162">
        <v>14.292999999999999</v>
      </c>
      <c r="F23" s="129">
        <v>100</v>
      </c>
      <c r="G23" s="129">
        <v>14</v>
      </c>
      <c r="H23" s="129"/>
      <c r="I23" s="129">
        <v>13</v>
      </c>
      <c r="J23" s="135">
        <f>60/(SUM('9'!$Y$37:$Y$42))*3</f>
        <v>12</v>
      </c>
      <c r="K23" s="135">
        <f>60/(SUM('9'!$Y$43:$Y$48))*3</f>
        <v>12</v>
      </c>
      <c r="L23" s="135">
        <f>60/(SUM('9'!$Y$49:$Y$54))*3</f>
        <v>12</v>
      </c>
      <c r="M23" s="135">
        <f>60/(SUM('9'!$Y$55:$Y$58))*2</f>
        <v>12</v>
      </c>
      <c r="N23" s="135">
        <f>60/(SUM('9'!$Y$59:$Y$62))*2</f>
        <v>30</v>
      </c>
      <c r="O23" s="134"/>
      <c r="P23" s="134"/>
      <c r="R23" s="170" t="s">
        <v>513</v>
      </c>
      <c r="S23" s="131"/>
      <c r="T23" s="131"/>
      <c r="U23" s="171">
        <f ca="1">(SUM(W4:W19)*S38+SUM(X4:X19)*S39+SUM(Y4:Y19)*T38+SUM(Z4:Z19)*T39)/(SUM(AA4:AA19)*S38+SUM(AB4:AB19)*S39+SUM(AC4:AC19)*T38+SUM(AD4:AD19)*T39)-1</f>
        <v>4.9592933661925853E-2</v>
      </c>
    </row>
    <row r="24" spans="1:30" x14ac:dyDescent="0.25">
      <c r="C24" s="128" t="s">
        <v>55</v>
      </c>
      <c r="D24" s="127" t="s">
        <v>220</v>
      </c>
      <c r="E24" s="162">
        <v>12.299999999999999</v>
      </c>
      <c r="F24" s="129">
        <v>26</v>
      </c>
      <c r="G24" s="129">
        <v>6</v>
      </c>
      <c r="H24" s="133" t="s">
        <v>453</v>
      </c>
      <c r="I24" s="129">
        <v>6</v>
      </c>
      <c r="J24" s="135">
        <f>60/(SUM('14'!$Y$37:$Y$42))*3</f>
        <v>15</v>
      </c>
      <c r="K24" s="135">
        <f>60/(SUM('14'!$Y$43:$Y$48))*3</f>
        <v>22.5</v>
      </c>
      <c r="L24" s="135">
        <f>60/(SUM('14'!$Y$49:$Y$54))*3</f>
        <v>22.5</v>
      </c>
      <c r="M24" s="135">
        <f>60/(SUM('14'!$Y$55:$Y$58))*2</f>
        <v>24</v>
      </c>
      <c r="N24" s="173">
        <f>60/(SUM('14'!$Y$59:$Y$62))*2</f>
        <v>30</v>
      </c>
      <c r="O24" s="134"/>
      <c r="P24" s="134"/>
      <c r="U24" s="178">
        <f ca="1">(SUM(AA4:AA19)*S38+SUM(AB4:AB19)*S39+SUM(AC4:AC19)*T38+SUM(AD4:AD19)*T39)</f>
        <v>6313274.9946666667</v>
      </c>
    </row>
    <row r="25" spans="1:30" x14ac:dyDescent="0.25">
      <c r="C25" s="128" t="s">
        <v>56</v>
      </c>
      <c r="D25" s="127" t="s">
        <v>219</v>
      </c>
      <c r="E25" s="162">
        <v>21.1</v>
      </c>
      <c r="F25" s="129">
        <v>294</v>
      </c>
      <c r="G25" s="129">
        <v>5</v>
      </c>
      <c r="H25" s="129" t="s">
        <v>451</v>
      </c>
      <c r="I25" s="129">
        <v>12</v>
      </c>
      <c r="J25" s="135">
        <f>60/(SUM('15'!$Y$35:$Y$40))*3</f>
        <v>20</v>
      </c>
      <c r="K25" s="135">
        <f>60/(SUM('15'!$Y$41:$Y$48))*4</f>
        <v>13.333333333333334</v>
      </c>
      <c r="L25" s="135">
        <f>60/(SUM('15'!$Y$49:$Y$52))*2</f>
        <v>20</v>
      </c>
      <c r="M25" s="135">
        <f>60/(SUM('15'!$Y$53:$Y$60))*4</f>
        <v>20</v>
      </c>
      <c r="N25" s="173">
        <f>60/(SUM('15'!$Y$61:$Y$64))*2</f>
        <v>30</v>
      </c>
      <c r="O25" s="134"/>
      <c r="P25" s="134"/>
      <c r="R25" s="131"/>
      <c r="S25" s="131" t="s">
        <v>524</v>
      </c>
      <c r="T25" s="131" t="s">
        <v>525</v>
      </c>
      <c r="U25" s="124">
        <f ca="1">(SUM(AA19:AA19)*S38+SUM(AB19:AB19)*S39+SUM(AC19:AC19)*T38+SUM(AD19:AD19)*T39)*0.8</f>
        <v>419238.47600000002</v>
      </c>
    </row>
    <row r="26" spans="1:30" x14ac:dyDescent="0.25">
      <c r="C26" s="128" t="s">
        <v>262</v>
      </c>
      <c r="D26" s="127" t="s">
        <v>220</v>
      </c>
      <c r="E26" s="162">
        <v>21.715</v>
      </c>
      <c r="F26" s="129">
        <v>691</v>
      </c>
      <c r="G26" s="129">
        <v>8</v>
      </c>
      <c r="H26" s="133" t="s">
        <v>452</v>
      </c>
      <c r="I26" s="129">
        <v>10</v>
      </c>
      <c r="J26" s="135">
        <f>60/(SUM('16'!$Y$35:$Y$40))*3</f>
        <v>20</v>
      </c>
      <c r="K26" s="135">
        <f>60/(SUM('16'!$Y$41:$Y$48))*4</f>
        <v>20</v>
      </c>
      <c r="L26" s="135">
        <f>60/(SUM('16'!$Y$49:$Y$52))*2</f>
        <v>20</v>
      </c>
      <c r="M26" s="173">
        <f>60/(SUM('16'!$Y$53:$Y$60))*4</f>
        <v>21.818181818181817</v>
      </c>
      <c r="N26" s="135">
        <f>60/(SUM('16'!$Y$61:$Y$64))*2</f>
        <v>30</v>
      </c>
      <c r="O26" s="134"/>
      <c r="P26" s="134"/>
      <c r="R26" s="131" t="s">
        <v>516</v>
      </c>
      <c r="S26" s="131">
        <v>17</v>
      </c>
      <c r="T26" s="131">
        <v>14</v>
      </c>
      <c r="U26" s="179">
        <f ca="1">U25/U24</f>
        <v>6.6405863257051945E-2</v>
      </c>
    </row>
    <row r="27" spans="1:30" x14ac:dyDescent="0.25">
      <c r="O27" s="134"/>
      <c r="P27" s="134"/>
      <c r="Q27" s="134"/>
      <c r="R27" s="131" t="s">
        <v>517</v>
      </c>
      <c r="S27" s="131">
        <v>20</v>
      </c>
      <c r="T27" s="131">
        <v>8</v>
      </c>
    </row>
    <row r="28" spans="1:30" x14ac:dyDescent="0.25">
      <c r="O28" s="134"/>
      <c r="P28" s="134"/>
      <c r="Q28" s="134"/>
      <c r="R28" s="131" t="s">
        <v>518</v>
      </c>
      <c r="S28" s="131">
        <v>20</v>
      </c>
      <c r="T28" s="131">
        <v>11</v>
      </c>
    </row>
    <row r="29" spans="1:30" x14ac:dyDescent="0.25">
      <c r="P29" s="134"/>
      <c r="Q29" s="134"/>
      <c r="R29" s="131" t="s">
        <v>48</v>
      </c>
      <c r="S29" s="131">
        <v>22</v>
      </c>
      <c r="T29" s="131">
        <v>8</v>
      </c>
    </row>
    <row r="30" spans="1:30" x14ac:dyDescent="0.25">
      <c r="O30" s="134"/>
      <c r="P30" s="134"/>
      <c r="Q30" s="134"/>
      <c r="R30" s="131" t="s">
        <v>299</v>
      </c>
      <c r="S30" s="131">
        <v>19</v>
      </c>
      <c r="T30" s="131">
        <v>12</v>
      </c>
    </row>
    <row r="31" spans="1:30" x14ac:dyDescent="0.25">
      <c r="O31" s="134"/>
      <c r="P31" s="134"/>
      <c r="Q31" s="134"/>
      <c r="R31" s="131" t="s">
        <v>519</v>
      </c>
      <c r="S31" s="131">
        <v>19</v>
      </c>
      <c r="T31" s="131">
        <v>11</v>
      </c>
    </row>
    <row r="32" spans="1:30" x14ac:dyDescent="0.25">
      <c r="O32" s="134"/>
      <c r="P32" s="134"/>
      <c r="Q32" s="134"/>
      <c r="R32" s="131" t="s">
        <v>520</v>
      </c>
      <c r="S32" s="131">
        <v>23</v>
      </c>
      <c r="T32" s="131">
        <v>8</v>
      </c>
    </row>
    <row r="33" spans="15:20" x14ac:dyDescent="0.25">
      <c r="O33" s="134"/>
      <c r="P33" s="134"/>
      <c r="Q33" s="134"/>
      <c r="R33" s="131" t="s">
        <v>521</v>
      </c>
      <c r="S33" s="131">
        <v>21</v>
      </c>
      <c r="T33" s="131">
        <v>10</v>
      </c>
    </row>
    <row r="34" spans="15:20" x14ac:dyDescent="0.25">
      <c r="O34" s="134"/>
      <c r="P34" s="134"/>
      <c r="Q34" s="134"/>
      <c r="R34" s="131" t="s">
        <v>49</v>
      </c>
      <c r="S34" s="131">
        <v>22</v>
      </c>
      <c r="T34" s="131">
        <v>8</v>
      </c>
    </row>
    <row r="35" spans="15:20" x14ac:dyDescent="0.25">
      <c r="O35" s="134"/>
      <c r="P35" s="134"/>
      <c r="Q35" s="134"/>
      <c r="R35" s="131" t="s">
        <v>47</v>
      </c>
      <c r="S35" s="131">
        <v>23</v>
      </c>
      <c r="T35" s="131">
        <v>8</v>
      </c>
    </row>
    <row r="36" spans="15:20" x14ac:dyDescent="0.25">
      <c r="R36" s="131" t="s">
        <v>522</v>
      </c>
      <c r="S36" s="131">
        <v>18</v>
      </c>
      <c r="T36" s="131">
        <v>12</v>
      </c>
    </row>
    <row r="37" spans="15:20" x14ac:dyDescent="0.25">
      <c r="R37" s="131" t="s">
        <v>523</v>
      </c>
      <c r="S37" s="131">
        <v>23</v>
      </c>
      <c r="T37" s="131">
        <v>8</v>
      </c>
    </row>
    <row r="38" spans="15:20" x14ac:dyDescent="0.25">
      <c r="R38" s="131" t="s">
        <v>526</v>
      </c>
      <c r="S38" s="131">
        <f>SUM(S26:S29,S35:S37)</f>
        <v>143</v>
      </c>
      <c r="T38" s="131">
        <f>SUM(T26:T29,T35:T37)</f>
        <v>69</v>
      </c>
    </row>
    <row r="39" spans="15:20" x14ac:dyDescent="0.25">
      <c r="R39" s="131" t="s">
        <v>527</v>
      </c>
      <c r="S39" s="131">
        <f>SUM(S30:S34)</f>
        <v>104</v>
      </c>
      <c r="T39" s="131">
        <f>SUM(T30:T34)</f>
        <v>49</v>
      </c>
    </row>
  </sheetData>
  <mergeCells count="6">
    <mergeCell ref="W2:Z2"/>
    <mergeCell ref="AA2:AD2"/>
    <mergeCell ref="G2:H2"/>
    <mergeCell ref="I2:M2"/>
    <mergeCell ref="S2:V2"/>
    <mergeCell ref="O2:R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0">
    <tabColor rgb="FF00B050"/>
  </sheetPr>
  <dimension ref="A1:AL40408"/>
  <sheetViews>
    <sheetView view="pageBreakPreview" topLeftCell="A21" zoomScale="25" zoomScaleNormal="78" zoomScaleSheetLayoutView="25" workbookViewId="0">
      <selection activeCell="P57" sqref="P57:AE5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7.25" customHeight="1" x14ac:dyDescent="0.3">
      <c r="A1" s="65"/>
      <c r="B1" s="65"/>
      <c r="C1" s="65"/>
      <c r="D1" s="65"/>
      <c r="E1" s="208" t="s">
        <v>508</v>
      </c>
      <c r="F1" s="208"/>
      <c r="G1" s="208"/>
      <c r="H1" s="208"/>
      <c r="I1" s="208"/>
      <c r="J1" s="208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8" ht="16.5" customHeight="1" x14ac:dyDescent="0.3">
      <c r="A2" s="65"/>
      <c r="B2" s="65"/>
      <c r="C2" s="65"/>
      <c r="D2" s="65"/>
      <c r="E2" s="208"/>
      <c r="F2" s="208"/>
      <c r="G2" s="208"/>
      <c r="H2" s="208"/>
      <c r="I2" s="208"/>
      <c r="J2" s="208"/>
      <c r="K2" s="65"/>
      <c r="L2" s="5">
        <v>6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 x14ac:dyDescent="0.3">
      <c r="A3" s="65"/>
      <c r="B3" s="65"/>
      <c r="C3" s="65"/>
      <c r="D3" s="65"/>
      <c r="E3" s="208"/>
      <c r="F3" s="208"/>
      <c r="G3" s="208"/>
      <c r="H3" s="208"/>
      <c r="I3" s="208"/>
      <c r="J3" s="208"/>
      <c r="K3" s="65"/>
      <c r="L3" s="10">
        <v>6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8" ht="15.75" customHeight="1" x14ac:dyDescent="0.3">
      <c r="A4" s="65"/>
      <c r="B4" s="65"/>
      <c r="C4" s="203" t="s">
        <v>33</v>
      </c>
      <c r="D4" s="204" t="str">
        <f>Лот!C4</f>
        <v>12м</v>
      </c>
      <c r="E4" s="199">
        <f>VLOOKUP(D4,Лот!$C$4:$E$19,3,FALSE)</f>
        <v>412</v>
      </c>
      <c r="F4" s="65"/>
      <c r="G4" s="65"/>
      <c r="H4" s="65"/>
      <c r="I4" s="65"/>
      <c r="J4" s="65"/>
      <c r="K4" s="65"/>
      <c r="L4" s="11">
        <v>11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29"/>
      <c r="AI4" s="8"/>
      <c r="AJ4" s="8"/>
      <c r="AK4" s="9"/>
      <c r="AL4" s="8"/>
    </row>
    <row r="5" spans="1:38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12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29"/>
      <c r="AI5" s="8"/>
      <c r="AJ5" s="8"/>
      <c r="AK5" s="9"/>
      <c r="AL5" s="8"/>
    </row>
    <row r="6" spans="1:38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11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29"/>
      <c r="AD6" s="8"/>
      <c r="AE6" s="8"/>
      <c r="AF6" s="8"/>
      <c r="AG6" s="8"/>
      <c r="AH6" s="9"/>
      <c r="AI6" s="8"/>
      <c r="AJ6" s="8"/>
      <c r="AK6" s="9"/>
      <c r="AL6" s="8"/>
    </row>
    <row r="7" spans="1:38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11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29"/>
      <c r="AD7" s="8"/>
      <c r="AE7" s="8"/>
      <c r="AF7" s="8"/>
      <c r="AG7" s="8"/>
      <c r="AH7" s="9"/>
      <c r="AI7" s="8"/>
      <c r="AJ7" s="8"/>
      <c r="AK7" s="9"/>
      <c r="AL7" s="8"/>
    </row>
    <row r="8" spans="1:38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11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2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11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2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11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2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11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2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11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8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11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8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11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8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8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10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Ул. Серегина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Покровский берег (строящаяся)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7.4029999999999987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9.1806666666666654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v>0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33" t="s">
        <v>266</v>
      </c>
      <c r="T34" s="88">
        <v>1</v>
      </c>
      <c r="U34" s="33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16.583666666666666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6</v>
      </c>
      <c r="S35" s="91">
        <v>5</v>
      </c>
      <c r="T35" s="88">
        <v>6</v>
      </c>
      <c r="U35" s="91">
        <v>5</v>
      </c>
      <c r="V35" s="85"/>
      <c r="W35" s="101">
        <v>2</v>
      </c>
      <c r="X35" s="92">
        <v>0.29166666666666669</v>
      </c>
      <c r="Y35" s="88">
        <v>2</v>
      </c>
      <c r="Z35" s="91" t="s">
        <v>270</v>
      </c>
      <c r="AA35" s="88">
        <v>2</v>
      </c>
      <c r="AB35" s="91" t="s">
        <v>270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6</v>
      </c>
      <c r="S36" s="33">
        <v>5</v>
      </c>
      <c r="T36" s="31">
        <v>6</v>
      </c>
      <c r="U36" s="33">
        <v>5</v>
      </c>
      <c r="V36" s="30"/>
      <c r="W36" s="36">
        <v>2</v>
      </c>
      <c r="X36" s="27">
        <v>0.3125</v>
      </c>
      <c r="Y36" s="31">
        <v>3</v>
      </c>
      <c r="Z36" s="91" t="s">
        <v>270</v>
      </c>
      <c r="AA36" s="31">
        <v>3</v>
      </c>
      <c r="AB36" s="91" t="s">
        <v>270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6</v>
      </c>
      <c r="S37" s="33">
        <v>5</v>
      </c>
      <c r="T37" s="31">
        <v>6</v>
      </c>
      <c r="U37" s="33">
        <v>5</v>
      </c>
      <c r="V37" s="30"/>
      <c r="W37" s="36">
        <v>2</v>
      </c>
      <c r="X37" s="27">
        <v>0.33333333333333331</v>
      </c>
      <c r="Y37" s="31">
        <v>2</v>
      </c>
      <c r="Z37" s="91" t="s">
        <v>270</v>
      </c>
      <c r="AA37" s="31">
        <v>2</v>
      </c>
      <c r="AB37" s="91" t="s">
        <v>270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6</v>
      </c>
      <c r="S38" s="33">
        <v>5</v>
      </c>
      <c r="T38" s="31">
        <v>6</v>
      </c>
      <c r="U38" s="33">
        <v>5</v>
      </c>
      <c r="V38" s="30"/>
      <c r="W38" s="36">
        <v>2</v>
      </c>
      <c r="X38" s="27">
        <v>0.35416666666666669</v>
      </c>
      <c r="Y38" s="31">
        <v>3</v>
      </c>
      <c r="Z38" s="91" t="s">
        <v>270</v>
      </c>
      <c r="AA38" s="31">
        <v>3</v>
      </c>
      <c r="AB38" s="91" t="s">
        <v>270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6</v>
      </c>
      <c r="S39" s="33">
        <v>5</v>
      </c>
      <c r="T39" s="31">
        <v>6</v>
      </c>
      <c r="U39" s="33">
        <v>5</v>
      </c>
      <c r="V39" s="30"/>
      <c r="W39" s="36">
        <v>2</v>
      </c>
      <c r="X39" s="27">
        <v>0.375</v>
      </c>
      <c r="Y39" s="31">
        <v>3</v>
      </c>
      <c r="Z39" s="91">
        <v>10</v>
      </c>
      <c r="AA39" s="31">
        <v>3</v>
      </c>
      <c r="AB39" s="91">
        <v>10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6</v>
      </c>
      <c r="S40" s="33">
        <v>5</v>
      </c>
      <c r="T40" s="31">
        <v>6</v>
      </c>
      <c r="U40" s="33">
        <v>5</v>
      </c>
      <c r="V40" s="30"/>
      <c r="W40" s="36">
        <v>2</v>
      </c>
      <c r="X40" s="27">
        <v>0.39583333333333331</v>
      </c>
      <c r="Y40" s="31">
        <v>3</v>
      </c>
      <c r="Z40" s="91">
        <v>10</v>
      </c>
      <c r="AA40" s="31">
        <v>3</v>
      </c>
      <c r="AB40" s="91">
        <v>10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2</v>
      </c>
      <c r="S41" s="155" t="s">
        <v>267</v>
      </c>
      <c r="T41" s="31">
        <v>2</v>
      </c>
      <c r="U41" s="33" t="s">
        <v>267</v>
      </c>
      <c r="V41" s="30"/>
      <c r="W41" s="36">
        <v>2</v>
      </c>
      <c r="X41" s="27">
        <v>0.41666666666666669</v>
      </c>
      <c r="Y41" s="31">
        <v>3</v>
      </c>
      <c r="Z41" s="91">
        <v>10</v>
      </c>
      <c r="AA41" s="31">
        <v>3</v>
      </c>
      <c r="AB41" s="91">
        <v>10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2</v>
      </c>
      <c r="S42" s="155" t="s">
        <v>267</v>
      </c>
      <c r="T42" s="31">
        <v>2</v>
      </c>
      <c r="U42" s="33" t="s">
        <v>267</v>
      </c>
      <c r="V42" s="30"/>
      <c r="W42" s="36">
        <v>2</v>
      </c>
      <c r="X42" s="27">
        <v>0.4375</v>
      </c>
      <c r="Y42" s="31">
        <v>3</v>
      </c>
      <c r="Z42" s="91">
        <v>10</v>
      </c>
      <c r="AA42" s="31">
        <v>3</v>
      </c>
      <c r="AB42" s="91">
        <v>10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2</v>
      </c>
      <c r="S43" s="155" t="s">
        <v>267</v>
      </c>
      <c r="T43" s="31">
        <v>2</v>
      </c>
      <c r="U43" s="33" t="s">
        <v>267</v>
      </c>
      <c r="V43" s="30"/>
      <c r="W43" s="36">
        <v>2</v>
      </c>
      <c r="X43" s="27">
        <v>0.45833333333333298</v>
      </c>
      <c r="Y43" s="31">
        <v>3</v>
      </c>
      <c r="Z43" s="91">
        <v>10</v>
      </c>
      <c r="AA43" s="31">
        <v>3</v>
      </c>
      <c r="AB43" s="91">
        <v>10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3</v>
      </c>
      <c r="S44" s="155" t="s">
        <v>267</v>
      </c>
      <c r="T44" s="31">
        <v>3</v>
      </c>
      <c r="U44" s="33" t="s">
        <v>267</v>
      </c>
      <c r="V44" s="30"/>
      <c r="W44" s="36">
        <v>2</v>
      </c>
      <c r="X44" s="27">
        <v>0.47916666666666702</v>
      </c>
      <c r="Y44" s="31">
        <v>3</v>
      </c>
      <c r="Z44" s="91">
        <v>10</v>
      </c>
      <c r="AA44" s="31">
        <v>3</v>
      </c>
      <c r="AB44" s="91">
        <v>10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2</v>
      </c>
      <c r="S45" s="155" t="s">
        <v>267</v>
      </c>
      <c r="T45" s="31">
        <v>2</v>
      </c>
      <c r="U45" s="33" t="s">
        <v>267</v>
      </c>
      <c r="V45" s="30"/>
      <c r="W45" s="36">
        <v>2</v>
      </c>
      <c r="X45" s="27">
        <v>0.5</v>
      </c>
      <c r="Y45" s="31">
        <v>3</v>
      </c>
      <c r="Z45" s="91">
        <v>10</v>
      </c>
      <c r="AA45" s="31">
        <v>3</v>
      </c>
      <c r="AB45" s="91">
        <v>10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2</v>
      </c>
      <c r="S46" s="155" t="s">
        <v>267</v>
      </c>
      <c r="T46" s="31">
        <v>2</v>
      </c>
      <c r="U46" s="33" t="s">
        <v>267</v>
      </c>
      <c r="V46" s="30"/>
      <c r="W46" s="36">
        <v>2</v>
      </c>
      <c r="X46" s="27">
        <v>0.52083333333333337</v>
      </c>
      <c r="Y46" s="31">
        <v>3</v>
      </c>
      <c r="Z46" s="91">
        <v>10</v>
      </c>
      <c r="AA46" s="31">
        <v>3</v>
      </c>
      <c r="AB46" s="91">
        <v>10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2</v>
      </c>
      <c r="S47" s="155" t="s">
        <v>267</v>
      </c>
      <c r="T47" s="31">
        <v>2</v>
      </c>
      <c r="U47" s="33" t="s">
        <v>267</v>
      </c>
      <c r="V47" s="30"/>
      <c r="W47" s="36">
        <v>2</v>
      </c>
      <c r="X47" s="27">
        <v>0.54166666666666663</v>
      </c>
      <c r="Y47" s="31">
        <v>3</v>
      </c>
      <c r="Z47" s="91">
        <v>10</v>
      </c>
      <c r="AA47" s="31">
        <v>3</v>
      </c>
      <c r="AB47" s="91">
        <v>10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3</v>
      </c>
      <c r="S48" s="155" t="s">
        <v>267</v>
      </c>
      <c r="T48" s="31">
        <v>3</v>
      </c>
      <c r="U48" s="33" t="s">
        <v>267</v>
      </c>
      <c r="V48" s="30"/>
      <c r="W48" s="36">
        <v>2</v>
      </c>
      <c r="X48" s="27">
        <v>0.5625</v>
      </c>
      <c r="Y48" s="31">
        <v>3</v>
      </c>
      <c r="Z48" s="91">
        <v>10</v>
      </c>
      <c r="AA48" s="31">
        <v>3</v>
      </c>
      <c r="AB48" s="91">
        <v>10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2</v>
      </c>
      <c r="S49" s="155" t="s">
        <v>267</v>
      </c>
      <c r="T49" s="31">
        <v>2</v>
      </c>
      <c r="U49" s="33" t="s">
        <v>267</v>
      </c>
      <c r="V49" s="30"/>
      <c r="W49" s="36">
        <v>2</v>
      </c>
      <c r="X49" s="27">
        <v>0.58333333333333337</v>
      </c>
      <c r="Y49" s="31">
        <v>3</v>
      </c>
      <c r="Z49" s="91">
        <v>10</v>
      </c>
      <c r="AA49" s="31">
        <v>3</v>
      </c>
      <c r="AB49" s="91">
        <v>10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2</v>
      </c>
      <c r="S50" s="155" t="s">
        <v>267</v>
      </c>
      <c r="T50" s="31">
        <v>2</v>
      </c>
      <c r="U50" s="33" t="s">
        <v>267</v>
      </c>
      <c r="V50" s="30"/>
      <c r="W50" s="36">
        <v>2</v>
      </c>
      <c r="X50" s="27">
        <v>0.60416666666666663</v>
      </c>
      <c r="Y50" s="31">
        <v>3</v>
      </c>
      <c r="Z50" s="91">
        <v>10</v>
      </c>
      <c r="AA50" s="31">
        <v>3</v>
      </c>
      <c r="AB50" s="91">
        <v>10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2</v>
      </c>
      <c r="S51" s="155" t="s">
        <v>267</v>
      </c>
      <c r="T51" s="31">
        <v>2</v>
      </c>
      <c r="U51" s="33" t="s">
        <v>267</v>
      </c>
      <c r="V51" s="30"/>
      <c r="W51" s="36">
        <v>2</v>
      </c>
      <c r="X51" s="27">
        <v>0.625</v>
      </c>
      <c r="Y51" s="31">
        <v>3</v>
      </c>
      <c r="Z51" s="91">
        <v>10</v>
      </c>
      <c r="AA51" s="31">
        <v>3</v>
      </c>
      <c r="AB51" s="91">
        <v>10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3</v>
      </c>
      <c r="S52" s="155" t="s">
        <v>267</v>
      </c>
      <c r="T52" s="31">
        <v>3</v>
      </c>
      <c r="U52" s="33" t="s">
        <v>267</v>
      </c>
      <c r="V52" s="30"/>
      <c r="W52" s="36">
        <v>2</v>
      </c>
      <c r="X52" s="27">
        <v>0.64583333333333337</v>
      </c>
      <c r="Y52" s="31">
        <v>3</v>
      </c>
      <c r="Z52" s="91">
        <v>10</v>
      </c>
      <c r="AA52" s="31">
        <v>3</v>
      </c>
      <c r="AB52" s="91">
        <v>10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2</v>
      </c>
      <c r="S53" s="155" t="s">
        <v>267</v>
      </c>
      <c r="T53" s="31">
        <v>2</v>
      </c>
      <c r="U53" s="33" t="s">
        <v>267</v>
      </c>
      <c r="V53" s="30"/>
      <c r="W53" s="36">
        <v>2</v>
      </c>
      <c r="X53" s="27">
        <v>0.66666666666666663</v>
      </c>
      <c r="Y53" s="31">
        <v>3</v>
      </c>
      <c r="Z53" s="91">
        <v>10</v>
      </c>
      <c r="AA53" s="31">
        <v>3</v>
      </c>
      <c r="AB53" s="91">
        <v>10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2</v>
      </c>
      <c r="S54" s="155" t="s">
        <v>267</v>
      </c>
      <c r="T54" s="31">
        <v>2</v>
      </c>
      <c r="U54" s="33" t="s">
        <v>267</v>
      </c>
      <c r="V54" s="30"/>
      <c r="W54" s="36">
        <v>2</v>
      </c>
      <c r="X54" s="27">
        <v>0.6875</v>
      </c>
      <c r="Y54" s="31">
        <v>2</v>
      </c>
      <c r="Z54" s="33" t="s">
        <v>268</v>
      </c>
      <c r="AA54" s="31">
        <v>2</v>
      </c>
      <c r="AB54" s="33" t="s">
        <v>268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155" t="s">
        <v>267</v>
      </c>
      <c r="T55" s="31">
        <v>2</v>
      </c>
      <c r="U55" s="33" t="s">
        <v>267</v>
      </c>
      <c r="V55" s="30"/>
      <c r="W55" s="36">
        <v>2</v>
      </c>
      <c r="X55" s="27">
        <v>0.70833333333333337</v>
      </c>
      <c r="Y55" s="31">
        <v>1</v>
      </c>
      <c r="Z55" s="33" t="s">
        <v>268</v>
      </c>
      <c r="AA55" s="31">
        <v>1</v>
      </c>
      <c r="AB55" s="33" t="s">
        <v>268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267</v>
      </c>
      <c r="T56" s="31">
        <v>3</v>
      </c>
      <c r="U56" s="33" t="s">
        <v>267</v>
      </c>
      <c r="V56" s="30"/>
      <c r="W56" s="36">
        <v>2</v>
      </c>
      <c r="X56" s="27">
        <v>0.72916666666666663</v>
      </c>
      <c r="Y56" s="31">
        <v>2</v>
      </c>
      <c r="Z56" s="33" t="s">
        <v>268</v>
      </c>
      <c r="AA56" s="31">
        <v>2</v>
      </c>
      <c r="AB56" s="33" t="s">
        <v>268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267</v>
      </c>
      <c r="T57" s="31">
        <v>2</v>
      </c>
      <c r="U57" s="33" t="s">
        <v>267</v>
      </c>
      <c r="V57" s="30"/>
      <c r="W57" s="36">
        <v>2</v>
      </c>
      <c r="X57" s="27">
        <v>0.75</v>
      </c>
      <c r="Y57" s="31">
        <v>1</v>
      </c>
      <c r="Z57" s="33" t="s">
        <v>268</v>
      </c>
      <c r="AA57" s="31">
        <v>1</v>
      </c>
      <c r="AB57" s="33" t="s">
        <v>268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2</v>
      </c>
      <c r="S58" s="155" t="s">
        <v>267</v>
      </c>
      <c r="T58" s="31">
        <v>2</v>
      </c>
      <c r="U58" s="33" t="s">
        <v>267</v>
      </c>
      <c r="V58" s="30"/>
      <c r="W58" s="36">
        <v>2</v>
      </c>
      <c r="X58" s="27">
        <v>0.77083333333333337</v>
      </c>
      <c r="Y58" s="31">
        <v>2</v>
      </c>
      <c r="Z58" s="33" t="s">
        <v>268</v>
      </c>
      <c r="AA58" s="31">
        <v>2</v>
      </c>
      <c r="AB58" s="33" t="s">
        <v>268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267</v>
      </c>
      <c r="T59" s="31">
        <v>2</v>
      </c>
      <c r="U59" s="33" t="s">
        <v>267</v>
      </c>
      <c r="V59" s="30"/>
      <c r="W59" s="36">
        <v>2</v>
      </c>
      <c r="X59" s="27">
        <v>0.79166666666666663</v>
      </c>
      <c r="Y59" s="31">
        <v>1</v>
      </c>
      <c r="Z59" s="33" t="s">
        <v>268</v>
      </c>
      <c r="AA59" s="31">
        <v>1</v>
      </c>
      <c r="AB59" s="33" t="s">
        <v>268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267</v>
      </c>
      <c r="T60" s="31">
        <v>3</v>
      </c>
      <c r="U60" s="33" t="s">
        <v>267</v>
      </c>
      <c r="V60" s="30"/>
      <c r="W60" s="36">
        <v>2</v>
      </c>
      <c r="X60" s="27">
        <v>0.8125</v>
      </c>
      <c r="Y60" s="31">
        <v>2</v>
      </c>
      <c r="Z60" s="33" t="s">
        <v>268</v>
      </c>
      <c r="AA60" s="31">
        <v>2</v>
      </c>
      <c r="AB60" s="33" t="s">
        <v>268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2</v>
      </c>
      <c r="S61" s="155" t="s">
        <v>267</v>
      </c>
      <c r="T61" s="31">
        <v>2</v>
      </c>
      <c r="U61" s="33" t="s">
        <v>267</v>
      </c>
      <c r="V61" s="30"/>
      <c r="W61" s="36">
        <v>2</v>
      </c>
      <c r="X61" s="27">
        <v>0.83333333333333337</v>
      </c>
      <c r="Y61" s="31">
        <v>1</v>
      </c>
      <c r="Z61" s="33" t="s">
        <v>268</v>
      </c>
      <c r="AA61" s="31">
        <v>1</v>
      </c>
      <c r="AB61" s="33" t="s">
        <v>268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2</v>
      </c>
      <c r="S62" s="155" t="s">
        <v>267</v>
      </c>
      <c r="T62" s="31">
        <v>2</v>
      </c>
      <c r="U62" s="33" t="s">
        <v>267</v>
      </c>
      <c r="V62" s="30"/>
      <c r="W62" s="36">
        <v>2</v>
      </c>
      <c r="X62" s="27">
        <v>0.85416666666666663</v>
      </c>
      <c r="Y62" s="31">
        <v>2</v>
      </c>
      <c r="Z62" s="33" t="s">
        <v>268</v>
      </c>
      <c r="AA62" s="31">
        <v>2</v>
      </c>
      <c r="AB62" s="33" t="s">
        <v>268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33" t="s">
        <v>268</v>
      </c>
      <c r="T63" s="31">
        <v>1</v>
      </c>
      <c r="U63" s="33" t="s">
        <v>268</v>
      </c>
      <c r="V63" s="30"/>
      <c r="W63" s="36">
        <v>2</v>
      </c>
      <c r="X63" s="27">
        <v>0.875</v>
      </c>
      <c r="Y63" s="31">
        <v>1</v>
      </c>
      <c r="Z63" s="33" t="s">
        <v>268</v>
      </c>
      <c r="AA63" s="31">
        <v>1</v>
      </c>
      <c r="AB63" s="33" t="s">
        <v>268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2</v>
      </c>
      <c r="S64" s="33" t="s">
        <v>268</v>
      </c>
      <c r="T64" s="31">
        <v>2</v>
      </c>
      <c r="U64" s="33" t="s">
        <v>268</v>
      </c>
      <c r="V64" s="30"/>
      <c r="W64" s="36">
        <v>2</v>
      </c>
      <c r="X64" s="27">
        <v>0.89583333333333304</v>
      </c>
      <c r="Y64" s="31">
        <v>2</v>
      </c>
      <c r="Z64" s="33" t="s">
        <v>268</v>
      </c>
      <c r="AA64" s="31">
        <v>2</v>
      </c>
      <c r="AB64" s="33" t="s">
        <v>268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33" t="s">
        <v>268</v>
      </c>
      <c r="T65" s="31">
        <v>1</v>
      </c>
      <c r="U65" s="33" t="s">
        <v>268</v>
      </c>
      <c r="V65" s="30"/>
      <c r="W65" s="36">
        <v>2</v>
      </c>
      <c r="X65" s="27">
        <v>0.91666666666666663</v>
      </c>
      <c r="Y65" s="31">
        <v>1</v>
      </c>
      <c r="Z65" s="33" t="s">
        <v>266</v>
      </c>
      <c r="AA65" s="31">
        <v>1</v>
      </c>
      <c r="AB65" s="33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2</v>
      </c>
      <c r="S66" s="33" t="s">
        <v>268</v>
      </c>
      <c r="T66" s="31">
        <v>2</v>
      </c>
      <c r="U66" s="33" t="s">
        <v>268</v>
      </c>
      <c r="V66" s="30"/>
      <c r="W66" s="36">
        <v>2</v>
      </c>
      <c r="X66" s="27">
        <v>0.9375</v>
      </c>
      <c r="Y66" s="31">
        <v>1</v>
      </c>
      <c r="Z66" s="33" t="s">
        <v>266</v>
      </c>
      <c r="AA66" s="31">
        <v>1</v>
      </c>
      <c r="AB66" s="33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2" t="s">
        <v>481</v>
      </c>
      <c r="Q75" s="143"/>
      <c r="R75" s="144">
        <f>SUM(R27:R74)</f>
        <v>92</v>
      </c>
      <c r="S75" s="144"/>
      <c r="T75" s="144">
        <f>SUM(T27:T74)</f>
        <v>92</v>
      </c>
      <c r="U75" s="144"/>
      <c r="V75" s="30"/>
      <c r="W75" s="142" t="s">
        <v>481</v>
      </c>
      <c r="X75" s="143"/>
      <c r="Y75" s="144">
        <f>SUM(Y27:Y74)</f>
        <v>74</v>
      </c>
      <c r="Z75" s="144"/>
      <c r="AA75" s="144">
        <f>SUM(AA27:AA74)</f>
        <v>74</v>
      </c>
      <c r="AB75" s="144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A78" s="19"/>
      <c r="B78" s="19"/>
      <c r="C78" s="195" t="s">
        <v>35</v>
      </c>
      <c r="D78" s="195"/>
      <c r="E78" s="195"/>
      <c r="F78" s="195"/>
      <c r="G78" s="195"/>
      <c r="H78" s="195"/>
      <c r="I78" s="195"/>
      <c r="J78" s="53"/>
      <c r="K78" s="53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53"/>
      <c r="K79" s="53"/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A80" s="19"/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K80" s="53"/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A81" s="19"/>
      <c r="B81" s="210"/>
      <c r="C81" s="213"/>
      <c r="D81" s="212"/>
      <c r="E81" s="212"/>
      <c r="F81" s="212"/>
      <c r="G81" s="210"/>
      <c r="H81" s="212"/>
      <c r="I81" s="212"/>
      <c r="J81" s="210"/>
      <c r="K81" s="53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A82" s="19"/>
      <c r="B82" s="210"/>
      <c r="C82" s="213"/>
      <c r="D82" s="212"/>
      <c r="E82" s="212"/>
      <c r="F82" s="212"/>
      <c r="G82" s="210"/>
      <c r="H82" s="212"/>
      <c r="I82" s="212"/>
      <c r="J82" s="210"/>
      <c r="K82" s="53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A83" s="19"/>
      <c r="B83" s="211"/>
      <c r="C83" s="213"/>
      <c r="D83" s="212"/>
      <c r="E83" s="212"/>
      <c r="F83" s="212"/>
      <c r="G83" s="211"/>
      <c r="H83" s="212"/>
      <c r="I83" s="212"/>
      <c r="J83" s="211"/>
      <c r="K83" s="53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A84" s="19"/>
      <c r="B84" s="24">
        <v>1</v>
      </c>
      <c r="C84" s="10" t="s">
        <v>61</v>
      </c>
      <c r="D84" s="24" t="s">
        <v>301</v>
      </c>
      <c r="E84" s="28">
        <v>55.794810105501497</v>
      </c>
      <c r="F84" s="28">
        <v>37.545925815796501</v>
      </c>
      <c r="G84" s="24">
        <f t="shared" ref="G84:G98" si="3">IF(M84&gt;0,0,IF(N84&gt;0,1,""))</f>
        <v>0</v>
      </c>
      <c r="H84" s="21">
        <v>0</v>
      </c>
      <c r="I84" s="21"/>
      <c r="J84" s="24">
        <f t="shared" ref="J84:J98" si="4">IF(M84&gt;0,M84,IF(N84&gt;0,N84," "))</f>
        <v>1</v>
      </c>
      <c r="K84" s="53"/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A85" s="19"/>
      <c r="B85" s="24">
        <f>IF(C85=" "," ",B84+1)</f>
        <v>2</v>
      </c>
      <c r="C85" s="10" t="s">
        <v>62</v>
      </c>
      <c r="D85" s="24" t="s">
        <v>301</v>
      </c>
      <c r="E85" s="28">
        <v>55.797596611994202</v>
      </c>
      <c r="F85" s="28">
        <v>37.5396151638368</v>
      </c>
      <c r="G85" s="24">
        <f t="shared" si="3"/>
        <v>0</v>
      </c>
      <c r="H85" s="21">
        <v>0.503</v>
      </c>
      <c r="I85" s="21">
        <f>IFERROR(IF(IF(ISERROR(H85-H84),"",H85-H84)&lt;0,"",H85-H84)," ")</f>
        <v>0.503</v>
      </c>
      <c r="J85" s="24">
        <f t="shared" si="4"/>
        <v>2</v>
      </c>
      <c r="K85" s="53"/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A86" s="19"/>
      <c r="B86" s="24">
        <f t="shared" ref="B86:B133" si="5">IF(C86=" "," ",B85+1)</f>
        <v>3</v>
      </c>
      <c r="C86" s="10" t="s">
        <v>63</v>
      </c>
      <c r="D86" s="24" t="s">
        <v>301</v>
      </c>
      <c r="E86" s="28">
        <v>55.800131133125099</v>
      </c>
      <c r="F86" s="28">
        <v>37.533941208037902</v>
      </c>
      <c r="G86" s="24">
        <f t="shared" si="3"/>
        <v>0</v>
      </c>
      <c r="H86" s="21">
        <v>0.95700000000000007</v>
      </c>
      <c r="I86" s="21">
        <f t="shared" ref="I86:I143" si="6">IFERROR(IF(IF(ISERROR(H86-H85),"",H86-H85)&lt;0,"",H86-H85)," ")</f>
        <v>0.45400000000000007</v>
      </c>
      <c r="J86" s="24">
        <f t="shared" si="4"/>
        <v>3</v>
      </c>
      <c r="K86" s="53"/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1:29" ht="15.75" customHeight="1" x14ac:dyDescent="0.25">
      <c r="A87" s="19"/>
      <c r="B87" s="24">
        <f t="shared" si="5"/>
        <v>4</v>
      </c>
      <c r="C87" s="10" t="s">
        <v>64</v>
      </c>
      <c r="D87" s="24" t="s">
        <v>301</v>
      </c>
      <c r="E87" s="28">
        <v>55.801497447784399</v>
      </c>
      <c r="F87" s="28">
        <v>37.529668905019797</v>
      </c>
      <c r="G87" s="24">
        <f t="shared" si="3"/>
        <v>0</v>
      </c>
      <c r="H87" s="21">
        <v>1.266</v>
      </c>
      <c r="I87" s="21">
        <f t="shared" si="6"/>
        <v>0.30899999999999994</v>
      </c>
      <c r="J87" s="24">
        <f t="shared" si="4"/>
        <v>4</v>
      </c>
      <c r="K87" s="53"/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A88" s="19"/>
      <c r="B88" s="24">
        <f t="shared" si="5"/>
        <v>5</v>
      </c>
      <c r="C88" s="10" t="s">
        <v>65</v>
      </c>
      <c r="D88" s="24" t="s">
        <v>301</v>
      </c>
      <c r="E88" s="28">
        <v>55.802594184291401</v>
      </c>
      <c r="F88" s="28">
        <v>37.525300449527002</v>
      </c>
      <c r="G88" s="24">
        <f t="shared" si="3"/>
        <v>0</v>
      </c>
      <c r="H88" s="21">
        <v>1.5660000000000001</v>
      </c>
      <c r="I88" s="21">
        <f t="shared" si="6"/>
        <v>0.30000000000000004</v>
      </c>
      <c r="J88" s="24">
        <f t="shared" si="4"/>
        <v>5</v>
      </c>
      <c r="K88" s="53"/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A89" s="19"/>
      <c r="B89" s="24">
        <f t="shared" si="5"/>
        <v>6</v>
      </c>
      <c r="C89" s="10" t="s">
        <v>66</v>
      </c>
      <c r="D89" s="24" t="s">
        <v>301</v>
      </c>
      <c r="E89" s="28">
        <v>55.805156372156397</v>
      </c>
      <c r="F89" s="28">
        <v>37.515461267076603</v>
      </c>
      <c r="G89" s="24">
        <f t="shared" si="3"/>
        <v>0</v>
      </c>
      <c r="H89" s="21">
        <v>2.246</v>
      </c>
      <c r="I89" s="21">
        <f t="shared" si="6"/>
        <v>0.67999999999999994</v>
      </c>
      <c r="J89" s="24">
        <f t="shared" si="4"/>
        <v>6</v>
      </c>
      <c r="K89" s="53"/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A90" s="19"/>
      <c r="B90" s="24">
        <f t="shared" si="5"/>
        <v>7</v>
      </c>
      <c r="C90" s="10" t="s">
        <v>67</v>
      </c>
      <c r="D90" s="24" t="s">
        <v>302</v>
      </c>
      <c r="E90" s="28">
        <v>55.807938123084902</v>
      </c>
      <c r="F90" s="28">
        <v>37.501969591378398</v>
      </c>
      <c r="G90" s="24">
        <f t="shared" si="3"/>
        <v>0</v>
      </c>
      <c r="H90" s="21">
        <v>3.15</v>
      </c>
      <c r="I90" s="21">
        <f t="shared" si="6"/>
        <v>0.90399999999999991</v>
      </c>
      <c r="J90" s="24">
        <f t="shared" si="4"/>
        <v>7</v>
      </c>
      <c r="K90" s="53"/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1:29" ht="15.75" customHeight="1" x14ac:dyDescent="0.25">
      <c r="A91" s="19"/>
      <c r="B91" s="24">
        <f t="shared" si="5"/>
        <v>8</v>
      </c>
      <c r="C91" s="10" t="s">
        <v>68</v>
      </c>
      <c r="D91" s="24" t="s">
        <v>302</v>
      </c>
      <c r="E91" s="28">
        <v>55.808494087181003</v>
      </c>
      <c r="F91" s="28">
        <v>37.498813781853499</v>
      </c>
      <c r="G91" s="24">
        <f t="shared" si="3"/>
        <v>0</v>
      </c>
      <c r="H91" s="21">
        <v>3.3569999999999998</v>
      </c>
      <c r="I91" s="21">
        <f t="shared" si="6"/>
        <v>0.20699999999999985</v>
      </c>
      <c r="J91" s="24">
        <f t="shared" si="4"/>
        <v>8</v>
      </c>
      <c r="K91" s="53"/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1:29" ht="15.75" customHeight="1" x14ac:dyDescent="0.25">
      <c r="A92" s="19"/>
      <c r="B92" s="24">
        <f t="shared" si="5"/>
        <v>9</v>
      </c>
      <c r="C92" s="10" t="s">
        <v>69</v>
      </c>
      <c r="D92" s="24" t="s">
        <v>303</v>
      </c>
      <c r="E92" s="28">
        <v>55.809334639649101</v>
      </c>
      <c r="F92" s="28">
        <v>37.493536018769603</v>
      </c>
      <c r="G92" s="24">
        <f t="shared" si="3"/>
        <v>0</v>
      </c>
      <c r="H92" s="21">
        <v>3.7009999999999996</v>
      </c>
      <c r="I92" s="21">
        <f t="shared" si="6"/>
        <v>0.34399999999999986</v>
      </c>
      <c r="J92" s="24">
        <f t="shared" si="4"/>
        <v>9</v>
      </c>
      <c r="K92" s="53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0</v>
      </c>
      <c r="U92" s="3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1:29" ht="15.75" customHeight="1" x14ac:dyDescent="0.25">
      <c r="A93" s="19"/>
      <c r="B93" s="24">
        <f t="shared" si="5"/>
        <v>10</v>
      </c>
      <c r="C93" s="10" t="s">
        <v>70</v>
      </c>
      <c r="D93" s="24" t="s">
        <v>303</v>
      </c>
      <c r="E93" s="28">
        <v>55.811415590481303</v>
      </c>
      <c r="F93" s="28">
        <v>37.483102689258097</v>
      </c>
      <c r="G93" s="24">
        <f t="shared" si="3"/>
        <v>0</v>
      </c>
      <c r="H93" s="21">
        <v>4.3949999999999996</v>
      </c>
      <c r="I93" s="21">
        <f t="shared" si="6"/>
        <v>0.69399999999999995</v>
      </c>
      <c r="J93" s="24">
        <f t="shared" si="4"/>
        <v>10</v>
      </c>
      <c r="K93" s="53"/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33" t="s">
        <v>266</v>
      </c>
      <c r="T93" s="31">
        <v>1</v>
      </c>
      <c r="U93" s="33" t="s">
        <v>266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1:29" ht="15.75" customHeight="1" x14ac:dyDescent="0.25">
      <c r="A94" s="19"/>
      <c r="B94" s="24">
        <f t="shared" si="5"/>
        <v>11</v>
      </c>
      <c r="C94" s="10" t="s">
        <v>71</v>
      </c>
      <c r="D94" s="24" t="s">
        <v>303</v>
      </c>
      <c r="E94" s="28">
        <v>55.8126819267207</v>
      </c>
      <c r="F94" s="28">
        <v>37.476811129299499</v>
      </c>
      <c r="G94" s="24">
        <f t="shared" si="3"/>
        <v>0</v>
      </c>
      <c r="H94" s="21">
        <v>4.8139999999999992</v>
      </c>
      <c r="I94" s="21">
        <f t="shared" si="6"/>
        <v>0.41899999999999959</v>
      </c>
      <c r="J94" s="24">
        <f t="shared" si="4"/>
        <v>11</v>
      </c>
      <c r="K94" s="53"/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5</v>
      </c>
      <c r="S94" s="31">
        <v>6</v>
      </c>
      <c r="T94" s="31">
        <v>5</v>
      </c>
      <c r="U94" s="31">
        <v>6</v>
      </c>
      <c r="V94" s="30"/>
      <c r="W94" s="36">
        <v>4</v>
      </c>
      <c r="X94" s="27">
        <v>0.29166666666666669</v>
      </c>
      <c r="Y94" s="31">
        <v>2</v>
      </c>
      <c r="Z94" s="157" t="s">
        <v>492</v>
      </c>
      <c r="AA94" s="31">
        <v>2</v>
      </c>
      <c r="AB94" s="31" t="s">
        <v>492</v>
      </c>
      <c r="AC94" s="29"/>
    </row>
    <row r="95" spans="1:29" ht="15.75" customHeight="1" x14ac:dyDescent="0.25">
      <c r="A95" s="19"/>
      <c r="B95" s="24">
        <f t="shared" si="5"/>
        <v>12</v>
      </c>
      <c r="C95" s="10" t="s">
        <v>72</v>
      </c>
      <c r="D95" s="24" t="s">
        <v>303</v>
      </c>
      <c r="E95" s="28">
        <v>55.815454727141699</v>
      </c>
      <c r="F95" s="28">
        <v>37.469605911083796</v>
      </c>
      <c r="G95" s="24">
        <f t="shared" si="3"/>
        <v>0</v>
      </c>
      <c r="H95" s="21">
        <v>5.2639999999999993</v>
      </c>
      <c r="I95" s="21">
        <f t="shared" si="6"/>
        <v>0.45000000000000018</v>
      </c>
      <c r="J95" s="24">
        <f t="shared" si="4"/>
        <v>12</v>
      </c>
      <c r="K95" s="53"/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5</v>
      </c>
      <c r="S95" s="33">
        <v>6</v>
      </c>
      <c r="T95" s="31">
        <v>5</v>
      </c>
      <c r="U95" s="33">
        <v>6</v>
      </c>
      <c r="V95" s="30"/>
      <c r="W95" s="36">
        <v>4</v>
      </c>
      <c r="X95" s="27">
        <v>0.3125</v>
      </c>
      <c r="Y95" s="31">
        <v>3</v>
      </c>
      <c r="Z95" s="157" t="s">
        <v>492</v>
      </c>
      <c r="AA95" s="31">
        <v>3</v>
      </c>
      <c r="AB95" s="31" t="s">
        <v>492</v>
      </c>
      <c r="AC95" s="29"/>
    </row>
    <row r="96" spans="1:29" ht="15.75" customHeight="1" x14ac:dyDescent="0.25">
      <c r="A96" s="19"/>
      <c r="B96" s="24">
        <f t="shared" si="5"/>
        <v>13</v>
      </c>
      <c r="C96" s="10" t="s">
        <v>461</v>
      </c>
      <c r="D96" s="24" t="s">
        <v>304</v>
      </c>
      <c r="E96" s="28">
        <v>55.819701000000002</v>
      </c>
      <c r="F96" s="28">
        <v>37.466878000000001</v>
      </c>
      <c r="G96" s="24">
        <f t="shared" si="3"/>
        <v>0</v>
      </c>
      <c r="H96" s="21">
        <v>5.7929999999999993</v>
      </c>
      <c r="I96" s="21">
        <f t="shared" si="6"/>
        <v>0.52899999999999991</v>
      </c>
      <c r="J96" s="24">
        <f t="shared" si="4"/>
        <v>13</v>
      </c>
      <c r="K96" s="53"/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5</v>
      </c>
      <c r="S96" s="33">
        <v>6</v>
      </c>
      <c r="T96" s="31">
        <v>5</v>
      </c>
      <c r="U96" s="33">
        <v>6</v>
      </c>
      <c r="V96" s="30"/>
      <c r="W96" s="36">
        <v>4</v>
      </c>
      <c r="X96" s="27">
        <v>0.33333333333333331</v>
      </c>
      <c r="Y96" s="31">
        <v>2</v>
      </c>
      <c r="Z96" s="157" t="s">
        <v>492</v>
      </c>
      <c r="AA96" s="31">
        <v>2</v>
      </c>
      <c r="AB96" s="31" t="s">
        <v>492</v>
      </c>
      <c r="AC96" s="29"/>
    </row>
    <row r="97" spans="1:29" ht="15.75" customHeight="1" x14ac:dyDescent="0.25">
      <c r="A97" s="19"/>
      <c r="B97" s="24">
        <f t="shared" si="5"/>
        <v>14</v>
      </c>
      <c r="C97" s="10" t="s">
        <v>462</v>
      </c>
      <c r="D97" s="24" t="s">
        <v>304</v>
      </c>
      <c r="E97" s="28">
        <v>55.825064609999998</v>
      </c>
      <c r="F97" s="28">
        <v>37.461763779999998</v>
      </c>
      <c r="G97" s="24">
        <f t="shared" si="3"/>
        <v>0</v>
      </c>
      <c r="H97" s="21">
        <v>6.5079999999999991</v>
      </c>
      <c r="I97" s="21">
        <f t="shared" si="6"/>
        <v>0.71499999999999986</v>
      </c>
      <c r="J97" s="24">
        <f t="shared" si="4"/>
        <v>14</v>
      </c>
      <c r="K97" s="53"/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5</v>
      </c>
      <c r="S97" s="33">
        <v>6</v>
      </c>
      <c r="T97" s="31">
        <v>5</v>
      </c>
      <c r="U97" s="33">
        <v>6</v>
      </c>
      <c r="V97" s="30"/>
      <c r="W97" s="36">
        <v>4</v>
      </c>
      <c r="X97" s="27">
        <v>0.35416666666666669</v>
      </c>
      <c r="Y97" s="31">
        <v>3</v>
      </c>
      <c r="Z97" s="157" t="s">
        <v>492</v>
      </c>
      <c r="AA97" s="31">
        <v>3</v>
      </c>
      <c r="AB97" s="31" t="s">
        <v>492</v>
      </c>
      <c r="AC97" s="29"/>
    </row>
    <row r="98" spans="1:29" ht="15.75" customHeight="1" x14ac:dyDescent="0.25">
      <c r="A98" s="19"/>
      <c r="B98" s="24">
        <f t="shared" si="5"/>
        <v>15</v>
      </c>
      <c r="C98" s="10" t="s">
        <v>463</v>
      </c>
      <c r="D98" s="24" t="s">
        <v>305</v>
      </c>
      <c r="E98" s="28">
        <v>55.830536000000002</v>
      </c>
      <c r="F98" s="28">
        <v>37.470722000000002</v>
      </c>
      <c r="G98" s="24">
        <f t="shared" si="3"/>
        <v>0</v>
      </c>
      <c r="H98" s="21">
        <v>7.4029999999999987</v>
      </c>
      <c r="I98" s="21">
        <f t="shared" si="6"/>
        <v>0.89499999999999957</v>
      </c>
      <c r="J98" s="24">
        <f t="shared" si="4"/>
        <v>15</v>
      </c>
      <c r="K98" s="53"/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5</v>
      </c>
      <c r="S98" s="33">
        <v>6</v>
      </c>
      <c r="T98" s="31">
        <v>5</v>
      </c>
      <c r="U98" s="33">
        <v>6</v>
      </c>
      <c r="V98" s="30"/>
      <c r="W98" s="36">
        <v>4</v>
      </c>
      <c r="X98" s="27">
        <v>0.375</v>
      </c>
      <c r="Y98" s="31">
        <v>2</v>
      </c>
      <c r="Z98" s="157" t="s">
        <v>492</v>
      </c>
      <c r="AA98" s="31">
        <v>2</v>
      </c>
      <c r="AB98" s="33" t="s">
        <v>492</v>
      </c>
      <c r="AC98" s="29"/>
    </row>
    <row r="99" spans="1:29" ht="15.75" customHeight="1" x14ac:dyDescent="0.25">
      <c r="A99" s="19"/>
      <c r="B99" s="24">
        <f t="shared" si="5"/>
        <v>16</v>
      </c>
      <c r="C99" s="10" t="s">
        <v>308</v>
      </c>
      <c r="D99" s="24"/>
      <c r="E99" s="28"/>
      <c r="F99" s="28"/>
      <c r="G99" s="52" t="s">
        <v>385</v>
      </c>
      <c r="H99" s="50">
        <f>H98+I99</f>
        <v>7.4029999999999987</v>
      </c>
      <c r="I99" s="50">
        <v>0</v>
      </c>
      <c r="J99" s="24"/>
      <c r="K99" s="53"/>
      <c r="L99" s="8">
        <v>16</v>
      </c>
      <c r="M99" s="8">
        <v>0</v>
      </c>
      <c r="N99" s="8">
        <v>1</v>
      </c>
      <c r="O99" s="26"/>
      <c r="P99" s="31">
        <v>3</v>
      </c>
      <c r="Q99" s="35">
        <v>0.39583333333333331</v>
      </c>
      <c r="R99" s="31">
        <v>5</v>
      </c>
      <c r="S99" s="33">
        <v>6</v>
      </c>
      <c r="T99" s="31">
        <v>5</v>
      </c>
      <c r="U99" s="33">
        <v>6</v>
      </c>
      <c r="V99" s="30"/>
      <c r="W99" s="36">
        <v>4</v>
      </c>
      <c r="X99" s="27">
        <v>0.39583333333333331</v>
      </c>
      <c r="Y99" s="31">
        <v>3</v>
      </c>
      <c r="Z99" s="157" t="s">
        <v>492</v>
      </c>
      <c r="AA99" s="31">
        <v>3</v>
      </c>
      <c r="AB99" s="33" t="s">
        <v>492</v>
      </c>
      <c r="AC99" s="29"/>
    </row>
    <row r="100" spans="1:29" ht="15.75" customHeight="1" x14ac:dyDescent="0.25">
      <c r="A100" s="19"/>
      <c r="B100" s="24">
        <f t="shared" si="5"/>
        <v>17</v>
      </c>
      <c r="C100" s="10" t="s">
        <v>463</v>
      </c>
      <c r="D100" s="24" t="s">
        <v>305</v>
      </c>
      <c r="E100" s="28">
        <v>55.830536000000002</v>
      </c>
      <c r="F100" s="28">
        <v>37.470722000000002</v>
      </c>
      <c r="G100" s="24">
        <f t="shared" ref="G100:G116" si="7">IF(M99&gt;0,0,IF(N99&gt;0,1,""))</f>
        <v>1</v>
      </c>
      <c r="H100" s="21">
        <v>0</v>
      </c>
      <c r="I100" s="21" t="str">
        <f>IFERROR(IF(IF(ISERROR(H100-H98),"",H100-H98)&lt;0,"",H100-H98)," ")</f>
        <v/>
      </c>
      <c r="J100" s="24">
        <f t="shared" ref="J100:J116" si="8">IF(M99&gt;0,M99,IF(N99&gt;0,N99," "))</f>
        <v>1</v>
      </c>
      <c r="K100" s="53"/>
      <c r="L100" s="8">
        <v>17</v>
      </c>
      <c r="M100" s="8">
        <v>0</v>
      </c>
      <c r="N100" s="8">
        <v>2</v>
      </c>
      <c r="O100" s="26"/>
      <c r="P100" s="31">
        <v>3</v>
      </c>
      <c r="Q100" s="35">
        <v>0.41666666666666669</v>
      </c>
      <c r="R100" s="31">
        <v>2</v>
      </c>
      <c r="S100" s="31" t="s">
        <v>276</v>
      </c>
      <c r="T100" s="31">
        <v>2</v>
      </c>
      <c r="U100" s="31" t="s">
        <v>276</v>
      </c>
      <c r="V100" s="30"/>
      <c r="W100" s="36">
        <v>4</v>
      </c>
      <c r="X100" s="27">
        <v>0.41666666666666669</v>
      </c>
      <c r="Y100" s="31">
        <v>2</v>
      </c>
      <c r="Z100" s="157" t="s">
        <v>492</v>
      </c>
      <c r="AA100" s="31">
        <v>2</v>
      </c>
      <c r="AB100" s="33" t="s">
        <v>492</v>
      </c>
      <c r="AC100" s="29"/>
    </row>
    <row r="101" spans="1:29" ht="15.75" customHeight="1" x14ac:dyDescent="0.25">
      <c r="A101" s="19"/>
      <c r="B101" s="24">
        <f t="shared" si="5"/>
        <v>18</v>
      </c>
      <c r="C101" s="10" t="s">
        <v>462</v>
      </c>
      <c r="D101" s="24" t="s">
        <v>304</v>
      </c>
      <c r="E101" s="28">
        <v>55.825528300000002</v>
      </c>
      <c r="F101" s="28">
        <v>37.461298720000002</v>
      </c>
      <c r="G101" s="24">
        <f t="shared" si="7"/>
        <v>1</v>
      </c>
      <c r="H101" s="21">
        <v>0.83199999999999996</v>
      </c>
      <c r="I101" s="21">
        <f t="shared" si="6"/>
        <v>0.83199999999999996</v>
      </c>
      <c r="J101" s="24">
        <f t="shared" si="8"/>
        <v>2</v>
      </c>
      <c r="K101" s="53"/>
      <c r="L101" s="8">
        <v>18</v>
      </c>
      <c r="M101" s="8">
        <v>0</v>
      </c>
      <c r="N101" s="8">
        <v>3</v>
      </c>
      <c r="O101" s="26"/>
      <c r="P101" s="31">
        <v>3</v>
      </c>
      <c r="Q101" s="35">
        <v>0.4375</v>
      </c>
      <c r="R101" s="31">
        <v>2</v>
      </c>
      <c r="S101" s="31" t="s">
        <v>276</v>
      </c>
      <c r="T101" s="31">
        <v>2</v>
      </c>
      <c r="U101" s="31" t="s">
        <v>276</v>
      </c>
      <c r="V101" s="30"/>
      <c r="W101" s="36">
        <v>4</v>
      </c>
      <c r="X101" s="27">
        <v>0.4375</v>
      </c>
      <c r="Y101" s="31">
        <v>3</v>
      </c>
      <c r="Z101" s="157" t="s">
        <v>492</v>
      </c>
      <c r="AA101" s="31">
        <v>3</v>
      </c>
      <c r="AB101" s="33" t="s">
        <v>492</v>
      </c>
      <c r="AC101" s="29"/>
    </row>
    <row r="102" spans="1:29" ht="15.75" customHeight="1" x14ac:dyDescent="0.25">
      <c r="A102" s="19"/>
      <c r="B102" s="24">
        <f t="shared" si="5"/>
        <v>19</v>
      </c>
      <c r="C102" s="10" t="s">
        <v>461</v>
      </c>
      <c r="D102" s="24" t="s">
        <v>304</v>
      </c>
      <c r="E102" s="28">
        <v>55.819512000000003</v>
      </c>
      <c r="F102" s="28">
        <v>37.466866000000003</v>
      </c>
      <c r="G102" s="24">
        <f t="shared" si="7"/>
        <v>1</v>
      </c>
      <c r="H102" s="21">
        <v>1.6549999999999998</v>
      </c>
      <c r="I102" s="21">
        <f t="shared" si="6"/>
        <v>0.82299999999999984</v>
      </c>
      <c r="J102" s="24">
        <f t="shared" si="8"/>
        <v>3</v>
      </c>
      <c r="K102" s="53"/>
      <c r="L102" s="8">
        <v>19</v>
      </c>
      <c r="M102" s="8">
        <v>0</v>
      </c>
      <c r="N102" s="8">
        <v>4</v>
      </c>
      <c r="O102" s="26"/>
      <c r="P102" s="31">
        <v>3</v>
      </c>
      <c r="Q102" s="35">
        <v>0.45833333333333298</v>
      </c>
      <c r="R102" s="31">
        <v>2</v>
      </c>
      <c r="S102" s="31" t="s">
        <v>276</v>
      </c>
      <c r="T102" s="31">
        <v>2</v>
      </c>
      <c r="U102" s="31" t="s">
        <v>276</v>
      </c>
      <c r="V102" s="30"/>
      <c r="W102" s="36">
        <v>4</v>
      </c>
      <c r="X102" s="27">
        <v>0.45833333333333298</v>
      </c>
      <c r="Y102" s="31">
        <v>2</v>
      </c>
      <c r="Z102" s="157" t="s">
        <v>492</v>
      </c>
      <c r="AA102" s="31">
        <v>2</v>
      </c>
      <c r="AB102" s="33" t="s">
        <v>492</v>
      </c>
      <c r="AC102" s="29"/>
    </row>
    <row r="103" spans="1:29" ht="15.75" customHeight="1" x14ac:dyDescent="0.25">
      <c r="A103" s="19"/>
      <c r="B103" s="24">
        <f t="shared" si="5"/>
        <v>20</v>
      </c>
      <c r="C103" s="10" t="s">
        <v>73</v>
      </c>
      <c r="D103" s="24" t="s">
        <v>303</v>
      </c>
      <c r="E103" s="28">
        <v>55.816190520011602</v>
      </c>
      <c r="F103" s="28">
        <v>37.466893519505099</v>
      </c>
      <c r="G103" s="24">
        <f t="shared" si="7"/>
        <v>1</v>
      </c>
      <c r="H103" s="21">
        <v>2.2619999999999996</v>
      </c>
      <c r="I103" s="21">
        <f t="shared" si="6"/>
        <v>0.60699999999999976</v>
      </c>
      <c r="J103" s="24">
        <f t="shared" si="8"/>
        <v>4</v>
      </c>
      <c r="K103" s="53"/>
      <c r="L103" s="8">
        <v>20</v>
      </c>
      <c r="M103" s="8">
        <v>0</v>
      </c>
      <c r="N103" s="8">
        <v>5</v>
      </c>
      <c r="O103" s="26"/>
      <c r="P103" s="31">
        <v>3</v>
      </c>
      <c r="Q103" s="35">
        <v>0.47916666666666702</v>
      </c>
      <c r="R103" s="31">
        <v>1</v>
      </c>
      <c r="S103" s="31" t="s">
        <v>276</v>
      </c>
      <c r="T103" s="31">
        <v>1</v>
      </c>
      <c r="U103" s="31" t="s">
        <v>276</v>
      </c>
      <c r="V103" s="30"/>
      <c r="W103" s="36">
        <v>4</v>
      </c>
      <c r="X103" s="27">
        <v>0.47916666666666702</v>
      </c>
      <c r="Y103" s="31">
        <v>3</v>
      </c>
      <c r="Z103" s="157" t="s">
        <v>492</v>
      </c>
      <c r="AA103" s="31">
        <v>3</v>
      </c>
      <c r="AB103" s="33" t="s">
        <v>492</v>
      </c>
      <c r="AC103" s="29"/>
    </row>
    <row r="104" spans="1:29" ht="15.75" customHeight="1" x14ac:dyDescent="0.25">
      <c r="A104" s="19"/>
      <c r="B104" s="24">
        <f t="shared" si="5"/>
        <v>21</v>
      </c>
      <c r="C104" s="10" t="s">
        <v>74</v>
      </c>
      <c r="D104" s="24" t="s">
        <v>303</v>
      </c>
      <c r="E104" s="28">
        <v>55.8177154402875</v>
      </c>
      <c r="F104" s="28">
        <v>37.460287891804803</v>
      </c>
      <c r="G104" s="24">
        <f t="shared" si="7"/>
        <v>1</v>
      </c>
      <c r="H104" s="21">
        <v>2.7109999999999994</v>
      </c>
      <c r="I104" s="21">
        <f t="shared" si="6"/>
        <v>0.44899999999999984</v>
      </c>
      <c r="J104" s="24">
        <f t="shared" si="8"/>
        <v>5</v>
      </c>
      <c r="K104" s="53"/>
      <c r="L104" s="8">
        <v>21</v>
      </c>
      <c r="M104" s="8">
        <v>0</v>
      </c>
      <c r="N104" s="8">
        <v>6</v>
      </c>
      <c r="O104" s="26"/>
      <c r="P104" s="31">
        <v>3</v>
      </c>
      <c r="Q104" s="35">
        <v>0.5</v>
      </c>
      <c r="R104" s="31">
        <v>2</v>
      </c>
      <c r="S104" s="31" t="s">
        <v>276</v>
      </c>
      <c r="T104" s="31">
        <v>2</v>
      </c>
      <c r="U104" s="31" t="s">
        <v>276</v>
      </c>
      <c r="V104" s="30"/>
      <c r="W104" s="36">
        <v>4</v>
      </c>
      <c r="X104" s="27">
        <v>0.5</v>
      </c>
      <c r="Y104" s="31">
        <v>2</v>
      </c>
      <c r="Z104" s="157" t="s">
        <v>492</v>
      </c>
      <c r="AA104" s="31">
        <v>2</v>
      </c>
      <c r="AB104" s="33" t="s">
        <v>492</v>
      </c>
      <c r="AC104" s="29"/>
    </row>
    <row r="105" spans="1:29" ht="15.75" customHeight="1" x14ac:dyDescent="0.25">
      <c r="A105" s="19"/>
      <c r="B105" s="24">
        <f t="shared" si="5"/>
        <v>22</v>
      </c>
      <c r="C105" s="10" t="s">
        <v>75</v>
      </c>
      <c r="D105" s="24" t="s">
        <v>303</v>
      </c>
      <c r="E105" s="28">
        <v>55.816879180271499</v>
      </c>
      <c r="F105" s="28">
        <v>37.460095514981198</v>
      </c>
      <c r="G105" s="24">
        <f t="shared" si="7"/>
        <v>1</v>
      </c>
      <c r="H105" s="21">
        <v>3.0776666666666661</v>
      </c>
      <c r="I105" s="21">
        <f t="shared" si="6"/>
        <v>0.3666666666666667</v>
      </c>
      <c r="J105" s="24">
        <f t="shared" si="8"/>
        <v>6</v>
      </c>
      <c r="K105" s="53"/>
      <c r="L105" s="8">
        <v>22</v>
      </c>
      <c r="M105" s="8">
        <v>0</v>
      </c>
      <c r="N105" s="8">
        <v>7</v>
      </c>
      <c r="O105" s="26" t="s">
        <v>32</v>
      </c>
      <c r="P105" s="31">
        <v>3</v>
      </c>
      <c r="Q105" s="35">
        <v>0.52083333333333337</v>
      </c>
      <c r="R105" s="31">
        <v>2</v>
      </c>
      <c r="S105" s="31" t="s">
        <v>276</v>
      </c>
      <c r="T105" s="31">
        <v>2</v>
      </c>
      <c r="U105" s="31" t="s">
        <v>276</v>
      </c>
      <c r="V105" s="30"/>
      <c r="W105" s="36">
        <v>4</v>
      </c>
      <c r="X105" s="27">
        <v>0.52083333333333337</v>
      </c>
      <c r="Y105" s="31">
        <v>3</v>
      </c>
      <c r="Z105" s="157" t="s">
        <v>492</v>
      </c>
      <c r="AA105" s="31">
        <v>3</v>
      </c>
      <c r="AB105" s="33" t="s">
        <v>492</v>
      </c>
      <c r="AC105" s="29"/>
    </row>
    <row r="106" spans="1:29" ht="15.75" customHeight="1" x14ac:dyDescent="0.25">
      <c r="A106" s="19"/>
      <c r="B106" s="24">
        <f t="shared" si="5"/>
        <v>23</v>
      </c>
      <c r="C106" s="10" t="s">
        <v>76</v>
      </c>
      <c r="D106" s="24" t="s">
        <v>306</v>
      </c>
      <c r="E106" s="28">
        <v>55.814359808755299</v>
      </c>
      <c r="F106" s="28">
        <v>37.469441989300798</v>
      </c>
      <c r="G106" s="24">
        <f t="shared" si="7"/>
        <v>1</v>
      </c>
      <c r="H106" s="21">
        <v>3.6476666666666659</v>
      </c>
      <c r="I106" s="21">
        <f t="shared" si="6"/>
        <v>0.56999999999999984</v>
      </c>
      <c r="J106" s="24">
        <f t="shared" si="8"/>
        <v>7</v>
      </c>
      <c r="K106" s="53"/>
      <c r="L106" s="8">
        <v>23</v>
      </c>
      <c r="M106" s="8">
        <v>0</v>
      </c>
      <c r="N106" s="8">
        <v>8</v>
      </c>
      <c r="O106" s="26"/>
      <c r="P106" s="31">
        <v>3</v>
      </c>
      <c r="Q106" s="35">
        <v>0.54166666666666663</v>
      </c>
      <c r="R106" s="31">
        <v>2</v>
      </c>
      <c r="S106" s="31" t="s">
        <v>276</v>
      </c>
      <c r="T106" s="31">
        <v>2</v>
      </c>
      <c r="U106" s="31" t="s">
        <v>276</v>
      </c>
      <c r="V106" s="30"/>
      <c r="W106" s="36">
        <v>4</v>
      </c>
      <c r="X106" s="27">
        <v>0.54166666666666663</v>
      </c>
      <c r="Y106" s="31">
        <v>2</v>
      </c>
      <c r="Z106" s="157" t="s">
        <v>492</v>
      </c>
      <c r="AA106" s="31">
        <v>2</v>
      </c>
      <c r="AB106" s="33" t="s">
        <v>492</v>
      </c>
      <c r="AC106" s="29"/>
    </row>
    <row r="107" spans="1:29" ht="15.75" customHeight="1" x14ac:dyDescent="0.25">
      <c r="A107" s="19"/>
      <c r="B107" s="24">
        <f t="shared" si="5"/>
        <v>24</v>
      </c>
      <c r="C107" s="10" t="s">
        <v>77</v>
      </c>
      <c r="D107" s="24" t="s">
        <v>303</v>
      </c>
      <c r="E107" s="28">
        <v>55.812400628657798</v>
      </c>
      <c r="F107" s="28">
        <v>37.476941068352502</v>
      </c>
      <c r="G107" s="24">
        <f t="shared" si="7"/>
        <v>1</v>
      </c>
      <c r="H107" s="21">
        <v>4.1656666666666657</v>
      </c>
      <c r="I107" s="21">
        <f t="shared" si="6"/>
        <v>0.51799999999999979</v>
      </c>
      <c r="J107" s="24">
        <f t="shared" si="8"/>
        <v>8</v>
      </c>
      <c r="K107" s="53"/>
      <c r="L107" s="8">
        <v>24</v>
      </c>
      <c r="M107" s="8">
        <v>0</v>
      </c>
      <c r="N107" s="8">
        <v>9</v>
      </c>
      <c r="O107" s="26"/>
      <c r="P107" s="31">
        <v>3</v>
      </c>
      <c r="Q107" s="35">
        <v>0.5625</v>
      </c>
      <c r="R107" s="31">
        <v>1</v>
      </c>
      <c r="S107" s="31" t="s">
        <v>276</v>
      </c>
      <c r="T107" s="31">
        <v>1</v>
      </c>
      <c r="U107" s="31" t="s">
        <v>276</v>
      </c>
      <c r="V107" s="30"/>
      <c r="W107" s="36">
        <v>4</v>
      </c>
      <c r="X107" s="27">
        <v>0.5625</v>
      </c>
      <c r="Y107" s="31">
        <v>3</v>
      </c>
      <c r="Z107" s="157" t="s">
        <v>492</v>
      </c>
      <c r="AA107" s="31">
        <v>3</v>
      </c>
      <c r="AB107" s="33" t="s">
        <v>492</v>
      </c>
      <c r="AC107" s="29"/>
    </row>
    <row r="108" spans="1:29" ht="15.75" customHeight="1" x14ac:dyDescent="0.25">
      <c r="A108" s="19"/>
      <c r="B108" s="24">
        <f t="shared" si="5"/>
        <v>25</v>
      </c>
      <c r="C108" s="10" t="s">
        <v>70</v>
      </c>
      <c r="D108" s="24" t="s">
        <v>303</v>
      </c>
      <c r="E108" s="28">
        <v>55.811175580545402</v>
      </c>
      <c r="F108" s="28">
        <v>37.482951636792798</v>
      </c>
      <c r="G108" s="24">
        <f t="shared" si="7"/>
        <v>1</v>
      </c>
      <c r="H108" s="21">
        <v>4.5666666666666655</v>
      </c>
      <c r="I108" s="21">
        <f t="shared" si="6"/>
        <v>0.4009999999999998</v>
      </c>
      <c r="J108" s="24">
        <f t="shared" si="8"/>
        <v>9</v>
      </c>
      <c r="K108" s="53"/>
      <c r="L108" s="8">
        <v>25</v>
      </c>
      <c r="M108" s="8">
        <v>0</v>
      </c>
      <c r="N108" s="8">
        <v>10</v>
      </c>
      <c r="O108" s="26"/>
      <c r="P108" s="31">
        <v>3</v>
      </c>
      <c r="Q108" s="35">
        <v>0.58333333333333337</v>
      </c>
      <c r="R108" s="31">
        <v>2</v>
      </c>
      <c r="S108" s="31" t="s">
        <v>276</v>
      </c>
      <c r="T108" s="31">
        <v>2</v>
      </c>
      <c r="U108" s="31" t="s">
        <v>276</v>
      </c>
      <c r="V108" s="30"/>
      <c r="W108" s="36">
        <v>4</v>
      </c>
      <c r="X108" s="27">
        <v>0.58333333333333337</v>
      </c>
      <c r="Y108" s="31">
        <v>2</v>
      </c>
      <c r="Z108" s="157" t="s">
        <v>492</v>
      </c>
      <c r="AA108" s="31">
        <v>2</v>
      </c>
      <c r="AB108" s="33" t="s">
        <v>492</v>
      </c>
      <c r="AC108" s="29"/>
    </row>
    <row r="109" spans="1:29" ht="15.75" customHeight="1" x14ac:dyDescent="0.25">
      <c r="A109" s="19"/>
      <c r="B109" s="24">
        <f t="shared" si="5"/>
        <v>26</v>
      </c>
      <c r="C109" s="10" t="s">
        <v>69</v>
      </c>
      <c r="D109" s="24" t="s">
        <v>302</v>
      </c>
      <c r="E109" s="28">
        <v>55.808971890962702</v>
      </c>
      <c r="F109" s="28">
        <v>37.493737003352798</v>
      </c>
      <c r="G109" s="24">
        <f t="shared" si="7"/>
        <v>1</v>
      </c>
      <c r="H109" s="21">
        <v>5.2996666666666652</v>
      </c>
      <c r="I109" s="21">
        <f t="shared" si="6"/>
        <v>0.73299999999999965</v>
      </c>
      <c r="J109" s="24">
        <f t="shared" si="8"/>
        <v>10</v>
      </c>
      <c r="K109" s="53"/>
      <c r="L109" s="8">
        <v>26</v>
      </c>
      <c r="M109" s="8">
        <v>0</v>
      </c>
      <c r="N109" s="8">
        <v>11</v>
      </c>
      <c r="O109" s="26"/>
      <c r="P109" s="31">
        <v>3</v>
      </c>
      <c r="Q109" s="35">
        <v>0.60416666666666663</v>
      </c>
      <c r="R109" s="31">
        <v>2</v>
      </c>
      <c r="S109" s="31" t="s">
        <v>276</v>
      </c>
      <c r="T109" s="31">
        <v>2</v>
      </c>
      <c r="U109" s="31" t="s">
        <v>276</v>
      </c>
      <c r="V109" s="30"/>
      <c r="W109" s="36">
        <v>4</v>
      </c>
      <c r="X109" s="27">
        <v>0.60416666666666663</v>
      </c>
      <c r="Y109" s="31">
        <v>3</v>
      </c>
      <c r="Z109" s="157" t="s">
        <v>492</v>
      </c>
      <c r="AA109" s="31">
        <v>3</v>
      </c>
      <c r="AB109" s="33" t="s">
        <v>492</v>
      </c>
      <c r="AC109" s="29"/>
    </row>
    <row r="110" spans="1:29" ht="15.75" customHeight="1" x14ac:dyDescent="0.25">
      <c r="A110" s="19"/>
      <c r="B110" s="24">
        <f t="shared" si="5"/>
        <v>27</v>
      </c>
      <c r="C110" s="10" t="s">
        <v>68</v>
      </c>
      <c r="D110" s="24" t="s">
        <v>302</v>
      </c>
      <c r="E110" s="28">
        <v>55.807891370704098</v>
      </c>
      <c r="F110" s="28">
        <v>37.499559088435603</v>
      </c>
      <c r="G110" s="24">
        <f t="shared" si="7"/>
        <v>1</v>
      </c>
      <c r="H110" s="21">
        <v>5.6586666666666652</v>
      </c>
      <c r="I110" s="21">
        <f t="shared" si="6"/>
        <v>0.35899999999999999</v>
      </c>
      <c r="J110" s="24">
        <f t="shared" si="8"/>
        <v>11</v>
      </c>
      <c r="K110" s="53"/>
      <c r="L110" s="8">
        <v>27</v>
      </c>
      <c r="M110" s="8">
        <v>0</v>
      </c>
      <c r="N110" s="8">
        <v>12</v>
      </c>
      <c r="O110" s="26"/>
      <c r="P110" s="31">
        <v>3</v>
      </c>
      <c r="Q110" s="35">
        <v>0.625</v>
      </c>
      <c r="R110" s="31">
        <v>2</v>
      </c>
      <c r="S110" s="31" t="s">
        <v>276</v>
      </c>
      <c r="T110" s="31">
        <v>2</v>
      </c>
      <c r="U110" s="31" t="s">
        <v>276</v>
      </c>
      <c r="V110" s="30"/>
      <c r="W110" s="36">
        <v>4</v>
      </c>
      <c r="X110" s="27">
        <v>0.625</v>
      </c>
      <c r="Y110" s="31">
        <v>2</v>
      </c>
      <c r="Z110" s="157" t="s">
        <v>492</v>
      </c>
      <c r="AA110" s="31">
        <v>2</v>
      </c>
      <c r="AB110" s="33" t="s">
        <v>492</v>
      </c>
      <c r="AC110" s="29"/>
    </row>
    <row r="111" spans="1:29" ht="15.75" customHeight="1" x14ac:dyDescent="0.25">
      <c r="A111" s="19"/>
      <c r="B111" s="24">
        <f t="shared" si="5"/>
        <v>28</v>
      </c>
      <c r="C111" s="10" t="s">
        <v>67</v>
      </c>
      <c r="D111" s="24" t="s">
        <v>303</v>
      </c>
      <c r="E111" s="28">
        <v>55.806427627305297</v>
      </c>
      <c r="F111" s="28">
        <v>37.5074049825689</v>
      </c>
      <c r="G111" s="24">
        <f t="shared" si="7"/>
        <v>1</v>
      </c>
      <c r="H111" s="21">
        <v>6.0116666666666649</v>
      </c>
      <c r="I111" s="21">
        <f t="shared" si="6"/>
        <v>0.35299999999999976</v>
      </c>
      <c r="J111" s="24">
        <f t="shared" si="8"/>
        <v>12</v>
      </c>
      <c r="K111" s="53"/>
      <c r="L111" s="8">
        <v>28</v>
      </c>
      <c r="M111" s="8">
        <v>0</v>
      </c>
      <c r="N111" s="8">
        <v>13</v>
      </c>
      <c r="O111" s="156"/>
      <c r="P111" s="31">
        <v>3</v>
      </c>
      <c r="Q111" s="35">
        <v>0.64583333333333337</v>
      </c>
      <c r="R111" s="31">
        <v>1</v>
      </c>
      <c r="S111" s="31" t="s">
        <v>276</v>
      </c>
      <c r="T111" s="31">
        <v>1</v>
      </c>
      <c r="U111" s="31" t="s">
        <v>276</v>
      </c>
      <c r="V111" s="30"/>
      <c r="W111" s="36">
        <v>4</v>
      </c>
      <c r="X111" s="27">
        <v>0.64583333333333337</v>
      </c>
      <c r="Y111" s="31">
        <v>3</v>
      </c>
      <c r="Z111" s="157" t="s">
        <v>492</v>
      </c>
      <c r="AA111" s="31">
        <v>3</v>
      </c>
      <c r="AB111" s="33" t="s">
        <v>492</v>
      </c>
      <c r="AC111" s="29"/>
    </row>
    <row r="112" spans="1:29" ht="15.75" customHeight="1" x14ac:dyDescent="0.25">
      <c r="A112" s="19"/>
      <c r="B112" s="24">
        <f t="shared" si="5"/>
        <v>29</v>
      </c>
      <c r="C112" s="10" t="s">
        <v>66</v>
      </c>
      <c r="D112" s="24" t="s">
        <v>307</v>
      </c>
      <c r="E112" s="28">
        <v>55.804535905941798</v>
      </c>
      <c r="F112" s="28">
        <v>37.514999878752</v>
      </c>
      <c r="G112" s="24">
        <f t="shared" si="7"/>
        <v>1</v>
      </c>
      <c r="H112" s="21">
        <v>6.6456666666666653</v>
      </c>
      <c r="I112" s="21">
        <f t="shared" si="6"/>
        <v>0.63400000000000034</v>
      </c>
      <c r="J112" s="24">
        <f t="shared" si="8"/>
        <v>13</v>
      </c>
      <c r="K112" s="53"/>
      <c r="L112" s="8">
        <v>29</v>
      </c>
      <c r="M112" s="8">
        <v>0</v>
      </c>
      <c r="N112" s="8">
        <v>14</v>
      </c>
      <c r="O112" s="26"/>
      <c r="P112" s="31">
        <v>3</v>
      </c>
      <c r="Q112" s="35">
        <v>0.66666666666666663</v>
      </c>
      <c r="R112" s="31">
        <v>2</v>
      </c>
      <c r="S112" s="31" t="s">
        <v>276</v>
      </c>
      <c r="T112" s="31">
        <v>2</v>
      </c>
      <c r="U112" s="31" t="s">
        <v>276</v>
      </c>
      <c r="V112" s="30"/>
      <c r="W112" s="36">
        <v>4</v>
      </c>
      <c r="X112" s="27">
        <v>0.66666666666666663</v>
      </c>
      <c r="Y112" s="31">
        <v>2</v>
      </c>
      <c r="Z112" s="157" t="s">
        <v>492</v>
      </c>
      <c r="AA112" s="31">
        <v>2</v>
      </c>
      <c r="AB112" s="33" t="s">
        <v>492</v>
      </c>
      <c r="AC112" s="29"/>
    </row>
    <row r="113" spans="1:29" ht="15.75" customHeight="1" x14ac:dyDescent="0.25">
      <c r="A113" s="19"/>
      <c r="B113" s="24">
        <f t="shared" si="5"/>
        <v>30</v>
      </c>
      <c r="C113" s="10" t="s">
        <v>78</v>
      </c>
      <c r="D113" s="24" t="s">
        <v>301</v>
      </c>
      <c r="E113" s="28">
        <v>55.803241924458803</v>
      </c>
      <c r="F113" s="28">
        <v>37.519464422607001</v>
      </c>
      <c r="G113" s="24">
        <f t="shared" si="7"/>
        <v>1</v>
      </c>
      <c r="H113" s="21">
        <v>6.9596666666666653</v>
      </c>
      <c r="I113" s="21">
        <f t="shared" si="6"/>
        <v>0.31400000000000006</v>
      </c>
      <c r="J113" s="24">
        <f t="shared" si="8"/>
        <v>14</v>
      </c>
      <c r="K113" s="53"/>
      <c r="L113" s="8">
        <v>30</v>
      </c>
      <c r="M113" s="8">
        <v>0</v>
      </c>
      <c r="N113" s="8">
        <v>15</v>
      </c>
      <c r="O113" s="26"/>
      <c r="P113" s="31">
        <v>3</v>
      </c>
      <c r="Q113" s="35">
        <v>0.6875</v>
      </c>
      <c r="R113" s="31">
        <v>2</v>
      </c>
      <c r="S113" s="31" t="s">
        <v>276</v>
      </c>
      <c r="T113" s="31">
        <v>2</v>
      </c>
      <c r="U113" s="31" t="s">
        <v>276</v>
      </c>
      <c r="V113" s="30"/>
      <c r="W113" s="36">
        <v>4</v>
      </c>
      <c r="X113" s="27">
        <v>0.6875</v>
      </c>
      <c r="Y113" s="31">
        <v>3</v>
      </c>
      <c r="Z113" s="157" t="s">
        <v>492</v>
      </c>
      <c r="AA113" s="31">
        <v>3</v>
      </c>
      <c r="AB113" s="33" t="s">
        <v>492</v>
      </c>
      <c r="AC113" s="29"/>
    </row>
    <row r="114" spans="1:29" ht="15.75" customHeight="1" x14ac:dyDescent="0.25">
      <c r="A114" s="19"/>
      <c r="B114" s="24">
        <f t="shared" si="5"/>
        <v>31</v>
      </c>
      <c r="C114" s="10" t="s">
        <v>65</v>
      </c>
      <c r="D114" s="24" t="s">
        <v>301</v>
      </c>
      <c r="E114" s="28">
        <v>55.802145395338101</v>
      </c>
      <c r="F114" s="28">
        <v>37.523833114714101</v>
      </c>
      <c r="G114" s="24">
        <f t="shared" si="7"/>
        <v>1</v>
      </c>
      <c r="H114" s="21">
        <v>7.2586666666666657</v>
      </c>
      <c r="I114" s="21">
        <f t="shared" si="6"/>
        <v>0.29900000000000038</v>
      </c>
      <c r="J114" s="24">
        <f t="shared" si="8"/>
        <v>15</v>
      </c>
      <c r="K114" s="53"/>
      <c r="L114" s="8">
        <v>31</v>
      </c>
      <c r="M114" s="8">
        <v>0</v>
      </c>
      <c r="N114" s="8">
        <v>16</v>
      </c>
      <c r="O114" s="26"/>
      <c r="P114" s="31">
        <v>3</v>
      </c>
      <c r="Q114" s="35">
        <v>0.70833333333333337</v>
      </c>
      <c r="R114" s="31">
        <v>2</v>
      </c>
      <c r="S114" s="31" t="s">
        <v>276</v>
      </c>
      <c r="T114" s="31">
        <v>2</v>
      </c>
      <c r="U114" s="31" t="s">
        <v>276</v>
      </c>
      <c r="V114" s="30"/>
      <c r="W114" s="36">
        <v>4</v>
      </c>
      <c r="X114" s="27">
        <v>0.70833333333333337</v>
      </c>
      <c r="Y114" s="31">
        <v>2</v>
      </c>
      <c r="Z114" s="157" t="s">
        <v>492</v>
      </c>
      <c r="AA114" s="31">
        <v>2</v>
      </c>
      <c r="AB114" s="33" t="s">
        <v>492</v>
      </c>
      <c r="AC114" s="29"/>
    </row>
    <row r="115" spans="1:29" ht="15.75" customHeight="1" x14ac:dyDescent="0.25">
      <c r="A115" s="19"/>
      <c r="B115" s="24">
        <f t="shared" si="5"/>
        <v>32</v>
      </c>
      <c r="C115" s="10" t="s">
        <v>79</v>
      </c>
      <c r="D115" s="24" t="s">
        <v>301</v>
      </c>
      <c r="E115" s="28">
        <v>55.800771619539702</v>
      </c>
      <c r="F115" s="28">
        <v>37.529158669026202</v>
      </c>
      <c r="G115" s="24">
        <f t="shared" si="7"/>
        <v>1</v>
      </c>
      <c r="H115" s="21">
        <v>7.6256666666666657</v>
      </c>
      <c r="I115" s="21">
        <f t="shared" si="6"/>
        <v>0.36699999999999999</v>
      </c>
      <c r="J115" s="24">
        <f t="shared" si="8"/>
        <v>16</v>
      </c>
      <c r="K115" s="53"/>
      <c r="L115" s="8">
        <v>32</v>
      </c>
      <c r="M115" s="8">
        <v>0</v>
      </c>
      <c r="N115" s="8">
        <v>17</v>
      </c>
      <c r="O115" s="26"/>
      <c r="P115" s="31">
        <v>3</v>
      </c>
      <c r="Q115" s="35">
        <v>0.72916666666666663</v>
      </c>
      <c r="R115" s="31">
        <v>1</v>
      </c>
      <c r="S115" s="31" t="s">
        <v>276</v>
      </c>
      <c r="T115" s="31">
        <v>1</v>
      </c>
      <c r="U115" s="31" t="s">
        <v>276</v>
      </c>
      <c r="V115" s="30"/>
      <c r="W115" s="36">
        <v>4</v>
      </c>
      <c r="X115" s="27">
        <v>0.72916666666666663</v>
      </c>
      <c r="Y115" s="31">
        <v>1</v>
      </c>
      <c r="Z115" s="158" t="s">
        <v>268</v>
      </c>
      <c r="AA115" s="31">
        <v>1</v>
      </c>
      <c r="AB115" s="33" t="s">
        <v>268</v>
      </c>
      <c r="AC115" s="29"/>
    </row>
    <row r="116" spans="1:29" ht="15.75" customHeight="1" x14ac:dyDescent="0.25">
      <c r="A116" s="19"/>
      <c r="B116" s="24">
        <f t="shared" si="5"/>
        <v>33</v>
      </c>
      <c r="C116" s="10" t="s">
        <v>63</v>
      </c>
      <c r="D116" s="24" t="s">
        <v>307</v>
      </c>
      <c r="E116" s="28">
        <v>55.799416912731303</v>
      </c>
      <c r="F116" s="28">
        <v>37.532849597077501</v>
      </c>
      <c r="G116" s="24">
        <f t="shared" si="7"/>
        <v>1</v>
      </c>
      <c r="H116" s="21">
        <v>7.905666666666666</v>
      </c>
      <c r="I116" s="21">
        <f t="shared" si="6"/>
        <v>0.28000000000000025</v>
      </c>
      <c r="J116" s="24">
        <f t="shared" si="8"/>
        <v>17</v>
      </c>
      <c r="K116" s="53"/>
      <c r="L116" s="8">
        <v>33</v>
      </c>
      <c r="M116" s="8">
        <v>0</v>
      </c>
      <c r="N116" s="8">
        <v>18</v>
      </c>
      <c r="O116" s="26"/>
      <c r="P116" s="31">
        <v>3</v>
      </c>
      <c r="Q116" s="35">
        <v>0.75</v>
      </c>
      <c r="R116" s="31">
        <v>2</v>
      </c>
      <c r="S116" s="31" t="s">
        <v>268</v>
      </c>
      <c r="T116" s="31">
        <v>2</v>
      </c>
      <c r="U116" s="31" t="s">
        <v>268</v>
      </c>
      <c r="V116" s="30"/>
      <c r="W116" s="36">
        <v>4</v>
      </c>
      <c r="X116" s="27">
        <v>0.75</v>
      </c>
      <c r="Y116" s="31">
        <v>2</v>
      </c>
      <c r="Z116" s="158" t="s">
        <v>268</v>
      </c>
      <c r="AA116" s="31">
        <v>2</v>
      </c>
      <c r="AB116" s="33" t="s">
        <v>268</v>
      </c>
      <c r="AC116" s="29"/>
    </row>
    <row r="117" spans="1:29" ht="15.75" customHeight="1" x14ac:dyDescent="0.25">
      <c r="A117" s="19"/>
      <c r="B117" s="24">
        <f t="shared" si="5"/>
        <v>34</v>
      </c>
      <c r="C117" s="10" t="s">
        <v>62</v>
      </c>
      <c r="D117" s="24" t="s">
        <v>301</v>
      </c>
      <c r="E117" s="28">
        <v>55.797245598488999</v>
      </c>
      <c r="F117" s="28">
        <v>37.537852487221997</v>
      </c>
      <c r="G117" s="24">
        <f t="shared" ref="G117:G143" si="9">IF(M116&gt;0,0,IF(N116&gt;0,1,""))</f>
        <v>1</v>
      </c>
      <c r="H117" s="21">
        <v>8.3016666666666659</v>
      </c>
      <c r="I117" s="21">
        <f t="shared" si="6"/>
        <v>0.39599999999999991</v>
      </c>
      <c r="J117" s="24">
        <f t="shared" ref="J117:J143" si="10">IF(M116&gt;0,M116,IF(N116&gt;0,N116," "))</f>
        <v>18</v>
      </c>
      <c r="K117" s="53"/>
      <c r="L117" s="8">
        <v>34</v>
      </c>
      <c r="M117" s="8">
        <v>0</v>
      </c>
      <c r="N117" s="8">
        <v>19</v>
      </c>
      <c r="O117" s="26"/>
      <c r="P117" s="31">
        <v>3</v>
      </c>
      <c r="Q117" s="35">
        <v>0.77083333333333337</v>
      </c>
      <c r="R117" s="31">
        <v>1</v>
      </c>
      <c r="S117" s="31" t="s">
        <v>268</v>
      </c>
      <c r="T117" s="31">
        <v>1</v>
      </c>
      <c r="U117" s="31" t="s">
        <v>268</v>
      </c>
      <c r="V117" s="30"/>
      <c r="W117" s="36">
        <v>4</v>
      </c>
      <c r="X117" s="27">
        <v>0.77083333333333337</v>
      </c>
      <c r="Y117" s="31">
        <v>1</v>
      </c>
      <c r="Z117" s="158" t="s">
        <v>268</v>
      </c>
      <c r="AA117" s="31">
        <v>1</v>
      </c>
      <c r="AB117" s="33" t="s">
        <v>268</v>
      </c>
      <c r="AC117" s="29"/>
    </row>
    <row r="118" spans="1:29" ht="15.75" customHeight="1" x14ac:dyDescent="0.25">
      <c r="A118" s="19"/>
      <c r="B118" s="24">
        <f t="shared" si="5"/>
        <v>35</v>
      </c>
      <c r="C118" s="10" t="s">
        <v>80</v>
      </c>
      <c r="D118" s="24" t="s">
        <v>307</v>
      </c>
      <c r="E118" s="28">
        <v>55.7962973975323</v>
      </c>
      <c r="F118" s="28">
        <v>37.540061561171697</v>
      </c>
      <c r="G118" s="24">
        <f t="shared" si="9"/>
        <v>1</v>
      </c>
      <c r="H118" s="21">
        <v>8.4756666666666653</v>
      </c>
      <c r="I118" s="21">
        <f t="shared" si="6"/>
        <v>0.17399999999999949</v>
      </c>
      <c r="J118" s="24">
        <f t="shared" si="10"/>
        <v>19</v>
      </c>
      <c r="K118" s="53"/>
      <c r="L118" s="8">
        <v>35</v>
      </c>
      <c r="M118" s="8">
        <v>0</v>
      </c>
      <c r="N118" s="8">
        <v>20</v>
      </c>
      <c r="O118" s="26"/>
      <c r="P118" s="31">
        <v>3</v>
      </c>
      <c r="Q118" s="35">
        <v>0.79166666666666663</v>
      </c>
      <c r="R118" s="31">
        <v>2</v>
      </c>
      <c r="S118" s="31" t="s">
        <v>268</v>
      </c>
      <c r="T118" s="31">
        <v>2</v>
      </c>
      <c r="U118" s="31" t="s">
        <v>268</v>
      </c>
      <c r="V118" s="30"/>
      <c r="W118" s="36">
        <v>4</v>
      </c>
      <c r="X118" s="27">
        <v>0.79166666666666663</v>
      </c>
      <c r="Y118" s="31">
        <v>2</v>
      </c>
      <c r="Z118" s="158" t="s">
        <v>268</v>
      </c>
      <c r="AA118" s="31">
        <v>2</v>
      </c>
      <c r="AB118" s="33" t="s">
        <v>268</v>
      </c>
      <c r="AC118" s="29"/>
    </row>
    <row r="119" spans="1:29" ht="15.75" customHeight="1" x14ac:dyDescent="0.25">
      <c r="A119" s="19"/>
      <c r="B119" s="24">
        <f t="shared" si="5"/>
        <v>36</v>
      </c>
      <c r="C119" s="10" t="s">
        <v>61</v>
      </c>
      <c r="D119" s="24" t="s">
        <v>301</v>
      </c>
      <c r="E119" s="28">
        <v>55.795062707861298</v>
      </c>
      <c r="F119" s="28">
        <v>37.542833125338198</v>
      </c>
      <c r="G119" s="24">
        <f t="shared" si="9"/>
        <v>1</v>
      </c>
      <c r="H119" s="21">
        <v>8.6976666666666649</v>
      </c>
      <c r="I119" s="21">
        <f t="shared" si="6"/>
        <v>0.22199999999999953</v>
      </c>
      <c r="J119" s="24">
        <f t="shared" si="10"/>
        <v>20</v>
      </c>
      <c r="K119" s="53"/>
      <c r="L119" s="8">
        <v>36</v>
      </c>
      <c r="M119" s="8">
        <v>0</v>
      </c>
      <c r="N119" s="8">
        <v>21</v>
      </c>
      <c r="O119" s="26"/>
      <c r="P119" s="31">
        <v>3</v>
      </c>
      <c r="Q119" s="35">
        <v>0.8125</v>
      </c>
      <c r="R119" s="31">
        <v>1</v>
      </c>
      <c r="S119" s="31" t="s">
        <v>268</v>
      </c>
      <c r="T119" s="31">
        <v>1</v>
      </c>
      <c r="U119" s="31" t="s">
        <v>268</v>
      </c>
      <c r="V119" s="30"/>
      <c r="W119" s="36">
        <v>4</v>
      </c>
      <c r="X119" s="27">
        <v>0.8125</v>
      </c>
      <c r="Y119" s="31">
        <v>1</v>
      </c>
      <c r="Z119" s="158" t="s">
        <v>268</v>
      </c>
      <c r="AA119" s="31">
        <v>1</v>
      </c>
      <c r="AB119" s="33" t="s">
        <v>268</v>
      </c>
      <c r="AC119" s="29"/>
    </row>
    <row r="120" spans="1:29" ht="15.75" customHeight="1" x14ac:dyDescent="0.25">
      <c r="A120" s="19"/>
      <c r="B120" s="24">
        <f t="shared" si="5"/>
        <v>37</v>
      </c>
      <c r="C120" s="10" t="s">
        <v>61</v>
      </c>
      <c r="D120" s="24" t="s">
        <v>301</v>
      </c>
      <c r="E120" s="28">
        <v>55.794810105501497</v>
      </c>
      <c r="F120" s="28">
        <v>37.545925815796501</v>
      </c>
      <c r="G120" s="24">
        <f t="shared" si="9"/>
        <v>1</v>
      </c>
      <c r="H120" s="21">
        <v>9.1806666666666654</v>
      </c>
      <c r="I120" s="21">
        <f t="shared" si="6"/>
        <v>0.48300000000000054</v>
      </c>
      <c r="J120" s="24">
        <f t="shared" si="10"/>
        <v>21</v>
      </c>
      <c r="K120" s="53"/>
      <c r="L120" s="8">
        <v>37</v>
      </c>
      <c r="M120" s="8">
        <v>0</v>
      </c>
      <c r="N120" s="8">
        <v>0</v>
      </c>
      <c r="O120" s="26"/>
      <c r="P120" s="31">
        <v>3</v>
      </c>
      <c r="Q120" s="35">
        <v>0.83333333333333337</v>
      </c>
      <c r="R120" s="31">
        <v>2</v>
      </c>
      <c r="S120" s="31" t="s">
        <v>268</v>
      </c>
      <c r="T120" s="31">
        <v>2</v>
      </c>
      <c r="U120" s="31" t="s">
        <v>268</v>
      </c>
      <c r="V120" s="30"/>
      <c r="W120" s="36">
        <v>4</v>
      </c>
      <c r="X120" s="27">
        <v>0.83333333333333337</v>
      </c>
      <c r="Y120" s="31">
        <v>2</v>
      </c>
      <c r="Z120" s="158" t="s">
        <v>268</v>
      </c>
      <c r="AA120" s="31">
        <v>2</v>
      </c>
      <c r="AB120" s="31" t="s">
        <v>268</v>
      </c>
      <c r="AC120" s="29"/>
    </row>
    <row r="121" spans="1:29" ht="15.75" customHeight="1" x14ac:dyDescent="0.25">
      <c r="A121" s="19"/>
      <c r="B121" s="40">
        <v>38</v>
      </c>
      <c r="C121" s="10" t="s">
        <v>308</v>
      </c>
      <c r="D121" s="41"/>
      <c r="E121" s="42" t="s">
        <v>32</v>
      </c>
      <c r="F121" s="42" t="s">
        <v>32</v>
      </c>
      <c r="G121" s="52" t="s">
        <v>385</v>
      </c>
      <c r="H121" s="50">
        <f>H120+I121</f>
        <v>9.1806666666666654</v>
      </c>
      <c r="I121" s="50">
        <v>0</v>
      </c>
      <c r="J121" s="40" t="str">
        <f t="shared" si="10"/>
        <v xml:space="preserve"> </v>
      </c>
      <c r="K121" s="53"/>
      <c r="L121" s="8">
        <v>38</v>
      </c>
      <c r="M121" s="8">
        <v>0</v>
      </c>
      <c r="N121" s="8">
        <v>0</v>
      </c>
      <c r="O121" s="26"/>
      <c r="P121" s="31">
        <v>3</v>
      </c>
      <c r="Q121" s="35">
        <v>0.85416666666666663</v>
      </c>
      <c r="R121" s="31">
        <v>1</v>
      </c>
      <c r="S121" s="31" t="s">
        <v>268</v>
      </c>
      <c r="T121" s="31">
        <v>1</v>
      </c>
      <c r="U121" s="31" t="s">
        <v>268</v>
      </c>
      <c r="V121" s="30"/>
      <c r="W121" s="36">
        <v>4</v>
      </c>
      <c r="X121" s="27">
        <v>0.85416666666666663</v>
      </c>
      <c r="Y121" s="31">
        <v>1</v>
      </c>
      <c r="Z121" s="158" t="s">
        <v>268</v>
      </c>
      <c r="AA121" s="31">
        <v>1</v>
      </c>
      <c r="AB121" s="31" t="s">
        <v>268</v>
      </c>
      <c r="AC121" s="29"/>
    </row>
    <row r="122" spans="1:29" ht="15.75" customHeight="1" x14ac:dyDescent="0.25">
      <c r="A122" s="19"/>
      <c r="B122" s="24" t="str">
        <f t="shared" si="5"/>
        <v xml:space="preserve"> </v>
      </c>
      <c r="C122" s="10" t="s">
        <v>32</v>
      </c>
      <c r="D122" s="10"/>
      <c r="E122" s="28" t="s">
        <v>32</v>
      </c>
      <c r="F122" s="28" t="s">
        <v>32</v>
      </c>
      <c r="G122" s="24" t="str">
        <f t="shared" si="9"/>
        <v/>
      </c>
      <c r="H122" s="21" t="s">
        <v>81</v>
      </c>
      <c r="I122" s="21" t="str">
        <f t="shared" si="6"/>
        <v xml:space="preserve"> </v>
      </c>
      <c r="J122" s="24" t="str">
        <f t="shared" si="10"/>
        <v xml:space="preserve"> </v>
      </c>
      <c r="K122" s="53"/>
      <c r="L122" s="8">
        <v>39</v>
      </c>
      <c r="M122" s="8">
        <v>0</v>
      </c>
      <c r="N122" s="8">
        <v>0</v>
      </c>
      <c r="O122" s="26"/>
      <c r="P122" s="31">
        <v>3</v>
      </c>
      <c r="Q122" s="35">
        <v>0.875</v>
      </c>
      <c r="R122" s="31">
        <v>2</v>
      </c>
      <c r="S122" s="31" t="s">
        <v>268</v>
      </c>
      <c r="T122" s="31">
        <v>2</v>
      </c>
      <c r="U122" s="31" t="s">
        <v>268</v>
      </c>
      <c r="V122" s="30"/>
      <c r="W122" s="36">
        <v>4</v>
      </c>
      <c r="X122" s="27">
        <v>0.875</v>
      </c>
      <c r="Y122" s="31">
        <v>2</v>
      </c>
      <c r="Z122" s="158" t="s">
        <v>268</v>
      </c>
      <c r="AA122" s="31">
        <v>2</v>
      </c>
      <c r="AB122" s="31" t="s">
        <v>268</v>
      </c>
      <c r="AC122" s="29"/>
    </row>
    <row r="123" spans="1:29" ht="15.75" customHeight="1" x14ac:dyDescent="0.25">
      <c r="A123" s="19"/>
      <c r="B123" s="24" t="str">
        <f t="shared" si="5"/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si="9"/>
        <v/>
      </c>
      <c r="H123" s="21" t="s">
        <v>81</v>
      </c>
      <c r="I123" s="21" t="str">
        <f t="shared" si="6"/>
        <v xml:space="preserve"> </v>
      </c>
      <c r="J123" s="24" t="str">
        <f t="shared" si="10"/>
        <v xml:space="preserve"> </v>
      </c>
      <c r="K123" s="53"/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1</v>
      </c>
      <c r="S123" s="31" t="s">
        <v>268</v>
      </c>
      <c r="T123" s="31">
        <v>1</v>
      </c>
      <c r="U123" s="31" t="s">
        <v>268</v>
      </c>
      <c r="V123" s="30"/>
      <c r="W123" s="36">
        <v>4</v>
      </c>
      <c r="X123" s="27">
        <v>0.89583333333333304</v>
      </c>
      <c r="Y123" s="31">
        <v>1</v>
      </c>
      <c r="Z123" s="158" t="s">
        <v>268</v>
      </c>
      <c r="AA123" s="31">
        <v>1</v>
      </c>
      <c r="AB123" s="31" t="s">
        <v>268</v>
      </c>
      <c r="AC123" s="29"/>
    </row>
    <row r="124" spans="1:29" ht="15.75" customHeight="1" x14ac:dyDescent="0.25">
      <c r="A124" s="19"/>
      <c r="B124" s="24" t="str">
        <f t="shared" si="5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9"/>
        <v/>
      </c>
      <c r="H124" s="21" t="s">
        <v>81</v>
      </c>
      <c r="I124" s="21" t="str">
        <f t="shared" si="6"/>
        <v xml:space="preserve"> </v>
      </c>
      <c r="J124" s="24" t="str">
        <f t="shared" si="10"/>
        <v xml:space="preserve"> </v>
      </c>
      <c r="K124" s="53"/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2</v>
      </c>
      <c r="S124" s="31" t="s">
        <v>268</v>
      </c>
      <c r="T124" s="31">
        <v>2</v>
      </c>
      <c r="U124" s="31" t="s">
        <v>268</v>
      </c>
      <c r="V124" s="30"/>
      <c r="W124" s="36">
        <v>4</v>
      </c>
      <c r="X124" s="27">
        <v>0.91666666666666663</v>
      </c>
      <c r="Y124" s="31">
        <v>2</v>
      </c>
      <c r="Z124" s="158" t="s">
        <v>268</v>
      </c>
      <c r="AA124" s="31">
        <v>2</v>
      </c>
      <c r="AB124" s="31" t="s">
        <v>268</v>
      </c>
      <c r="AC124" s="29"/>
    </row>
    <row r="125" spans="1:29" ht="15.75" customHeight="1" x14ac:dyDescent="0.25">
      <c r="A125" s="19"/>
      <c r="B125" s="24" t="str">
        <f t="shared" si="5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9"/>
        <v/>
      </c>
      <c r="H125" s="21" t="s">
        <v>81</v>
      </c>
      <c r="I125" s="21" t="str">
        <f t="shared" si="6"/>
        <v xml:space="preserve"> </v>
      </c>
      <c r="J125" s="24" t="str">
        <f t="shared" si="10"/>
        <v xml:space="preserve"> </v>
      </c>
      <c r="K125" s="53"/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31" t="s">
        <v>268</v>
      </c>
      <c r="T125" s="31">
        <v>1</v>
      </c>
      <c r="U125" s="31" t="s">
        <v>268</v>
      </c>
      <c r="V125" s="30"/>
      <c r="W125" s="36">
        <v>4</v>
      </c>
      <c r="X125" s="27">
        <v>0.9375</v>
      </c>
      <c r="Y125" s="31">
        <v>1</v>
      </c>
      <c r="Z125" s="158" t="s">
        <v>268</v>
      </c>
      <c r="AA125" s="31">
        <v>1</v>
      </c>
      <c r="AB125" s="31" t="s">
        <v>268</v>
      </c>
      <c r="AC125" s="29"/>
    </row>
    <row r="126" spans="1:29" ht="15.75" customHeight="1" x14ac:dyDescent="0.25">
      <c r="A126" s="19"/>
      <c r="B126" s="24" t="str">
        <f t="shared" si="5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9"/>
        <v/>
      </c>
      <c r="H126" s="21" t="s">
        <v>81</v>
      </c>
      <c r="I126" s="21" t="str">
        <f t="shared" si="6"/>
        <v xml:space="preserve"> </v>
      </c>
      <c r="J126" s="24" t="str">
        <f t="shared" si="10"/>
        <v xml:space="preserve"> </v>
      </c>
      <c r="K126" s="53"/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1:29" ht="15.75" customHeight="1" x14ac:dyDescent="0.25">
      <c r="A127" s="19"/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9"/>
        <v/>
      </c>
      <c r="H127" s="21" t="s">
        <v>81</v>
      </c>
      <c r="I127" s="21" t="str">
        <f t="shared" si="6"/>
        <v xml:space="preserve"> </v>
      </c>
      <c r="J127" s="24" t="str">
        <f t="shared" si="10"/>
        <v xml:space="preserve"> </v>
      </c>
      <c r="K127" s="53"/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1:29" ht="15.75" customHeight="1" x14ac:dyDescent="0.25">
      <c r="A128" s="19"/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9"/>
        <v/>
      </c>
      <c r="H128" s="21" t="s">
        <v>81</v>
      </c>
      <c r="I128" s="21" t="str">
        <f t="shared" si="6"/>
        <v xml:space="preserve"> </v>
      </c>
      <c r="J128" s="24" t="str">
        <f t="shared" si="10"/>
        <v xml:space="preserve"> </v>
      </c>
      <c r="K128" s="53"/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1:29" ht="15.75" customHeight="1" x14ac:dyDescent="0.25">
      <c r="A129" s="19"/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9"/>
        <v/>
      </c>
      <c r="H129" s="21" t="s">
        <v>81</v>
      </c>
      <c r="I129" s="21" t="str">
        <f t="shared" si="6"/>
        <v xml:space="preserve"> </v>
      </c>
      <c r="J129" s="24" t="str">
        <f t="shared" si="10"/>
        <v xml:space="preserve"> </v>
      </c>
      <c r="K129" s="53"/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1:29" ht="15.75" customHeight="1" x14ac:dyDescent="0.25">
      <c r="A130" s="19"/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9"/>
        <v/>
      </c>
      <c r="H130" s="21" t="s">
        <v>81</v>
      </c>
      <c r="I130" s="21" t="str">
        <f t="shared" si="6"/>
        <v xml:space="preserve"> </v>
      </c>
      <c r="J130" s="24" t="str">
        <f t="shared" si="10"/>
        <v xml:space="preserve"> </v>
      </c>
      <c r="K130" s="53"/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1:29" ht="15.75" customHeight="1" x14ac:dyDescent="0.25">
      <c r="A131" s="19"/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K131" s="53"/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1:29" ht="15.75" customHeight="1" x14ac:dyDescent="0.25">
      <c r="A132" s="19"/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K132" s="53"/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29" ht="15.75" customHeight="1" x14ac:dyDescent="0.25">
      <c r="A133" s="19"/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K133" s="53"/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29" ht="15.75" customHeight="1" x14ac:dyDescent="0.25">
      <c r="A134" s="19"/>
      <c r="B134" s="24" t="str">
        <f t="shared" ref="B134" si="11">IF(C134=" "," ",B133+1)</f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K134" s="53"/>
      <c r="L134" s="8">
        <v>51</v>
      </c>
      <c r="M134" s="8">
        <v>0</v>
      </c>
      <c r="N134" s="8">
        <v>0</v>
      </c>
      <c r="O134" s="26"/>
      <c r="P134" s="142" t="s">
        <v>481</v>
      </c>
      <c r="Q134" s="143"/>
      <c r="R134" s="144">
        <f>SUM(R86:R133)</f>
        <v>74</v>
      </c>
      <c r="S134" s="144"/>
      <c r="T134" s="144">
        <f>SUM(T86:T133)</f>
        <v>74</v>
      </c>
      <c r="U134" s="144"/>
      <c r="V134" s="34"/>
      <c r="W134" s="142" t="s">
        <v>481</v>
      </c>
      <c r="X134" s="143"/>
      <c r="Y134" s="144">
        <f>SUM(Y86:Y133)</f>
        <v>68</v>
      </c>
      <c r="Z134" s="144"/>
      <c r="AA134" s="144">
        <f>SUM(AA86:AA133)</f>
        <v>68</v>
      </c>
      <c r="AB134" s="144"/>
      <c r="AC134" s="29"/>
    </row>
    <row r="135" spans="1:29" ht="15.75" customHeight="1" x14ac:dyDescent="0.25">
      <c r="A135" s="19"/>
      <c r="B135" s="24" t="str">
        <f t="shared" ref="B135:B142" si="12">IF(C135=" "," ",B134+1)</f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K135" s="53"/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29" ht="15.75" customHeight="1" x14ac:dyDescent="0.25">
      <c r="A136" s="19"/>
      <c r="B136" s="24" t="str">
        <f t="shared" si="12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K136" s="53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29" ht="15.75" customHeight="1" x14ac:dyDescent="0.25">
      <c r="A137" s="19"/>
      <c r="B137" s="24" t="str">
        <f t="shared" si="12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K137" s="53"/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29" ht="15.75" customHeight="1" x14ac:dyDescent="0.25">
      <c r="A138" s="19"/>
      <c r="B138" s="24" t="str">
        <f t="shared" si="12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K138" s="53"/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1:29" ht="15.75" customHeight="1" x14ac:dyDescent="0.25">
      <c r="A139" s="19"/>
      <c r="B139" s="24" t="str">
        <f t="shared" si="12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K139" s="53"/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1:29" ht="15.75" customHeight="1" x14ac:dyDescent="0.25">
      <c r="A140" s="19"/>
      <c r="B140" s="24" t="str">
        <f t="shared" si="12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K140" s="53"/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1:29" ht="15.75" customHeight="1" x14ac:dyDescent="0.25">
      <c r="A141" s="19"/>
      <c r="B141" s="24" t="str">
        <f t="shared" si="12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K141" s="53"/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9" ht="15.75" customHeight="1" x14ac:dyDescent="0.25">
      <c r="A142" s="19"/>
      <c r="B142" s="24" t="str">
        <f t="shared" si="12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K142" s="53"/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1:29" ht="15.75" customHeight="1" x14ac:dyDescent="0.25">
      <c r="A143" s="19"/>
      <c r="B143" s="24" t="str">
        <f t="shared" ref="B143" si="13">IF(C143=" "," ",B142+1)</f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K143" s="53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1:29" ht="15.75" customHeight="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53"/>
      <c r="K144" s="53"/>
      <c r="L144" s="8">
        <v>61</v>
      </c>
      <c r="M144" s="8">
        <v>0</v>
      </c>
      <c r="N144" s="8">
        <v>0</v>
      </c>
      <c r="O144" s="26"/>
    </row>
    <row r="145" spans="1:15" ht="15.75" customHeight="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53"/>
      <c r="K145" s="53"/>
      <c r="L145" s="8">
        <v>62</v>
      </c>
      <c r="M145" s="8">
        <v>0</v>
      </c>
      <c r="N145" s="8">
        <v>0</v>
      </c>
      <c r="O145" s="26"/>
    </row>
    <row r="146" spans="1:15" ht="15.75" customHeight="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53"/>
      <c r="K146" s="53"/>
      <c r="L146" s="8">
        <v>63</v>
      </c>
      <c r="M146" s="8">
        <v>0</v>
      </c>
      <c r="N146" s="8">
        <v>0</v>
      </c>
      <c r="O146" s="26"/>
    </row>
    <row r="147" spans="1:15" ht="15.75" customHeight="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53"/>
      <c r="K147" s="53"/>
      <c r="L147" s="8">
        <v>64</v>
      </c>
      <c r="M147" s="8">
        <v>0</v>
      </c>
      <c r="N147" s="8">
        <v>0</v>
      </c>
      <c r="O147" s="26"/>
    </row>
    <row r="148" spans="1:15" ht="15.75" customHeight="1" x14ac:dyDescent="0.25">
      <c r="A148" s="19"/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4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5">IF(M143&gt;0,M143,IF(N143&gt;0,N143," "))</f>
        <v xml:space="preserve"> </v>
      </c>
      <c r="K148" s="53"/>
      <c r="L148" s="8">
        <v>65</v>
      </c>
      <c r="M148" s="8">
        <v>0</v>
      </c>
      <c r="N148" s="8">
        <v>0</v>
      </c>
      <c r="O148" s="26"/>
    </row>
    <row r="149" spans="1:15" ht="15.75" customHeight="1" x14ac:dyDescent="0.25">
      <c r="A149" s="19"/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4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5"/>
        <v xml:space="preserve"> </v>
      </c>
      <c r="K149" s="53"/>
      <c r="L149" s="8">
        <v>66</v>
      </c>
      <c r="M149" s="8">
        <v>0</v>
      </c>
      <c r="N149" s="8">
        <v>0</v>
      </c>
      <c r="O149" s="26"/>
    </row>
    <row r="150" spans="1:15" ht="15.75" customHeight="1" x14ac:dyDescent="0.25">
      <c r="A150" s="19"/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4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5"/>
        <v xml:space="preserve"> </v>
      </c>
      <c r="K150" s="53"/>
      <c r="L150" s="8">
        <v>67</v>
      </c>
      <c r="M150" s="8">
        <v>0</v>
      </c>
      <c r="N150" s="8">
        <v>0</v>
      </c>
      <c r="O150" s="26"/>
    </row>
    <row r="151" spans="1:15" ht="15.75" customHeight="1" x14ac:dyDescent="0.25">
      <c r="A151" s="19"/>
      <c r="B151" s="24" t="str">
        <f t="shared" ref="B151:B198" si="16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4"/>
        <v/>
      </c>
      <c r="H151" s="21" t="s">
        <v>81</v>
      </c>
      <c r="I151" s="21" t="str">
        <f t="shared" ref="I151:I198" si="17">IFERROR(IF(IF(ISERROR(H151-H150),"",H151-H150)&lt;0,"",H151-H150)," ")</f>
        <v xml:space="preserve"> </v>
      </c>
      <c r="J151" s="24" t="str">
        <f t="shared" si="15"/>
        <v xml:space="preserve"> </v>
      </c>
      <c r="K151" s="53"/>
      <c r="L151" s="8">
        <v>68</v>
      </c>
      <c r="M151" s="8">
        <v>0</v>
      </c>
      <c r="N151" s="8">
        <v>0</v>
      </c>
      <c r="O151" s="26"/>
    </row>
    <row r="152" spans="1:15" ht="15.75" customHeight="1" x14ac:dyDescent="0.25">
      <c r="A152" s="19"/>
      <c r="B152" s="24" t="str">
        <f t="shared" si="16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4"/>
        <v/>
      </c>
      <c r="H152" s="21" t="s">
        <v>81</v>
      </c>
      <c r="I152" s="21" t="str">
        <f t="shared" si="17"/>
        <v xml:space="preserve"> </v>
      </c>
      <c r="J152" s="24" t="str">
        <f t="shared" si="15"/>
        <v xml:space="preserve"> </v>
      </c>
      <c r="K152" s="53"/>
      <c r="L152" s="8">
        <v>69</v>
      </c>
      <c r="M152" s="8">
        <v>0</v>
      </c>
      <c r="N152" s="8">
        <v>0</v>
      </c>
      <c r="O152" s="26"/>
    </row>
    <row r="153" spans="1:15" ht="15.75" customHeight="1" x14ac:dyDescent="0.25">
      <c r="A153" s="19"/>
      <c r="B153" s="24" t="str">
        <f t="shared" si="16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4"/>
        <v/>
      </c>
      <c r="H153" s="21" t="s">
        <v>81</v>
      </c>
      <c r="I153" s="21" t="str">
        <f t="shared" si="17"/>
        <v xml:space="preserve"> </v>
      </c>
      <c r="J153" s="24" t="str">
        <f t="shared" si="15"/>
        <v xml:space="preserve"> </v>
      </c>
      <c r="K153" s="53"/>
      <c r="L153" s="8">
        <v>70</v>
      </c>
      <c r="M153" s="8">
        <v>0</v>
      </c>
      <c r="N153" s="8">
        <v>0</v>
      </c>
      <c r="O153" s="26"/>
    </row>
    <row r="154" spans="1:15" ht="15.75" customHeight="1" x14ac:dyDescent="0.25">
      <c r="A154" s="19"/>
      <c r="B154" s="24" t="str">
        <f t="shared" si="16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4"/>
        <v/>
      </c>
      <c r="H154" s="21" t="s">
        <v>81</v>
      </c>
      <c r="I154" s="21" t="str">
        <f t="shared" si="17"/>
        <v xml:space="preserve"> </v>
      </c>
      <c r="J154" s="24" t="str">
        <f t="shared" si="15"/>
        <v xml:space="preserve"> </v>
      </c>
      <c r="K154" s="53"/>
      <c r="L154" s="8">
        <v>71</v>
      </c>
      <c r="M154" s="8">
        <v>0</v>
      </c>
      <c r="N154" s="8">
        <v>0</v>
      </c>
      <c r="O154" s="26"/>
    </row>
    <row r="155" spans="1:15" ht="15.75" customHeight="1" x14ac:dyDescent="0.25">
      <c r="A155" s="19"/>
      <c r="B155" s="24" t="str">
        <f t="shared" si="16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4"/>
        <v/>
      </c>
      <c r="H155" s="21" t="s">
        <v>81</v>
      </c>
      <c r="I155" s="21" t="str">
        <f t="shared" si="17"/>
        <v xml:space="preserve"> </v>
      </c>
      <c r="J155" s="24" t="str">
        <f t="shared" si="15"/>
        <v xml:space="preserve"> </v>
      </c>
      <c r="K155" s="53"/>
      <c r="L155" s="8">
        <v>72</v>
      </c>
      <c r="M155" s="8">
        <v>0</v>
      </c>
      <c r="N155" s="8">
        <v>0</v>
      </c>
      <c r="O155" s="26"/>
    </row>
    <row r="156" spans="1:15" ht="15.75" customHeight="1" x14ac:dyDescent="0.25">
      <c r="A156" s="19"/>
      <c r="B156" s="24" t="str">
        <f t="shared" si="16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4"/>
        <v/>
      </c>
      <c r="H156" s="21" t="s">
        <v>81</v>
      </c>
      <c r="I156" s="21" t="str">
        <f t="shared" si="17"/>
        <v xml:space="preserve"> </v>
      </c>
      <c r="J156" s="24" t="str">
        <f t="shared" si="15"/>
        <v xml:space="preserve"> </v>
      </c>
      <c r="K156" s="53"/>
      <c r="L156" s="8">
        <v>73</v>
      </c>
      <c r="M156" s="8">
        <v>0</v>
      </c>
      <c r="N156" s="8">
        <v>0</v>
      </c>
      <c r="O156" s="26"/>
    </row>
    <row r="157" spans="1:15" ht="15.75" customHeight="1" x14ac:dyDescent="0.25">
      <c r="A157" s="19"/>
      <c r="B157" s="24" t="str">
        <f t="shared" si="16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4"/>
        <v/>
      </c>
      <c r="H157" s="21" t="s">
        <v>81</v>
      </c>
      <c r="I157" s="21" t="str">
        <f t="shared" si="17"/>
        <v xml:space="preserve"> </v>
      </c>
      <c r="J157" s="24" t="str">
        <f t="shared" si="15"/>
        <v xml:space="preserve"> </v>
      </c>
      <c r="K157" s="53"/>
      <c r="L157" s="8">
        <v>74</v>
      </c>
      <c r="M157" s="8">
        <v>0</v>
      </c>
      <c r="N157" s="8">
        <v>0</v>
      </c>
      <c r="O157" s="26"/>
    </row>
    <row r="158" spans="1:15" ht="15.75" customHeight="1" x14ac:dyDescent="0.25">
      <c r="A158" s="19"/>
      <c r="B158" s="24" t="str">
        <f t="shared" si="16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4"/>
        <v/>
      </c>
      <c r="H158" s="21" t="s">
        <v>81</v>
      </c>
      <c r="I158" s="21" t="str">
        <f t="shared" si="17"/>
        <v xml:space="preserve"> </v>
      </c>
      <c r="J158" s="24" t="str">
        <f t="shared" si="15"/>
        <v xml:space="preserve"> </v>
      </c>
      <c r="K158" s="53"/>
      <c r="L158" s="8">
        <v>75</v>
      </c>
      <c r="M158" s="8">
        <v>0</v>
      </c>
      <c r="N158" s="8">
        <v>0</v>
      </c>
      <c r="O158" s="26"/>
    </row>
    <row r="159" spans="1:15" ht="15.75" customHeight="1" x14ac:dyDescent="0.25">
      <c r="A159" s="19"/>
      <c r="B159" s="24" t="str">
        <f t="shared" si="16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4"/>
        <v/>
      </c>
      <c r="H159" s="21" t="s">
        <v>81</v>
      </c>
      <c r="I159" s="21" t="str">
        <f t="shared" si="17"/>
        <v xml:space="preserve"> </v>
      </c>
      <c r="J159" s="24" t="str">
        <f t="shared" si="15"/>
        <v xml:space="preserve"> </v>
      </c>
      <c r="K159" s="53"/>
      <c r="L159" s="8">
        <v>76</v>
      </c>
      <c r="M159" s="8">
        <v>0</v>
      </c>
      <c r="N159" s="8">
        <v>0</v>
      </c>
      <c r="O159" s="26"/>
    </row>
    <row r="160" spans="1:15" ht="15.75" customHeight="1" x14ac:dyDescent="0.25">
      <c r="A160" s="19"/>
      <c r="B160" s="24" t="str">
        <f t="shared" si="16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4"/>
        <v/>
      </c>
      <c r="H160" s="21" t="s">
        <v>81</v>
      </c>
      <c r="I160" s="21" t="str">
        <f t="shared" si="17"/>
        <v xml:space="preserve"> </v>
      </c>
      <c r="J160" s="24" t="str">
        <f t="shared" si="15"/>
        <v xml:space="preserve"> </v>
      </c>
      <c r="K160" s="53"/>
      <c r="L160" s="8">
        <v>77</v>
      </c>
      <c r="M160" s="8">
        <v>0</v>
      </c>
      <c r="N160" s="8">
        <v>0</v>
      </c>
      <c r="O160" s="26"/>
    </row>
    <row r="161" spans="1:15" ht="15.75" customHeight="1" x14ac:dyDescent="0.25">
      <c r="A161" s="19"/>
      <c r="B161" s="24" t="str">
        <f t="shared" si="16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4"/>
        <v/>
      </c>
      <c r="H161" s="21" t="s">
        <v>81</v>
      </c>
      <c r="I161" s="21" t="str">
        <f t="shared" si="17"/>
        <v xml:space="preserve"> </v>
      </c>
      <c r="J161" s="24" t="str">
        <f t="shared" si="15"/>
        <v xml:space="preserve"> </v>
      </c>
      <c r="K161" s="53"/>
      <c r="L161" s="8">
        <v>78</v>
      </c>
      <c r="M161" s="8">
        <v>0</v>
      </c>
      <c r="N161" s="8">
        <v>0</v>
      </c>
      <c r="O161" s="26"/>
    </row>
    <row r="162" spans="1:15" ht="15.75" customHeight="1" x14ac:dyDescent="0.25">
      <c r="A162" s="19"/>
      <c r="B162" s="24" t="str">
        <f t="shared" si="16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4"/>
        <v/>
      </c>
      <c r="H162" s="21" t="s">
        <v>81</v>
      </c>
      <c r="I162" s="21" t="str">
        <f t="shared" si="17"/>
        <v xml:space="preserve"> </v>
      </c>
      <c r="J162" s="24" t="str">
        <f t="shared" si="15"/>
        <v xml:space="preserve"> </v>
      </c>
      <c r="K162" s="53"/>
      <c r="L162" s="8">
        <v>79</v>
      </c>
      <c r="M162" s="8">
        <v>0</v>
      </c>
      <c r="N162" s="8">
        <v>0</v>
      </c>
      <c r="O162" s="26"/>
    </row>
    <row r="163" spans="1:15" ht="15.75" customHeight="1" x14ac:dyDescent="0.25">
      <c r="A163" s="19"/>
      <c r="B163" s="24" t="str">
        <f t="shared" si="16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4"/>
        <v/>
      </c>
      <c r="H163" s="21" t="s">
        <v>81</v>
      </c>
      <c r="I163" s="21" t="str">
        <f t="shared" si="17"/>
        <v xml:space="preserve"> </v>
      </c>
      <c r="J163" s="24" t="str">
        <f t="shared" si="15"/>
        <v xml:space="preserve"> </v>
      </c>
      <c r="K163" s="53"/>
      <c r="L163" s="8">
        <v>80</v>
      </c>
      <c r="M163" s="8">
        <v>0</v>
      </c>
      <c r="N163" s="8">
        <v>0</v>
      </c>
      <c r="O163" s="26"/>
    </row>
    <row r="164" spans="1:15" ht="15.75" customHeight="1" x14ac:dyDescent="0.25">
      <c r="A164" s="19"/>
      <c r="B164" s="24" t="str">
        <f t="shared" si="16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4"/>
        <v/>
      </c>
      <c r="H164" s="21" t="s">
        <v>81</v>
      </c>
      <c r="I164" s="21" t="str">
        <f t="shared" si="17"/>
        <v xml:space="preserve"> </v>
      </c>
      <c r="J164" s="24" t="str">
        <f t="shared" si="15"/>
        <v xml:space="preserve"> </v>
      </c>
      <c r="K164" s="53"/>
      <c r="L164" s="8">
        <v>81</v>
      </c>
      <c r="M164" s="8">
        <v>0</v>
      </c>
      <c r="N164" s="8">
        <v>0</v>
      </c>
      <c r="O164" s="26"/>
    </row>
    <row r="165" spans="1:15" ht="15.75" customHeight="1" x14ac:dyDescent="0.25">
      <c r="A165" s="19"/>
      <c r="B165" s="24" t="str">
        <f t="shared" si="16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4"/>
        <v/>
      </c>
      <c r="H165" s="21" t="s">
        <v>81</v>
      </c>
      <c r="I165" s="21" t="str">
        <f t="shared" si="17"/>
        <v xml:space="preserve"> </v>
      </c>
      <c r="J165" s="24" t="str">
        <f t="shared" si="15"/>
        <v xml:space="preserve"> </v>
      </c>
      <c r="K165" s="53"/>
      <c r="L165" s="8">
        <v>82</v>
      </c>
      <c r="M165" s="8">
        <v>0</v>
      </c>
      <c r="N165" s="8">
        <v>0</v>
      </c>
      <c r="O165" s="26"/>
    </row>
    <row r="166" spans="1:15" ht="15.75" customHeight="1" x14ac:dyDescent="0.25">
      <c r="A166" s="19"/>
      <c r="B166" s="24" t="str">
        <f t="shared" si="16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4"/>
        <v/>
      </c>
      <c r="H166" s="21" t="s">
        <v>81</v>
      </c>
      <c r="I166" s="21" t="str">
        <f t="shared" si="17"/>
        <v xml:space="preserve"> </v>
      </c>
      <c r="J166" s="24" t="str">
        <f t="shared" si="15"/>
        <v xml:space="preserve"> </v>
      </c>
      <c r="K166" s="53"/>
      <c r="L166" s="8">
        <v>83</v>
      </c>
      <c r="M166" s="8">
        <v>0</v>
      </c>
      <c r="N166" s="8">
        <v>0</v>
      </c>
      <c r="O166" s="26"/>
    </row>
    <row r="167" spans="1:15" ht="15.75" customHeight="1" x14ac:dyDescent="0.25">
      <c r="A167" s="19"/>
      <c r="B167" s="24" t="str">
        <f t="shared" si="16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4"/>
        <v/>
      </c>
      <c r="H167" s="21" t="s">
        <v>81</v>
      </c>
      <c r="I167" s="21" t="str">
        <f t="shared" si="17"/>
        <v xml:space="preserve"> </v>
      </c>
      <c r="J167" s="24" t="str">
        <f t="shared" si="15"/>
        <v xml:space="preserve"> </v>
      </c>
      <c r="K167" s="53"/>
      <c r="L167" s="8">
        <v>84</v>
      </c>
      <c r="M167" s="8">
        <v>0</v>
      </c>
      <c r="N167" s="8">
        <v>0</v>
      </c>
      <c r="O167" s="26"/>
    </row>
    <row r="168" spans="1:15" ht="15.75" customHeight="1" x14ac:dyDescent="0.25">
      <c r="A168" s="19"/>
      <c r="B168" s="24" t="str">
        <f t="shared" si="16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4"/>
        <v/>
      </c>
      <c r="H168" s="21" t="s">
        <v>81</v>
      </c>
      <c r="I168" s="21" t="str">
        <f t="shared" si="17"/>
        <v xml:space="preserve"> </v>
      </c>
      <c r="J168" s="24" t="str">
        <f t="shared" si="15"/>
        <v xml:space="preserve"> </v>
      </c>
      <c r="K168" s="53"/>
      <c r="L168" s="8">
        <v>85</v>
      </c>
      <c r="M168" s="8">
        <v>0</v>
      </c>
      <c r="N168" s="8">
        <v>0</v>
      </c>
      <c r="O168" s="26"/>
    </row>
    <row r="169" spans="1:15" ht="15.75" customHeight="1" x14ac:dyDescent="0.25">
      <c r="A169" s="19"/>
      <c r="B169" s="24" t="str">
        <f t="shared" si="16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4"/>
        <v/>
      </c>
      <c r="H169" s="21" t="s">
        <v>81</v>
      </c>
      <c r="I169" s="21" t="str">
        <f t="shared" si="17"/>
        <v xml:space="preserve"> </v>
      </c>
      <c r="J169" s="24" t="str">
        <f t="shared" si="15"/>
        <v xml:space="preserve"> </v>
      </c>
      <c r="K169" s="53"/>
      <c r="L169" s="8">
        <v>86</v>
      </c>
      <c r="M169" s="8">
        <v>0</v>
      </c>
      <c r="N169" s="8">
        <v>0</v>
      </c>
      <c r="O169" s="26"/>
    </row>
    <row r="170" spans="1:15" ht="15.75" customHeight="1" x14ac:dyDescent="0.25">
      <c r="A170" s="19"/>
      <c r="B170" s="24" t="str">
        <f t="shared" si="16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4"/>
        <v/>
      </c>
      <c r="H170" s="21" t="s">
        <v>81</v>
      </c>
      <c r="I170" s="21" t="str">
        <f t="shared" si="17"/>
        <v xml:space="preserve"> </v>
      </c>
      <c r="J170" s="24" t="str">
        <f t="shared" si="15"/>
        <v xml:space="preserve"> </v>
      </c>
      <c r="K170" s="53"/>
      <c r="L170" s="8">
        <v>87</v>
      </c>
      <c r="M170" s="8">
        <v>0</v>
      </c>
      <c r="N170" s="8">
        <v>0</v>
      </c>
      <c r="O170" s="26"/>
    </row>
    <row r="171" spans="1:15" ht="15.75" customHeight="1" x14ac:dyDescent="0.25">
      <c r="A171" s="19"/>
      <c r="B171" s="24" t="str">
        <f t="shared" si="16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4"/>
        <v/>
      </c>
      <c r="H171" s="21" t="s">
        <v>81</v>
      </c>
      <c r="I171" s="21" t="str">
        <f t="shared" si="17"/>
        <v xml:space="preserve"> </v>
      </c>
      <c r="J171" s="24" t="str">
        <f t="shared" si="15"/>
        <v xml:space="preserve"> </v>
      </c>
      <c r="K171" s="53"/>
      <c r="L171" s="8">
        <v>88</v>
      </c>
      <c r="M171" s="8">
        <v>0</v>
      </c>
      <c r="N171" s="8">
        <v>0</v>
      </c>
      <c r="O171" s="26"/>
    </row>
    <row r="172" spans="1:15" ht="15.75" customHeight="1" x14ac:dyDescent="0.25">
      <c r="A172" s="19"/>
      <c r="B172" s="24" t="str">
        <f t="shared" si="16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4"/>
        <v/>
      </c>
      <c r="H172" s="21" t="s">
        <v>81</v>
      </c>
      <c r="I172" s="21" t="str">
        <f t="shared" si="17"/>
        <v xml:space="preserve"> </v>
      </c>
      <c r="J172" s="24" t="str">
        <f t="shared" si="15"/>
        <v xml:space="preserve"> </v>
      </c>
      <c r="K172" s="53"/>
      <c r="L172" s="8">
        <v>89</v>
      </c>
      <c r="M172" s="8">
        <v>0</v>
      </c>
      <c r="N172" s="8">
        <v>0</v>
      </c>
      <c r="O172" s="26"/>
    </row>
    <row r="173" spans="1:15" ht="15.75" customHeight="1" x14ac:dyDescent="0.25">
      <c r="A173" s="19"/>
      <c r="B173" s="24" t="str">
        <f t="shared" si="16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4"/>
        <v/>
      </c>
      <c r="H173" s="21" t="s">
        <v>81</v>
      </c>
      <c r="I173" s="21" t="str">
        <f t="shared" si="17"/>
        <v xml:space="preserve"> </v>
      </c>
      <c r="J173" s="24" t="str">
        <f t="shared" si="15"/>
        <v xml:space="preserve"> </v>
      </c>
      <c r="K173" s="53"/>
      <c r="L173" s="8">
        <v>90</v>
      </c>
      <c r="M173" s="8">
        <v>0</v>
      </c>
      <c r="N173" s="8">
        <v>0</v>
      </c>
      <c r="O173" s="26"/>
    </row>
    <row r="174" spans="1:15" ht="15.75" customHeight="1" x14ac:dyDescent="0.25">
      <c r="A174" s="19"/>
      <c r="B174" s="24" t="str">
        <f t="shared" si="16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4"/>
        <v/>
      </c>
      <c r="H174" s="21" t="s">
        <v>81</v>
      </c>
      <c r="I174" s="21" t="str">
        <f t="shared" si="17"/>
        <v xml:space="preserve"> </v>
      </c>
      <c r="J174" s="24" t="str">
        <f t="shared" si="15"/>
        <v xml:space="preserve"> </v>
      </c>
      <c r="K174" s="53"/>
      <c r="L174" s="8">
        <v>91</v>
      </c>
      <c r="M174" s="8">
        <v>0</v>
      </c>
      <c r="N174" s="8">
        <v>0</v>
      </c>
      <c r="O174" s="26"/>
    </row>
    <row r="175" spans="1:15" ht="15.75" customHeight="1" x14ac:dyDescent="0.25">
      <c r="A175" s="19"/>
      <c r="B175" s="24" t="str">
        <f t="shared" si="16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4"/>
        <v/>
      </c>
      <c r="H175" s="21" t="s">
        <v>81</v>
      </c>
      <c r="I175" s="21" t="str">
        <f t="shared" si="17"/>
        <v xml:space="preserve"> </v>
      </c>
      <c r="J175" s="24" t="str">
        <f t="shared" si="15"/>
        <v xml:space="preserve"> </v>
      </c>
      <c r="K175" s="53"/>
      <c r="L175" s="8">
        <v>92</v>
      </c>
      <c r="M175" s="8">
        <v>0</v>
      </c>
      <c r="N175" s="8">
        <v>0</v>
      </c>
      <c r="O175" s="26"/>
    </row>
    <row r="176" spans="1:15" ht="15.75" customHeight="1" x14ac:dyDescent="0.25">
      <c r="A176" s="19"/>
      <c r="B176" s="24" t="str">
        <f t="shared" si="16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4"/>
        <v/>
      </c>
      <c r="H176" s="21" t="s">
        <v>81</v>
      </c>
      <c r="I176" s="21" t="str">
        <f t="shared" si="17"/>
        <v xml:space="preserve"> </v>
      </c>
      <c r="J176" s="24" t="str">
        <f t="shared" si="15"/>
        <v xml:space="preserve"> </v>
      </c>
      <c r="K176" s="53"/>
      <c r="L176" s="8">
        <v>93</v>
      </c>
      <c r="M176" s="8">
        <v>0</v>
      </c>
      <c r="N176" s="8">
        <v>0</v>
      </c>
      <c r="O176" s="26"/>
    </row>
    <row r="177" spans="1:15" ht="15.75" customHeight="1" x14ac:dyDescent="0.25">
      <c r="A177" s="19"/>
      <c r="B177" s="24" t="str">
        <f t="shared" si="16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4"/>
        <v/>
      </c>
      <c r="H177" s="21" t="s">
        <v>81</v>
      </c>
      <c r="I177" s="21" t="str">
        <f t="shared" si="17"/>
        <v xml:space="preserve"> </v>
      </c>
      <c r="J177" s="24" t="str">
        <f t="shared" si="15"/>
        <v xml:space="preserve"> </v>
      </c>
      <c r="K177" s="53"/>
      <c r="L177" s="8">
        <v>94</v>
      </c>
      <c r="M177" s="8">
        <v>0</v>
      </c>
      <c r="N177" s="8">
        <v>0</v>
      </c>
      <c r="O177" s="26"/>
    </row>
    <row r="178" spans="1:15" ht="15.75" customHeight="1" x14ac:dyDescent="0.25">
      <c r="A178" s="19"/>
      <c r="B178" s="24" t="str">
        <f t="shared" si="16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4"/>
        <v/>
      </c>
      <c r="H178" s="21" t="s">
        <v>81</v>
      </c>
      <c r="I178" s="21" t="str">
        <f t="shared" si="17"/>
        <v xml:space="preserve"> </v>
      </c>
      <c r="J178" s="24" t="str">
        <f t="shared" si="15"/>
        <v xml:space="preserve"> </v>
      </c>
      <c r="K178" s="53"/>
      <c r="L178" s="8">
        <v>95</v>
      </c>
      <c r="M178" s="8">
        <v>0</v>
      </c>
      <c r="N178" s="8">
        <v>0</v>
      </c>
      <c r="O178" s="26"/>
    </row>
    <row r="179" spans="1:15" ht="15.75" customHeight="1" x14ac:dyDescent="0.25">
      <c r="A179" s="19"/>
      <c r="B179" s="24" t="str">
        <f t="shared" si="16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4"/>
        <v/>
      </c>
      <c r="H179" s="21" t="s">
        <v>81</v>
      </c>
      <c r="I179" s="21" t="str">
        <f t="shared" si="17"/>
        <v xml:space="preserve"> </v>
      </c>
      <c r="J179" s="24" t="str">
        <f t="shared" si="15"/>
        <v xml:space="preserve"> </v>
      </c>
      <c r="K179" s="53"/>
      <c r="L179" s="8">
        <v>96</v>
      </c>
      <c r="M179" s="8">
        <v>0</v>
      </c>
      <c r="N179" s="8">
        <v>0</v>
      </c>
      <c r="O179" s="26"/>
    </row>
    <row r="180" spans="1:15" ht="15.75" customHeight="1" x14ac:dyDescent="0.25">
      <c r="A180" s="19"/>
      <c r="B180" s="24" t="str">
        <f t="shared" si="16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8">IF(M175&gt;0,0,IF(N175&gt;0,1,""))</f>
        <v/>
      </c>
      <c r="H180" s="21" t="s">
        <v>81</v>
      </c>
      <c r="I180" s="21" t="str">
        <f t="shared" si="17"/>
        <v xml:space="preserve"> </v>
      </c>
      <c r="J180" s="24" t="str">
        <f t="shared" ref="J180:J198" si="19">IF(M175&gt;0,M175,IF(N175&gt;0,N175," "))</f>
        <v xml:space="preserve"> </v>
      </c>
      <c r="K180" s="53"/>
      <c r="L180" s="8">
        <v>97</v>
      </c>
      <c r="M180" s="8">
        <v>0</v>
      </c>
      <c r="N180" s="8">
        <v>0</v>
      </c>
      <c r="O180" s="26"/>
    </row>
    <row r="181" spans="1:15" ht="15.75" customHeight="1" x14ac:dyDescent="0.25">
      <c r="A181" s="19"/>
      <c r="B181" s="24" t="str">
        <f t="shared" si="16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8"/>
        <v/>
      </c>
      <c r="H181" s="21" t="s">
        <v>81</v>
      </c>
      <c r="I181" s="21" t="str">
        <f t="shared" si="17"/>
        <v xml:space="preserve"> </v>
      </c>
      <c r="J181" s="24" t="str">
        <f t="shared" si="19"/>
        <v xml:space="preserve"> </v>
      </c>
      <c r="K181" s="53"/>
      <c r="L181" s="8">
        <v>98</v>
      </c>
      <c r="M181" s="8">
        <v>0</v>
      </c>
      <c r="N181" s="8">
        <v>0</v>
      </c>
      <c r="O181" s="26"/>
    </row>
    <row r="182" spans="1:15" ht="15.75" customHeight="1" x14ac:dyDescent="0.25">
      <c r="A182" s="19"/>
      <c r="B182" s="24" t="str">
        <f t="shared" si="16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8"/>
        <v/>
      </c>
      <c r="H182" s="21" t="s">
        <v>81</v>
      </c>
      <c r="I182" s="21" t="str">
        <f t="shared" si="17"/>
        <v xml:space="preserve"> </v>
      </c>
      <c r="J182" s="24" t="str">
        <f t="shared" si="19"/>
        <v xml:space="preserve"> </v>
      </c>
      <c r="K182" s="53"/>
      <c r="L182" s="8">
        <v>99</v>
      </c>
      <c r="M182" s="8">
        <v>0</v>
      </c>
      <c r="N182" s="8">
        <v>0</v>
      </c>
      <c r="O182" s="26"/>
    </row>
    <row r="183" spans="1:15" ht="15.75" customHeight="1" x14ac:dyDescent="0.25">
      <c r="A183" s="19"/>
      <c r="B183" s="24" t="str">
        <f t="shared" si="16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8"/>
        <v/>
      </c>
      <c r="H183" s="21" t="s">
        <v>81</v>
      </c>
      <c r="I183" s="21" t="str">
        <f t="shared" si="17"/>
        <v xml:space="preserve"> </v>
      </c>
      <c r="J183" s="24" t="str">
        <f t="shared" si="19"/>
        <v xml:space="preserve"> </v>
      </c>
      <c r="K183" s="53"/>
      <c r="L183" s="8">
        <v>100</v>
      </c>
      <c r="M183" s="8">
        <v>0</v>
      </c>
      <c r="N183" s="8">
        <v>0</v>
      </c>
      <c r="O183" s="26"/>
    </row>
    <row r="184" spans="1:15" ht="15.75" customHeight="1" x14ac:dyDescent="0.25">
      <c r="A184" s="19"/>
      <c r="B184" s="24" t="str">
        <f t="shared" si="16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8"/>
        <v/>
      </c>
      <c r="H184" s="21" t="s">
        <v>81</v>
      </c>
      <c r="I184" s="21" t="str">
        <f t="shared" si="17"/>
        <v xml:space="preserve"> </v>
      </c>
      <c r="J184" s="24" t="str">
        <f t="shared" si="19"/>
        <v xml:space="preserve"> </v>
      </c>
      <c r="K184" s="53"/>
      <c r="L184" s="8">
        <v>101</v>
      </c>
      <c r="M184" s="8">
        <v>0</v>
      </c>
      <c r="N184" s="8">
        <v>0</v>
      </c>
      <c r="O184" s="26"/>
    </row>
    <row r="185" spans="1:15" ht="15.75" customHeight="1" x14ac:dyDescent="0.25">
      <c r="A185" s="19"/>
      <c r="B185" s="24" t="str">
        <f t="shared" si="16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8"/>
        <v/>
      </c>
      <c r="H185" s="21" t="s">
        <v>81</v>
      </c>
      <c r="I185" s="21" t="str">
        <f t="shared" si="17"/>
        <v xml:space="preserve"> </v>
      </c>
      <c r="J185" s="24" t="str">
        <f t="shared" si="19"/>
        <v xml:space="preserve"> </v>
      </c>
      <c r="K185" s="53"/>
      <c r="L185" s="8">
        <v>102</v>
      </c>
      <c r="M185" s="8">
        <v>0</v>
      </c>
      <c r="N185" s="8">
        <v>0</v>
      </c>
      <c r="O185" s="26"/>
    </row>
    <row r="186" spans="1:15" ht="15.75" customHeight="1" x14ac:dyDescent="0.25">
      <c r="A186" s="19"/>
      <c r="B186" s="24" t="str">
        <f t="shared" si="16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8"/>
        <v/>
      </c>
      <c r="H186" s="21" t="s">
        <v>81</v>
      </c>
      <c r="I186" s="21" t="str">
        <f t="shared" si="17"/>
        <v xml:space="preserve"> </v>
      </c>
      <c r="J186" s="24" t="str">
        <f t="shared" si="19"/>
        <v xml:space="preserve"> </v>
      </c>
      <c r="K186" s="53"/>
      <c r="L186" s="8">
        <v>103</v>
      </c>
      <c r="M186" s="8">
        <v>0</v>
      </c>
      <c r="N186" s="8">
        <v>0</v>
      </c>
      <c r="O186" s="26"/>
    </row>
    <row r="187" spans="1:15" ht="15.75" customHeight="1" x14ac:dyDescent="0.25">
      <c r="A187" s="19"/>
      <c r="B187" s="24" t="str">
        <f t="shared" si="16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8"/>
        <v/>
      </c>
      <c r="H187" s="21" t="s">
        <v>81</v>
      </c>
      <c r="I187" s="21" t="str">
        <f t="shared" si="17"/>
        <v xml:space="preserve"> </v>
      </c>
      <c r="J187" s="24" t="str">
        <f t="shared" si="19"/>
        <v xml:space="preserve"> </v>
      </c>
      <c r="K187" s="53"/>
      <c r="L187" s="8">
        <v>104</v>
      </c>
      <c r="M187" s="8">
        <v>0</v>
      </c>
      <c r="N187" s="8">
        <v>0</v>
      </c>
      <c r="O187" s="26"/>
    </row>
    <row r="188" spans="1:15" ht="15.75" customHeight="1" x14ac:dyDescent="0.25">
      <c r="A188" s="19"/>
      <c r="B188" s="24" t="str">
        <f t="shared" si="16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8"/>
        <v/>
      </c>
      <c r="H188" s="21" t="s">
        <v>81</v>
      </c>
      <c r="I188" s="21" t="str">
        <f t="shared" si="17"/>
        <v xml:space="preserve"> </v>
      </c>
      <c r="J188" s="24" t="str">
        <f t="shared" si="19"/>
        <v xml:space="preserve"> </v>
      </c>
      <c r="K188" s="53"/>
      <c r="L188" s="8">
        <v>105</v>
      </c>
      <c r="M188" s="8">
        <v>0</v>
      </c>
      <c r="N188" s="8">
        <v>0</v>
      </c>
      <c r="O188" s="26"/>
    </row>
    <row r="189" spans="1:15" ht="15.75" customHeight="1" x14ac:dyDescent="0.25">
      <c r="A189" s="19"/>
      <c r="B189" s="24" t="str">
        <f t="shared" si="16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8"/>
        <v/>
      </c>
      <c r="H189" s="21" t="s">
        <v>81</v>
      </c>
      <c r="I189" s="21" t="str">
        <f t="shared" si="17"/>
        <v xml:space="preserve"> </v>
      </c>
      <c r="J189" s="24" t="str">
        <f t="shared" si="19"/>
        <v xml:space="preserve"> </v>
      </c>
      <c r="K189" s="53"/>
      <c r="L189" s="8">
        <v>106</v>
      </c>
      <c r="M189" s="8">
        <v>0</v>
      </c>
      <c r="N189" s="8">
        <v>0</v>
      </c>
      <c r="O189" s="26"/>
    </row>
    <row r="190" spans="1:15" ht="15.75" customHeight="1" x14ac:dyDescent="0.25">
      <c r="A190" s="19"/>
      <c r="B190" s="24" t="str">
        <f t="shared" si="16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8"/>
        <v/>
      </c>
      <c r="H190" s="21" t="s">
        <v>81</v>
      </c>
      <c r="I190" s="21" t="str">
        <f t="shared" si="17"/>
        <v xml:space="preserve"> </v>
      </c>
      <c r="J190" s="24" t="str">
        <f t="shared" si="19"/>
        <v xml:space="preserve"> </v>
      </c>
      <c r="K190" s="53"/>
      <c r="L190" s="8">
        <v>107</v>
      </c>
      <c r="M190" s="8">
        <v>0</v>
      </c>
      <c r="N190" s="8">
        <v>0</v>
      </c>
      <c r="O190" s="26"/>
    </row>
    <row r="191" spans="1:15" ht="15.75" customHeight="1" x14ac:dyDescent="0.25">
      <c r="A191" s="19"/>
      <c r="B191" s="24" t="str">
        <f t="shared" si="16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8"/>
        <v/>
      </c>
      <c r="H191" s="21" t="s">
        <v>81</v>
      </c>
      <c r="I191" s="21" t="str">
        <f t="shared" si="17"/>
        <v xml:space="preserve"> </v>
      </c>
      <c r="J191" s="24" t="str">
        <f t="shared" si="19"/>
        <v xml:space="preserve"> </v>
      </c>
      <c r="K191" s="53"/>
      <c r="L191" s="8">
        <v>108</v>
      </c>
      <c r="M191" s="8">
        <v>0</v>
      </c>
      <c r="N191" s="8">
        <v>0</v>
      </c>
      <c r="O191" s="26"/>
    </row>
    <row r="192" spans="1:15" ht="15.75" customHeight="1" x14ac:dyDescent="0.25">
      <c r="A192" s="19"/>
      <c r="B192" s="24" t="str">
        <f t="shared" si="16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8"/>
        <v/>
      </c>
      <c r="H192" s="21" t="s">
        <v>81</v>
      </c>
      <c r="I192" s="21" t="str">
        <f t="shared" si="17"/>
        <v xml:space="preserve"> </v>
      </c>
      <c r="J192" s="24" t="str">
        <f t="shared" si="19"/>
        <v xml:space="preserve"> </v>
      </c>
      <c r="K192" s="53"/>
      <c r="L192" s="8">
        <v>109</v>
      </c>
      <c r="M192" s="8">
        <v>0</v>
      </c>
      <c r="N192" s="8">
        <v>0</v>
      </c>
      <c r="O192" s="26"/>
    </row>
    <row r="193" spans="1:15" ht="15.75" customHeight="1" x14ac:dyDescent="0.25">
      <c r="A193" s="19"/>
      <c r="B193" s="24" t="str">
        <f t="shared" si="16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8"/>
        <v/>
      </c>
      <c r="H193" s="21" t="s">
        <v>81</v>
      </c>
      <c r="I193" s="21" t="str">
        <f t="shared" si="17"/>
        <v xml:space="preserve"> </v>
      </c>
      <c r="J193" s="24" t="str">
        <f t="shared" si="19"/>
        <v xml:space="preserve"> </v>
      </c>
      <c r="K193" s="53"/>
      <c r="L193" s="8">
        <v>110</v>
      </c>
      <c r="M193" s="8">
        <v>0</v>
      </c>
      <c r="N193" s="8">
        <v>0</v>
      </c>
      <c r="O193" s="26"/>
    </row>
    <row r="194" spans="1:15" ht="15.75" customHeight="1" x14ac:dyDescent="0.25">
      <c r="A194" s="19"/>
      <c r="B194" s="24" t="str">
        <f t="shared" si="16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8"/>
        <v/>
      </c>
      <c r="H194" s="21" t="s">
        <v>81</v>
      </c>
      <c r="I194" s="21" t="str">
        <f t="shared" si="17"/>
        <v xml:space="preserve"> </v>
      </c>
      <c r="J194" s="24" t="str">
        <f t="shared" si="19"/>
        <v xml:space="preserve"> </v>
      </c>
      <c r="K194" s="53"/>
      <c r="L194" s="8">
        <v>111</v>
      </c>
      <c r="M194" s="8">
        <v>0</v>
      </c>
      <c r="N194" s="8">
        <v>0</v>
      </c>
      <c r="O194" s="26"/>
    </row>
    <row r="195" spans="1:15" ht="15.75" customHeight="1" x14ac:dyDescent="0.25">
      <c r="A195" s="19"/>
      <c r="B195" s="24" t="str">
        <f t="shared" si="16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8"/>
        <v/>
      </c>
      <c r="H195" s="21" t="s">
        <v>81</v>
      </c>
      <c r="I195" s="21" t="str">
        <f t="shared" si="17"/>
        <v xml:space="preserve"> </v>
      </c>
      <c r="J195" s="24" t="str">
        <f t="shared" si="19"/>
        <v xml:space="preserve"> </v>
      </c>
      <c r="K195" s="53"/>
      <c r="L195" s="8">
        <v>112</v>
      </c>
      <c r="M195" s="8">
        <v>0</v>
      </c>
      <c r="N195" s="8">
        <v>0</v>
      </c>
      <c r="O195" s="26"/>
    </row>
    <row r="196" spans="1:15" ht="15.75" customHeight="1" x14ac:dyDescent="0.25">
      <c r="A196" s="19"/>
      <c r="B196" s="24" t="str">
        <f t="shared" si="16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8"/>
        <v/>
      </c>
      <c r="H196" s="21" t="s">
        <v>81</v>
      </c>
      <c r="I196" s="21" t="str">
        <f t="shared" si="17"/>
        <v xml:space="preserve"> </v>
      </c>
      <c r="J196" s="24" t="str">
        <f t="shared" si="19"/>
        <v xml:space="preserve"> </v>
      </c>
      <c r="K196" s="53"/>
      <c r="O196" s="26"/>
    </row>
    <row r="197" spans="1:15" ht="15.75" customHeight="1" x14ac:dyDescent="0.25">
      <c r="A197" s="19"/>
      <c r="B197" s="24" t="str">
        <f t="shared" si="16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8"/>
        <v/>
      </c>
      <c r="H197" s="21" t="s">
        <v>81</v>
      </c>
      <c r="I197" s="21" t="str">
        <f t="shared" si="17"/>
        <v xml:space="preserve"> </v>
      </c>
      <c r="J197" s="24" t="str">
        <f t="shared" si="19"/>
        <v xml:space="preserve"> </v>
      </c>
      <c r="K197" s="53"/>
      <c r="O197" s="26"/>
    </row>
    <row r="198" spans="1:15" ht="15.75" customHeight="1" x14ac:dyDescent="0.25">
      <c r="A198" s="19"/>
      <c r="B198" s="24" t="str">
        <f t="shared" si="16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8"/>
        <v/>
      </c>
      <c r="H198" s="21" t="s">
        <v>81</v>
      </c>
      <c r="I198" s="21" t="str">
        <f t="shared" si="17"/>
        <v xml:space="preserve"> </v>
      </c>
      <c r="J198" s="24" t="str">
        <f t="shared" si="19"/>
        <v xml:space="preserve"> </v>
      </c>
      <c r="K198" s="53"/>
    </row>
    <row r="199" spans="1:15" ht="15.75" customHeight="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53"/>
      <c r="K199" s="53"/>
    </row>
    <row r="200" spans="1:1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53"/>
      <c r="K200" s="53"/>
    </row>
    <row r="201" spans="1:1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53"/>
      <c r="K201" s="53"/>
    </row>
    <row r="202" spans="1:1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53"/>
      <c r="K202" s="53"/>
    </row>
    <row r="203" spans="1:1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53"/>
      <c r="K203" s="53"/>
    </row>
    <row r="204" spans="1:1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53"/>
      <c r="K204" s="53"/>
    </row>
    <row r="205" spans="1:1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53"/>
      <c r="K205" s="53"/>
    </row>
    <row r="206" spans="1:1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53"/>
      <c r="K206" s="53"/>
    </row>
    <row r="207" spans="1:1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53"/>
      <c r="K207" s="53"/>
    </row>
    <row r="208" spans="1:1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53"/>
      <c r="K208" s="53"/>
    </row>
    <row r="209" spans="1:1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53"/>
      <c r="K209" s="53"/>
    </row>
    <row r="210" spans="1:1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53"/>
      <c r="K210" s="53"/>
    </row>
    <row r="211" spans="1:1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53"/>
      <c r="K211" s="53"/>
    </row>
    <row r="212" spans="1:1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53"/>
      <c r="K212" s="53"/>
    </row>
    <row r="213" spans="1:1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53"/>
      <c r="K213" s="53"/>
    </row>
    <row r="214" spans="1:1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53"/>
      <c r="K214" s="53"/>
    </row>
    <row r="215" spans="1:1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53"/>
      <c r="K215" s="53"/>
    </row>
    <row r="216" spans="1:1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53"/>
      <c r="K216" s="53"/>
    </row>
    <row r="217" spans="1:1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53"/>
      <c r="K217" s="53"/>
    </row>
    <row r="218" spans="1:1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53"/>
      <c r="K218" s="53"/>
    </row>
    <row r="219" spans="1:1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53"/>
      <c r="K219" s="53"/>
    </row>
    <row r="220" spans="1:1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53"/>
      <c r="K220" s="53"/>
    </row>
    <row r="221" spans="1:1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53"/>
      <c r="K221" s="53"/>
    </row>
    <row r="222" spans="1:1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53"/>
      <c r="K222" s="53"/>
    </row>
    <row r="223" spans="1:1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53"/>
      <c r="K223" s="53"/>
    </row>
    <row r="224" spans="1:1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53"/>
      <c r="K224" s="53"/>
    </row>
    <row r="225" spans="1:1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53"/>
      <c r="K225" s="53"/>
    </row>
    <row r="226" spans="1:1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53"/>
      <c r="K226" s="53"/>
    </row>
    <row r="227" spans="1:1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53"/>
      <c r="K227" s="53"/>
    </row>
    <row r="228" spans="1:1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53"/>
      <c r="K228" s="53"/>
    </row>
    <row r="229" spans="1:1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53"/>
      <c r="K229" s="53"/>
    </row>
    <row r="230" spans="1:1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53"/>
      <c r="K230" s="53"/>
    </row>
    <row r="231" spans="1:1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53"/>
      <c r="K231" s="53"/>
    </row>
    <row r="232" spans="1:1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53"/>
      <c r="K232" s="53"/>
    </row>
    <row r="233" spans="1:1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53"/>
      <c r="K233" s="53"/>
    </row>
    <row r="234" spans="1:1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53"/>
      <c r="K234" s="53"/>
    </row>
    <row r="235" spans="1:1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53"/>
      <c r="K235" s="53"/>
    </row>
    <row r="236" spans="1:1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53"/>
      <c r="K236" s="53"/>
    </row>
    <row r="237" spans="1:1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53"/>
      <c r="K237" s="53"/>
    </row>
    <row r="238" spans="1:1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53"/>
      <c r="K238" s="53"/>
    </row>
    <row r="239" spans="1:1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53"/>
      <c r="K239" s="53"/>
    </row>
    <row r="240" spans="1:1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53"/>
      <c r="K240" s="53"/>
    </row>
    <row r="241" spans="1:1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53"/>
      <c r="K241" s="53"/>
    </row>
    <row r="242" spans="1:1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53"/>
      <c r="K242" s="53"/>
    </row>
    <row r="243" spans="1:1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53"/>
      <c r="K243" s="53"/>
    </row>
    <row r="244" spans="1:1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53"/>
      <c r="K244" s="53"/>
    </row>
    <row r="245" spans="1:1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53"/>
      <c r="K245" s="53"/>
    </row>
    <row r="246" spans="1:1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53"/>
      <c r="K246" s="53"/>
    </row>
    <row r="247" spans="1:1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53"/>
      <c r="K247" s="53"/>
    </row>
    <row r="248" spans="1:1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53"/>
      <c r="K248" s="53"/>
    </row>
    <row r="249" spans="1:1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53"/>
      <c r="K249" s="53"/>
    </row>
    <row r="250" spans="1:1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53"/>
      <c r="K250" s="53"/>
    </row>
    <row r="251" spans="1:1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53"/>
      <c r="K251" s="53"/>
    </row>
    <row r="252" spans="1:1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53"/>
      <c r="K252" s="53"/>
    </row>
    <row r="253" spans="1:1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53"/>
      <c r="K253" s="53"/>
    </row>
    <row r="254" spans="1:1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53"/>
      <c r="K254" s="53"/>
    </row>
    <row r="255" spans="1:1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53"/>
      <c r="K255" s="53"/>
    </row>
    <row r="40408" spans="3:3" x14ac:dyDescent="0.25">
      <c r="C40408" s="1">
        <v>1888</v>
      </c>
    </row>
  </sheetData>
  <mergeCells count="76">
    <mergeCell ref="Z22:Z26"/>
    <mergeCell ref="AA22:AA26"/>
    <mergeCell ref="AB22:AB26"/>
    <mergeCell ref="P19:Y19"/>
    <mergeCell ref="Y80:Z80"/>
    <mergeCell ref="AA80:AB80"/>
    <mergeCell ref="Y21:Z21"/>
    <mergeCell ref="AA21:AB21"/>
    <mergeCell ref="Y22:Y26"/>
    <mergeCell ref="P80:P85"/>
    <mergeCell ref="W21:W26"/>
    <mergeCell ref="X21:X26"/>
    <mergeCell ref="R21:S21"/>
    <mergeCell ref="T21:U21"/>
    <mergeCell ref="R22:R26"/>
    <mergeCell ref="S22:S26"/>
    <mergeCell ref="Y81:Y85"/>
    <mergeCell ref="Z81:Z85"/>
    <mergeCell ref="AA81:AA85"/>
    <mergeCell ref="AB81:AB85"/>
    <mergeCell ref="R80:S80"/>
    <mergeCell ref="T80:U80"/>
    <mergeCell ref="R81:R85"/>
    <mergeCell ref="S81:S85"/>
    <mergeCell ref="T81:T85"/>
    <mergeCell ref="U81:U85"/>
    <mergeCell ref="X80:X85"/>
    <mergeCell ref="T22:T26"/>
    <mergeCell ref="U22:U26"/>
    <mergeCell ref="Q21:Q26"/>
    <mergeCell ref="W80:W85"/>
    <mergeCell ref="Q80:Q85"/>
    <mergeCell ref="P21:P26"/>
    <mergeCell ref="E1:J3"/>
    <mergeCell ref="B80:B83"/>
    <mergeCell ref="G80:G83"/>
    <mergeCell ref="J80:J83"/>
    <mergeCell ref="E80:E83"/>
    <mergeCell ref="F80:F83"/>
    <mergeCell ref="H80:H83"/>
    <mergeCell ref="I80:I83"/>
    <mergeCell ref="C80:C83"/>
    <mergeCell ref="D80:D83"/>
    <mergeCell ref="P2:Y2"/>
    <mergeCell ref="R4:R7"/>
    <mergeCell ref="Q4:Q7"/>
    <mergeCell ref="P4:P7"/>
    <mergeCell ref="W4:W7"/>
    <mergeCell ref="V4:V7"/>
    <mergeCell ref="U4:U7"/>
    <mergeCell ref="T4:T7"/>
    <mergeCell ref="S4:S7"/>
    <mergeCell ref="C4:C5"/>
    <mergeCell ref="D4:D5"/>
    <mergeCell ref="E4:E5"/>
    <mergeCell ref="C8:I9"/>
    <mergeCell ref="C78:I78"/>
    <mergeCell ref="C37:I37"/>
    <mergeCell ref="C13:I13"/>
    <mergeCell ref="C30:I30"/>
    <mergeCell ref="C18:I18"/>
    <mergeCell ref="C10:I11"/>
    <mergeCell ref="C15:D16"/>
    <mergeCell ref="E15:E16"/>
    <mergeCell ref="C23:I24"/>
    <mergeCell ref="AA4:AB7"/>
    <mergeCell ref="X4:X7"/>
    <mergeCell ref="Y8:Z8"/>
    <mergeCell ref="Y9:Z9"/>
    <mergeCell ref="Y10:Z10"/>
    <mergeCell ref="Y4:Z7"/>
    <mergeCell ref="Y11:Z11"/>
    <mergeCell ref="AA8:AB8"/>
    <mergeCell ref="AA9:AB9"/>
    <mergeCell ref="AA10:AB10"/>
    <mergeCell ref="AA11:AB11"/>
  </mergeCells>
  <conditionalFormatting sqref="C84 C133:D143 C148:D198 C99">
    <cfRule type="notContainsBlanks" dxfId="859" priority="230">
      <formula>LEN(TRIM(C84))&gt;0</formula>
    </cfRule>
  </conditionalFormatting>
  <conditionalFormatting sqref="B148:B198 G148:J198 E84:J98 D84:D99 B84:B143 E100:J120 E99:F99 J99 E122:J143 E121:F121 J121">
    <cfRule type="expression" dxfId="858" priority="229">
      <formula>IF($C84=" ",FALSE,TRUE)</formula>
    </cfRule>
  </conditionalFormatting>
  <conditionalFormatting sqref="C85">
    <cfRule type="notContainsBlanks" dxfId="857" priority="227">
      <formula>LEN(TRIM(C85))&gt;0</formula>
    </cfRule>
  </conditionalFormatting>
  <conditionalFormatting sqref="C86">
    <cfRule type="notContainsBlanks" dxfId="856" priority="225">
      <formula>LEN(TRIM(C86))&gt;0</formula>
    </cfRule>
  </conditionalFormatting>
  <conditionalFormatting sqref="C87">
    <cfRule type="notContainsBlanks" dxfId="855" priority="223">
      <formula>LEN(TRIM(C87))&gt;0</formula>
    </cfRule>
  </conditionalFormatting>
  <conditionalFormatting sqref="C88">
    <cfRule type="notContainsBlanks" dxfId="854" priority="221">
      <formula>LEN(TRIM(C88))&gt;0</formula>
    </cfRule>
  </conditionalFormatting>
  <conditionalFormatting sqref="C89">
    <cfRule type="notContainsBlanks" dxfId="853" priority="219">
      <formula>LEN(TRIM(C89))&gt;0</formula>
    </cfRule>
  </conditionalFormatting>
  <conditionalFormatting sqref="C90">
    <cfRule type="notContainsBlanks" dxfId="852" priority="217">
      <formula>LEN(TRIM(C90))&gt;0</formula>
    </cfRule>
  </conditionalFormatting>
  <conditionalFormatting sqref="C91">
    <cfRule type="notContainsBlanks" dxfId="851" priority="215">
      <formula>LEN(TRIM(C91))&gt;0</formula>
    </cfRule>
  </conditionalFormatting>
  <conditionalFormatting sqref="C92">
    <cfRule type="notContainsBlanks" dxfId="850" priority="213">
      <formula>LEN(TRIM(C92))&gt;0</formula>
    </cfRule>
  </conditionalFormatting>
  <conditionalFormatting sqref="C93">
    <cfRule type="notContainsBlanks" dxfId="849" priority="211">
      <formula>LEN(TRIM(C93))&gt;0</formula>
    </cfRule>
  </conditionalFormatting>
  <conditionalFormatting sqref="C94">
    <cfRule type="notContainsBlanks" dxfId="848" priority="209">
      <formula>LEN(TRIM(C94))&gt;0</formula>
    </cfRule>
  </conditionalFormatting>
  <conditionalFormatting sqref="C95">
    <cfRule type="notContainsBlanks" dxfId="847" priority="207">
      <formula>LEN(TRIM(C95))&gt;0</formula>
    </cfRule>
  </conditionalFormatting>
  <conditionalFormatting sqref="C96">
    <cfRule type="notContainsBlanks" dxfId="846" priority="205">
      <formula>LEN(TRIM(C96))&gt;0</formula>
    </cfRule>
  </conditionalFormatting>
  <conditionalFormatting sqref="C97">
    <cfRule type="notContainsBlanks" dxfId="845" priority="203">
      <formula>LEN(TRIM(C97))&gt;0</formula>
    </cfRule>
  </conditionalFormatting>
  <conditionalFormatting sqref="C98">
    <cfRule type="notContainsBlanks" dxfId="844" priority="201">
      <formula>LEN(TRIM(C98))&gt;0</formula>
    </cfRule>
  </conditionalFormatting>
  <conditionalFormatting sqref="C100">
    <cfRule type="notContainsBlanks" dxfId="843" priority="199">
      <formula>LEN(TRIM(C100))&gt;0</formula>
    </cfRule>
  </conditionalFormatting>
  <conditionalFormatting sqref="C101">
    <cfRule type="notContainsBlanks" dxfId="842" priority="197">
      <formula>LEN(TRIM(C101))&gt;0</formula>
    </cfRule>
  </conditionalFormatting>
  <conditionalFormatting sqref="C102">
    <cfRule type="notContainsBlanks" dxfId="841" priority="195">
      <formula>LEN(TRIM(C102))&gt;0</formula>
    </cfRule>
  </conditionalFormatting>
  <conditionalFormatting sqref="C103">
    <cfRule type="notContainsBlanks" dxfId="840" priority="193">
      <formula>LEN(TRIM(C103))&gt;0</formula>
    </cfRule>
  </conditionalFormatting>
  <conditionalFormatting sqref="C104">
    <cfRule type="notContainsBlanks" dxfId="839" priority="191">
      <formula>LEN(TRIM(C104))&gt;0</formula>
    </cfRule>
  </conditionalFormatting>
  <conditionalFormatting sqref="C105">
    <cfRule type="notContainsBlanks" dxfId="838" priority="189">
      <formula>LEN(TRIM(C105))&gt;0</formula>
    </cfRule>
  </conditionalFormatting>
  <conditionalFormatting sqref="C106">
    <cfRule type="notContainsBlanks" dxfId="837" priority="187">
      <formula>LEN(TRIM(C106))&gt;0</formula>
    </cfRule>
  </conditionalFormatting>
  <conditionalFormatting sqref="C107">
    <cfRule type="notContainsBlanks" dxfId="836" priority="185">
      <formula>LEN(TRIM(C107))&gt;0</formula>
    </cfRule>
  </conditionalFormatting>
  <conditionalFormatting sqref="C108">
    <cfRule type="notContainsBlanks" dxfId="835" priority="183">
      <formula>LEN(TRIM(C108))&gt;0</formula>
    </cfRule>
  </conditionalFormatting>
  <conditionalFormatting sqref="C109">
    <cfRule type="notContainsBlanks" dxfId="834" priority="181">
      <formula>LEN(TRIM(C109))&gt;0</formula>
    </cfRule>
  </conditionalFormatting>
  <conditionalFormatting sqref="C110">
    <cfRule type="notContainsBlanks" dxfId="833" priority="179">
      <formula>LEN(TRIM(C110))&gt;0</formula>
    </cfRule>
  </conditionalFormatting>
  <conditionalFormatting sqref="C111">
    <cfRule type="notContainsBlanks" dxfId="832" priority="177">
      <formula>LEN(TRIM(C111))&gt;0</formula>
    </cfRule>
  </conditionalFormatting>
  <conditionalFormatting sqref="C112">
    <cfRule type="notContainsBlanks" dxfId="831" priority="175">
      <formula>LEN(TRIM(C112))&gt;0</formula>
    </cfRule>
  </conditionalFormatting>
  <conditionalFormatting sqref="C113">
    <cfRule type="notContainsBlanks" dxfId="830" priority="173">
      <formula>LEN(TRIM(C113))&gt;0</formula>
    </cfRule>
  </conditionalFormatting>
  <conditionalFormatting sqref="C114">
    <cfRule type="notContainsBlanks" dxfId="829" priority="171">
      <formula>LEN(TRIM(C114))&gt;0</formula>
    </cfRule>
  </conditionalFormatting>
  <conditionalFormatting sqref="C115">
    <cfRule type="notContainsBlanks" dxfId="828" priority="169">
      <formula>LEN(TRIM(C115))&gt;0</formula>
    </cfRule>
  </conditionalFormatting>
  <conditionalFormatting sqref="C116">
    <cfRule type="notContainsBlanks" dxfId="827" priority="167">
      <formula>LEN(TRIM(C116))&gt;0</formula>
    </cfRule>
  </conditionalFormatting>
  <conditionalFormatting sqref="C117">
    <cfRule type="notContainsBlanks" dxfId="826" priority="165">
      <formula>LEN(TRIM(C117))&gt;0</formula>
    </cfRule>
  </conditionalFormatting>
  <conditionalFormatting sqref="C118">
    <cfRule type="notContainsBlanks" dxfId="825" priority="163">
      <formula>LEN(TRIM(C118))&gt;0</formula>
    </cfRule>
  </conditionalFormatting>
  <conditionalFormatting sqref="C119">
    <cfRule type="notContainsBlanks" dxfId="824" priority="161">
      <formula>LEN(TRIM(C119))&gt;0</formula>
    </cfRule>
  </conditionalFormatting>
  <conditionalFormatting sqref="C120">
    <cfRule type="notContainsBlanks" dxfId="823" priority="159">
      <formula>LEN(TRIM(C120))&gt;0</formula>
    </cfRule>
  </conditionalFormatting>
  <conditionalFormatting sqref="C122:D122">
    <cfRule type="notContainsBlanks" dxfId="822" priority="155">
      <formula>LEN(TRIM(C122))&gt;0</formula>
    </cfRule>
  </conditionalFormatting>
  <conditionalFormatting sqref="C123:D123">
    <cfRule type="notContainsBlanks" dxfId="821" priority="153">
      <formula>LEN(TRIM(C123))&gt;0</formula>
    </cfRule>
  </conditionalFormatting>
  <conditionalFormatting sqref="C124:D124">
    <cfRule type="notContainsBlanks" dxfId="820" priority="151">
      <formula>LEN(TRIM(C124))&gt;0</formula>
    </cfRule>
  </conditionalFormatting>
  <conditionalFormatting sqref="C125:D125">
    <cfRule type="notContainsBlanks" dxfId="819" priority="149">
      <formula>LEN(TRIM(C125))&gt;0</formula>
    </cfRule>
  </conditionalFormatting>
  <conditionalFormatting sqref="C126:D126">
    <cfRule type="notContainsBlanks" dxfId="818" priority="147">
      <formula>LEN(TRIM(C126))&gt;0</formula>
    </cfRule>
  </conditionalFormatting>
  <conditionalFormatting sqref="C127:D127">
    <cfRule type="notContainsBlanks" dxfId="817" priority="145">
      <formula>LEN(TRIM(C127))&gt;0</formula>
    </cfRule>
  </conditionalFormatting>
  <conditionalFormatting sqref="C128:D128">
    <cfRule type="notContainsBlanks" dxfId="816" priority="143">
      <formula>LEN(TRIM(C128))&gt;0</formula>
    </cfRule>
  </conditionalFormatting>
  <conditionalFormatting sqref="C129:D129">
    <cfRule type="notContainsBlanks" dxfId="815" priority="141">
      <formula>LEN(TRIM(C129))&gt;0</formula>
    </cfRule>
  </conditionalFormatting>
  <conditionalFormatting sqref="C130:D130">
    <cfRule type="notContainsBlanks" dxfId="814" priority="139">
      <formula>LEN(TRIM(C130))&gt;0</formula>
    </cfRule>
  </conditionalFormatting>
  <conditionalFormatting sqref="C131:D131">
    <cfRule type="notContainsBlanks" dxfId="813" priority="137">
      <formula>LEN(TRIM(C131))&gt;0</formula>
    </cfRule>
  </conditionalFormatting>
  <conditionalFormatting sqref="C132:D132">
    <cfRule type="notContainsBlanks" dxfId="812" priority="135">
      <formula>LEN(TRIM(C132))&gt;0</formula>
    </cfRule>
  </conditionalFormatting>
  <conditionalFormatting sqref="E148:E198">
    <cfRule type="expression" dxfId="811" priority="7">
      <formula>IF($C148=" ",FALSE,TRUE)</formula>
    </cfRule>
  </conditionalFormatting>
  <conditionalFormatting sqref="F148:F198">
    <cfRule type="expression" dxfId="810" priority="6">
      <formula>IF($C148=" ",FALSE,TRUE)</formula>
    </cfRule>
  </conditionalFormatting>
  <conditionalFormatting sqref="D100:D120">
    <cfRule type="expression" dxfId="809" priority="231">
      <formula>IF($C101=" ",FALSE,TRUE)</formula>
    </cfRule>
  </conditionalFormatting>
  <conditionalFormatting sqref="C121">
    <cfRule type="notContainsBlanks" dxfId="808" priority="4">
      <formula>LEN(TRIM(C121))&gt;0</formula>
    </cfRule>
  </conditionalFormatting>
  <conditionalFormatting sqref="H99:I99">
    <cfRule type="expression" dxfId="807" priority="3">
      <formula>IF($C99=" ",FALSE,TRUE)</formula>
    </cfRule>
  </conditionalFormatting>
  <conditionalFormatting sqref="G121:I121">
    <cfRule type="expression" dxfId="806" priority="2">
      <formula>IF($C121=" ",FALSE,TRUE)</formula>
    </cfRule>
  </conditionalFormatting>
  <conditionalFormatting sqref="G99">
    <cfRule type="expression" dxfId="805" priority="1">
      <formula>IF($C99="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Width="2" fitToHeight="2" orientation="portrait" r:id="rId1"/>
  <headerFooter>
    <oddFooter>&amp;RСтраница&amp;P из &amp;N</oddFooter>
  </headerFooter>
  <rowBreaks count="1" manualBreakCount="1">
    <brk id="77" max="28" man="1"/>
  </rowBreaks>
  <colBreaks count="1" manualBreakCount="1">
    <brk id="15" max="143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1">
    <tabColor rgb="FF00B050"/>
  </sheetPr>
  <dimension ref="A1:AM40408"/>
  <sheetViews>
    <sheetView view="pageBreakPreview" topLeftCell="A27" zoomScale="25" zoomScaleNormal="78" zoomScaleSheetLayoutView="25" workbookViewId="0">
      <selection activeCell="P57" sqref="P57:AE5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164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164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Лот!C5</f>
        <v>210м</v>
      </c>
      <c r="E4" s="199">
        <f>VLOOKUP(D4,Лот!$C$4:$E$19,3,FALSE)</f>
        <v>310</v>
      </c>
      <c r="F4" s="65"/>
      <c r="G4" s="65"/>
      <c r="H4" s="65"/>
      <c r="I4" s="65"/>
      <c r="J4" s="65"/>
      <c r="K4" s="65"/>
      <c r="L4" s="11">
        <v>320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321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320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320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320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320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320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320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320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320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320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9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"Щукинская"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ТЦ Metro (строящаяся)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7.9730000000000016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7.9890000000000008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0.38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16.342000000000002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5</v>
      </c>
      <c r="S35" s="91">
        <v>6</v>
      </c>
      <c r="T35" s="88">
        <v>5</v>
      </c>
      <c r="U35" s="91">
        <v>6</v>
      </c>
      <c r="V35" s="85"/>
      <c r="W35" s="101">
        <v>2</v>
      </c>
      <c r="X35" s="92">
        <v>0.29166666666666669</v>
      </c>
      <c r="Y35" s="88">
        <v>2</v>
      </c>
      <c r="Z35" s="33" t="s">
        <v>270</v>
      </c>
      <c r="AA35" s="88">
        <v>2</v>
      </c>
      <c r="AB35" s="33" t="s">
        <v>270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5</v>
      </c>
      <c r="S36" s="33">
        <v>6</v>
      </c>
      <c r="T36" s="31">
        <v>5</v>
      </c>
      <c r="U36" s="33">
        <v>6</v>
      </c>
      <c r="V36" s="30"/>
      <c r="W36" s="36">
        <v>2</v>
      </c>
      <c r="X36" s="27">
        <v>0.3125</v>
      </c>
      <c r="Y36" s="31">
        <v>2</v>
      </c>
      <c r="Z36" s="33" t="s">
        <v>270</v>
      </c>
      <c r="AA36" s="31">
        <v>2</v>
      </c>
      <c r="AB36" s="33" t="s">
        <v>270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5</v>
      </c>
      <c r="S37" s="33">
        <v>6</v>
      </c>
      <c r="T37" s="31">
        <v>5</v>
      </c>
      <c r="U37" s="33">
        <v>6</v>
      </c>
      <c r="V37" s="30"/>
      <c r="W37" s="36">
        <v>2</v>
      </c>
      <c r="X37" s="27">
        <v>0.33333333333333331</v>
      </c>
      <c r="Y37" s="31">
        <v>2</v>
      </c>
      <c r="Z37" s="33" t="s">
        <v>270</v>
      </c>
      <c r="AA37" s="31">
        <v>2</v>
      </c>
      <c r="AB37" s="33" t="s">
        <v>270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5</v>
      </c>
      <c r="S38" s="33">
        <v>6</v>
      </c>
      <c r="T38" s="31">
        <v>5</v>
      </c>
      <c r="U38" s="33">
        <v>6</v>
      </c>
      <c r="V38" s="30"/>
      <c r="W38" s="36">
        <v>2</v>
      </c>
      <c r="X38" s="27">
        <v>0.35416666666666669</v>
      </c>
      <c r="Y38" s="31">
        <v>3</v>
      </c>
      <c r="Z38" s="33">
        <v>9</v>
      </c>
      <c r="AA38" s="31">
        <v>3</v>
      </c>
      <c r="AB38" s="33">
        <v>9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5</v>
      </c>
      <c r="S39" s="33">
        <v>6</v>
      </c>
      <c r="T39" s="31">
        <v>5</v>
      </c>
      <c r="U39" s="33">
        <v>6</v>
      </c>
      <c r="V39" s="30"/>
      <c r="W39" s="36">
        <v>2</v>
      </c>
      <c r="X39" s="27">
        <v>0.375</v>
      </c>
      <c r="Y39" s="31">
        <v>3</v>
      </c>
      <c r="Z39" s="33">
        <v>9</v>
      </c>
      <c r="AA39" s="31">
        <v>3</v>
      </c>
      <c r="AB39" s="33">
        <v>9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5</v>
      </c>
      <c r="S40" s="33">
        <v>6</v>
      </c>
      <c r="T40" s="31">
        <v>5</v>
      </c>
      <c r="U40" s="33">
        <v>6</v>
      </c>
      <c r="V40" s="30"/>
      <c r="W40" s="36">
        <v>2</v>
      </c>
      <c r="X40" s="27">
        <v>0.39583333333333331</v>
      </c>
      <c r="Y40" s="31">
        <v>3</v>
      </c>
      <c r="Z40" s="33">
        <v>9</v>
      </c>
      <c r="AA40" s="31">
        <v>3</v>
      </c>
      <c r="AB40" s="33">
        <v>9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2</v>
      </c>
      <c r="S41" s="155" t="s">
        <v>493</v>
      </c>
      <c r="T41" s="31">
        <v>2</v>
      </c>
      <c r="U41" s="155" t="s">
        <v>493</v>
      </c>
      <c r="V41" s="30"/>
      <c r="W41" s="36">
        <v>2</v>
      </c>
      <c r="X41" s="27">
        <v>0.41666666666666669</v>
      </c>
      <c r="Y41" s="31">
        <v>4</v>
      </c>
      <c r="Z41" s="33">
        <v>9</v>
      </c>
      <c r="AA41" s="31">
        <v>4</v>
      </c>
      <c r="AB41" s="33">
        <v>9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2</v>
      </c>
      <c r="S42" s="155" t="s">
        <v>493</v>
      </c>
      <c r="T42" s="31">
        <v>2</v>
      </c>
      <c r="U42" s="155" t="s">
        <v>493</v>
      </c>
      <c r="V42" s="30"/>
      <c r="W42" s="36">
        <v>2</v>
      </c>
      <c r="X42" s="27">
        <v>0.4375</v>
      </c>
      <c r="Y42" s="31">
        <v>3</v>
      </c>
      <c r="Z42" s="33">
        <v>9</v>
      </c>
      <c r="AA42" s="31">
        <v>3</v>
      </c>
      <c r="AB42" s="33">
        <v>9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2</v>
      </c>
      <c r="S43" s="155" t="s">
        <v>493</v>
      </c>
      <c r="T43" s="31">
        <v>2</v>
      </c>
      <c r="U43" s="155" t="s">
        <v>493</v>
      </c>
      <c r="V43" s="30"/>
      <c r="W43" s="36">
        <v>2</v>
      </c>
      <c r="X43" s="27">
        <v>0.45833333333333298</v>
      </c>
      <c r="Y43" s="31">
        <v>3</v>
      </c>
      <c r="Z43" s="33">
        <v>9</v>
      </c>
      <c r="AA43" s="31">
        <v>3</v>
      </c>
      <c r="AB43" s="33">
        <v>9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3</v>
      </c>
      <c r="S44" s="155" t="s">
        <v>493</v>
      </c>
      <c r="T44" s="31">
        <v>3</v>
      </c>
      <c r="U44" s="155" t="s">
        <v>493</v>
      </c>
      <c r="V44" s="30"/>
      <c r="W44" s="36">
        <v>2</v>
      </c>
      <c r="X44" s="27">
        <v>0.47916666666666702</v>
      </c>
      <c r="Y44" s="31">
        <v>3</v>
      </c>
      <c r="Z44" s="33">
        <v>9</v>
      </c>
      <c r="AA44" s="31">
        <v>3</v>
      </c>
      <c r="AB44" s="33">
        <v>9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2</v>
      </c>
      <c r="S45" s="155" t="s">
        <v>493</v>
      </c>
      <c r="T45" s="31">
        <v>2</v>
      </c>
      <c r="U45" s="155" t="s">
        <v>493</v>
      </c>
      <c r="V45" s="30"/>
      <c r="W45" s="36">
        <v>2</v>
      </c>
      <c r="X45" s="27">
        <v>0.5</v>
      </c>
      <c r="Y45" s="31">
        <v>4</v>
      </c>
      <c r="Z45" s="33">
        <v>9</v>
      </c>
      <c r="AA45" s="31">
        <v>4</v>
      </c>
      <c r="AB45" s="33">
        <v>9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2</v>
      </c>
      <c r="S46" s="155" t="s">
        <v>493</v>
      </c>
      <c r="T46" s="31">
        <v>2</v>
      </c>
      <c r="U46" s="155" t="s">
        <v>493</v>
      </c>
      <c r="V46" s="30"/>
      <c r="W46" s="36">
        <v>2</v>
      </c>
      <c r="X46" s="27">
        <v>0.52083333333333337</v>
      </c>
      <c r="Y46" s="31">
        <v>3</v>
      </c>
      <c r="Z46" s="33">
        <v>9</v>
      </c>
      <c r="AA46" s="31">
        <v>3</v>
      </c>
      <c r="AB46" s="33">
        <v>9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2</v>
      </c>
      <c r="S47" s="155" t="s">
        <v>493</v>
      </c>
      <c r="T47" s="31">
        <v>2</v>
      </c>
      <c r="U47" s="155" t="s">
        <v>493</v>
      </c>
      <c r="V47" s="30"/>
      <c r="W47" s="36">
        <v>2</v>
      </c>
      <c r="X47" s="27">
        <v>0.54166666666666663</v>
      </c>
      <c r="Y47" s="31">
        <v>3</v>
      </c>
      <c r="Z47" s="33">
        <v>9</v>
      </c>
      <c r="AA47" s="31">
        <v>3</v>
      </c>
      <c r="AB47" s="33">
        <v>9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3</v>
      </c>
      <c r="S48" s="155" t="s">
        <v>493</v>
      </c>
      <c r="T48" s="31">
        <v>3</v>
      </c>
      <c r="U48" s="155" t="s">
        <v>493</v>
      </c>
      <c r="V48" s="30"/>
      <c r="W48" s="36">
        <v>2</v>
      </c>
      <c r="X48" s="27">
        <v>0.5625</v>
      </c>
      <c r="Y48" s="31">
        <v>3</v>
      </c>
      <c r="Z48" s="33">
        <v>9</v>
      </c>
      <c r="AA48" s="31">
        <v>3</v>
      </c>
      <c r="AB48" s="33">
        <v>9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2</v>
      </c>
      <c r="S49" s="155" t="s">
        <v>493</v>
      </c>
      <c r="T49" s="31">
        <v>2</v>
      </c>
      <c r="U49" s="155" t="s">
        <v>493</v>
      </c>
      <c r="V49" s="30"/>
      <c r="W49" s="36">
        <v>2</v>
      </c>
      <c r="X49" s="27">
        <v>0.58333333333333337</v>
      </c>
      <c r="Y49" s="31">
        <v>4</v>
      </c>
      <c r="Z49" s="33">
        <v>9</v>
      </c>
      <c r="AA49" s="31">
        <v>4</v>
      </c>
      <c r="AB49" s="33">
        <v>9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2</v>
      </c>
      <c r="S50" s="155" t="s">
        <v>493</v>
      </c>
      <c r="T50" s="31">
        <v>2</v>
      </c>
      <c r="U50" s="155" t="s">
        <v>493</v>
      </c>
      <c r="V50" s="30"/>
      <c r="W50" s="36">
        <v>2</v>
      </c>
      <c r="X50" s="27">
        <v>0.60416666666666663</v>
      </c>
      <c r="Y50" s="31">
        <v>3</v>
      </c>
      <c r="Z50" s="33">
        <v>9</v>
      </c>
      <c r="AA50" s="31">
        <v>3</v>
      </c>
      <c r="AB50" s="33">
        <v>9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2</v>
      </c>
      <c r="S51" s="155" t="s">
        <v>493</v>
      </c>
      <c r="T51" s="31">
        <v>2</v>
      </c>
      <c r="U51" s="155" t="s">
        <v>493</v>
      </c>
      <c r="V51" s="30"/>
      <c r="W51" s="36">
        <v>2</v>
      </c>
      <c r="X51" s="27">
        <v>0.625</v>
      </c>
      <c r="Y51" s="31">
        <v>3</v>
      </c>
      <c r="Z51" s="33">
        <v>9</v>
      </c>
      <c r="AA51" s="31">
        <v>3</v>
      </c>
      <c r="AB51" s="33">
        <v>9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3</v>
      </c>
      <c r="S52" s="155" t="s">
        <v>493</v>
      </c>
      <c r="T52" s="31">
        <v>3</v>
      </c>
      <c r="U52" s="155" t="s">
        <v>493</v>
      </c>
      <c r="V52" s="30"/>
      <c r="W52" s="36">
        <v>2</v>
      </c>
      <c r="X52" s="27">
        <v>0.64583333333333337</v>
      </c>
      <c r="Y52" s="31">
        <v>3</v>
      </c>
      <c r="Z52" s="33">
        <v>9</v>
      </c>
      <c r="AA52" s="31">
        <v>3</v>
      </c>
      <c r="AB52" s="33">
        <v>9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2</v>
      </c>
      <c r="S53" s="155" t="s">
        <v>493</v>
      </c>
      <c r="T53" s="31">
        <v>2</v>
      </c>
      <c r="U53" s="155" t="s">
        <v>493</v>
      </c>
      <c r="V53" s="30"/>
      <c r="W53" s="36">
        <v>2</v>
      </c>
      <c r="X53" s="27">
        <v>0.66666666666666663</v>
      </c>
      <c r="Y53" s="31">
        <v>4</v>
      </c>
      <c r="Z53" s="33">
        <v>9</v>
      </c>
      <c r="AA53" s="31">
        <v>4</v>
      </c>
      <c r="AB53" s="33">
        <v>9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2</v>
      </c>
      <c r="S54" s="155" t="s">
        <v>493</v>
      </c>
      <c r="T54" s="31">
        <v>2</v>
      </c>
      <c r="U54" s="155" t="s">
        <v>493</v>
      </c>
      <c r="V54" s="30"/>
      <c r="W54" s="36">
        <v>2</v>
      </c>
      <c r="X54" s="27">
        <v>0.6875</v>
      </c>
      <c r="Y54" s="31">
        <v>3</v>
      </c>
      <c r="Z54" s="33">
        <v>9</v>
      </c>
      <c r="AA54" s="31">
        <v>3</v>
      </c>
      <c r="AB54" s="33">
        <v>9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155" t="s">
        <v>493</v>
      </c>
      <c r="T55" s="31">
        <v>2</v>
      </c>
      <c r="U55" s="155" t="s">
        <v>493</v>
      </c>
      <c r="V55" s="30"/>
      <c r="W55" s="36">
        <v>2</v>
      </c>
      <c r="X55" s="27">
        <v>0.70833333333333337</v>
      </c>
      <c r="Y55" s="31">
        <v>3</v>
      </c>
      <c r="Z55" s="33">
        <v>9</v>
      </c>
      <c r="AA55" s="31">
        <v>3</v>
      </c>
      <c r="AB55" s="33">
        <v>9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493</v>
      </c>
      <c r="T56" s="31">
        <v>3</v>
      </c>
      <c r="U56" s="155" t="s">
        <v>493</v>
      </c>
      <c r="V56" s="30"/>
      <c r="W56" s="36">
        <v>2</v>
      </c>
      <c r="X56" s="27">
        <v>0.72916666666666663</v>
      </c>
      <c r="Y56" s="31">
        <v>3</v>
      </c>
      <c r="Z56" s="33">
        <v>9</v>
      </c>
      <c r="AA56" s="31">
        <v>3</v>
      </c>
      <c r="AB56" s="33">
        <v>9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493</v>
      </c>
      <c r="T57" s="31">
        <v>2</v>
      </c>
      <c r="U57" s="155" t="s">
        <v>493</v>
      </c>
      <c r="V57" s="30"/>
      <c r="W57" s="36">
        <v>2</v>
      </c>
      <c r="X57" s="27">
        <v>0.75</v>
      </c>
      <c r="Y57" s="31">
        <v>4</v>
      </c>
      <c r="Z57" s="33">
        <v>9</v>
      </c>
      <c r="AA57" s="31">
        <v>4</v>
      </c>
      <c r="AB57" s="33">
        <v>9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2</v>
      </c>
      <c r="S58" s="155" t="s">
        <v>493</v>
      </c>
      <c r="T58" s="31">
        <v>2</v>
      </c>
      <c r="U58" s="155" t="s">
        <v>493</v>
      </c>
      <c r="V58" s="30"/>
      <c r="W58" s="36">
        <v>2</v>
      </c>
      <c r="X58" s="27">
        <v>0.77083333333333337</v>
      </c>
      <c r="Y58" s="31">
        <v>3</v>
      </c>
      <c r="Z58" s="33">
        <v>9</v>
      </c>
      <c r="AA58" s="31">
        <v>3</v>
      </c>
      <c r="AB58" s="33">
        <v>9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493</v>
      </c>
      <c r="T59" s="31">
        <v>2</v>
      </c>
      <c r="U59" s="155" t="s">
        <v>493</v>
      </c>
      <c r="V59" s="30"/>
      <c r="W59" s="36">
        <v>2</v>
      </c>
      <c r="X59" s="27">
        <v>0.79166666666666663</v>
      </c>
      <c r="Y59" s="31">
        <v>3</v>
      </c>
      <c r="Z59" s="33">
        <v>9</v>
      </c>
      <c r="AA59" s="31">
        <v>3</v>
      </c>
      <c r="AB59" s="33">
        <v>9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493</v>
      </c>
      <c r="T60" s="31">
        <v>3</v>
      </c>
      <c r="U60" s="155" t="s">
        <v>493</v>
      </c>
      <c r="V60" s="30"/>
      <c r="W60" s="36">
        <v>2</v>
      </c>
      <c r="X60" s="27">
        <v>0.8125</v>
      </c>
      <c r="Y60" s="31">
        <v>3</v>
      </c>
      <c r="Z60" s="33">
        <v>9</v>
      </c>
      <c r="AA60" s="31">
        <v>3</v>
      </c>
      <c r="AB60" s="33">
        <v>9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2</v>
      </c>
      <c r="S61" s="155" t="s">
        <v>493</v>
      </c>
      <c r="T61" s="31">
        <v>2</v>
      </c>
      <c r="U61" s="155" t="s">
        <v>493</v>
      </c>
      <c r="V61" s="30"/>
      <c r="W61" s="36">
        <v>2</v>
      </c>
      <c r="X61" s="27">
        <v>0.83333333333333337</v>
      </c>
      <c r="Y61" s="31">
        <v>4</v>
      </c>
      <c r="Z61" s="33">
        <v>9</v>
      </c>
      <c r="AA61" s="31">
        <v>4</v>
      </c>
      <c r="AB61" s="33">
        <v>9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2</v>
      </c>
      <c r="S62" s="155" t="s">
        <v>493</v>
      </c>
      <c r="T62" s="31">
        <v>2</v>
      </c>
      <c r="U62" s="155" t="s">
        <v>493</v>
      </c>
      <c r="V62" s="30"/>
      <c r="W62" s="36">
        <v>2</v>
      </c>
      <c r="X62" s="27">
        <v>0.85416666666666663</v>
      </c>
      <c r="Y62" s="31">
        <v>3</v>
      </c>
      <c r="Z62" s="33">
        <v>9</v>
      </c>
      <c r="AA62" s="31">
        <v>3</v>
      </c>
      <c r="AB62" s="33">
        <v>9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33" t="s">
        <v>268</v>
      </c>
      <c r="T63" s="31">
        <v>1</v>
      </c>
      <c r="U63" s="33" t="s">
        <v>268</v>
      </c>
      <c r="V63" s="30"/>
      <c r="W63" s="36">
        <v>2</v>
      </c>
      <c r="X63" s="27">
        <v>0.875</v>
      </c>
      <c r="Y63" s="31">
        <v>2</v>
      </c>
      <c r="Z63" s="33" t="s">
        <v>268</v>
      </c>
      <c r="AA63" s="31">
        <v>2</v>
      </c>
      <c r="AB63" s="33" t="s">
        <v>268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2</v>
      </c>
      <c r="S64" s="33" t="s">
        <v>268</v>
      </c>
      <c r="T64" s="31">
        <v>2</v>
      </c>
      <c r="U64" s="33" t="s">
        <v>268</v>
      </c>
      <c r="V64" s="30"/>
      <c r="W64" s="36">
        <v>2</v>
      </c>
      <c r="X64" s="27">
        <v>0.89583333333333304</v>
      </c>
      <c r="Y64" s="31">
        <v>1</v>
      </c>
      <c r="Z64" s="33" t="s">
        <v>268</v>
      </c>
      <c r="AA64" s="31">
        <v>1</v>
      </c>
      <c r="AB64" s="33" t="s">
        <v>268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33" t="s">
        <v>268</v>
      </c>
      <c r="T65" s="31">
        <v>1</v>
      </c>
      <c r="U65" s="33" t="s">
        <v>268</v>
      </c>
      <c r="V65" s="30"/>
      <c r="W65" s="36">
        <v>2</v>
      </c>
      <c r="X65" s="27">
        <v>0.91666666666666663</v>
      </c>
      <c r="Y65" s="31">
        <v>2</v>
      </c>
      <c r="Z65" s="33" t="s">
        <v>268</v>
      </c>
      <c r="AA65" s="31">
        <v>2</v>
      </c>
      <c r="AB65" s="33" t="s">
        <v>268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2</v>
      </c>
      <c r="S66" s="33" t="s">
        <v>268</v>
      </c>
      <c r="T66" s="31">
        <v>2</v>
      </c>
      <c r="U66" s="33" t="s">
        <v>268</v>
      </c>
      <c r="V66" s="30"/>
      <c r="W66" s="36">
        <v>2</v>
      </c>
      <c r="X66" s="27">
        <v>0.9375</v>
      </c>
      <c r="Y66" s="31">
        <v>1</v>
      </c>
      <c r="Z66" s="33" t="s">
        <v>268</v>
      </c>
      <c r="AA66" s="31">
        <v>1</v>
      </c>
      <c r="AB66" s="33" t="s">
        <v>268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86</v>
      </c>
      <c r="S75" s="147"/>
      <c r="T75" s="147">
        <f>SUM(T27:T74)</f>
        <v>86</v>
      </c>
      <c r="U75" s="147"/>
      <c r="V75" s="30"/>
      <c r="W75" s="145" t="s">
        <v>481</v>
      </c>
      <c r="X75" s="146"/>
      <c r="Y75" s="147">
        <f>SUM(Y27:Y74)</f>
        <v>93</v>
      </c>
      <c r="Z75" s="147"/>
      <c r="AA75" s="147">
        <f>SUM(AA27:AA74)</f>
        <v>93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A78" s="19"/>
      <c r="B78" s="19"/>
      <c r="C78" s="195" t="s">
        <v>35</v>
      </c>
      <c r="D78" s="195"/>
      <c r="E78" s="195"/>
      <c r="F78" s="195"/>
      <c r="G78" s="195"/>
      <c r="H78" s="195"/>
      <c r="I78" s="195"/>
      <c r="J78" s="53"/>
      <c r="K78" s="53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53"/>
      <c r="K79" s="53"/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A80" s="19"/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K80" s="53"/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A81" s="19"/>
      <c r="B81" s="210"/>
      <c r="C81" s="213"/>
      <c r="D81" s="212"/>
      <c r="E81" s="212"/>
      <c r="F81" s="212"/>
      <c r="G81" s="210"/>
      <c r="H81" s="212"/>
      <c r="I81" s="212"/>
      <c r="J81" s="210"/>
      <c r="K81" s="53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A82" s="19"/>
      <c r="B82" s="210"/>
      <c r="C82" s="213"/>
      <c r="D82" s="212"/>
      <c r="E82" s="212"/>
      <c r="F82" s="212"/>
      <c r="G82" s="210"/>
      <c r="H82" s="212"/>
      <c r="I82" s="212"/>
      <c r="J82" s="210"/>
      <c r="K82" s="53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A83" s="19"/>
      <c r="B83" s="211"/>
      <c r="C83" s="213"/>
      <c r="D83" s="212"/>
      <c r="E83" s="212"/>
      <c r="F83" s="212"/>
      <c r="G83" s="211"/>
      <c r="H83" s="212"/>
      <c r="I83" s="212"/>
      <c r="J83" s="211"/>
      <c r="K83" s="53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A84" s="19"/>
      <c r="B84" s="24">
        <v>1</v>
      </c>
      <c r="C84" s="10" t="s">
        <v>82</v>
      </c>
      <c r="D84" s="24" t="s">
        <v>309</v>
      </c>
      <c r="E84" s="28">
        <v>55.809678074995098</v>
      </c>
      <c r="F84" s="28">
        <v>37.462121047064102</v>
      </c>
      <c r="G84" s="24">
        <f t="shared" ref="G84:G100" si="3">IF(M84&gt;0,0,IF(N84&gt;0,1,""))</f>
        <v>0</v>
      </c>
      <c r="H84" s="21">
        <v>0</v>
      </c>
      <c r="I84" s="21"/>
      <c r="J84" s="24">
        <f t="shared" ref="J84:J100" si="4">IF(M84&gt;0,M84,IF(N84&gt;0,N84," "))</f>
        <v>1</v>
      </c>
      <c r="K84" s="53"/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A85" s="19"/>
      <c r="B85" s="24">
        <f>IF(C85=" "," ",B84+1)</f>
        <v>2</v>
      </c>
      <c r="C85" s="10" t="s">
        <v>83</v>
      </c>
      <c r="D85" s="24" t="s">
        <v>310</v>
      </c>
      <c r="E85" s="28">
        <v>55.805623279077203</v>
      </c>
      <c r="F85" s="28">
        <v>37.4521669505503</v>
      </c>
      <c r="G85" s="24">
        <f t="shared" si="3"/>
        <v>0</v>
      </c>
      <c r="H85" s="21">
        <v>0.81850000000000001</v>
      </c>
      <c r="I85" s="21">
        <f>IFERROR(IF(IF(ISERROR(H85-H84),"",H85-H84)&lt;0,"",H85-H84)," ")</f>
        <v>0.81850000000000001</v>
      </c>
      <c r="J85" s="24">
        <f t="shared" si="4"/>
        <v>2</v>
      </c>
      <c r="K85" s="53"/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A86" s="19"/>
      <c r="B86" s="24">
        <f t="shared" ref="B86:B143" si="5">IF(C86=" "," ",B85+1)</f>
        <v>3</v>
      </c>
      <c r="C86" s="10" t="s">
        <v>464</v>
      </c>
      <c r="D86" s="24" t="s">
        <v>311</v>
      </c>
      <c r="E86" s="28">
        <v>55.8048246694051</v>
      </c>
      <c r="F86" s="28">
        <v>37.434338931311899</v>
      </c>
      <c r="G86" s="24">
        <f t="shared" si="3"/>
        <v>0</v>
      </c>
      <c r="H86" s="21">
        <v>1.9405000000000001</v>
      </c>
      <c r="I86" s="21">
        <f t="shared" ref="I86:I143" si="6">IFERROR(IF(IF(ISERROR(H86-H85),"",H86-H85)&lt;0,"",H86-H85)," ")</f>
        <v>1.1220000000000001</v>
      </c>
      <c r="J86" s="24">
        <f t="shared" si="4"/>
        <v>3</v>
      </c>
      <c r="K86" s="53"/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1:29" ht="15.75" customHeight="1" x14ac:dyDescent="0.25">
      <c r="A87" s="19"/>
      <c r="B87" s="24">
        <f t="shared" si="5"/>
        <v>4</v>
      </c>
      <c r="C87" s="10" t="s">
        <v>84</v>
      </c>
      <c r="D87" s="24" t="s">
        <v>312</v>
      </c>
      <c r="E87" s="28">
        <v>55.804492727295298</v>
      </c>
      <c r="F87" s="28">
        <v>37.419827636321102</v>
      </c>
      <c r="G87" s="24">
        <f t="shared" si="3"/>
        <v>0</v>
      </c>
      <c r="H87" s="21">
        <v>2.8755000000000002</v>
      </c>
      <c r="I87" s="21">
        <f t="shared" si="6"/>
        <v>0.93500000000000005</v>
      </c>
      <c r="J87" s="24">
        <f t="shared" si="4"/>
        <v>4</v>
      </c>
      <c r="K87" s="53"/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A88" s="19"/>
      <c r="B88" s="24">
        <f t="shared" si="5"/>
        <v>5</v>
      </c>
      <c r="C88" s="10" t="s">
        <v>85</v>
      </c>
      <c r="D88" s="24" t="s">
        <v>312</v>
      </c>
      <c r="E88" s="28">
        <v>55.805159194290503</v>
      </c>
      <c r="F88" s="28">
        <v>37.414794569874203</v>
      </c>
      <c r="G88" s="24">
        <f t="shared" si="3"/>
        <v>0</v>
      </c>
      <c r="H88" s="21">
        <v>3.2005000000000003</v>
      </c>
      <c r="I88" s="21">
        <f t="shared" si="6"/>
        <v>0.32500000000000018</v>
      </c>
      <c r="J88" s="24">
        <f t="shared" si="4"/>
        <v>5</v>
      </c>
      <c r="K88" s="53"/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A89" s="19"/>
      <c r="B89" s="24">
        <f t="shared" si="5"/>
        <v>6</v>
      </c>
      <c r="C89" s="10" t="s">
        <v>86</v>
      </c>
      <c r="D89" s="24" t="s">
        <v>312</v>
      </c>
      <c r="E89" s="28">
        <v>55.807807478455899</v>
      </c>
      <c r="F89" s="28">
        <v>37.407763796694901</v>
      </c>
      <c r="G89" s="24">
        <f t="shared" si="3"/>
        <v>0</v>
      </c>
      <c r="H89" s="21">
        <v>3.7555000000000005</v>
      </c>
      <c r="I89" s="21">
        <f t="shared" si="6"/>
        <v>0.55500000000000016</v>
      </c>
      <c r="J89" s="24">
        <f t="shared" si="4"/>
        <v>6</v>
      </c>
      <c r="K89" s="53"/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A90" s="19"/>
      <c r="B90" s="24">
        <f t="shared" si="5"/>
        <v>7</v>
      </c>
      <c r="C90" s="10" t="s">
        <v>87</v>
      </c>
      <c r="D90" s="24" t="s">
        <v>312</v>
      </c>
      <c r="E90" s="28">
        <v>55.810104215660203</v>
      </c>
      <c r="F90" s="28">
        <v>37.404408994084498</v>
      </c>
      <c r="G90" s="24">
        <f t="shared" si="3"/>
        <v>0</v>
      </c>
      <c r="H90" s="21">
        <v>4.0885000000000007</v>
      </c>
      <c r="I90" s="21">
        <f t="shared" si="6"/>
        <v>0.33300000000000018</v>
      </c>
      <c r="J90" s="24">
        <f t="shared" si="4"/>
        <v>7</v>
      </c>
      <c r="K90" s="53"/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1:29" ht="15.75" customHeight="1" x14ac:dyDescent="0.25">
      <c r="A91" s="19"/>
      <c r="B91" s="24">
        <f t="shared" si="5"/>
        <v>8</v>
      </c>
      <c r="C91" s="10" t="s">
        <v>88</v>
      </c>
      <c r="D91" s="24" t="s">
        <v>313</v>
      </c>
      <c r="E91" s="28">
        <v>55.811202440944598</v>
      </c>
      <c r="F91" s="28">
        <v>37.397629104353499</v>
      </c>
      <c r="G91" s="24">
        <f t="shared" si="3"/>
        <v>0</v>
      </c>
      <c r="H91" s="21">
        <v>4.6725000000000003</v>
      </c>
      <c r="I91" s="21">
        <f t="shared" si="6"/>
        <v>0.58399999999999963</v>
      </c>
      <c r="J91" s="24">
        <f t="shared" si="4"/>
        <v>8</v>
      </c>
      <c r="K91" s="53"/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1:29" ht="15.75" customHeight="1" x14ac:dyDescent="0.25">
      <c r="A92" s="19"/>
      <c r="B92" s="24">
        <f t="shared" si="5"/>
        <v>9</v>
      </c>
      <c r="C92" s="10" t="s">
        <v>89</v>
      </c>
      <c r="D92" s="24" t="s">
        <v>313</v>
      </c>
      <c r="E92" s="28">
        <v>55.808082963210502</v>
      </c>
      <c r="F92" s="28">
        <v>37.395500007793402</v>
      </c>
      <c r="G92" s="24">
        <f t="shared" si="3"/>
        <v>0</v>
      </c>
      <c r="H92" s="21">
        <v>5.0445000000000002</v>
      </c>
      <c r="I92" s="21">
        <f t="shared" si="6"/>
        <v>0.37199999999999989</v>
      </c>
      <c r="J92" s="24">
        <f t="shared" si="4"/>
        <v>9</v>
      </c>
      <c r="K92" s="53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0</v>
      </c>
      <c r="U92" s="3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1:29" ht="15.75" customHeight="1" x14ac:dyDescent="0.25">
      <c r="A93" s="19"/>
      <c r="B93" s="24">
        <f t="shared" si="5"/>
        <v>10</v>
      </c>
      <c r="C93" s="10" t="s">
        <v>90</v>
      </c>
      <c r="D93" s="24" t="s">
        <v>313</v>
      </c>
      <c r="E93" s="28">
        <v>55.8070066484715</v>
      </c>
      <c r="F93" s="28">
        <v>37.394752021375197</v>
      </c>
      <c r="G93" s="24">
        <f t="shared" si="3"/>
        <v>0</v>
      </c>
      <c r="H93" s="21">
        <v>5.1735000000000007</v>
      </c>
      <c r="I93" s="21">
        <f t="shared" si="6"/>
        <v>0.12900000000000045</v>
      </c>
      <c r="J93" s="24">
        <f t="shared" si="4"/>
        <v>10</v>
      </c>
      <c r="K93" s="53"/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91" t="s">
        <v>266</v>
      </c>
      <c r="T93" s="31">
        <v>1</v>
      </c>
      <c r="U93" s="91" t="s">
        <v>266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1:29" ht="15.75" customHeight="1" x14ac:dyDescent="0.25">
      <c r="A94" s="19"/>
      <c r="B94" s="24">
        <f t="shared" si="5"/>
        <v>11</v>
      </c>
      <c r="C94" s="10" t="s">
        <v>91</v>
      </c>
      <c r="D94" s="24" t="s">
        <v>313</v>
      </c>
      <c r="E94" s="28">
        <v>55.8052272722529</v>
      </c>
      <c r="F94" s="28">
        <v>37.393576714299002</v>
      </c>
      <c r="G94" s="24">
        <f t="shared" si="3"/>
        <v>0</v>
      </c>
      <c r="H94" s="21">
        <v>5.384500000000001</v>
      </c>
      <c r="I94" s="21">
        <f t="shared" si="6"/>
        <v>0.2110000000000003</v>
      </c>
      <c r="J94" s="24">
        <f t="shared" si="4"/>
        <v>11</v>
      </c>
      <c r="K94" s="53"/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4</v>
      </c>
      <c r="S94" s="33">
        <v>8</v>
      </c>
      <c r="T94" s="31">
        <v>4</v>
      </c>
      <c r="U94" s="33">
        <v>8</v>
      </c>
      <c r="V94" s="151"/>
      <c r="W94" s="36">
        <v>4</v>
      </c>
      <c r="X94" s="27">
        <v>0.29166666666666669</v>
      </c>
      <c r="Y94" s="33">
        <v>2</v>
      </c>
      <c r="Z94" s="33" t="s">
        <v>268</v>
      </c>
      <c r="AA94" s="33">
        <v>2</v>
      </c>
      <c r="AB94" s="33" t="s">
        <v>268</v>
      </c>
      <c r="AC94" s="29"/>
    </row>
    <row r="95" spans="1:29" ht="15.75" customHeight="1" x14ac:dyDescent="0.25">
      <c r="A95" s="19"/>
      <c r="B95" s="24">
        <f t="shared" si="5"/>
        <v>12</v>
      </c>
      <c r="C95" s="10" t="s">
        <v>92</v>
      </c>
      <c r="D95" s="24" t="s">
        <v>313</v>
      </c>
      <c r="E95" s="28">
        <v>55.8015255844265</v>
      </c>
      <c r="F95" s="28">
        <v>37.391102075186801</v>
      </c>
      <c r="G95" s="24">
        <f t="shared" si="3"/>
        <v>0</v>
      </c>
      <c r="H95" s="21">
        <v>5.8245000000000013</v>
      </c>
      <c r="I95" s="21">
        <f t="shared" si="6"/>
        <v>0.44000000000000039</v>
      </c>
      <c r="J95" s="24">
        <f t="shared" si="4"/>
        <v>12</v>
      </c>
      <c r="K95" s="53"/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4</v>
      </c>
      <c r="S95" s="33">
        <v>8</v>
      </c>
      <c r="T95" s="31">
        <v>4</v>
      </c>
      <c r="U95" s="33">
        <v>8</v>
      </c>
      <c r="V95" s="151"/>
      <c r="W95" s="36">
        <v>4</v>
      </c>
      <c r="X95" s="27">
        <v>0.3125</v>
      </c>
      <c r="Y95" s="33">
        <v>1</v>
      </c>
      <c r="Z95" s="33" t="s">
        <v>268</v>
      </c>
      <c r="AA95" s="33">
        <v>1</v>
      </c>
      <c r="AB95" s="33" t="s">
        <v>268</v>
      </c>
      <c r="AC95" s="29"/>
    </row>
    <row r="96" spans="1:29" ht="15.75" customHeight="1" x14ac:dyDescent="0.25">
      <c r="A96" s="19"/>
      <c r="B96" s="24">
        <f t="shared" si="5"/>
        <v>13</v>
      </c>
      <c r="C96" s="10" t="s">
        <v>465</v>
      </c>
      <c r="D96" s="24" t="s">
        <v>314</v>
      </c>
      <c r="E96" s="28">
        <v>55.795706019999997</v>
      </c>
      <c r="F96" s="28">
        <v>37.381902689999997</v>
      </c>
      <c r="G96" s="24">
        <f t="shared" si="3"/>
        <v>0</v>
      </c>
      <c r="H96" s="21">
        <v>6.7500000000000018</v>
      </c>
      <c r="I96" s="21">
        <f t="shared" si="6"/>
        <v>0.92550000000000043</v>
      </c>
      <c r="J96" s="24">
        <f t="shared" si="4"/>
        <v>13</v>
      </c>
      <c r="K96" s="53"/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4</v>
      </c>
      <c r="S96" s="33">
        <v>8</v>
      </c>
      <c r="T96" s="31">
        <v>4</v>
      </c>
      <c r="U96" s="33">
        <v>8</v>
      </c>
      <c r="V96" s="151"/>
      <c r="W96" s="36">
        <v>4</v>
      </c>
      <c r="X96" s="27">
        <v>0.33333333333333331</v>
      </c>
      <c r="Y96" s="33">
        <v>2</v>
      </c>
      <c r="Z96" s="33" t="s">
        <v>268</v>
      </c>
      <c r="AA96" s="33">
        <v>2</v>
      </c>
      <c r="AB96" s="33" t="s">
        <v>268</v>
      </c>
      <c r="AC96" s="29"/>
    </row>
    <row r="97" spans="1:29" ht="15.75" customHeight="1" x14ac:dyDescent="0.25">
      <c r="A97" s="19"/>
      <c r="B97" s="24">
        <f t="shared" si="5"/>
        <v>14</v>
      </c>
      <c r="C97" s="10" t="s">
        <v>466</v>
      </c>
      <c r="D97" s="24" t="s">
        <v>315</v>
      </c>
      <c r="E97" s="28">
        <v>55.792400999999998</v>
      </c>
      <c r="F97" s="28">
        <v>37.382348</v>
      </c>
      <c r="G97" s="24">
        <f t="shared" si="3"/>
        <v>0</v>
      </c>
      <c r="H97" s="21">
        <v>7.155000000000002</v>
      </c>
      <c r="I97" s="21">
        <f t="shared" si="6"/>
        <v>0.40500000000000025</v>
      </c>
      <c r="J97" s="24">
        <f t="shared" si="4"/>
        <v>14</v>
      </c>
      <c r="K97" s="53"/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4</v>
      </c>
      <c r="S97" s="33">
        <v>8</v>
      </c>
      <c r="T97" s="31">
        <v>4</v>
      </c>
      <c r="U97" s="33">
        <v>8</v>
      </c>
      <c r="V97" s="151"/>
      <c r="W97" s="36">
        <v>4</v>
      </c>
      <c r="X97" s="27">
        <v>0.35416666666666669</v>
      </c>
      <c r="Y97" s="33">
        <v>1</v>
      </c>
      <c r="Z97" s="33" t="s">
        <v>268</v>
      </c>
      <c r="AA97" s="33">
        <v>1</v>
      </c>
      <c r="AB97" s="33" t="s">
        <v>268</v>
      </c>
      <c r="AC97" s="29"/>
    </row>
    <row r="98" spans="1:29" ht="15.75" customHeight="1" x14ac:dyDescent="0.25">
      <c r="A98" s="19"/>
      <c r="B98" s="24">
        <f t="shared" si="5"/>
        <v>15</v>
      </c>
      <c r="C98" s="10" t="s">
        <v>467</v>
      </c>
      <c r="D98" s="24" t="s">
        <v>315</v>
      </c>
      <c r="E98" s="28">
        <v>55.792715000000001</v>
      </c>
      <c r="F98" s="28">
        <v>37.382654000000002</v>
      </c>
      <c r="G98" s="24">
        <f t="shared" si="3"/>
        <v>0</v>
      </c>
      <c r="H98" s="21">
        <v>7.1940000000000017</v>
      </c>
      <c r="I98" s="21">
        <f t="shared" si="6"/>
        <v>3.8999999999999702E-2</v>
      </c>
      <c r="J98" s="24">
        <f t="shared" si="4"/>
        <v>15</v>
      </c>
      <c r="K98" s="53"/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4</v>
      </c>
      <c r="S98" s="33">
        <v>8</v>
      </c>
      <c r="T98" s="31">
        <v>4</v>
      </c>
      <c r="U98" s="33">
        <v>8</v>
      </c>
      <c r="V98" s="151"/>
      <c r="W98" s="36">
        <v>4</v>
      </c>
      <c r="X98" s="27">
        <v>0.375</v>
      </c>
      <c r="Y98" s="33">
        <v>2</v>
      </c>
      <c r="Z98" s="33" t="s">
        <v>268</v>
      </c>
      <c r="AA98" s="33">
        <v>2</v>
      </c>
      <c r="AB98" s="33" t="s">
        <v>268</v>
      </c>
      <c r="AC98" s="29"/>
    </row>
    <row r="99" spans="1:29" ht="15.75" customHeight="1" x14ac:dyDescent="0.25">
      <c r="A99" s="19"/>
      <c r="B99" s="24">
        <f t="shared" si="5"/>
        <v>16</v>
      </c>
      <c r="C99" s="10" t="s">
        <v>468</v>
      </c>
      <c r="D99" s="24" t="s">
        <v>316</v>
      </c>
      <c r="E99" s="28">
        <v>55.789188728426502</v>
      </c>
      <c r="F99" s="28">
        <v>37.381894468265898</v>
      </c>
      <c r="G99" s="24">
        <f t="shared" si="3"/>
        <v>0</v>
      </c>
      <c r="H99" s="21">
        <v>7.6780000000000017</v>
      </c>
      <c r="I99" s="21">
        <f t="shared" si="6"/>
        <v>0.48399999999999999</v>
      </c>
      <c r="J99" s="24">
        <f t="shared" si="4"/>
        <v>16</v>
      </c>
      <c r="K99" s="53"/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4</v>
      </c>
      <c r="S99" s="33">
        <v>8</v>
      </c>
      <c r="T99" s="31">
        <v>4</v>
      </c>
      <c r="U99" s="33">
        <v>8</v>
      </c>
      <c r="V99" s="151"/>
      <c r="W99" s="36">
        <v>4</v>
      </c>
      <c r="X99" s="27">
        <v>0.39583333333333331</v>
      </c>
      <c r="Y99" s="33">
        <v>3</v>
      </c>
      <c r="Z99" s="33">
        <v>10</v>
      </c>
      <c r="AA99" s="33">
        <v>3</v>
      </c>
      <c r="AB99" s="33">
        <v>10</v>
      </c>
      <c r="AC99" s="29"/>
    </row>
    <row r="100" spans="1:29" ht="15.75" customHeight="1" x14ac:dyDescent="0.25">
      <c r="A100" s="19"/>
      <c r="B100" s="24">
        <f t="shared" si="5"/>
        <v>17</v>
      </c>
      <c r="C100" s="10" t="s">
        <v>469</v>
      </c>
      <c r="D100" s="24" t="s">
        <v>316</v>
      </c>
      <c r="E100" s="28">
        <v>55.789240999999997</v>
      </c>
      <c r="F100" s="28">
        <v>37.386620000000001</v>
      </c>
      <c r="G100" s="24">
        <f t="shared" si="3"/>
        <v>0</v>
      </c>
      <c r="H100" s="21">
        <v>7.9730000000000016</v>
      </c>
      <c r="I100" s="21">
        <f t="shared" si="6"/>
        <v>0.29499999999999993</v>
      </c>
      <c r="J100" s="24">
        <f t="shared" si="4"/>
        <v>17</v>
      </c>
      <c r="K100" s="53"/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31" t="s">
        <v>272</v>
      </c>
      <c r="T100" s="31">
        <v>2</v>
      </c>
      <c r="U100" s="31" t="s">
        <v>272</v>
      </c>
      <c r="V100" s="30"/>
      <c r="W100" s="36">
        <v>4</v>
      </c>
      <c r="X100" s="27">
        <v>0.41666666666666669</v>
      </c>
      <c r="Y100" s="31">
        <v>3</v>
      </c>
      <c r="Z100" s="33">
        <v>10</v>
      </c>
      <c r="AA100" s="31">
        <v>3</v>
      </c>
      <c r="AB100" s="33">
        <v>10</v>
      </c>
      <c r="AC100" s="29"/>
    </row>
    <row r="101" spans="1:29" ht="15.75" customHeight="1" x14ac:dyDescent="0.25">
      <c r="A101" s="19"/>
      <c r="B101" s="24">
        <f t="shared" si="5"/>
        <v>18</v>
      </c>
      <c r="C101" s="10" t="s">
        <v>308</v>
      </c>
      <c r="D101" s="24" t="s">
        <v>81</v>
      </c>
      <c r="E101" s="28"/>
      <c r="F101" s="28"/>
      <c r="G101" s="52" t="s">
        <v>385</v>
      </c>
      <c r="H101" s="50">
        <f>H100+I101</f>
        <v>8.0230000000000015</v>
      </c>
      <c r="I101" s="21">
        <v>0.05</v>
      </c>
      <c r="J101" s="24"/>
      <c r="K101" s="53"/>
      <c r="L101" s="8">
        <v>18</v>
      </c>
      <c r="M101" s="8">
        <v>0</v>
      </c>
      <c r="N101" s="8">
        <v>1</v>
      </c>
      <c r="O101" s="26"/>
      <c r="P101" s="31">
        <v>3</v>
      </c>
      <c r="Q101" s="35">
        <v>0.4375</v>
      </c>
      <c r="R101" s="31">
        <v>2</v>
      </c>
      <c r="S101" s="31" t="s">
        <v>272</v>
      </c>
      <c r="T101" s="31">
        <v>2</v>
      </c>
      <c r="U101" s="31" t="s">
        <v>272</v>
      </c>
      <c r="V101" s="30"/>
      <c r="W101" s="36">
        <v>4</v>
      </c>
      <c r="X101" s="27">
        <v>0.4375</v>
      </c>
      <c r="Y101" s="31">
        <v>3</v>
      </c>
      <c r="Z101" s="33">
        <v>10</v>
      </c>
      <c r="AA101" s="31">
        <v>3</v>
      </c>
      <c r="AB101" s="33">
        <v>10</v>
      </c>
      <c r="AC101" s="29"/>
    </row>
    <row r="102" spans="1:29" ht="15.75" customHeight="1" x14ac:dyDescent="0.25">
      <c r="A102" s="19"/>
      <c r="B102" s="24">
        <f t="shared" si="5"/>
        <v>19</v>
      </c>
      <c r="C102" s="10" t="s">
        <v>469</v>
      </c>
      <c r="D102" s="24" t="s">
        <v>316</v>
      </c>
      <c r="E102" s="28">
        <v>55.789240999999997</v>
      </c>
      <c r="F102" s="28">
        <v>37.386620000000001</v>
      </c>
      <c r="G102" s="24">
        <f t="shared" ref="G102:G116" si="7">IF(M101&gt;0,0,IF(N101&gt;0,1,""))</f>
        <v>1</v>
      </c>
      <c r="H102" s="21">
        <v>0</v>
      </c>
      <c r="I102" s="21" t="str">
        <f>IFERROR(IF(IF(ISERROR(H102-H100),"",H102-H100)&lt;0,"",H102-H100)," ")</f>
        <v/>
      </c>
      <c r="J102" s="24">
        <f t="shared" ref="J102:J116" si="8">IF(M101&gt;0,M101,IF(N101&gt;0,N101," "))</f>
        <v>1</v>
      </c>
      <c r="K102" s="53"/>
      <c r="L102" s="8">
        <v>19</v>
      </c>
      <c r="M102" s="8">
        <v>0</v>
      </c>
      <c r="N102" s="8">
        <v>2</v>
      </c>
      <c r="O102" s="26"/>
      <c r="P102" s="31">
        <v>3</v>
      </c>
      <c r="Q102" s="35">
        <v>0.45833333333333298</v>
      </c>
      <c r="R102" s="31">
        <v>1</v>
      </c>
      <c r="S102" s="31" t="s">
        <v>272</v>
      </c>
      <c r="T102" s="31">
        <v>1</v>
      </c>
      <c r="U102" s="31" t="s">
        <v>272</v>
      </c>
      <c r="V102" s="30"/>
      <c r="W102" s="36">
        <v>4</v>
      </c>
      <c r="X102" s="27">
        <v>0.45833333333333298</v>
      </c>
      <c r="Y102" s="31">
        <v>3</v>
      </c>
      <c r="Z102" s="33">
        <v>10</v>
      </c>
      <c r="AA102" s="31">
        <v>3</v>
      </c>
      <c r="AB102" s="33">
        <v>10</v>
      </c>
      <c r="AC102" s="29"/>
    </row>
    <row r="103" spans="1:29" ht="15.75" customHeight="1" x14ac:dyDescent="0.25">
      <c r="A103" s="19"/>
      <c r="B103" s="24">
        <f t="shared" si="5"/>
        <v>20</v>
      </c>
      <c r="C103" s="10" t="s">
        <v>477</v>
      </c>
      <c r="D103" s="24" t="s">
        <v>316</v>
      </c>
      <c r="E103" s="28">
        <v>55.789406999999997</v>
      </c>
      <c r="F103" s="28">
        <v>37.380854999999997</v>
      </c>
      <c r="G103" s="24">
        <f t="shared" si="7"/>
        <v>1</v>
      </c>
      <c r="H103" s="21">
        <v>0.36099999999999999</v>
      </c>
      <c r="I103" s="21">
        <f t="shared" si="6"/>
        <v>0.36099999999999999</v>
      </c>
      <c r="J103" s="24">
        <f t="shared" si="8"/>
        <v>2</v>
      </c>
      <c r="K103" s="53"/>
      <c r="L103" s="8">
        <v>20</v>
      </c>
      <c r="M103" s="8">
        <v>0</v>
      </c>
      <c r="N103" s="8">
        <v>3</v>
      </c>
      <c r="O103" s="26"/>
      <c r="P103" s="31">
        <v>3</v>
      </c>
      <c r="Q103" s="35">
        <v>0.47916666666666702</v>
      </c>
      <c r="R103" s="31">
        <v>2</v>
      </c>
      <c r="S103" s="31" t="s">
        <v>272</v>
      </c>
      <c r="T103" s="31">
        <v>2</v>
      </c>
      <c r="U103" s="31" t="s">
        <v>272</v>
      </c>
      <c r="V103" s="30"/>
      <c r="W103" s="36">
        <v>4</v>
      </c>
      <c r="X103" s="27">
        <v>0.47916666666666702</v>
      </c>
      <c r="Y103" s="31">
        <v>3</v>
      </c>
      <c r="Z103" s="33">
        <v>10</v>
      </c>
      <c r="AA103" s="31">
        <v>3</v>
      </c>
      <c r="AB103" s="33">
        <v>10</v>
      </c>
      <c r="AC103" s="29"/>
    </row>
    <row r="104" spans="1:29" ht="15.75" customHeight="1" x14ac:dyDescent="0.25">
      <c r="A104" s="19"/>
      <c r="B104" s="24">
        <f t="shared" si="5"/>
        <v>21</v>
      </c>
      <c r="C104" s="10" t="s">
        <v>467</v>
      </c>
      <c r="D104" s="24" t="s">
        <v>314</v>
      </c>
      <c r="E104" s="28">
        <v>55.793308000000003</v>
      </c>
      <c r="F104" s="28">
        <v>37.383001999999998</v>
      </c>
      <c r="G104" s="24">
        <f t="shared" si="7"/>
        <v>1</v>
      </c>
      <c r="H104" s="21">
        <v>0.84899999999999998</v>
      </c>
      <c r="I104" s="21">
        <f t="shared" si="6"/>
        <v>0.48799999999999999</v>
      </c>
      <c r="J104" s="24">
        <f t="shared" si="8"/>
        <v>3</v>
      </c>
      <c r="K104" s="53"/>
      <c r="L104" s="8">
        <v>21</v>
      </c>
      <c r="M104" s="8">
        <v>0</v>
      </c>
      <c r="N104" s="8">
        <v>4</v>
      </c>
      <c r="O104" s="26"/>
      <c r="P104" s="31">
        <v>3</v>
      </c>
      <c r="Q104" s="35">
        <v>0.5</v>
      </c>
      <c r="R104" s="31">
        <v>2</v>
      </c>
      <c r="S104" s="31" t="s">
        <v>272</v>
      </c>
      <c r="T104" s="31">
        <v>2</v>
      </c>
      <c r="U104" s="31" t="s">
        <v>272</v>
      </c>
      <c r="V104" s="30"/>
      <c r="W104" s="36">
        <v>4</v>
      </c>
      <c r="X104" s="27">
        <v>0.5</v>
      </c>
      <c r="Y104" s="31">
        <v>3</v>
      </c>
      <c r="Z104" s="33">
        <v>10</v>
      </c>
      <c r="AA104" s="31">
        <v>3</v>
      </c>
      <c r="AB104" s="33">
        <v>10</v>
      </c>
      <c r="AC104" s="29"/>
    </row>
    <row r="105" spans="1:29" ht="15.75" customHeight="1" x14ac:dyDescent="0.25">
      <c r="A105" s="19"/>
      <c r="B105" s="24">
        <f t="shared" si="5"/>
        <v>22</v>
      </c>
      <c r="C105" s="10" t="s">
        <v>93</v>
      </c>
      <c r="D105" s="24" t="s">
        <v>317</v>
      </c>
      <c r="E105" s="28">
        <v>55.795437094510199</v>
      </c>
      <c r="F105" s="28">
        <v>37.382641575169998</v>
      </c>
      <c r="G105" s="24">
        <f t="shared" si="7"/>
        <v>1</v>
      </c>
      <c r="H105" s="21">
        <v>1.1719999999999999</v>
      </c>
      <c r="I105" s="21">
        <f t="shared" si="6"/>
        <v>0.32299999999999995</v>
      </c>
      <c r="J105" s="24">
        <f t="shared" si="8"/>
        <v>4</v>
      </c>
      <c r="K105" s="53"/>
      <c r="L105" s="8">
        <v>22</v>
      </c>
      <c r="M105" s="8">
        <v>0</v>
      </c>
      <c r="N105" s="8">
        <v>5</v>
      </c>
      <c r="O105" s="26" t="s">
        <v>32</v>
      </c>
      <c r="P105" s="31">
        <v>3</v>
      </c>
      <c r="Q105" s="35">
        <v>0.52083333333333337</v>
      </c>
      <c r="R105" s="31">
        <v>2</v>
      </c>
      <c r="S105" s="31" t="s">
        <v>272</v>
      </c>
      <c r="T105" s="31">
        <v>2</v>
      </c>
      <c r="U105" s="31" t="s">
        <v>272</v>
      </c>
      <c r="V105" s="30"/>
      <c r="W105" s="36">
        <v>4</v>
      </c>
      <c r="X105" s="27">
        <v>0.52083333333333337</v>
      </c>
      <c r="Y105" s="31">
        <v>3</v>
      </c>
      <c r="Z105" s="33">
        <v>10</v>
      </c>
      <c r="AA105" s="31">
        <v>3</v>
      </c>
      <c r="AB105" s="33">
        <v>10</v>
      </c>
      <c r="AC105" s="29"/>
    </row>
    <row r="106" spans="1:29" ht="15.75" customHeight="1" x14ac:dyDescent="0.25">
      <c r="A106" s="19"/>
      <c r="B106" s="24">
        <f t="shared" si="5"/>
        <v>23</v>
      </c>
      <c r="C106" s="10" t="s">
        <v>92</v>
      </c>
      <c r="D106" s="24" t="s">
        <v>313</v>
      </c>
      <c r="E106" s="28">
        <v>55.801288849879903</v>
      </c>
      <c r="F106" s="28">
        <v>37.391512813720702</v>
      </c>
      <c r="G106" s="24">
        <f t="shared" si="7"/>
        <v>1</v>
      </c>
      <c r="H106" s="21">
        <v>2.0640000000000001</v>
      </c>
      <c r="I106" s="21">
        <f t="shared" si="6"/>
        <v>0.89200000000000013</v>
      </c>
      <c r="J106" s="24">
        <f t="shared" si="8"/>
        <v>5</v>
      </c>
      <c r="K106" s="53"/>
      <c r="L106" s="8">
        <v>23</v>
      </c>
      <c r="M106" s="8">
        <v>0</v>
      </c>
      <c r="N106" s="8">
        <v>6</v>
      </c>
      <c r="O106" s="26"/>
      <c r="P106" s="31">
        <v>3</v>
      </c>
      <c r="Q106" s="35">
        <v>0.54166666666666663</v>
      </c>
      <c r="R106" s="31">
        <v>2</v>
      </c>
      <c r="S106" s="31" t="s">
        <v>272</v>
      </c>
      <c r="T106" s="31">
        <v>2</v>
      </c>
      <c r="U106" s="31" t="s">
        <v>272</v>
      </c>
      <c r="V106" s="30"/>
      <c r="W106" s="36">
        <v>4</v>
      </c>
      <c r="X106" s="27">
        <v>0.54166666666666663</v>
      </c>
      <c r="Y106" s="31">
        <v>3</v>
      </c>
      <c r="Z106" s="33">
        <v>10</v>
      </c>
      <c r="AA106" s="31">
        <v>3</v>
      </c>
      <c r="AB106" s="33">
        <v>10</v>
      </c>
      <c r="AC106" s="29"/>
    </row>
    <row r="107" spans="1:29" ht="15.75" customHeight="1" x14ac:dyDescent="0.25">
      <c r="A107" s="19"/>
      <c r="B107" s="24">
        <f t="shared" si="5"/>
        <v>24</v>
      </c>
      <c r="C107" s="10" t="s">
        <v>91</v>
      </c>
      <c r="D107" s="24" t="s">
        <v>313</v>
      </c>
      <c r="E107" s="28">
        <v>55.804195253166199</v>
      </c>
      <c r="F107" s="28">
        <v>37.3936374328771</v>
      </c>
      <c r="G107" s="24">
        <f t="shared" si="7"/>
        <v>1</v>
      </c>
      <c r="H107" s="21">
        <v>2.4130000000000003</v>
      </c>
      <c r="I107" s="21">
        <f t="shared" si="6"/>
        <v>0.3490000000000002</v>
      </c>
      <c r="J107" s="24">
        <f t="shared" si="8"/>
        <v>6</v>
      </c>
      <c r="K107" s="53"/>
      <c r="L107" s="8">
        <v>24</v>
      </c>
      <c r="M107" s="8">
        <v>0</v>
      </c>
      <c r="N107" s="8">
        <v>7</v>
      </c>
      <c r="O107" s="26"/>
      <c r="P107" s="31">
        <v>3</v>
      </c>
      <c r="Q107" s="35">
        <v>0.5625</v>
      </c>
      <c r="R107" s="31">
        <v>1</v>
      </c>
      <c r="S107" s="31" t="s">
        <v>272</v>
      </c>
      <c r="T107" s="31">
        <v>1</v>
      </c>
      <c r="U107" s="31" t="s">
        <v>272</v>
      </c>
      <c r="V107" s="30"/>
      <c r="W107" s="36">
        <v>4</v>
      </c>
      <c r="X107" s="27">
        <v>0.5625</v>
      </c>
      <c r="Y107" s="31">
        <v>3</v>
      </c>
      <c r="Z107" s="33">
        <v>10</v>
      </c>
      <c r="AA107" s="31">
        <v>3</v>
      </c>
      <c r="AB107" s="33">
        <v>10</v>
      </c>
      <c r="AC107" s="29"/>
    </row>
    <row r="108" spans="1:29" ht="15.75" customHeight="1" x14ac:dyDescent="0.25">
      <c r="A108" s="19"/>
      <c r="B108" s="24">
        <f t="shared" si="5"/>
        <v>25</v>
      </c>
      <c r="C108" s="10" t="s">
        <v>89</v>
      </c>
      <c r="D108" s="24" t="s">
        <v>313</v>
      </c>
      <c r="E108" s="28">
        <v>55.8080496821715</v>
      </c>
      <c r="F108" s="28">
        <v>37.396120782652403</v>
      </c>
      <c r="G108" s="24">
        <f t="shared" si="7"/>
        <v>1</v>
      </c>
      <c r="H108" s="21">
        <v>2.83</v>
      </c>
      <c r="I108" s="21">
        <f t="shared" si="6"/>
        <v>0.41699999999999982</v>
      </c>
      <c r="J108" s="24">
        <f t="shared" si="8"/>
        <v>7</v>
      </c>
      <c r="K108" s="53"/>
      <c r="L108" s="8">
        <v>25</v>
      </c>
      <c r="M108" s="8">
        <v>0</v>
      </c>
      <c r="N108" s="8">
        <v>8</v>
      </c>
      <c r="O108" s="26"/>
      <c r="P108" s="31">
        <v>3</v>
      </c>
      <c r="Q108" s="35">
        <v>0.58333333333333337</v>
      </c>
      <c r="R108" s="31">
        <v>2</v>
      </c>
      <c r="S108" s="31" t="s">
        <v>272</v>
      </c>
      <c r="T108" s="31">
        <v>2</v>
      </c>
      <c r="U108" s="31" t="s">
        <v>272</v>
      </c>
      <c r="V108" s="30"/>
      <c r="W108" s="36">
        <v>4</v>
      </c>
      <c r="X108" s="27">
        <v>0.58333333333333337</v>
      </c>
      <c r="Y108" s="31">
        <v>3</v>
      </c>
      <c r="Z108" s="33">
        <v>10</v>
      </c>
      <c r="AA108" s="31">
        <v>3</v>
      </c>
      <c r="AB108" s="33">
        <v>10</v>
      </c>
      <c r="AC108" s="29"/>
    </row>
    <row r="109" spans="1:29" ht="15.75" customHeight="1" x14ac:dyDescent="0.25">
      <c r="A109" s="19"/>
      <c r="B109" s="24">
        <f t="shared" si="5"/>
        <v>26</v>
      </c>
      <c r="C109" s="10" t="s">
        <v>88</v>
      </c>
      <c r="D109" s="24" t="s">
        <v>313</v>
      </c>
      <c r="E109" s="28">
        <v>55.811456106383801</v>
      </c>
      <c r="F109" s="28">
        <v>37.398383939549703</v>
      </c>
      <c r="G109" s="24">
        <f t="shared" si="7"/>
        <v>1</v>
      </c>
      <c r="H109" s="21">
        <v>3.2350000000000003</v>
      </c>
      <c r="I109" s="21">
        <f t="shared" si="6"/>
        <v>0.40500000000000025</v>
      </c>
      <c r="J109" s="24">
        <f t="shared" si="8"/>
        <v>8</v>
      </c>
      <c r="K109" s="53"/>
      <c r="L109" s="8">
        <v>26</v>
      </c>
      <c r="M109" s="8">
        <v>0</v>
      </c>
      <c r="N109" s="8">
        <v>9</v>
      </c>
      <c r="O109" s="26"/>
      <c r="P109" s="31">
        <v>3</v>
      </c>
      <c r="Q109" s="35">
        <v>0.60416666666666663</v>
      </c>
      <c r="R109" s="31">
        <v>2</v>
      </c>
      <c r="S109" s="31" t="s">
        <v>272</v>
      </c>
      <c r="T109" s="31">
        <v>2</v>
      </c>
      <c r="U109" s="31" t="s">
        <v>272</v>
      </c>
      <c r="V109" s="30"/>
      <c r="W109" s="36">
        <v>4</v>
      </c>
      <c r="X109" s="27">
        <v>0.60416666666666663</v>
      </c>
      <c r="Y109" s="31">
        <v>3</v>
      </c>
      <c r="Z109" s="33">
        <v>10</v>
      </c>
      <c r="AA109" s="31">
        <v>3</v>
      </c>
      <c r="AB109" s="33">
        <v>10</v>
      </c>
      <c r="AC109" s="29"/>
    </row>
    <row r="110" spans="1:29" ht="15.75" customHeight="1" x14ac:dyDescent="0.25">
      <c r="A110" s="19"/>
      <c r="B110" s="24">
        <f t="shared" si="5"/>
        <v>27</v>
      </c>
      <c r="C110" s="10" t="s">
        <v>94</v>
      </c>
      <c r="D110" s="24" t="s">
        <v>312</v>
      </c>
      <c r="E110" s="28">
        <v>55.811842915313598</v>
      </c>
      <c r="F110" s="28">
        <v>37.399715403268402</v>
      </c>
      <c r="G110" s="24">
        <f t="shared" si="7"/>
        <v>1</v>
      </c>
      <c r="H110" s="21">
        <v>3.3720000000000003</v>
      </c>
      <c r="I110" s="21">
        <f t="shared" si="6"/>
        <v>0.13700000000000001</v>
      </c>
      <c r="J110" s="24">
        <f t="shared" si="8"/>
        <v>9</v>
      </c>
      <c r="K110" s="53"/>
      <c r="L110" s="8">
        <v>27</v>
      </c>
      <c r="M110" s="8">
        <v>0</v>
      </c>
      <c r="N110" s="8">
        <v>10</v>
      </c>
      <c r="O110" s="26"/>
      <c r="P110" s="31">
        <v>3</v>
      </c>
      <c r="Q110" s="35">
        <v>0.625</v>
      </c>
      <c r="R110" s="31">
        <v>2</v>
      </c>
      <c r="S110" s="31" t="s">
        <v>272</v>
      </c>
      <c r="T110" s="31">
        <v>2</v>
      </c>
      <c r="U110" s="31" t="s">
        <v>272</v>
      </c>
      <c r="V110" s="30"/>
      <c r="W110" s="36">
        <v>4</v>
      </c>
      <c r="X110" s="27">
        <v>0.625</v>
      </c>
      <c r="Y110" s="31">
        <v>3</v>
      </c>
      <c r="Z110" s="33">
        <v>10</v>
      </c>
      <c r="AA110" s="31">
        <v>3</v>
      </c>
      <c r="AB110" s="33">
        <v>10</v>
      </c>
      <c r="AC110" s="29"/>
    </row>
    <row r="111" spans="1:29" ht="15.75" customHeight="1" x14ac:dyDescent="0.25">
      <c r="A111" s="19"/>
      <c r="B111" s="24">
        <f t="shared" si="5"/>
        <v>28</v>
      </c>
      <c r="C111" s="10" t="s">
        <v>87</v>
      </c>
      <c r="D111" s="24" t="s">
        <v>312</v>
      </c>
      <c r="E111" s="28">
        <v>55.809672998812701</v>
      </c>
      <c r="F111" s="28">
        <v>37.404282457127998</v>
      </c>
      <c r="G111" s="24">
        <f t="shared" si="7"/>
        <v>1</v>
      </c>
      <c r="H111" s="21">
        <v>3.7610000000000001</v>
      </c>
      <c r="I111" s="21">
        <f t="shared" si="6"/>
        <v>0.38899999999999979</v>
      </c>
      <c r="J111" s="24">
        <f t="shared" si="8"/>
        <v>10</v>
      </c>
      <c r="K111" s="53"/>
      <c r="L111" s="8">
        <v>28</v>
      </c>
      <c r="M111" s="8">
        <v>0</v>
      </c>
      <c r="N111" s="8">
        <v>11</v>
      </c>
      <c r="O111" s="156"/>
      <c r="P111" s="31">
        <v>3</v>
      </c>
      <c r="Q111" s="35">
        <v>0.64583333333333337</v>
      </c>
      <c r="R111" s="31">
        <v>2</v>
      </c>
      <c r="S111" s="31" t="s">
        <v>272</v>
      </c>
      <c r="T111" s="31">
        <v>2</v>
      </c>
      <c r="U111" s="31" t="s">
        <v>272</v>
      </c>
      <c r="V111" s="30"/>
      <c r="W111" s="36">
        <v>4</v>
      </c>
      <c r="X111" s="27">
        <v>0.64583333333333337</v>
      </c>
      <c r="Y111" s="31">
        <v>3</v>
      </c>
      <c r="Z111" s="33">
        <v>10</v>
      </c>
      <c r="AA111" s="31">
        <v>3</v>
      </c>
      <c r="AB111" s="33">
        <v>10</v>
      </c>
      <c r="AC111" s="29"/>
    </row>
    <row r="112" spans="1:29" ht="15.75" customHeight="1" x14ac:dyDescent="0.25">
      <c r="A112" s="19"/>
      <c r="B112" s="24">
        <f t="shared" si="5"/>
        <v>29</v>
      </c>
      <c r="C112" s="10" t="s">
        <v>86</v>
      </c>
      <c r="D112" s="24" t="s">
        <v>312</v>
      </c>
      <c r="E112" s="28">
        <v>55.807056842122897</v>
      </c>
      <c r="F112" s="28">
        <v>37.408093130395102</v>
      </c>
      <c r="G112" s="24">
        <f t="shared" si="7"/>
        <v>1</v>
      </c>
      <c r="H112" s="21">
        <v>4.1370000000000005</v>
      </c>
      <c r="I112" s="21">
        <f t="shared" si="6"/>
        <v>0.37600000000000033</v>
      </c>
      <c r="J112" s="24">
        <f t="shared" si="8"/>
        <v>11</v>
      </c>
      <c r="K112" s="53"/>
      <c r="L112" s="8">
        <v>29</v>
      </c>
      <c r="M112" s="8">
        <v>0</v>
      </c>
      <c r="N112" s="8">
        <v>12</v>
      </c>
      <c r="O112" s="26"/>
      <c r="P112" s="31">
        <v>3</v>
      </c>
      <c r="Q112" s="35">
        <v>0.66666666666666663</v>
      </c>
      <c r="R112" s="31">
        <v>1</v>
      </c>
      <c r="S112" s="31" t="s">
        <v>272</v>
      </c>
      <c r="T112" s="31">
        <v>1</v>
      </c>
      <c r="U112" s="31" t="s">
        <v>272</v>
      </c>
      <c r="V112" s="30"/>
      <c r="W112" s="36">
        <v>4</v>
      </c>
      <c r="X112" s="27">
        <v>0.66666666666666663</v>
      </c>
      <c r="Y112" s="31">
        <v>3</v>
      </c>
      <c r="Z112" s="33">
        <v>10</v>
      </c>
      <c r="AA112" s="31">
        <v>3</v>
      </c>
      <c r="AB112" s="33">
        <v>10</v>
      </c>
      <c r="AC112" s="29"/>
    </row>
    <row r="113" spans="1:29" ht="15.75" customHeight="1" x14ac:dyDescent="0.25">
      <c r="A113" s="19"/>
      <c r="B113" s="24">
        <f t="shared" si="5"/>
        <v>30</v>
      </c>
      <c r="C113" s="10" t="s">
        <v>85</v>
      </c>
      <c r="D113" s="24" t="s">
        <v>312</v>
      </c>
      <c r="E113" s="28">
        <v>55.805116434986601</v>
      </c>
      <c r="F113" s="28">
        <v>37.4126594727365</v>
      </c>
      <c r="G113" s="24">
        <f t="shared" si="7"/>
        <v>1</v>
      </c>
      <c r="H113" s="21">
        <v>4.5540000000000003</v>
      </c>
      <c r="I113" s="21">
        <f t="shared" si="6"/>
        <v>0.41699999999999982</v>
      </c>
      <c r="J113" s="24">
        <f t="shared" si="8"/>
        <v>12</v>
      </c>
      <c r="K113" s="53"/>
      <c r="L113" s="8">
        <v>30</v>
      </c>
      <c r="M113" s="8">
        <v>0</v>
      </c>
      <c r="N113" s="8">
        <v>13</v>
      </c>
      <c r="O113" s="26"/>
      <c r="P113" s="31">
        <v>3</v>
      </c>
      <c r="Q113" s="35">
        <v>0.6875</v>
      </c>
      <c r="R113" s="31">
        <v>2</v>
      </c>
      <c r="S113" s="31" t="s">
        <v>272</v>
      </c>
      <c r="T113" s="31">
        <v>2</v>
      </c>
      <c r="U113" s="31" t="s">
        <v>272</v>
      </c>
      <c r="V113" s="30"/>
      <c r="W113" s="36">
        <v>4</v>
      </c>
      <c r="X113" s="27">
        <v>0.6875</v>
      </c>
      <c r="Y113" s="31">
        <v>3</v>
      </c>
      <c r="Z113" s="33">
        <v>10</v>
      </c>
      <c r="AA113" s="31">
        <v>3</v>
      </c>
      <c r="AB113" s="33">
        <v>10</v>
      </c>
      <c r="AC113" s="29"/>
    </row>
    <row r="114" spans="1:29" ht="15.75" customHeight="1" x14ac:dyDescent="0.25">
      <c r="A114" s="19"/>
      <c r="B114" s="24">
        <f t="shared" si="5"/>
        <v>31</v>
      </c>
      <c r="C114" s="10" t="s">
        <v>464</v>
      </c>
      <c r="D114" s="24" t="s">
        <v>311</v>
      </c>
      <c r="E114" s="28">
        <v>55.804625288292797</v>
      </c>
      <c r="F114" s="28">
        <v>37.435121809229003</v>
      </c>
      <c r="G114" s="24">
        <f t="shared" si="7"/>
        <v>1</v>
      </c>
      <c r="H114" s="21">
        <v>5.9880000000000004</v>
      </c>
      <c r="I114" s="21">
        <f t="shared" si="6"/>
        <v>1.4340000000000002</v>
      </c>
      <c r="J114" s="24">
        <f t="shared" si="8"/>
        <v>13</v>
      </c>
      <c r="K114" s="53"/>
      <c r="L114" s="8">
        <v>31</v>
      </c>
      <c r="M114" s="8">
        <v>0</v>
      </c>
      <c r="N114" s="8">
        <v>14</v>
      </c>
      <c r="O114" s="26"/>
      <c r="P114" s="31">
        <v>3</v>
      </c>
      <c r="Q114" s="35">
        <v>0.70833333333333337</v>
      </c>
      <c r="R114" s="31">
        <v>2</v>
      </c>
      <c r="S114" s="31" t="s">
        <v>272</v>
      </c>
      <c r="T114" s="31">
        <v>2</v>
      </c>
      <c r="U114" s="31" t="s">
        <v>272</v>
      </c>
      <c r="V114" s="30"/>
      <c r="W114" s="36">
        <v>4</v>
      </c>
      <c r="X114" s="27">
        <v>0.70833333333333337</v>
      </c>
      <c r="Y114" s="31">
        <v>3</v>
      </c>
      <c r="Z114" s="33">
        <v>10</v>
      </c>
      <c r="AA114" s="31">
        <v>3</v>
      </c>
      <c r="AB114" s="33">
        <v>10</v>
      </c>
      <c r="AC114" s="29"/>
    </row>
    <row r="115" spans="1:29" ht="15.75" customHeight="1" x14ac:dyDescent="0.25">
      <c r="A115" s="19"/>
      <c r="B115" s="24">
        <f t="shared" si="5"/>
        <v>32</v>
      </c>
      <c r="C115" s="10" t="s">
        <v>83</v>
      </c>
      <c r="D115" s="24" t="s">
        <v>310</v>
      </c>
      <c r="E115" s="28">
        <v>55.8052999278801</v>
      </c>
      <c r="F115" s="28">
        <v>37.452135452162601</v>
      </c>
      <c r="G115" s="24">
        <f t="shared" si="7"/>
        <v>1</v>
      </c>
      <c r="H115" s="21">
        <v>7.0570000000000004</v>
      </c>
      <c r="I115" s="21">
        <f t="shared" si="6"/>
        <v>1.069</v>
      </c>
      <c r="J115" s="24">
        <f t="shared" si="8"/>
        <v>14</v>
      </c>
      <c r="K115" s="53"/>
      <c r="L115" s="8">
        <v>32</v>
      </c>
      <c r="M115" s="8">
        <v>0</v>
      </c>
      <c r="N115" s="8">
        <v>15</v>
      </c>
      <c r="O115" s="26"/>
      <c r="P115" s="31">
        <v>3</v>
      </c>
      <c r="Q115" s="35">
        <v>0.72916666666666663</v>
      </c>
      <c r="R115" s="31">
        <v>2</v>
      </c>
      <c r="S115" s="31" t="s">
        <v>272</v>
      </c>
      <c r="T115" s="31">
        <v>2</v>
      </c>
      <c r="U115" s="31" t="s">
        <v>272</v>
      </c>
      <c r="V115" s="30"/>
      <c r="W115" s="36">
        <v>4</v>
      </c>
      <c r="X115" s="27">
        <v>0.72916666666666663</v>
      </c>
      <c r="Y115" s="31">
        <v>3</v>
      </c>
      <c r="Z115" s="33">
        <v>10</v>
      </c>
      <c r="AA115" s="31">
        <v>3</v>
      </c>
      <c r="AB115" s="33">
        <v>10</v>
      </c>
      <c r="AC115" s="29"/>
    </row>
    <row r="116" spans="1:29" ht="15.75" customHeight="1" x14ac:dyDescent="0.25">
      <c r="A116" s="19"/>
      <c r="B116" s="24">
        <f t="shared" si="5"/>
        <v>33</v>
      </c>
      <c r="C116" s="10" t="s">
        <v>95</v>
      </c>
      <c r="D116" s="24" t="s">
        <v>310</v>
      </c>
      <c r="E116" s="28">
        <v>55.806817843764101</v>
      </c>
      <c r="F116" s="28">
        <v>37.4585725947396</v>
      </c>
      <c r="G116" s="24">
        <f t="shared" si="7"/>
        <v>1</v>
      </c>
      <c r="H116" s="21">
        <v>7.5090000000000003</v>
      </c>
      <c r="I116" s="21">
        <f t="shared" si="6"/>
        <v>0.45199999999999996</v>
      </c>
      <c r="J116" s="24">
        <f t="shared" si="8"/>
        <v>15</v>
      </c>
      <c r="K116" s="53"/>
      <c r="L116" s="8">
        <v>33</v>
      </c>
      <c r="M116" s="8">
        <v>0</v>
      </c>
      <c r="N116" s="8">
        <v>16</v>
      </c>
      <c r="O116" s="26"/>
      <c r="P116" s="31">
        <v>3</v>
      </c>
      <c r="Q116" s="35">
        <v>0.75</v>
      </c>
      <c r="R116" s="31">
        <v>1</v>
      </c>
      <c r="S116" s="31" t="s">
        <v>272</v>
      </c>
      <c r="T116" s="31">
        <v>1</v>
      </c>
      <c r="U116" s="31" t="s">
        <v>272</v>
      </c>
      <c r="V116" s="30"/>
      <c r="W116" s="36">
        <v>4</v>
      </c>
      <c r="X116" s="27">
        <v>0.75</v>
      </c>
      <c r="Y116" s="31">
        <v>3</v>
      </c>
      <c r="Z116" s="33">
        <v>10</v>
      </c>
      <c r="AA116" s="31">
        <v>3</v>
      </c>
      <c r="AB116" s="33">
        <v>10</v>
      </c>
      <c r="AC116" s="29"/>
    </row>
    <row r="117" spans="1:29" ht="15.75" customHeight="1" x14ac:dyDescent="0.25">
      <c r="A117" s="19"/>
      <c r="B117" s="24">
        <f t="shared" si="5"/>
        <v>34</v>
      </c>
      <c r="C117" s="10" t="s">
        <v>96</v>
      </c>
      <c r="D117" s="24" t="s">
        <v>310</v>
      </c>
      <c r="E117" s="28">
        <v>55.808454030840799</v>
      </c>
      <c r="F117" s="28">
        <v>37.460520156060902</v>
      </c>
      <c r="G117" s="24">
        <f t="shared" ref="G117:G143" si="9">IF(M116&gt;0,0,IF(N116&gt;0,1,""))</f>
        <v>1</v>
      </c>
      <c r="H117" s="21">
        <v>7.73</v>
      </c>
      <c r="I117" s="21">
        <f t="shared" si="6"/>
        <v>0.22100000000000009</v>
      </c>
      <c r="J117" s="24">
        <f t="shared" ref="J117:J143" si="10">IF(M116&gt;0,M116,IF(N116&gt;0,N116," "))</f>
        <v>16</v>
      </c>
      <c r="K117" s="53"/>
      <c r="L117" s="8">
        <v>34</v>
      </c>
      <c r="M117" s="8">
        <v>0</v>
      </c>
      <c r="N117" s="8">
        <v>17</v>
      </c>
      <c r="O117" s="26"/>
      <c r="P117" s="31">
        <v>3</v>
      </c>
      <c r="Q117" s="35">
        <v>0.77083333333333337</v>
      </c>
      <c r="R117" s="31">
        <v>2</v>
      </c>
      <c r="S117" s="159" t="s">
        <v>492</v>
      </c>
      <c r="T117" s="31">
        <v>2</v>
      </c>
      <c r="U117" s="159" t="s">
        <v>492</v>
      </c>
      <c r="V117" s="30"/>
      <c r="W117" s="36">
        <v>4</v>
      </c>
      <c r="X117" s="27">
        <v>0.77083333333333337</v>
      </c>
      <c r="Y117" s="31">
        <v>3</v>
      </c>
      <c r="Z117" s="33">
        <v>10</v>
      </c>
      <c r="AA117" s="31">
        <v>3</v>
      </c>
      <c r="AB117" s="33">
        <v>10</v>
      </c>
      <c r="AC117" s="29"/>
    </row>
    <row r="118" spans="1:29" ht="15.75" customHeight="1" x14ac:dyDescent="0.25">
      <c r="A118" s="19"/>
      <c r="B118" s="24">
        <f t="shared" si="5"/>
        <v>35</v>
      </c>
      <c r="C118" s="10" t="s">
        <v>97</v>
      </c>
      <c r="D118" s="24" t="s">
        <v>318</v>
      </c>
      <c r="E118" s="28">
        <v>55.808808314985903</v>
      </c>
      <c r="F118" s="28">
        <v>37.463705073904002</v>
      </c>
      <c r="G118" s="24">
        <f t="shared" si="9"/>
        <v>1</v>
      </c>
      <c r="H118" s="21">
        <v>7.9890000000000008</v>
      </c>
      <c r="I118" s="21">
        <f t="shared" si="6"/>
        <v>0.25900000000000034</v>
      </c>
      <c r="J118" s="24">
        <f t="shared" si="10"/>
        <v>17</v>
      </c>
      <c r="K118" s="53"/>
      <c r="L118" s="8">
        <v>35</v>
      </c>
      <c r="M118" s="8">
        <v>0</v>
      </c>
      <c r="N118" s="8">
        <v>0</v>
      </c>
      <c r="O118" s="26"/>
      <c r="P118" s="31">
        <v>3</v>
      </c>
      <c r="Q118" s="35">
        <v>0.79166666666666663</v>
      </c>
      <c r="R118" s="31">
        <v>3</v>
      </c>
      <c r="S118" s="159" t="s">
        <v>492</v>
      </c>
      <c r="T118" s="31">
        <v>3</v>
      </c>
      <c r="U118" s="159" t="s">
        <v>492</v>
      </c>
      <c r="V118" s="30"/>
      <c r="W118" s="36">
        <v>4</v>
      </c>
      <c r="X118" s="27">
        <v>0.79166666666666663</v>
      </c>
      <c r="Y118" s="31">
        <v>3</v>
      </c>
      <c r="Z118" s="33">
        <v>10</v>
      </c>
      <c r="AA118" s="31">
        <v>3</v>
      </c>
      <c r="AB118" s="33">
        <v>10</v>
      </c>
      <c r="AC118" s="29"/>
    </row>
    <row r="119" spans="1:29" ht="15.75" customHeight="1" x14ac:dyDescent="0.25">
      <c r="A119" s="19"/>
      <c r="B119" s="24">
        <f t="shared" si="5"/>
        <v>36</v>
      </c>
      <c r="C119" s="10" t="s">
        <v>308</v>
      </c>
      <c r="D119" s="24" t="s">
        <v>81</v>
      </c>
      <c r="E119" s="42" t="s">
        <v>32</v>
      </c>
      <c r="F119" s="42" t="s">
        <v>32</v>
      </c>
      <c r="G119" s="52" t="s">
        <v>385</v>
      </c>
      <c r="H119" s="50">
        <f>H118+I119</f>
        <v>8.3190000000000008</v>
      </c>
      <c r="I119" s="51">
        <v>0.33</v>
      </c>
      <c r="J119" s="40" t="str">
        <f t="shared" si="10"/>
        <v xml:space="preserve"> </v>
      </c>
      <c r="K119" s="53"/>
      <c r="L119" s="8">
        <v>36</v>
      </c>
      <c r="M119" s="8">
        <v>0</v>
      </c>
      <c r="N119" s="8">
        <v>0</v>
      </c>
      <c r="O119" s="26"/>
      <c r="P119" s="31">
        <v>3</v>
      </c>
      <c r="Q119" s="35">
        <v>0.8125</v>
      </c>
      <c r="R119" s="31">
        <v>2</v>
      </c>
      <c r="S119" s="159" t="s">
        <v>492</v>
      </c>
      <c r="T119" s="31">
        <v>2</v>
      </c>
      <c r="U119" s="159" t="s">
        <v>492</v>
      </c>
      <c r="V119" s="30"/>
      <c r="W119" s="36">
        <v>4</v>
      </c>
      <c r="X119" s="27">
        <v>0.8125</v>
      </c>
      <c r="Y119" s="31">
        <v>3</v>
      </c>
      <c r="Z119" s="33">
        <v>10</v>
      </c>
      <c r="AA119" s="31">
        <v>3</v>
      </c>
      <c r="AB119" s="33">
        <v>10</v>
      </c>
      <c r="AC119" s="29"/>
    </row>
    <row r="120" spans="1:29" ht="15.75" customHeight="1" x14ac:dyDescent="0.25">
      <c r="A120" s="19"/>
      <c r="B120" s="24" t="str">
        <f t="shared" si="5"/>
        <v xml:space="preserve"> </v>
      </c>
      <c r="C120" s="10" t="s">
        <v>32</v>
      </c>
      <c r="D120" s="10"/>
      <c r="E120" s="28" t="s">
        <v>32</v>
      </c>
      <c r="F120" s="28" t="s">
        <v>32</v>
      </c>
      <c r="G120" s="24" t="str">
        <f t="shared" si="9"/>
        <v/>
      </c>
      <c r="H120" s="21" t="s">
        <v>81</v>
      </c>
      <c r="I120" s="21" t="str">
        <f t="shared" si="6"/>
        <v xml:space="preserve"> </v>
      </c>
      <c r="J120" s="24" t="str">
        <f t="shared" si="10"/>
        <v xml:space="preserve"> </v>
      </c>
      <c r="K120" s="53"/>
      <c r="L120" s="8">
        <v>37</v>
      </c>
      <c r="M120" s="8">
        <v>0</v>
      </c>
      <c r="N120" s="8">
        <v>0</v>
      </c>
      <c r="O120" s="26"/>
      <c r="P120" s="31">
        <v>3</v>
      </c>
      <c r="Q120" s="35">
        <v>0.83333333333333337</v>
      </c>
      <c r="R120" s="31">
        <v>3</v>
      </c>
      <c r="S120" s="159" t="s">
        <v>492</v>
      </c>
      <c r="T120" s="31">
        <v>3</v>
      </c>
      <c r="U120" s="159" t="s">
        <v>492</v>
      </c>
      <c r="V120" s="30"/>
      <c r="W120" s="36">
        <v>4</v>
      </c>
      <c r="X120" s="27">
        <v>0.83333333333333337</v>
      </c>
      <c r="Y120" s="31">
        <v>3</v>
      </c>
      <c r="Z120" s="33">
        <v>10</v>
      </c>
      <c r="AA120" s="31">
        <v>3</v>
      </c>
      <c r="AB120" s="33">
        <v>10</v>
      </c>
      <c r="AC120" s="29"/>
    </row>
    <row r="121" spans="1:29" ht="15.75" customHeight="1" x14ac:dyDescent="0.25">
      <c r="A121" s="19"/>
      <c r="B121" s="24" t="str">
        <f t="shared" si="5"/>
        <v xml:space="preserve"> </v>
      </c>
      <c r="C121" s="10" t="s">
        <v>32</v>
      </c>
      <c r="D121" s="10"/>
      <c r="E121" s="28" t="s">
        <v>32</v>
      </c>
      <c r="F121" s="28" t="s">
        <v>32</v>
      </c>
      <c r="G121" s="24" t="str">
        <f t="shared" si="9"/>
        <v/>
      </c>
      <c r="H121" s="21" t="s">
        <v>81</v>
      </c>
      <c r="I121" s="21" t="str">
        <f t="shared" si="6"/>
        <v xml:space="preserve"> </v>
      </c>
      <c r="J121" s="24" t="str">
        <f t="shared" si="10"/>
        <v xml:space="preserve"> </v>
      </c>
      <c r="K121" s="53"/>
      <c r="L121" s="8">
        <v>38</v>
      </c>
      <c r="M121" s="8">
        <v>0</v>
      </c>
      <c r="N121" s="8">
        <v>0</v>
      </c>
      <c r="O121" s="26"/>
      <c r="P121" s="31">
        <v>3</v>
      </c>
      <c r="Q121" s="35">
        <v>0.85416666666666663</v>
      </c>
      <c r="R121" s="31">
        <v>2</v>
      </c>
      <c r="S121" s="159" t="s">
        <v>492</v>
      </c>
      <c r="T121" s="31">
        <v>2</v>
      </c>
      <c r="U121" s="159" t="s">
        <v>492</v>
      </c>
      <c r="V121" s="30"/>
      <c r="W121" s="36">
        <v>4</v>
      </c>
      <c r="X121" s="27">
        <v>0.85416666666666663</v>
      </c>
      <c r="Y121" s="31">
        <v>2</v>
      </c>
      <c r="Z121" s="33" t="s">
        <v>268</v>
      </c>
      <c r="AA121" s="31">
        <v>2</v>
      </c>
      <c r="AB121" s="33" t="s">
        <v>268</v>
      </c>
      <c r="AC121" s="29"/>
    </row>
    <row r="122" spans="1:29" ht="15.75" customHeight="1" x14ac:dyDescent="0.25">
      <c r="A122" s="19"/>
      <c r="B122" s="24" t="str">
        <f t="shared" si="5"/>
        <v xml:space="preserve"> </v>
      </c>
      <c r="C122" s="10" t="s">
        <v>32</v>
      </c>
      <c r="D122" s="10"/>
      <c r="E122" s="28" t="s">
        <v>32</v>
      </c>
      <c r="F122" s="28" t="s">
        <v>32</v>
      </c>
      <c r="G122" s="24" t="str">
        <f t="shared" si="9"/>
        <v/>
      </c>
      <c r="H122" s="21" t="s">
        <v>81</v>
      </c>
      <c r="I122" s="21" t="str">
        <f t="shared" si="6"/>
        <v xml:space="preserve"> </v>
      </c>
      <c r="J122" s="24" t="str">
        <f t="shared" si="10"/>
        <v xml:space="preserve"> </v>
      </c>
      <c r="K122" s="53"/>
      <c r="L122" s="8">
        <v>39</v>
      </c>
      <c r="M122" s="8">
        <v>0</v>
      </c>
      <c r="N122" s="8">
        <v>0</v>
      </c>
      <c r="O122" s="26"/>
      <c r="P122" s="31">
        <v>3</v>
      </c>
      <c r="Q122" s="35">
        <v>0.875</v>
      </c>
      <c r="R122" s="31">
        <v>3</v>
      </c>
      <c r="S122" s="159" t="s">
        <v>492</v>
      </c>
      <c r="T122" s="31">
        <v>3</v>
      </c>
      <c r="U122" s="159" t="s">
        <v>492</v>
      </c>
      <c r="V122" s="30"/>
      <c r="W122" s="36">
        <v>4</v>
      </c>
      <c r="X122" s="27">
        <v>0.875</v>
      </c>
      <c r="Y122" s="31">
        <v>1</v>
      </c>
      <c r="Z122" s="33" t="s">
        <v>268</v>
      </c>
      <c r="AA122" s="31">
        <v>1</v>
      </c>
      <c r="AB122" s="33" t="s">
        <v>268</v>
      </c>
      <c r="AC122" s="29"/>
    </row>
    <row r="123" spans="1:29" ht="15.75" customHeight="1" x14ac:dyDescent="0.25">
      <c r="A123" s="19"/>
      <c r="B123" s="24" t="str">
        <f t="shared" si="5"/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si="9"/>
        <v/>
      </c>
      <c r="H123" s="21" t="s">
        <v>81</v>
      </c>
      <c r="I123" s="21" t="str">
        <f t="shared" si="6"/>
        <v xml:space="preserve"> </v>
      </c>
      <c r="J123" s="24"/>
      <c r="K123" s="53"/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2</v>
      </c>
      <c r="S123" s="159" t="s">
        <v>492</v>
      </c>
      <c r="T123" s="31">
        <v>2</v>
      </c>
      <c r="U123" s="159" t="s">
        <v>492</v>
      </c>
      <c r="V123" s="30"/>
      <c r="W123" s="36">
        <v>4</v>
      </c>
      <c r="X123" s="27">
        <v>0.89583333333333304</v>
      </c>
      <c r="Y123" s="31">
        <v>2</v>
      </c>
      <c r="Z123" s="33" t="s">
        <v>268</v>
      </c>
      <c r="AA123" s="31">
        <v>2</v>
      </c>
      <c r="AB123" s="33" t="s">
        <v>268</v>
      </c>
      <c r="AC123" s="29"/>
    </row>
    <row r="124" spans="1:29" ht="15.75" customHeight="1" x14ac:dyDescent="0.25">
      <c r="A124" s="19"/>
      <c r="B124" s="24" t="str">
        <f t="shared" si="5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9"/>
        <v/>
      </c>
      <c r="H124" s="21" t="s">
        <v>81</v>
      </c>
      <c r="I124" s="21" t="str">
        <f t="shared" si="6"/>
        <v xml:space="preserve"> </v>
      </c>
      <c r="J124" s="24" t="str">
        <f t="shared" si="10"/>
        <v xml:space="preserve"> </v>
      </c>
      <c r="K124" s="53"/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3</v>
      </c>
      <c r="S124" s="159" t="s">
        <v>492</v>
      </c>
      <c r="T124" s="31">
        <v>3</v>
      </c>
      <c r="U124" s="159" t="s">
        <v>492</v>
      </c>
      <c r="V124" s="30"/>
      <c r="W124" s="36">
        <v>4</v>
      </c>
      <c r="X124" s="27">
        <v>0.91666666666666663</v>
      </c>
      <c r="Y124" s="31">
        <v>1</v>
      </c>
      <c r="Z124" s="33" t="s">
        <v>268</v>
      </c>
      <c r="AA124" s="31">
        <v>1</v>
      </c>
      <c r="AB124" s="33" t="s">
        <v>268</v>
      </c>
      <c r="AC124" s="29"/>
    </row>
    <row r="125" spans="1:29" ht="15.75" customHeight="1" x14ac:dyDescent="0.25">
      <c r="A125" s="19"/>
      <c r="B125" s="24" t="str">
        <f t="shared" si="5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9"/>
        <v/>
      </c>
      <c r="H125" s="21" t="s">
        <v>81</v>
      </c>
      <c r="I125" s="21" t="str">
        <f t="shared" si="6"/>
        <v xml:space="preserve"> </v>
      </c>
      <c r="J125" s="24" t="str">
        <f t="shared" si="10"/>
        <v xml:space="preserve"> </v>
      </c>
      <c r="K125" s="53"/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2</v>
      </c>
      <c r="S125" s="159" t="s">
        <v>492</v>
      </c>
      <c r="T125" s="31">
        <v>2</v>
      </c>
      <c r="U125" s="159" t="s">
        <v>492</v>
      </c>
      <c r="V125" s="30"/>
      <c r="W125" s="36">
        <v>4</v>
      </c>
      <c r="X125" s="27">
        <v>0.9375</v>
      </c>
      <c r="Y125" s="31">
        <v>2</v>
      </c>
      <c r="Z125" s="33" t="s">
        <v>268</v>
      </c>
      <c r="AA125" s="31">
        <v>2</v>
      </c>
      <c r="AB125" s="33" t="s">
        <v>268</v>
      </c>
      <c r="AC125" s="29"/>
    </row>
    <row r="126" spans="1:29" ht="15.75" customHeight="1" x14ac:dyDescent="0.25">
      <c r="A126" s="19"/>
      <c r="B126" s="24" t="str">
        <f t="shared" si="5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9"/>
        <v/>
      </c>
      <c r="H126" s="21" t="s">
        <v>81</v>
      </c>
      <c r="I126" s="21" t="str">
        <f t="shared" si="6"/>
        <v xml:space="preserve"> </v>
      </c>
      <c r="J126" s="24" t="str">
        <f t="shared" si="10"/>
        <v xml:space="preserve"> </v>
      </c>
      <c r="K126" s="53"/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1:29" ht="15.75" customHeight="1" x14ac:dyDescent="0.25">
      <c r="A127" s="19"/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9"/>
        <v/>
      </c>
      <c r="H127" s="21" t="s">
        <v>81</v>
      </c>
      <c r="I127" s="21" t="str">
        <f t="shared" si="6"/>
        <v xml:space="preserve"> </v>
      </c>
      <c r="J127" s="24" t="str">
        <f t="shared" si="10"/>
        <v xml:space="preserve"> </v>
      </c>
      <c r="K127" s="53"/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1:29" ht="15.75" customHeight="1" x14ac:dyDescent="0.25">
      <c r="A128" s="19"/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9"/>
        <v/>
      </c>
      <c r="H128" s="21" t="s">
        <v>81</v>
      </c>
      <c r="I128" s="21" t="str">
        <f t="shared" si="6"/>
        <v xml:space="preserve"> </v>
      </c>
      <c r="J128" s="24" t="str">
        <f t="shared" si="10"/>
        <v xml:space="preserve"> </v>
      </c>
      <c r="K128" s="53"/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1:29" ht="15.75" customHeight="1" x14ac:dyDescent="0.25">
      <c r="A129" s="19"/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9"/>
        <v/>
      </c>
      <c r="H129" s="21" t="s">
        <v>81</v>
      </c>
      <c r="I129" s="21" t="str">
        <f t="shared" si="6"/>
        <v xml:space="preserve"> </v>
      </c>
      <c r="J129" s="24" t="str">
        <f t="shared" si="10"/>
        <v xml:space="preserve"> </v>
      </c>
      <c r="K129" s="53"/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1:29" ht="15.75" customHeight="1" x14ac:dyDescent="0.25">
      <c r="A130" s="19"/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9"/>
        <v/>
      </c>
      <c r="H130" s="21" t="s">
        <v>81</v>
      </c>
      <c r="I130" s="21" t="str">
        <f t="shared" si="6"/>
        <v xml:space="preserve"> </v>
      </c>
      <c r="J130" s="24" t="str">
        <f t="shared" si="10"/>
        <v xml:space="preserve"> </v>
      </c>
      <c r="K130" s="53"/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1:29" ht="15.75" customHeight="1" x14ac:dyDescent="0.25">
      <c r="A131" s="19"/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K131" s="53"/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1:29" ht="15.75" customHeight="1" x14ac:dyDescent="0.25">
      <c r="A132" s="19"/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K132" s="53"/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29" ht="15.75" customHeight="1" x14ac:dyDescent="0.25">
      <c r="A133" s="19"/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K133" s="53"/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29" ht="15.75" customHeight="1" x14ac:dyDescent="0.25">
      <c r="A134" s="19"/>
      <c r="B134" s="24" t="str">
        <f t="shared" si="5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K134" s="53"/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77</v>
      </c>
      <c r="S134" s="147"/>
      <c r="T134" s="147">
        <f>SUM(T86:T133)</f>
        <v>77</v>
      </c>
      <c r="U134" s="147"/>
      <c r="V134" s="34"/>
      <c r="W134" s="145" t="s">
        <v>481</v>
      </c>
      <c r="X134" s="146"/>
      <c r="Y134" s="147">
        <f>SUM(Y86:Y133)</f>
        <v>82</v>
      </c>
      <c r="Z134" s="147"/>
      <c r="AA134" s="147">
        <f>SUM(AA86:AA133)</f>
        <v>82</v>
      </c>
      <c r="AB134" s="147"/>
      <c r="AC134" s="29"/>
    </row>
    <row r="135" spans="1:29" ht="15.75" customHeight="1" x14ac:dyDescent="0.25">
      <c r="A135" s="19"/>
      <c r="B135" s="24" t="str">
        <f t="shared" si="5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K135" s="53"/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29" ht="15.75" customHeight="1" x14ac:dyDescent="0.25">
      <c r="A136" s="19"/>
      <c r="B136" s="24" t="str">
        <f t="shared" si="5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K136" s="53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29" ht="15.75" customHeight="1" x14ac:dyDescent="0.25">
      <c r="A137" s="19"/>
      <c r="B137" s="24" t="str">
        <f t="shared" si="5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K137" s="53"/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29" ht="15.75" customHeight="1" x14ac:dyDescent="0.25">
      <c r="A138" s="19"/>
      <c r="B138" s="24" t="str">
        <f t="shared" si="5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K138" s="53"/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1:29" ht="15.75" customHeight="1" x14ac:dyDescent="0.25">
      <c r="A139" s="19"/>
      <c r="B139" s="24" t="str">
        <f t="shared" si="5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K139" s="53"/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1:29" ht="15.75" customHeight="1" x14ac:dyDescent="0.25">
      <c r="A140" s="19"/>
      <c r="B140" s="24" t="str">
        <f t="shared" si="5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K140" s="53"/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1:29" ht="15.75" customHeight="1" x14ac:dyDescent="0.25">
      <c r="A141" s="19"/>
      <c r="B141" s="24" t="str">
        <f t="shared" si="5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K141" s="53"/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9" ht="15.75" customHeight="1" x14ac:dyDescent="0.25">
      <c r="A142" s="19"/>
      <c r="B142" s="24" t="str">
        <f t="shared" si="5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K142" s="53"/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1:29" ht="15.75" customHeight="1" x14ac:dyDescent="0.25">
      <c r="A143" s="19"/>
      <c r="B143" s="24" t="str">
        <f t="shared" si="5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K143" s="53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1:29" ht="15.75" customHeight="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53"/>
      <c r="K144" s="53"/>
      <c r="L144" s="8">
        <v>61</v>
      </c>
      <c r="M144" s="8">
        <v>0</v>
      </c>
      <c r="N144" s="8">
        <v>0</v>
      </c>
      <c r="O144" s="26"/>
    </row>
    <row r="145" spans="1:15" ht="15.75" customHeight="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53"/>
      <c r="K145" s="53"/>
      <c r="L145" s="8">
        <v>62</v>
      </c>
      <c r="M145" s="8">
        <v>0</v>
      </c>
      <c r="N145" s="8">
        <v>0</v>
      </c>
      <c r="O145" s="26"/>
    </row>
    <row r="146" spans="1:15" ht="15.75" customHeight="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53"/>
      <c r="K146" s="53"/>
      <c r="L146" s="8">
        <v>63</v>
      </c>
      <c r="M146" s="8">
        <v>0</v>
      </c>
      <c r="N146" s="8">
        <v>0</v>
      </c>
      <c r="O146" s="26"/>
    </row>
    <row r="147" spans="1:15" ht="15.75" customHeight="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53"/>
      <c r="K147" s="53"/>
      <c r="L147" s="8">
        <v>64</v>
      </c>
      <c r="M147" s="8">
        <v>0</v>
      </c>
      <c r="N147" s="8">
        <v>0</v>
      </c>
      <c r="O147" s="26"/>
    </row>
    <row r="148" spans="1:15" ht="15.75" customHeight="1" x14ac:dyDescent="0.25">
      <c r="A148" s="19"/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1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2">IF(M143&gt;0,M143,IF(N143&gt;0,N143," "))</f>
        <v xml:space="preserve"> </v>
      </c>
      <c r="K148" s="53"/>
      <c r="L148" s="8">
        <v>65</v>
      </c>
      <c r="M148" s="8">
        <v>0</v>
      </c>
      <c r="N148" s="8">
        <v>0</v>
      </c>
      <c r="O148" s="26"/>
    </row>
    <row r="149" spans="1:15" ht="15.75" customHeight="1" x14ac:dyDescent="0.25">
      <c r="A149" s="19"/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1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2"/>
        <v xml:space="preserve"> </v>
      </c>
      <c r="K149" s="53"/>
      <c r="L149" s="8">
        <v>66</v>
      </c>
      <c r="M149" s="8">
        <v>0</v>
      </c>
      <c r="N149" s="8">
        <v>0</v>
      </c>
      <c r="O149" s="26"/>
    </row>
    <row r="150" spans="1:15" ht="15.75" customHeight="1" x14ac:dyDescent="0.25">
      <c r="A150" s="19"/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1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2"/>
        <v xml:space="preserve"> </v>
      </c>
      <c r="K150" s="53"/>
      <c r="L150" s="8">
        <v>67</v>
      </c>
      <c r="M150" s="8">
        <v>0</v>
      </c>
      <c r="N150" s="8">
        <v>0</v>
      </c>
      <c r="O150" s="26"/>
    </row>
    <row r="151" spans="1:15" ht="15.75" customHeight="1" x14ac:dyDescent="0.25">
      <c r="A151" s="19"/>
      <c r="B151" s="24" t="str">
        <f t="shared" ref="B151:B198" si="13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1"/>
        <v/>
      </c>
      <c r="H151" s="21" t="s">
        <v>81</v>
      </c>
      <c r="I151" s="21" t="str">
        <f t="shared" ref="I151:I198" si="14">IFERROR(IF(IF(ISERROR(H151-H150),"",H151-H150)&lt;0,"",H151-H150)," ")</f>
        <v xml:space="preserve"> </v>
      </c>
      <c r="J151" s="24" t="str">
        <f t="shared" si="12"/>
        <v xml:space="preserve"> </v>
      </c>
      <c r="K151" s="53"/>
      <c r="L151" s="8">
        <v>68</v>
      </c>
      <c r="M151" s="8">
        <v>0</v>
      </c>
      <c r="N151" s="8">
        <v>0</v>
      </c>
      <c r="O151" s="26"/>
    </row>
    <row r="152" spans="1:15" ht="15.75" customHeight="1" x14ac:dyDescent="0.25">
      <c r="A152" s="19"/>
      <c r="B152" s="24" t="str">
        <f t="shared" si="13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1"/>
        <v/>
      </c>
      <c r="H152" s="21" t="s">
        <v>81</v>
      </c>
      <c r="I152" s="21" t="str">
        <f t="shared" si="14"/>
        <v xml:space="preserve"> </v>
      </c>
      <c r="J152" s="24" t="str">
        <f t="shared" si="12"/>
        <v xml:space="preserve"> </v>
      </c>
      <c r="K152" s="53"/>
      <c r="L152" s="8">
        <v>69</v>
      </c>
      <c r="M152" s="8">
        <v>0</v>
      </c>
      <c r="N152" s="8">
        <v>0</v>
      </c>
      <c r="O152" s="26"/>
    </row>
    <row r="153" spans="1:15" ht="15.75" customHeight="1" x14ac:dyDescent="0.25">
      <c r="A153" s="19"/>
      <c r="B153" s="24" t="str">
        <f t="shared" si="13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1"/>
        <v/>
      </c>
      <c r="H153" s="21" t="s">
        <v>81</v>
      </c>
      <c r="I153" s="21" t="str">
        <f t="shared" si="14"/>
        <v xml:space="preserve"> </v>
      </c>
      <c r="J153" s="24" t="str">
        <f t="shared" si="12"/>
        <v xml:space="preserve"> </v>
      </c>
      <c r="K153" s="53"/>
      <c r="L153" s="8">
        <v>70</v>
      </c>
      <c r="M153" s="8">
        <v>0</v>
      </c>
      <c r="N153" s="8">
        <v>0</v>
      </c>
      <c r="O153" s="26"/>
    </row>
    <row r="154" spans="1:15" ht="15.75" customHeight="1" x14ac:dyDescent="0.25">
      <c r="A154" s="19"/>
      <c r="B154" s="24" t="str">
        <f t="shared" si="13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1"/>
        <v/>
      </c>
      <c r="H154" s="21" t="s">
        <v>81</v>
      </c>
      <c r="I154" s="21" t="str">
        <f t="shared" si="14"/>
        <v xml:space="preserve"> </v>
      </c>
      <c r="J154" s="24" t="str">
        <f t="shared" si="12"/>
        <v xml:space="preserve"> </v>
      </c>
      <c r="K154" s="53"/>
      <c r="L154" s="8">
        <v>71</v>
      </c>
      <c r="M154" s="8">
        <v>0</v>
      </c>
      <c r="N154" s="8">
        <v>0</v>
      </c>
      <c r="O154" s="26"/>
    </row>
    <row r="155" spans="1:15" ht="15.75" customHeight="1" x14ac:dyDescent="0.25">
      <c r="A155" s="19"/>
      <c r="B155" s="24" t="str">
        <f t="shared" si="13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1"/>
        <v/>
      </c>
      <c r="H155" s="21" t="s">
        <v>81</v>
      </c>
      <c r="I155" s="21" t="str">
        <f t="shared" si="14"/>
        <v xml:space="preserve"> </v>
      </c>
      <c r="J155" s="24" t="str">
        <f t="shared" si="12"/>
        <v xml:space="preserve"> </v>
      </c>
      <c r="K155" s="53"/>
      <c r="L155" s="8">
        <v>72</v>
      </c>
      <c r="M155" s="8">
        <v>0</v>
      </c>
      <c r="N155" s="8">
        <v>0</v>
      </c>
      <c r="O155" s="26"/>
    </row>
    <row r="156" spans="1:15" ht="15.75" customHeight="1" x14ac:dyDescent="0.25">
      <c r="A156" s="19"/>
      <c r="B156" s="24" t="str">
        <f t="shared" si="13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1"/>
        <v/>
      </c>
      <c r="H156" s="21" t="s">
        <v>81</v>
      </c>
      <c r="I156" s="21" t="str">
        <f t="shared" si="14"/>
        <v xml:space="preserve"> </v>
      </c>
      <c r="J156" s="24" t="str">
        <f t="shared" si="12"/>
        <v xml:space="preserve"> </v>
      </c>
      <c r="K156" s="53"/>
      <c r="L156" s="8">
        <v>73</v>
      </c>
      <c r="M156" s="8">
        <v>0</v>
      </c>
      <c r="N156" s="8">
        <v>0</v>
      </c>
      <c r="O156" s="26"/>
    </row>
    <row r="157" spans="1:15" ht="15.75" customHeight="1" x14ac:dyDescent="0.25">
      <c r="A157" s="19"/>
      <c r="B157" s="24" t="str">
        <f t="shared" si="13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1"/>
        <v/>
      </c>
      <c r="H157" s="21" t="s">
        <v>81</v>
      </c>
      <c r="I157" s="21" t="str">
        <f t="shared" si="14"/>
        <v xml:space="preserve"> </v>
      </c>
      <c r="J157" s="24" t="str">
        <f t="shared" si="12"/>
        <v xml:space="preserve"> </v>
      </c>
      <c r="K157" s="53"/>
      <c r="L157" s="8">
        <v>74</v>
      </c>
      <c r="M157" s="8">
        <v>0</v>
      </c>
      <c r="N157" s="8">
        <v>0</v>
      </c>
      <c r="O157" s="26"/>
    </row>
    <row r="158" spans="1:15" ht="15.75" customHeight="1" x14ac:dyDescent="0.25">
      <c r="A158" s="19"/>
      <c r="B158" s="24" t="str">
        <f t="shared" si="13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1"/>
        <v/>
      </c>
      <c r="H158" s="21" t="s">
        <v>81</v>
      </c>
      <c r="I158" s="21" t="str">
        <f t="shared" si="14"/>
        <v xml:space="preserve"> </v>
      </c>
      <c r="J158" s="24" t="str">
        <f t="shared" si="12"/>
        <v xml:space="preserve"> </v>
      </c>
      <c r="K158" s="53"/>
      <c r="L158" s="8">
        <v>75</v>
      </c>
      <c r="M158" s="8">
        <v>0</v>
      </c>
      <c r="N158" s="8">
        <v>0</v>
      </c>
      <c r="O158" s="26"/>
    </row>
    <row r="159" spans="1:15" ht="15.75" customHeight="1" x14ac:dyDescent="0.25">
      <c r="A159" s="19"/>
      <c r="B159" s="24" t="str">
        <f t="shared" si="13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1"/>
        <v/>
      </c>
      <c r="H159" s="21" t="s">
        <v>81</v>
      </c>
      <c r="I159" s="21" t="str">
        <f t="shared" si="14"/>
        <v xml:space="preserve"> </v>
      </c>
      <c r="J159" s="24" t="str">
        <f t="shared" si="12"/>
        <v xml:space="preserve"> </v>
      </c>
      <c r="K159" s="53"/>
      <c r="L159" s="8">
        <v>76</v>
      </c>
      <c r="M159" s="8">
        <v>0</v>
      </c>
      <c r="N159" s="8">
        <v>0</v>
      </c>
      <c r="O159" s="26"/>
    </row>
    <row r="160" spans="1:15" ht="15.75" customHeight="1" x14ac:dyDescent="0.25">
      <c r="A160" s="19"/>
      <c r="B160" s="24" t="str">
        <f t="shared" si="13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1"/>
        <v/>
      </c>
      <c r="H160" s="21" t="s">
        <v>81</v>
      </c>
      <c r="I160" s="21" t="str">
        <f t="shared" si="14"/>
        <v xml:space="preserve"> </v>
      </c>
      <c r="J160" s="24" t="str">
        <f t="shared" si="12"/>
        <v xml:space="preserve"> </v>
      </c>
      <c r="K160" s="53"/>
      <c r="L160" s="8">
        <v>77</v>
      </c>
      <c r="M160" s="8">
        <v>0</v>
      </c>
      <c r="N160" s="8">
        <v>0</v>
      </c>
      <c r="O160" s="26"/>
    </row>
    <row r="161" spans="1:15" ht="15.75" customHeight="1" x14ac:dyDescent="0.25">
      <c r="A161" s="19"/>
      <c r="B161" s="24" t="str">
        <f t="shared" si="13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1"/>
        <v/>
      </c>
      <c r="H161" s="21" t="s">
        <v>81</v>
      </c>
      <c r="I161" s="21" t="str">
        <f t="shared" si="14"/>
        <v xml:space="preserve"> </v>
      </c>
      <c r="J161" s="24" t="str">
        <f t="shared" si="12"/>
        <v xml:space="preserve"> </v>
      </c>
      <c r="K161" s="53"/>
      <c r="L161" s="8">
        <v>78</v>
      </c>
      <c r="M161" s="8">
        <v>0</v>
      </c>
      <c r="N161" s="8">
        <v>0</v>
      </c>
      <c r="O161" s="26"/>
    </row>
    <row r="162" spans="1:15" ht="15.75" customHeight="1" x14ac:dyDescent="0.25">
      <c r="A162" s="19"/>
      <c r="B162" s="24" t="str">
        <f t="shared" si="13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1"/>
        <v/>
      </c>
      <c r="H162" s="21" t="s">
        <v>81</v>
      </c>
      <c r="I162" s="21" t="str">
        <f t="shared" si="14"/>
        <v xml:space="preserve"> </v>
      </c>
      <c r="J162" s="24" t="str">
        <f t="shared" si="12"/>
        <v xml:space="preserve"> </v>
      </c>
      <c r="K162" s="53"/>
      <c r="L162" s="8">
        <v>79</v>
      </c>
      <c r="M162" s="8">
        <v>0</v>
      </c>
      <c r="N162" s="8">
        <v>0</v>
      </c>
      <c r="O162" s="26"/>
    </row>
    <row r="163" spans="1:15" ht="15.75" customHeight="1" x14ac:dyDescent="0.25">
      <c r="A163" s="19"/>
      <c r="B163" s="24" t="str">
        <f t="shared" si="13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1"/>
        <v/>
      </c>
      <c r="H163" s="21" t="s">
        <v>81</v>
      </c>
      <c r="I163" s="21" t="str">
        <f t="shared" si="14"/>
        <v xml:space="preserve"> </v>
      </c>
      <c r="J163" s="24" t="str">
        <f t="shared" si="12"/>
        <v xml:space="preserve"> </v>
      </c>
      <c r="K163" s="53"/>
      <c r="L163" s="8">
        <v>80</v>
      </c>
      <c r="M163" s="8">
        <v>0</v>
      </c>
      <c r="N163" s="8">
        <v>0</v>
      </c>
      <c r="O163" s="26"/>
    </row>
    <row r="164" spans="1:15" ht="15.75" customHeight="1" x14ac:dyDescent="0.25">
      <c r="A164" s="19"/>
      <c r="B164" s="24" t="str">
        <f t="shared" si="13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1"/>
        <v/>
      </c>
      <c r="H164" s="21" t="s">
        <v>81</v>
      </c>
      <c r="I164" s="21" t="str">
        <f t="shared" si="14"/>
        <v xml:space="preserve"> </v>
      </c>
      <c r="J164" s="24" t="str">
        <f t="shared" si="12"/>
        <v xml:space="preserve"> </v>
      </c>
      <c r="K164" s="53"/>
      <c r="L164" s="8">
        <v>81</v>
      </c>
      <c r="M164" s="8">
        <v>0</v>
      </c>
      <c r="N164" s="8">
        <v>0</v>
      </c>
      <c r="O164" s="26"/>
    </row>
    <row r="165" spans="1:15" ht="15.75" customHeight="1" x14ac:dyDescent="0.25">
      <c r="A165" s="19"/>
      <c r="B165" s="24" t="str">
        <f t="shared" si="13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1"/>
        <v/>
      </c>
      <c r="H165" s="21" t="s">
        <v>81</v>
      </c>
      <c r="I165" s="21" t="str">
        <f t="shared" si="14"/>
        <v xml:space="preserve"> </v>
      </c>
      <c r="J165" s="24" t="str">
        <f t="shared" si="12"/>
        <v xml:space="preserve"> </v>
      </c>
      <c r="K165" s="53"/>
      <c r="L165" s="8">
        <v>82</v>
      </c>
      <c r="M165" s="8">
        <v>0</v>
      </c>
      <c r="N165" s="8">
        <v>0</v>
      </c>
      <c r="O165" s="26"/>
    </row>
    <row r="166" spans="1:15" ht="15.75" customHeight="1" x14ac:dyDescent="0.25">
      <c r="A166" s="19"/>
      <c r="B166" s="24" t="str">
        <f t="shared" si="13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1"/>
        <v/>
      </c>
      <c r="H166" s="21" t="s">
        <v>81</v>
      </c>
      <c r="I166" s="21" t="str">
        <f t="shared" si="14"/>
        <v xml:space="preserve"> </v>
      </c>
      <c r="J166" s="24" t="str">
        <f t="shared" si="12"/>
        <v xml:space="preserve"> </v>
      </c>
      <c r="K166" s="53"/>
      <c r="L166" s="8">
        <v>83</v>
      </c>
      <c r="M166" s="8">
        <v>0</v>
      </c>
      <c r="N166" s="8">
        <v>0</v>
      </c>
      <c r="O166" s="26"/>
    </row>
    <row r="167" spans="1:15" ht="15.75" customHeight="1" x14ac:dyDescent="0.25">
      <c r="A167" s="19"/>
      <c r="B167" s="24" t="str">
        <f t="shared" si="13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1"/>
        <v/>
      </c>
      <c r="H167" s="21" t="s">
        <v>81</v>
      </c>
      <c r="I167" s="21" t="str">
        <f t="shared" si="14"/>
        <v xml:space="preserve"> </v>
      </c>
      <c r="J167" s="24" t="str">
        <f t="shared" si="12"/>
        <v xml:space="preserve"> </v>
      </c>
      <c r="K167" s="53"/>
      <c r="L167" s="8">
        <v>84</v>
      </c>
      <c r="M167" s="8">
        <v>0</v>
      </c>
      <c r="N167" s="8">
        <v>0</v>
      </c>
      <c r="O167" s="26"/>
    </row>
    <row r="168" spans="1:15" ht="15.75" customHeight="1" x14ac:dyDescent="0.25">
      <c r="A168" s="19"/>
      <c r="B168" s="24" t="str">
        <f t="shared" si="13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1"/>
        <v/>
      </c>
      <c r="H168" s="21" t="s">
        <v>81</v>
      </c>
      <c r="I168" s="21" t="str">
        <f t="shared" si="14"/>
        <v xml:space="preserve"> </v>
      </c>
      <c r="J168" s="24" t="str">
        <f t="shared" si="12"/>
        <v xml:space="preserve"> </v>
      </c>
      <c r="K168" s="53"/>
      <c r="L168" s="8">
        <v>85</v>
      </c>
      <c r="M168" s="8">
        <v>0</v>
      </c>
      <c r="N168" s="8">
        <v>0</v>
      </c>
      <c r="O168" s="26"/>
    </row>
    <row r="169" spans="1:15" ht="15.75" customHeight="1" x14ac:dyDescent="0.25">
      <c r="A169" s="19"/>
      <c r="B169" s="24" t="str">
        <f t="shared" si="13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1"/>
        <v/>
      </c>
      <c r="H169" s="21" t="s">
        <v>81</v>
      </c>
      <c r="I169" s="21" t="str">
        <f t="shared" si="14"/>
        <v xml:space="preserve"> </v>
      </c>
      <c r="J169" s="24" t="str">
        <f t="shared" si="12"/>
        <v xml:space="preserve"> </v>
      </c>
      <c r="K169" s="53"/>
      <c r="L169" s="8">
        <v>86</v>
      </c>
      <c r="M169" s="8">
        <v>0</v>
      </c>
      <c r="N169" s="8">
        <v>0</v>
      </c>
      <c r="O169" s="26"/>
    </row>
    <row r="170" spans="1:15" ht="15.75" customHeight="1" x14ac:dyDescent="0.25">
      <c r="A170" s="19"/>
      <c r="B170" s="24" t="str">
        <f t="shared" si="13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1"/>
        <v/>
      </c>
      <c r="H170" s="21" t="s">
        <v>81</v>
      </c>
      <c r="I170" s="21" t="str">
        <f t="shared" si="14"/>
        <v xml:space="preserve"> </v>
      </c>
      <c r="J170" s="24" t="str">
        <f t="shared" si="12"/>
        <v xml:space="preserve"> </v>
      </c>
      <c r="K170" s="53"/>
      <c r="L170" s="8">
        <v>87</v>
      </c>
      <c r="M170" s="8">
        <v>0</v>
      </c>
      <c r="N170" s="8">
        <v>0</v>
      </c>
      <c r="O170" s="26"/>
    </row>
    <row r="171" spans="1:15" ht="15.75" customHeight="1" x14ac:dyDescent="0.25">
      <c r="A171" s="19"/>
      <c r="B171" s="24" t="str">
        <f t="shared" si="13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1"/>
        <v/>
      </c>
      <c r="H171" s="21" t="s">
        <v>81</v>
      </c>
      <c r="I171" s="21" t="str">
        <f t="shared" si="14"/>
        <v xml:space="preserve"> </v>
      </c>
      <c r="J171" s="24" t="str">
        <f t="shared" si="12"/>
        <v xml:space="preserve"> </v>
      </c>
      <c r="K171" s="53"/>
      <c r="L171" s="8">
        <v>88</v>
      </c>
      <c r="M171" s="8">
        <v>0</v>
      </c>
      <c r="N171" s="8">
        <v>0</v>
      </c>
      <c r="O171" s="26"/>
    </row>
    <row r="172" spans="1:15" ht="15.75" customHeight="1" x14ac:dyDescent="0.25">
      <c r="A172" s="19"/>
      <c r="B172" s="24" t="str">
        <f t="shared" si="13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1"/>
        <v/>
      </c>
      <c r="H172" s="21" t="s">
        <v>81</v>
      </c>
      <c r="I172" s="21" t="str">
        <f t="shared" si="14"/>
        <v xml:space="preserve"> </v>
      </c>
      <c r="J172" s="24" t="str">
        <f t="shared" si="12"/>
        <v xml:space="preserve"> </v>
      </c>
      <c r="K172" s="53"/>
      <c r="L172" s="8">
        <v>89</v>
      </c>
      <c r="M172" s="8">
        <v>0</v>
      </c>
      <c r="N172" s="8">
        <v>0</v>
      </c>
      <c r="O172" s="26"/>
    </row>
    <row r="173" spans="1:15" ht="15.75" customHeight="1" x14ac:dyDescent="0.25">
      <c r="A173" s="19"/>
      <c r="B173" s="24" t="str">
        <f t="shared" si="13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1"/>
        <v/>
      </c>
      <c r="H173" s="21" t="s">
        <v>81</v>
      </c>
      <c r="I173" s="21" t="str">
        <f t="shared" si="14"/>
        <v xml:space="preserve"> </v>
      </c>
      <c r="J173" s="24" t="str">
        <f t="shared" si="12"/>
        <v xml:space="preserve"> </v>
      </c>
      <c r="K173" s="53"/>
      <c r="L173" s="8">
        <v>90</v>
      </c>
      <c r="M173" s="8">
        <v>0</v>
      </c>
      <c r="N173" s="8">
        <v>0</v>
      </c>
      <c r="O173" s="26"/>
    </row>
    <row r="174" spans="1:15" ht="15.75" customHeight="1" x14ac:dyDescent="0.25">
      <c r="A174" s="19"/>
      <c r="B174" s="24" t="str">
        <f t="shared" si="13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1"/>
        <v/>
      </c>
      <c r="H174" s="21" t="s">
        <v>81</v>
      </c>
      <c r="I174" s="21" t="str">
        <f t="shared" si="14"/>
        <v xml:space="preserve"> </v>
      </c>
      <c r="J174" s="24" t="str">
        <f t="shared" si="12"/>
        <v xml:space="preserve"> </v>
      </c>
      <c r="K174" s="53"/>
      <c r="L174" s="8">
        <v>91</v>
      </c>
      <c r="M174" s="8">
        <v>0</v>
      </c>
      <c r="N174" s="8">
        <v>0</v>
      </c>
      <c r="O174" s="26"/>
    </row>
    <row r="175" spans="1:15" ht="15.75" customHeight="1" x14ac:dyDescent="0.25">
      <c r="A175" s="19"/>
      <c r="B175" s="24" t="str">
        <f t="shared" si="13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1"/>
        <v/>
      </c>
      <c r="H175" s="21" t="s">
        <v>81</v>
      </c>
      <c r="I175" s="21" t="str">
        <f t="shared" si="14"/>
        <v xml:space="preserve"> </v>
      </c>
      <c r="J175" s="24" t="str">
        <f t="shared" si="12"/>
        <v xml:space="preserve"> </v>
      </c>
      <c r="K175" s="53"/>
      <c r="L175" s="8">
        <v>92</v>
      </c>
      <c r="M175" s="8">
        <v>0</v>
      </c>
      <c r="N175" s="8">
        <v>0</v>
      </c>
      <c r="O175" s="26"/>
    </row>
    <row r="176" spans="1:15" ht="15.75" customHeight="1" x14ac:dyDescent="0.25">
      <c r="A176" s="19"/>
      <c r="B176" s="24" t="str">
        <f t="shared" si="13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1"/>
        <v/>
      </c>
      <c r="H176" s="21" t="s">
        <v>81</v>
      </c>
      <c r="I176" s="21" t="str">
        <f t="shared" si="14"/>
        <v xml:space="preserve"> </v>
      </c>
      <c r="J176" s="24" t="str">
        <f t="shared" si="12"/>
        <v xml:space="preserve"> </v>
      </c>
      <c r="K176" s="53"/>
      <c r="L176" s="8">
        <v>93</v>
      </c>
      <c r="M176" s="8">
        <v>0</v>
      </c>
      <c r="N176" s="8">
        <v>0</v>
      </c>
      <c r="O176" s="26"/>
    </row>
    <row r="177" spans="1:15" ht="15.75" customHeight="1" x14ac:dyDescent="0.25">
      <c r="A177" s="19"/>
      <c r="B177" s="24" t="str">
        <f t="shared" si="13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1"/>
        <v/>
      </c>
      <c r="H177" s="21" t="s">
        <v>81</v>
      </c>
      <c r="I177" s="21" t="str">
        <f t="shared" si="14"/>
        <v xml:space="preserve"> </v>
      </c>
      <c r="J177" s="24" t="str">
        <f t="shared" si="12"/>
        <v xml:space="preserve"> </v>
      </c>
      <c r="K177" s="53"/>
      <c r="L177" s="8">
        <v>94</v>
      </c>
      <c r="M177" s="8">
        <v>0</v>
      </c>
      <c r="N177" s="8">
        <v>0</v>
      </c>
      <c r="O177" s="26"/>
    </row>
    <row r="178" spans="1:15" ht="15.75" customHeight="1" x14ac:dyDescent="0.25">
      <c r="A178" s="19"/>
      <c r="B178" s="24" t="str">
        <f t="shared" si="13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1"/>
        <v/>
      </c>
      <c r="H178" s="21" t="s">
        <v>81</v>
      </c>
      <c r="I178" s="21" t="str">
        <f t="shared" si="14"/>
        <v xml:space="preserve"> </v>
      </c>
      <c r="J178" s="24" t="str">
        <f t="shared" si="12"/>
        <v xml:space="preserve"> </v>
      </c>
      <c r="K178" s="53"/>
      <c r="L178" s="8">
        <v>95</v>
      </c>
      <c r="M178" s="8">
        <v>0</v>
      </c>
      <c r="N178" s="8">
        <v>0</v>
      </c>
      <c r="O178" s="26"/>
    </row>
    <row r="179" spans="1:15" ht="15.75" customHeight="1" x14ac:dyDescent="0.25">
      <c r="A179" s="19"/>
      <c r="B179" s="24" t="str">
        <f t="shared" si="13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1"/>
        <v/>
      </c>
      <c r="H179" s="21" t="s">
        <v>81</v>
      </c>
      <c r="I179" s="21" t="str">
        <f t="shared" si="14"/>
        <v xml:space="preserve"> </v>
      </c>
      <c r="J179" s="24" t="str">
        <f t="shared" si="12"/>
        <v xml:space="preserve"> </v>
      </c>
      <c r="K179" s="53"/>
      <c r="L179" s="8">
        <v>96</v>
      </c>
      <c r="M179" s="8">
        <v>0</v>
      </c>
      <c r="N179" s="8">
        <v>0</v>
      </c>
      <c r="O179" s="26"/>
    </row>
    <row r="180" spans="1:15" ht="15.75" customHeight="1" x14ac:dyDescent="0.25">
      <c r="A180" s="19"/>
      <c r="B180" s="24" t="str">
        <f t="shared" si="13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5">IF(M175&gt;0,0,IF(N175&gt;0,1,""))</f>
        <v/>
      </c>
      <c r="H180" s="21" t="s">
        <v>81</v>
      </c>
      <c r="I180" s="21" t="str">
        <f t="shared" si="14"/>
        <v xml:space="preserve"> </v>
      </c>
      <c r="J180" s="24" t="str">
        <f t="shared" ref="J180:J198" si="16">IF(M175&gt;0,M175,IF(N175&gt;0,N175," "))</f>
        <v xml:space="preserve"> </v>
      </c>
      <c r="K180" s="53"/>
      <c r="L180" s="8">
        <v>97</v>
      </c>
      <c r="M180" s="8">
        <v>0</v>
      </c>
      <c r="N180" s="8">
        <v>0</v>
      </c>
      <c r="O180" s="26"/>
    </row>
    <row r="181" spans="1:15" ht="15.75" customHeight="1" x14ac:dyDescent="0.25">
      <c r="A181" s="19"/>
      <c r="B181" s="24" t="str">
        <f t="shared" si="13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5"/>
        <v/>
      </c>
      <c r="H181" s="21" t="s">
        <v>81</v>
      </c>
      <c r="I181" s="21" t="str">
        <f t="shared" si="14"/>
        <v xml:space="preserve"> </v>
      </c>
      <c r="J181" s="24" t="str">
        <f t="shared" si="16"/>
        <v xml:space="preserve"> </v>
      </c>
      <c r="K181" s="53"/>
      <c r="L181" s="8">
        <v>98</v>
      </c>
      <c r="M181" s="8">
        <v>0</v>
      </c>
      <c r="N181" s="8">
        <v>0</v>
      </c>
      <c r="O181" s="26"/>
    </row>
    <row r="182" spans="1:15" ht="15.75" customHeight="1" x14ac:dyDescent="0.25">
      <c r="A182" s="19"/>
      <c r="B182" s="24" t="str">
        <f t="shared" si="13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5"/>
        <v/>
      </c>
      <c r="H182" s="21" t="s">
        <v>81</v>
      </c>
      <c r="I182" s="21" t="str">
        <f t="shared" si="14"/>
        <v xml:space="preserve"> </v>
      </c>
      <c r="J182" s="24" t="str">
        <f t="shared" si="16"/>
        <v xml:space="preserve"> </v>
      </c>
      <c r="K182" s="53"/>
      <c r="L182" s="8">
        <v>99</v>
      </c>
      <c r="M182" s="8">
        <v>0</v>
      </c>
      <c r="N182" s="8">
        <v>0</v>
      </c>
      <c r="O182" s="26"/>
    </row>
    <row r="183" spans="1:15" ht="15.75" customHeight="1" x14ac:dyDescent="0.25">
      <c r="A183" s="19"/>
      <c r="B183" s="24" t="str">
        <f t="shared" si="13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5"/>
        <v/>
      </c>
      <c r="H183" s="21" t="s">
        <v>81</v>
      </c>
      <c r="I183" s="21" t="str">
        <f t="shared" si="14"/>
        <v xml:space="preserve"> </v>
      </c>
      <c r="J183" s="24" t="str">
        <f t="shared" si="16"/>
        <v xml:space="preserve"> </v>
      </c>
      <c r="K183" s="53"/>
      <c r="L183" s="8">
        <v>100</v>
      </c>
      <c r="M183" s="8">
        <v>0</v>
      </c>
      <c r="N183" s="8">
        <v>0</v>
      </c>
      <c r="O183" s="26"/>
    </row>
    <row r="184" spans="1:15" ht="15.75" customHeight="1" x14ac:dyDescent="0.25">
      <c r="A184" s="19"/>
      <c r="B184" s="24" t="str">
        <f t="shared" si="13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5"/>
        <v/>
      </c>
      <c r="H184" s="21" t="s">
        <v>81</v>
      </c>
      <c r="I184" s="21" t="str">
        <f t="shared" si="14"/>
        <v xml:space="preserve"> </v>
      </c>
      <c r="J184" s="24" t="str">
        <f t="shared" si="16"/>
        <v xml:space="preserve"> </v>
      </c>
      <c r="K184" s="53"/>
      <c r="L184" s="8">
        <v>101</v>
      </c>
      <c r="M184" s="8">
        <v>0</v>
      </c>
      <c r="N184" s="8">
        <v>0</v>
      </c>
      <c r="O184" s="26"/>
    </row>
    <row r="185" spans="1:15" ht="15.75" customHeight="1" x14ac:dyDescent="0.25">
      <c r="A185" s="19"/>
      <c r="B185" s="24" t="str">
        <f t="shared" si="13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5"/>
        <v/>
      </c>
      <c r="H185" s="21" t="s">
        <v>81</v>
      </c>
      <c r="I185" s="21" t="str">
        <f t="shared" si="14"/>
        <v xml:space="preserve"> </v>
      </c>
      <c r="J185" s="24" t="str">
        <f t="shared" si="16"/>
        <v xml:space="preserve"> </v>
      </c>
      <c r="K185" s="53"/>
      <c r="L185" s="8">
        <v>102</v>
      </c>
      <c r="M185" s="8">
        <v>0</v>
      </c>
      <c r="N185" s="8">
        <v>0</v>
      </c>
      <c r="O185" s="26"/>
    </row>
    <row r="186" spans="1:15" ht="15.75" customHeight="1" x14ac:dyDescent="0.25">
      <c r="A186" s="19"/>
      <c r="B186" s="24" t="str">
        <f t="shared" si="13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5"/>
        <v/>
      </c>
      <c r="H186" s="21" t="s">
        <v>81</v>
      </c>
      <c r="I186" s="21" t="str">
        <f t="shared" si="14"/>
        <v xml:space="preserve"> </v>
      </c>
      <c r="J186" s="24" t="str">
        <f t="shared" si="16"/>
        <v xml:space="preserve"> </v>
      </c>
      <c r="K186" s="53"/>
      <c r="L186" s="8">
        <v>103</v>
      </c>
      <c r="M186" s="8">
        <v>0</v>
      </c>
      <c r="N186" s="8">
        <v>0</v>
      </c>
      <c r="O186" s="26"/>
    </row>
    <row r="187" spans="1:15" ht="15.75" customHeight="1" x14ac:dyDescent="0.25">
      <c r="A187" s="19"/>
      <c r="B187" s="24" t="str">
        <f t="shared" si="13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5"/>
        <v/>
      </c>
      <c r="H187" s="21" t="s">
        <v>81</v>
      </c>
      <c r="I187" s="21" t="str">
        <f t="shared" si="14"/>
        <v xml:space="preserve"> </v>
      </c>
      <c r="J187" s="24" t="str">
        <f t="shared" si="16"/>
        <v xml:space="preserve"> </v>
      </c>
      <c r="K187" s="53"/>
      <c r="L187" s="8">
        <v>104</v>
      </c>
      <c r="M187" s="8">
        <v>0</v>
      </c>
      <c r="N187" s="8">
        <v>0</v>
      </c>
      <c r="O187" s="26"/>
    </row>
    <row r="188" spans="1:15" ht="15.75" customHeight="1" x14ac:dyDescent="0.25">
      <c r="A188" s="19"/>
      <c r="B188" s="24" t="str">
        <f t="shared" si="13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5"/>
        <v/>
      </c>
      <c r="H188" s="21" t="s">
        <v>81</v>
      </c>
      <c r="I188" s="21" t="str">
        <f t="shared" si="14"/>
        <v xml:space="preserve"> </v>
      </c>
      <c r="J188" s="24" t="str">
        <f t="shared" si="16"/>
        <v xml:space="preserve"> </v>
      </c>
      <c r="K188" s="53"/>
      <c r="L188" s="8">
        <v>105</v>
      </c>
      <c r="M188" s="8">
        <v>0</v>
      </c>
      <c r="N188" s="8">
        <v>0</v>
      </c>
      <c r="O188" s="26"/>
    </row>
    <row r="189" spans="1:15" ht="15.75" customHeight="1" x14ac:dyDescent="0.25">
      <c r="A189" s="19"/>
      <c r="B189" s="24" t="str">
        <f t="shared" si="13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5"/>
        <v/>
      </c>
      <c r="H189" s="21" t="s">
        <v>81</v>
      </c>
      <c r="I189" s="21" t="str">
        <f t="shared" si="14"/>
        <v xml:space="preserve"> </v>
      </c>
      <c r="J189" s="24" t="str">
        <f t="shared" si="16"/>
        <v xml:space="preserve"> </v>
      </c>
      <c r="K189" s="53"/>
      <c r="L189" s="8">
        <v>106</v>
      </c>
      <c r="M189" s="8">
        <v>0</v>
      </c>
      <c r="N189" s="8">
        <v>0</v>
      </c>
      <c r="O189" s="26"/>
    </row>
    <row r="190" spans="1:15" ht="15.75" customHeight="1" x14ac:dyDescent="0.25">
      <c r="A190" s="19"/>
      <c r="B190" s="24" t="str">
        <f t="shared" si="13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5"/>
        <v/>
      </c>
      <c r="H190" s="21" t="s">
        <v>81</v>
      </c>
      <c r="I190" s="21" t="str">
        <f t="shared" si="14"/>
        <v xml:space="preserve"> </v>
      </c>
      <c r="J190" s="24" t="str">
        <f t="shared" si="16"/>
        <v xml:space="preserve"> </v>
      </c>
      <c r="K190" s="53"/>
      <c r="L190" s="8">
        <v>107</v>
      </c>
      <c r="M190" s="8">
        <v>0</v>
      </c>
      <c r="N190" s="8">
        <v>0</v>
      </c>
      <c r="O190" s="26"/>
    </row>
    <row r="191" spans="1:15" ht="15.75" customHeight="1" x14ac:dyDescent="0.25">
      <c r="A191" s="19"/>
      <c r="B191" s="24" t="str">
        <f t="shared" si="13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5"/>
        <v/>
      </c>
      <c r="H191" s="21" t="s">
        <v>81</v>
      </c>
      <c r="I191" s="21" t="str">
        <f t="shared" si="14"/>
        <v xml:space="preserve"> </v>
      </c>
      <c r="J191" s="24" t="str">
        <f t="shared" si="16"/>
        <v xml:space="preserve"> </v>
      </c>
      <c r="K191" s="53"/>
      <c r="L191" s="8">
        <v>108</v>
      </c>
      <c r="M191" s="8">
        <v>0</v>
      </c>
      <c r="N191" s="8">
        <v>0</v>
      </c>
      <c r="O191" s="26"/>
    </row>
    <row r="192" spans="1:15" ht="15.75" customHeight="1" x14ac:dyDescent="0.25">
      <c r="A192" s="19"/>
      <c r="B192" s="24" t="str">
        <f t="shared" si="13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5"/>
        <v/>
      </c>
      <c r="H192" s="21" t="s">
        <v>81</v>
      </c>
      <c r="I192" s="21" t="str">
        <f t="shared" si="14"/>
        <v xml:space="preserve"> </v>
      </c>
      <c r="J192" s="24" t="str">
        <f t="shared" si="16"/>
        <v xml:space="preserve"> </v>
      </c>
      <c r="K192" s="53"/>
      <c r="L192" s="8">
        <v>109</v>
      </c>
      <c r="M192" s="8">
        <v>0</v>
      </c>
      <c r="N192" s="8">
        <v>0</v>
      </c>
      <c r="O192" s="26"/>
    </row>
    <row r="193" spans="1:15" ht="15.75" customHeight="1" x14ac:dyDescent="0.25">
      <c r="A193" s="19"/>
      <c r="B193" s="24" t="str">
        <f t="shared" si="13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5"/>
        <v/>
      </c>
      <c r="H193" s="21" t="s">
        <v>81</v>
      </c>
      <c r="I193" s="21" t="str">
        <f t="shared" si="14"/>
        <v xml:space="preserve"> </v>
      </c>
      <c r="J193" s="24" t="str">
        <f t="shared" si="16"/>
        <v xml:space="preserve"> </v>
      </c>
      <c r="K193" s="53"/>
      <c r="L193" s="8">
        <v>110</v>
      </c>
      <c r="M193" s="8">
        <v>0</v>
      </c>
      <c r="N193" s="8">
        <v>0</v>
      </c>
      <c r="O193" s="26"/>
    </row>
    <row r="194" spans="1:15" ht="15.75" customHeight="1" x14ac:dyDescent="0.25">
      <c r="A194" s="19"/>
      <c r="B194" s="24" t="str">
        <f t="shared" si="13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5"/>
        <v/>
      </c>
      <c r="H194" s="21" t="s">
        <v>81</v>
      </c>
      <c r="I194" s="21" t="str">
        <f t="shared" si="14"/>
        <v xml:space="preserve"> </v>
      </c>
      <c r="J194" s="24" t="str">
        <f t="shared" si="16"/>
        <v xml:space="preserve"> </v>
      </c>
      <c r="K194" s="53"/>
      <c r="L194" s="8">
        <v>111</v>
      </c>
      <c r="M194" s="8">
        <v>0</v>
      </c>
      <c r="N194" s="8">
        <v>0</v>
      </c>
      <c r="O194" s="26"/>
    </row>
    <row r="195" spans="1:15" ht="15.75" customHeight="1" x14ac:dyDescent="0.25">
      <c r="A195" s="19"/>
      <c r="B195" s="24" t="str">
        <f t="shared" si="13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5"/>
        <v/>
      </c>
      <c r="H195" s="21" t="s">
        <v>81</v>
      </c>
      <c r="I195" s="21" t="str">
        <f t="shared" si="14"/>
        <v xml:space="preserve"> </v>
      </c>
      <c r="J195" s="24" t="str">
        <f t="shared" si="16"/>
        <v xml:space="preserve"> </v>
      </c>
      <c r="K195" s="53"/>
      <c r="L195" s="8">
        <v>112</v>
      </c>
      <c r="M195" s="8">
        <v>0</v>
      </c>
      <c r="N195" s="8">
        <v>0</v>
      </c>
      <c r="O195" s="26"/>
    </row>
    <row r="196" spans="1:15" ht="15.75" customHeight="1" x14ac:dyDescent="0.25">
      <c r="A196" s="19"/>
      <c r="B196" s="24" t="str">
        <f t="shared" si="13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5"/>
        <v/>
      </c>
      <c r="H196" s="21" t="s">
        <v>81</v>
      </c>
      <c r="I196" s="21" t="str">
        <f t="shared" si="14"/>
        <v xml:space="preserve"> </v>
      </c>
      <c r="J196" s="24" t="str">
        <f t="shared" si="16"/>
        <v xml:space="preserve"> </v>
      </c>
      <c r="K196" s="53"/>
      <c r="O196" s="26"/>
    </row>
    <row r="197" spans="1:15" ht="15.75" customHeight="1" x14ac:dyDescent="0.25">
      <c r="A197" s="19"/>
      <c r="B197" s="24" t="str">
        <f t="shared" si="13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5"/>
        <v/>
      </c>
      <c r="H197" s="21" t="s">
        <v>81</v>
      </c>
      <c r="I197" s="21" t="str">
        <f t="shared" si="14"/>
        <v xml:space="preserve"> </v>
      </c>
      <c r="J197" s="24" t="str">
        <f t="shared" si="16"/>
        <v xml:space="preserve"> </v>
      </c>
      <c r="K197" s="53"/>
      <c r="O197" s="26"/>
    </row>
    <row r="198" spans="1:15" ht="15.75" customHeight="1" x14ac:dyDescent="0.25">
      <c r="A198" s="19"/>
      <c r="B198" s="24" t="str">
        <f t="shared" si="13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5"/>
        <v/>
      </c>
      <c r="H198" s="21" t="s">
        <v>81</v>
      </c>
      <c r="I198" s="21" t="str">
        <f t="shared" si="14"/>
        <v xml:space="preserve"> </v>
      </c>
      <c r="J198" s="24" t="str">
        <f t="shared" si="16"/>
        <v xml:space="preserve"> </v>
      </c>
      <c r="K198" s="53"/>
    </row>
    <row r="199" spans="1:15" ht="15.75" customHeight="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53"/>
      <c r="K199" s="53"/>
    </row>
    <row r="200" spans="1:1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53"/>
      <c r="K200" s="53"/>
    </row>
    <row r="201" spans="1:1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53"/>
      <c r="K201" s="53"/>
    </row>
    <row r="202" spans="1:1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53"/>
      <c r="K202" s="53"/>
    </row>
    <row r="203" spans="1:1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53"/>
      <c r="K203" s="53"/>
    </row>
    <row r="204" spans="1:1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53"/>
      <c r="K204" s="53"/>
    </row>
    <row r="205" spans="1:1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53"/>
      <c r="K205" s="53"/>
    </row>
    <row r="206" spans="1:1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53"/>
      <c r="K206" s="53"/>
    </row>
    <row r="207" spans="1:1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53"/>
      <c r="K207" s="53"/>
    </row>
    <row r="208" spans="1:1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53"/>
      <c r="K208" s="53"/>
    </row>
    <row r="209" spans="1:1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53"/>
      <c r="K209" s="53"/>
    </row>
    <row r="210" spans="1:1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53"/>
      <c r="K210" s="53"/>
    </row>
    <row r="211" spans="1:1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53"/>
      <c r="K211" s="53"/>
    </row>
    <row r="212" spans="1:1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53"/>
      <c r="K212" s="53"/>
    </row>
    <row r="213" spans="1:1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53"/>
      <c r="K213" s="53"/>
    </row>
    <row r="214" spans="1:1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53"/>
      <c r="K214" s="53"/>
    </row>
    <row r="215" spans="1:1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53"/>
      <c r="K215" s="53"/>
    </row>
    <row r="216" spans="1:1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53"/>
      <c r="K216" s="53"/>
    </row>
    <row r="217" spans="1:1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53"/>
      <c r="K217" s="53"/>
    </row>
    <row r="218" spans="1:1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53"/>
      <c r="K218" s="53"/>
    </row>
    <row r="219" spans="1:1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53"/>
      <c r="K219" s="53"/>
    </row>
    <row r="220" spans="1:1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53"/>
      <c r="K220" s="53"/>
    </row>
    <row r="221" spans="1:1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53"/>
      <c r="K221" s="53"/>
    </row>
    <row r="222" spans="1:1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53"/>
      <c r="K222" s="53"/>
    </row>
    <row r="223" spans="1:1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53"/>
      <c r="K223" s="53"/>
    </row>
    <row r="224" spans="1:1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53"/>
      <c r="K224" s="53"/>
    </row>
    <row r="225" spans="1:1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53"/>
      <c r="K225" s="53"/>
    </row>
    <row r="226" spans="1:1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53"/>
      <c r="K226" s="53"/>
    </row>
    <row r="227" spans="1:1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53"/>
      <c r="K227" s="53"/>
    </row>
    <row r="228" spans="1:1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53"/>
      <c r="K228" s="53"/>
    </row>
    <row r="229" spans="1:1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53"/>
      <c r="K229" s="53"/>
    </row>
    <row r="230" spans="1:1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53"/>
      <c r="K230" s="53"/>
    </row>
    <row r="231" spans="1:1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53"/>
      <c r="K231" s="53"/>
    </row>
    <row r="232" spans="1:1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53"/>
      <c r="K232" s="53"/>
    </row>
    <row r="233" spans="1:1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53"/>
      <c r="K233" s="53"/>
    </row>
    <row r="234" spans="1:1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53"/>
      <c r="K234" s="53"/>
    </row>
    <row r="235" spans="1:1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53"/>
      <c r="K235" s="53"/>
    </row>
    <row r="236" spans="1:1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53"/>
      <c r="K236" s="53"/>
    </row>
    <row r="237" spans="1:1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53"/>
      <c r="K237" s="53"/>
    </row>
    <row r="238" spans="1:1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53"/>
      <c r="K238" s="53"/>
    </row>
    <row r="239" spans="1:1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53"/>
      <c r="K239" s="53"/>
    </row>
    <row r="240" spans="1:1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53"/>
      <c r="K240" s="53"/>
    </row>
    <row r="241" spans="1:1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53"/>
      <c r="K241" s="53"/>
    </row>
    <row r="242" spans="1:1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53"/>
      <c r="K242" s="53"/>
    </row>
    <row r="243" spans="1:1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53"/>
      <c r="K243" s="53"/>
    </row>
    <row r="244" spans="1:1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53"/>
      <c r="K244" s="53"/>
    </row>
    <row r="245" spans="1:1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53"/>
      <c r="K245" s="53"/>
    </row>
    <row r="246" spans="1:1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53"/>
      <c r="K246" s="53"/>
    </row>
    <row r="247" spans="1:1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53"/>
      <c r="K247" s="53"/>
    </row>
    <row r="248" spans="1:1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53"/>
      <c r="K248" s="53"/>
    </row>
    <row r="249" spans="1:1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53"/>
      <c r="K249" s="53"/>
    </row>
    <row r="250" spans="1:1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53"/>
      <c r="K250" s="53"/>
    </row>
    <row r="251" spans="1:1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53"/>
      <c r="K251" s="53"/>
    </row>
    <row r="252" spans="1:1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53"/>
      <c r="K252" s="53"/>
    </row>
    <row r="253" spans="1:1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53"/>
      <c r="K253" s="53"/>
    </row>
    <row r="254" spans="1:1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53"/>
      <c r="K254" s="53"/>
    </row>
    <row r="255" spans="1:1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53"/>
      <c r="K255" s="53"/>
    </row>
    <row r="40408" spans="3:3" x14ac:dyDescent="0.25">
      <c r="C40408" s="1">
        <v>1888</v>
      </c>
    </row>
  </sheetData>
  <mergeCells count="76">
    <mergeCell ref="AA21:AB21"/>
    <mergeCell ref="Y22:Y26"/>
    <mergeCell ref="Z22:Z26"/>
    <mergeCell ref="AA22:AA26"/>
    <mergeCell ref="AB22:AB26"/>
    <mergeCell ref="Y80:Z80"/>
    <mergeCell ref="AA80:AB80"/>
    <mergeCell ref="Y81:Y85"/>
    <mergeCell ref="Z81:Z85"/>
    <mergeCell ref="AA81:AA85"/>
    <mergeCell ref="AB81:AB85"/>
    <mergeCell ref="X80:X85"/>
    <mergeCell ref="Q80:Q85"/>
    <mergeCell ref="I80:I83"/>
    <mergeCell ref="J80:J83"/>
    <mergeCell ref="P80:P85"/>
    <mergeCell ref="W80:W85"/>
    <mergeCell ref="R80:S80"/>
    <mergeCell ref="T80:U80"/>
    <mergeCell ref="R81:R85"/>
    <mergeCell ref="S81:S85"/>
    <mergeCell ref="T81:T85"/>
    <mergeCell ref="U81:U85"/>
    <mergeCell ref="H80:H83"/>
    <mergeCell ref="C78:I78"/>
    <mergeCell ref="C37:I37"/>
    <mergeCell ref="B80:B83"/>
    <mergeCell ref="C80:C83"/>
    <mergeCell ref="E80:E83"/>
    <mergeCell ref="F80:F83"/>
    <mergeCell ref="G80:G83"/>
    <mergeCell ref="E1:J3"/>
    <mergeCell ref="Q21:Q26"/>
    <mergeCell ref="W21:W26"/>
    <mergeCell ref="X21:X26"/>
    <mergeCell ref="R21:S21"/>
    <mergeCell ref="T21:U21"/>
    <mergeCell ref="R22:R26"/>
    <mergeCell ref="S22:S26"/>
    <mergeCell ref="T22:T26"/>
    <mergeCell ref="U22:U26"/>
    <mergeCell ref="P21:P26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C18:I18"/>
    <mergeCell ref="Y11:Z11"/>
    <mergeCell ref="P19:Y19"/>
    <mergeCell ref="Y21:Z21"/>
    <mergeCell ref="C30:I30"/>
    <mergeCell ref="C15:D16"/>
    <mergeCell ref="E15:E16"/>
    <mergeCell ref="C23:I24"/>
    <mergeCell ref="C4:C5"/>
    <mergeCell ref="D4:D5"/>
    <mergeCell ref="E4:E5"/>
    <mergeCell ref="C8:I9"/>
    <mergeCell ref="C10:I11"/>
  </mergeCells>
  <conditionalFormatting sqref="C84 C133:D143 C148:D198 C101">
    <cfRule type="notContainsBlanks" dxfId="804" priority="59">
      <formula>LEN(TRIM(C84))&gt;0</formula>
    </cfRule>
  </conditionalFormatting>
  <conditionalFormatting sqref="B148:B198 G148:J198 E84:J100 B84:B143 E120:J143 E119:F119 I119:J119 E102:J118 E101:F101 I101:J101">
    <cfRule type="expression" dxfId="803" priority="58">
      <formula>IF($C84=" ",FALSE,TRUE)</formula>
    </cfRule>
  </conditionalFormatting>
  <conditionalFormatting sqref="C85">
    <cfRule type="notContainsBlanks" dxfId="802" priority="57">
      <formula>LEN(TRIM(C85))&gt;0</formula>
    </cfRule>
  </conditionalFormatting>
  <conditionalFormatting sqref="C86">
    <cfRule type="notContainsBlanks" dxfId="801" priority="56">
      <formula>LEN(TRIM(C86))&gt;0</formula>
    </cfRule>
  </conditionalFormatting>
  <conditionalFormatting sqref="C87">
    <cfRule type="notContainsBlanks" dxfId="800" priority="55">
      <formula>LEN(TRIM(C87))&gt;0</formula>
    </cfRule>
  </conditionalFormatting>
  <conditionalFormatting sqref="C88">
    <cfRule type="notContainsBlanks" dxfId="799" priority="54">
      <formula>LEN(TRIM(C88))&gt;0</formula>
    </cfRule>
  </conditionalFormatting>
  <conditionalFormatting sqref="C89">
    <cfRule type="notContainsBlanks" dxfId="798" priority="53">
      <formula>LEN(TRIM(C89))&gt;0</formula>
    </cfRule>
  </conditionalFormatting>
  <conditionalFormatting sqref="C90">
    <cfRule type="notContainsBlanks" dxfId="797" priority="52">
      <formula>LEN(TRIM(C90))&gt;0</formula>
    </cfRule>
  </conditionalFormatting>
  <conditionalFormatting sqref="C91">
    <cfRule type="notContainsBlanks" dxfId="796" priority="51">
      <formula>LEN(TRIM(C91))&gt;0</formula>
    </cfRule>
  </conditionalFormatting>
  <conditionalFormatting sqref="C92">
    <cfRule type="notContainsBlanks" dxfId="795" priority="50">
      <formula>LEN(TRIM(C92))&gt;0</formula>
    </cfRule>
  </conditionalFormatting>
  <conditionalFormatting sqref="C93">
    <cfRule type="notContainsBlanks" dxfId="794" priority="49">
      <formula>LEN(TRIM(C93))&gt;0</formula>
    </cfRule>
  </conditionalFormatting>
  <conditionalFormatting sqref="C94">
    <cfRule type="notContainsBlanks" dxfId="793" priority="48">
      <formula>LEN(TRIM(C94))&gt;0</formula>
    </cfRule>
  </conditionalFormatting>
  <conditionalFormatting sqref="C95">
    <cfRule type="notContainsBlanks" dxfId="792" priority="47">
      <formula>LEN(TRIM(C95))&gt;0</formula>
    </cfRule>
  </conditionalFormatting>
  <conditionalFormatting sqref="C96">
    <cfRule type="notContainsBlanks" dxfId="791" priority="46">
      <formula>LEN(TRIM(C96))&gt;0</formula>
    </cfRule>
  </conditionalFormatting>
  <conditionalFormatting sqref="C97">
    <cfRule type="notContainsBlanks" dxfId="790" priority="45">
      <formula>LEN(TRIM(C97))&gt;0</formula>
    </cfRule>
  </conditionalFormatting>
  <conditionalFormatting sqref="C98">
    <cfRule type="notContainsBlanks" dxfId="789" priority="44">
      <formula>LEN(TRIM(C98))&gt;0</formula>
    </cfRule>
  </conditionalFormatting>
  <conditionalFormatting sqref="C99">
    <cfRule type="notContainsBlanks" dxfId="788" priority="43">
      <formula>LEN(TRIM(C99))&gt;0</formula>
    </cfRule>
  </conditionalFormatting>
  <conditionalFormatting sqref="C100">
    <cfRule type="notContainsBlanks" dxfId="787" priority="42">
      <formula>LEN(TRIM(C100))&gt;0</formula>
    </cfRule>
  </conditionalFormatting>
  <conditionalFormatting sqref="C102">
    <cfRule type="notContainsBlanks" dxfId="786" priority="41">
      <formula>LEN(TRIM(C102))&gt;0</formula>
    </cfRule>
  </conditionalFormatting>
  <conditionalFormatting sqref="C103">
    <cfRule type="notContainsBlanks" dxfId="785" priority="40">
      <formula>LEN(TRIM(C103))&gt;0</formula>
    </cfRule>
  </conditionalFormatting>
  <conditionalFormatting sqref="C104">
    <cfRule type="notContainsBlanks" dxfId="784" priority="39">
      <formula>LEN(TRIM(C104))&gt;0</formula>
    </cfRule>
  </conditionalFormatting>
  <conditionalFormatting sqref="C105">
    <cfRule type="notContainsBlanks" dxfId="783" priority="38">
      <formula>LEN(TRIM(C105))&gt;0</formula>
    </cfRule>
  </conditionalFormatting>
  <conditionalFormatting sqref="C106">
    <cfRule type="notContainsBlanks" dxfId="782" priority="37">
      <formula>LEN(TRIM(C106))&gt;0</formula>
    </cfRule>
  </conditionalFormatting>
  <conditionalFormatting sqref="C107">
    <cfRule type="notContainsBlanks" dxfId="781" priority="36">
      <formula>LEN(TRIM(C107))&gt;0</formula>
    </cfRule>
  </conditionalFormatting>
  <conditionalFormatting sqref="C108">
    <cfRule type="notContainsBlanks" dxfId="780" priority="35">
      <formula>LEN(TRIM(C108))&gt;0</formula>
    </cfRule>
  </conditionalFormatting>
  <conditionalFormatting sqref="C109">
    <cfRule type="notContainsBlanks" dxfId="779" priority="34">
      <formula>LEN(TRIM(C109))&gt;0</formula>
    </cfRule>
  </conditionalFormatting>
  <conditionalFormatting sqref="C110">
    <cfRule type="notContainsBlanks" dxfId="778" priority="33">
      <formula>LEN(TRIM(C110))&gt;0</formula>
    </cfRule>
  </conditionalFormatting>
  <conditionalFormatting sqref="C111">
    <cfRule type="notContainsBlanks" dxfId="777" priority="32">
      <formula>LEN(TRIM(C111))&gt;0</formula>
    </cfRule>
  </conditionalFormatting>
  <conditionalFormatting sqref="C112">
    <cfRule type="notContainsBlanks" dxfId="776" priority="31">
      <formula>LEN(TRIM(C112))&gt;0</formula>
    </cfRule>
  </conditionalFormatting>
  <conditionalFormatting sqref="C113">
    <cfRule type="notContainsBlanks" dxfId="775" priority="30">
      <formula>LEN(TRIM(C113))&gt;0</formula>
    </cfRule>
  </conditionalFormatting>
  <conditionalFormatting sqref="C114">
    <cfRule type="notContainsBlanks" dxfId="774" priority="29">
      <formula>LEN(TRIM(C114))&gt;0</formula>
    </cfRule>
  </conditionalFormatting>
  <conditionalFormatting sqref="C115">
    <cfRule type="notContainsBlanks" dxfId="773" priority="28">
      <formula>LEN(TRIM(C115))&gt;0</formula>
    </cfRule>
  </conditionalFormatting>
  <conditionalFormatting sqref="C116">
    <cfRule type="notContainsBlanks" dxfId="772" priority="27">
      <formula>LEN(TRIM(C116))&gt;0</formula>
    </cfRule>
  </conditionalFormatting>
  <conditionalFormatting sqref="C117">
    <cfRule type="notContainsBlanks" dxfId="771" priority="26">
      <formula>LEN(TRIM(C117))&gt;0</formula>
    </cfRule>
  </conditionalFormatting>
  <conditionalFormatting sqref="C118">
    <cfRule type="notContainsBlanks" dxfId="770" priority="25">
      <formula>LEN(TRIM(C118))&gt;0</formula>
    </cfRule>
  </conditionalFormatting>
  <conditionalFormatting sqref="C120:D120">
    <cfRule type="notContainsBlanks" dxfId="769" priority="23">
      <formula>LEN(TRIM(C120))&gt;0</formula>
    </cfRule>
  </conditionalFormatting>
  <conditionalFormatting sqref="C121:D121">
    <cfRule type="notContainsBlanks" dxfId="768" priority="22">
      <formula>LEN(TRIM(C121))&gt;0</formula>
    </cfRule>
  </conditionalFormatting>
  <conditionalFormatting sqref="C122:D122">
    <cfRule type="notContainsBlanks" dxfId="767" priority="21">
      <formula>LEN(TRIM(C122))&gt;0</formula>
    </cfRule>
  </conditionalFormatting>
  <conditionalFormatting sqref="C123:D123">
    <cfRule type="notContainsBlanks" dxfId="766" priority="20">
      <formula>LEN(TRIM(C123))&gt;0</formula>
    </cfRule>
  </conditionalFormatting>
  <conditionalFormatting sqref="C124:D124">
    <cfRule type="notContainsBlanks" dxfId="765" priority="19">
      <formula>LEN(TRIM(C124))&gt;0</formula>
    </cfRule>
  </conditionalFormatting>
  <conditionalFormatting sqref="C125:D125">
    <cfRule type="notContainsBlanks" dxfId="764" priority="18">
      <formula>LEN(TRIM(C125))&gt;0</formula>
    </cfRule>
  </conditionalFormatting>
  <conditionalFormatting sqref="C126:D126">
    <cfRule type="notContainsBlanks" dxfId="763" priority="17">
      <formula>LEN(TRIM(C126))&gt;0</formula>
    </cfRule>
  </conditionalFormatting>
  <conditionalFormatting sqref="C127:D127">
    <cfRule type="notContainsBlanks" dxfId="762" priority="16">
      <formula>LEN(TRIM(C127))&gt;0</formula>
    </cfRule>
  </conditionalFormatting>
  <conditionalFormatting sqref="C128:D128">
    <cfRule type="notContainsBlanks" dxfId="761" priority="15">
      <formula>LEN(TRIM(C128))&gt;0</formula>
    </cfRule>
  </conditionalFormatting>
  <conditionalFormatting sqref="C129:D129">
    <cfRule type="notContainsBlanks" dxfId="760" priority="14">
      <formula>LEN(TRIM(C129))&gt;0</formula>
    </cfRule>
  </conditionalFormatting>
  <conditionalFormatting sqref="C130:D130">
    <cfRule type="notContainsBlanks" dxfId="759" priority="13">
      <formula>LEN(TRIM(C130))&gt;0</formula>
    </cfRule>
  </conditionalFormatting>
  <conditionalFormatting sqref="C131:D131">
    <cfRule type="notContainsBlanks" dxfId="758" priority="12">
      <formula>LEN(TRIM(C131))&gt;0</formula>
    </cfRule>
  </conditionalFormatting>
  <conditionalFormatting sqref="C132:D132">
    <cfRule type="notContainsBlanks" dxfId="757" priority="11">
      <formula>LEN(TRIM(C132))&gt;0</formula>
    </cfRule>
  </conditionalFormatting>
  <conditionalFormatting sqref="E148:E198">
    <cfRule type="expression" dxfId="756" priority="8">
      <formula>IF($C148=" ",FALSE,TRUE)</formula>
    </cfRule>
  </conditionalFormatting>
  <conditionalFormatting sqref="F148:F198">
    <cfRule type="expression" dxfId="755" priority="7">
      <formula>IF($C148=" ",FALSE,TRUE)</formula>
    </cfRule>
  </conditionalFormatting>
  <conditionalFormatting sqref="C119">
    <cfRule type="notContainsBlanks" dxfId="754" priority="6">
      <formula>LEN(TRIM(C119))&gt;0</formula>
    </cfRule>
  </conditionalFormatting>
  <conditionalFormatting sqref="D84:D119">
    <cfRule type="expression" dxfId="753" priority="5">
      <formula>IF($C84=" ",FALSE,TRUE)</formula>
    </cfRule>
  </conditionalFormatting>
  <conditionalFormatting sqref="H119">
    <cfRule type="expression" dxfId="752" priority="4">
      <formula>IF($C119=" ",FALSE,TRUE)</formula>
    </cfRule>
  </conditionalFormatting>
  <conditionalFormatting sqref="H101">
    <cfRule type="expression" dxfId="751" priority="3">
      <formula>IF($C101=" ",FALSE,TRUE)</formula>
    </cfRule>
  </conditionalFormatting>
  <conditionalFormatting sqref="G101">
    <cfRule type="expression" dxfId="750" priority="2">
      <formula>IF($C101=" ",FALSE,TRUE)</formula>
    </cfRule>
  </conditionalFormatting>
  <conditionalFormatting sqref="G119">
    <cfRule type="expression" dxfId="749" priority="1">
      <formula>IF($C119="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L40408"/>
  <sheetViews>
    <sheetView view="pageBreakPreview" zoomScale="70" zoomScaleNormal="78" zoomScaleSheetLayoutView="70" workbookViewId="0">
      <selection activeCell="E1" sqref="E1:J3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7.25" customHeight="1" x14ac:dyDescent="0.3">
      <c r="A1" s="65"/>
      <c r="B1" s="65"/>
      <c r="C1" s="65"/>
      <c r="D1" s="65"/>
      <c r="E1" s="208" t="s">
        <v>532</v>
      </c>
      <c r="F1" s="208"/>
      <c r="G1" s="208"/>
      <c r="H1" s="208"/>
      <c r="I1" s="208"/>
      <c r="J1" s="208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8" ht="16.5" customHeight="1" x14ac:dyDescent="0.3">
      <c r="A2" s="65"/>
      <c r="B2" s="65"/>
      <c r="C2" s="65"/>
      <c r="D2" s="65"/>
      <c r="E2" s="208"/>
      <c r="F2" s="208"/>
      <c r="G2" s="208"/>
      <c r="H2" s="208"/>
      <c r="I2" s="208"/>
      <c r="J2" s="208"/>
      <c r="K2" s="65"/>
      <c r="L2" s="5">
        <v>6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 x14ac:dyDescent="0.3">
      <c r="A3" s="65"/>
      <c r="B3" s="65"/>
      <c r="C3" s="65"/>
      <c r="D3" s="65"/>
      <c r="E3" s="208"/>
      <c r="F3" s="208"/>
      <c r="G3" s="208"/>
      <c r="H3" s="208"/>
      <c r="I3" s="208"/>
      <c r="J3" s="208"/>
      <c r="K3" s="65"/>
      <c r="L3" s="10">
        <v>6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8" ht="15.75" customHeight="1" x14ac:dyDescent="0.3">
      <c r="A4" s="65"/>
      <c r="B4" s="65"/>
      <c r="C4" s="203" t="s">
        <v>33</v>
      </c>
      <c r="D4" s="204" t="str">
        <f>Лот!C6</f>
        <v>178м</v>
      </c>
      <c r="E4" s="199" t="str">
        <f>VLOOKUP(D4,Лот!$C$4:$E$19,3,FALSE)</f>
        <v>199к</v>
      </c>
      <c r="F4" s="65"/>
      <c r="G4" s="65"/>
      <c r="H4" s="65"/>
      <c r="I4" s="65"/>
      <c r="J4" s="65"/>
      <c r="K4" s="65"/>
      <c r="L4" s="11">
        <v>11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29"/>
      <c r="AI4" s="8"/>
      <c r="AJ4" s="8"/>
      <c r="AK4" s="9"/>
      <c r="AL4" s="8"/>
    </row>
    <row r="5" spans="1:38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12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29"/>
      <c r="AI5" s="8"/>
      <c r="AJ5" s="8"/>
      <c r="AK5" s="9"/>
      <c r="AL5" s="8"/>
    </row>
    <row r="6" spans="1:38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11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29"/>
      <c r="AD6" s="8"/>
      <c r="AE6" s="8"/>
      <c r="AF6" s="8"/>
      <c r="AG6" s="8"/>
      <c r="AH6" s="9"/>
      <c r="AI6" s="8"/>
      <c r="AJ6" s="8"/>
      <c r="AK6" s="9"/>
      <c r="AL6" s="8"/>
    </row>
    <row r="7" spans="1:38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11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29"/>
      <c r="AD7" s="8"/>
      <c r="AE7" s="8"/>
      <c r="AF7" s="8"/>
      <c r="AG7" s="8"/>
      <c r="AH7" s="9"/>
      <c r="AI7" s="8"/>
      <c r="AJ7" s="8"/>
      <c r="AK7" s="9"/>
      <c r="AL7" s="8"/>
    </row>
    <row r="8" spans="1:38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11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29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11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29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11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29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11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29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11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8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11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8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11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8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8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5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99" t="str">
        <f>"Минимальное количество транспортных средств:  "&amp;ROUND(VLOOKUP(D4,Лот!$C$4:$F$19,4,FALSE),0)&amp;"  ед."</f>
        <v>Минимальное количество транспортных средств:  2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99" t="s">
        <v>22</v>
      </c>
      <c r="D26" s="84" t="str">
        <f>C84</f>
        <v>Метро "Сходненская"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99" t="s">
        <v>24</v>
      </c>
      <c r="D27" s="84" t="str">
        <f>INDEX(C84:C196,MATCH(MAX(M84:M195),M84:M195,0),1)</f>
        <v>Пр. Донелайтиса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99" t="s">
        <v>27</v>
      </c>
      <c r="E32" s="90">
        <f t="array" ref="E32">MAX(IF(G84:G208=0,H84:H208))</f>
        <v>3.2640000000000002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3.4929999999999994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1</v>
      </c>
      <c r="U33" s="91" t="s">
        <v>266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102" t="s">
        <v>297</v>
      </c>
      <c r="E34" s="90">
        <v>0</v>
      </c>
      <c r="F34" s="94"/>
      <c r="G34" s="94"/>
      <c r="H34" s="94"/>
      <c r="I34" s="94"/>
      <c r="J34" s="72"/>
      <c r="K34" s="72"/>
      <c r="L34" s="83">
        <f t="shared" si="0"/>
        <v>840</v>
      </c>
      <c r="O34" s="49"/>
      <c r="P34" s="88">
        <v>1</v>
      </c>
      <c r="Q34" s="89">
        <v>0.27083333333333331</v>
      </c>
      <c r="R34" s="88">
        <v>1</v>
      </c>
      <c r="S34" s="155" t="s">
        <v>266</v>
      </c>
      <c r="T34" s="88">
        <v>3</v>
      </c>
      <c r="U34" s="33">
        <v>10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1</v>
      </c>
      <c r="AB34" s="91" t="s">
        <v>266</v>
      </c>
      <c r="AC34" s="148"/>
      <c r="AH34" s="93"/>
    </row>
    <row r="35" spans="1:34" s="83" customFormat="1" ht="18.75" customHeight="1" x14ac:dyDescent="0.25">
      <c r="A35" s="72"/>
      <c r="B35" s="72"/>
      <c r="D35" s="102" t="s">
        <v>298</v>
      </c>
      <c r="E35" s="95">
        <f>SUM(E32:E34)</f>
        <v>6.7569999999999997</v>
      </c>
      <c r="F35" s="72"/>
      <c r="G35" s="72"/>
      <c r="H35" s="72"/>
      <c r="I35" s="72"/>
      <c r="J35" s="72"/>
      <c r="K35" s="72"/>
      <c r="L35" s="83">
        <f t="shared" si="0"/>
        <v>870</v>
      </c>
      <c r="O35" s="49"/>
      <c r="P35" s="88">
        <v>1</v>
      </c>
      <c r="Q35" s="89">
        <v>0.29166666666666669</v>
      </c>
      <c r="R35" s="88">
        <v>3</v>
      </c>
      <c r="S35" s="91">
        <v>10</v>
      </c>
      <c r="T35" s="88">
        <v>3</v>
      </c>
      <c r="U35" s="91">
        <v>10</v>
      </c>
      <c r="V35" s="85"/>
      <c r="W35" s="101">
        <v>2</v>
      </c>
      <c r="X35" s="92">
        <v>0.29166666666666669</v>
      </c>
      <c r="Y35" s="88">
        <v>1</v>
      </c>
      <c r="Z35" s="155" t="s">
        <v>266</v>
      </c>
      <c r="AA35" s="88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0"/>
        <v>900</v>
      </c>
      <c r="P36" s="31">
        <v>1</v>
      </c>
      <c r="Q36" s="35">
        <v>0.3125</v>
      </c>
      <c r="R36" s="31">
        <v>3</v>
      </c>
      <c r="S36" s="33">
        <v>10</v>
      </c>
      <c r="T36" s="31">
        <v>3</v>
      </c>
      <c r="U36" s="33">
        <v>10</v>
      </c>
      <c r="V36" s="30"/>
      <c r="W36" s="36">
        <v>2</v>
      </c>
      <c r="X36" s="27">
        <v>0.3125</v>
      </c>
      <c r="Y36" s="31">
        <v>1</v>
      </c>
      <c r="Z36" s="155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0"/>
        <v>930</v>
      </c>
      <c r="P37" s="31">
        <v>1</v>
      </c>
      <c r="Q37" s="35">
        <v>0.33333333333333331</v>
      </c>
      <c r="R37" s="31">
        <v>3</v>
      </c>
      <c r="S37" s="33">
        <v>10</v>
      </c>
      <c r="T37" s="31">
        <v>3</v>
      </c>
      <c r="U37" s="33">
        <v>10</v>
      </c>
      <c r="V37" s="30"/>
      <c r="W37" s="36">
        <v>2</v>
      </c>
      <c r="X37" s="27">
        <v>0.33333333333333331</v>
      </c>
      <c r="Y37" s="31">
        <v>1</v>
      </c>
      <c r="Z37" s="155" t="s">
        <v>266</v>
      </c>
      <c r="AA37" s="31">
        <v>1</v>
      </c>
      <c r="AB37" s="91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0"/>
        <v>960</v>
      </c>
      <c r="P38" s="31">
        <v>1</v>
      </c>
      <c r="Q38" s="35">
        <v>0.35416666666666669</v>
      </c>
      <c r="R38" s="31">
        <v>3</v>
      </c>
      <c r="S38" s="33">
        <v>10</v>
      </c>
      <c r="T38" s="31">
        <v>3</v>
      </c>
      <c r="U38" s="33">
        <v>10</v>
      </c>
      <c r="V38" s="30"/>
      <c r="W38" s="36">
        <v>2</v>
      </c>
      <c r="X38" s="27">
        <v>0.35416666666666669</v>
      </c>
      <c r="Y38" s="31">
        <v>1</v>
      </c>
      <c r="Z38" s="155" t="s">
        <v>266</v>
      </c>
      <c r="AA38" s="31">
        <v>1</v>
      </c>
      <c r="AB38" s="91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0"/>
        <v>990</v>
      </c>
      <c r="P39" s="31">
        <v>1</v>
      </c>
      <c r="Q39" s="35">
        <v>0.375</v>
      </c>
      <c r="R39" s="31">
        <v>3</v>
      </c>
      <c r="S39" s="33">
        <v>10</v>
      </c>
      <c r="T39" s="31">
        <v>3</v>
      </c>
      <c r="U39" s="33">
        <v>10</v>
      </c>
      <c r="V39" s="30"/>
      <c r="W39" s="36">
        <v>2</v>
      </c>
      <c r="X39" s="27">
        <v>0.375</v>
      </c>
      <c r="Y39" s="31">
        <v>1</v>
      </c>
      <c r="Z39" s="155" t="s">
        <v>266</v>
      </c>
      <c r="AA39" s="31">
        <v>1</v>
      </c>
      <c r="AB39" s="91" t="s">
        <v>266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0"/>
        <v>1020</v>
      </c>
      <c r="P40" s="31">
        <v>1</v>
      </c>
      <c r="Q40" s="35">
        <v>0.39583333333333331</v>
      </c>
      <c r="R40" s="31">
        <v>3</v>
      </c>
      <c r="S40" s="33">
        <v>10</v>
      </c>
      <c r="T40" s="31">
        <v>1</v>
      </c>
      <c r="U40" s="33" t="s">
        <v>529</v>
      </c>
      <c r="V40" s="30"/>
      <c r="W40" s="36">
        <v>2</v>
      </c>
      <c r="X40" s="27">
        <v>0.39583333333333331</v>
      </c>
      <c r="Y40" s="31">
        <v>1</v>
      </c>
      <c r="Z40" s="155" t="s">
        <v>266</v>
      </c>
      <c r="AA40" s="31">
        <v>2</v>
      </c>
      <c r="AB40" s="91" t="s">
        <v>528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0"/>
        <v>1050</v>
      </c>
      <c r="P41" s="31">
        <v>1</v>
      </c>
      <c r="Q41" s="35">
        <v>0.41666666666666669</v>
      </c>
      <c r="R41" s="31">
        <v>1</v>
      </c>
      <c r="S41" s="155" t="s">
        <v>529</v>
      </c>
      <c r="T41" s="31">
        <v>1</v>
      </c>
      <c r="U41" s="33" t="s">
        <v>529</v>
      </c>
      <c r="V41" s="30"/>
      <c r="W41" s="36">
        <v>2</v>
      </c>
      <c r="X41" s="27">
        <v>0.41666666666666669</v>
      </c>
      <c r="Y41" s="31">
        <v>2</v>
      </c>
      <c r="Z41" s="91" t="s">
        <v>528</v>
      </c>
      <c r="AA41" s="31">
        <v>2</v>
      </c>
      <c r="AB41" s="91" t="s">
        <v>528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0"/>
        <v>1080</v>
      </c>
      <c r="P42" s="31">
        <v>1</v>
      </c>
      <c r="Q42" s="35">
        <v>0.4375</v>
      </c>
      <c r="R42" s="31">
        <v>1</v>
      </c>
      <c r="S42" s="155" t="s">
        <v>529</v>
      </c>
      <c r="T42" s="31">
        <v>1</v>
      </c>
      <c r="U42" s="33" t="s">
        <v>529</v>
      </c>
      <c r="V42" s="30"/>
      <c r="W42" s="36">
        <v>2</v>
      </c>
      <c r="X42" s="27">
        <v>0.4375</v>
      </c>
      <c r="Y42" s="31">
        <v>2</v>
      </c>
      <c r="Z42" s="91" t="s">
        <v>528</v>
      </c>
      <c r="AA42" s="31">
        <v>1</v>
      </c>
      <c r="AB42" s="91" t="s">
        <v>528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0"/>
        <v>1110</v>
      </c>
      <c r="P43" s="31">
        <v>1</v>
      </c>
      <c r="Q43" s="35">
        <v>0.45833333333333298</v>
      </c>
      <c r="R43" s="31">
        <v>1</v>
      </c>
      <c r="S43" s="155" t="s">
        <v>529</v>
      </c>
      <c r="T43" s="31">
        <v>1</v>
      </c>
      <c r="U43" s="33" t="s">
        <v>529</v>
      </c>
      <c r="V43" s="30"/>
      <c r="W43" s="36">
        <v>2</v>
      </c>
      <c r="X43" s="27">
        <v>0.45833333333333298</v>
      </c>
      <c r="Y43" s="31">
        <v>1</v>
      </c>
      <c r="Z43" s="91" t="s">
        <v>528</v>
      </c>
      <c r="AA43" s="31">
        <v>2</v>
      </c>
      <c r="AB43" s="91" t="s">
        <v>528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0"/>
        <v>1140</v>
      </c>
      <c r="P44" s="31">
        <v>1</v>
      </c>
      <c r="Q44" s="35">
        <v>0.47916666666666702</v>
      </c>
      <c r="R44" s="31">
        <v>1</v>
      </c>
      <c r="S44" s="155" t="s">
        <v>529</v>
      </c>
      <c r="T44" s="31">
        <v>1</v>
      </c>
      <c r="U44" s="33" t="s">
        <v>529</v>
      </c>
      <c r="V44" s="30"/>
      <c r="W44" s="36">
        <v>2</v>
      </c>
      <c r="X44" s="27">
        <v>0.47916666666666702</v>
      </c>
      <c r="Y44" s="31">
        <v>2</v>
      </c>
      <c r="Z44" s="91" t="s">
        <v>528</v>
      </c>
      <c r="AA44" s="31">
        <v>2</v>
      </c>
      <c r="AB44" s="91" t="s">
        <v>528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0"/>
        <v>1170</v>
      </c>
      <c r="P45" s="31">
        <v>1</v>
      </c>
      <c r="Q45" s="35">
        <v>0.5</v>
      </c>
      <c r="R45" s="31">
        <v>1</v>
      </c>
      <c r="S45" s="155" t="s">
        <v>529</v>
      </c>
      <c r="T45" s="31">
        <v>1</v>
      </c>
      <c r="U45" s="33" t="s">
        <v>529</v>
      </c>
      <c r="V45" s="30"/>
      <c r="W45" s="36">
        <v>2</v>
      </c>
      <c r="X45" s="27">
        <v>0.5</v>
      </c>
      <c r="Y45" s="31">
        <v>2</v>
      </c>
      <c r="Z45" s="91" t="s">
        <v>528</v>
      </c>
      <c r="AA45" s="31">
        <v>1</v>
      </c>
      <c r="AB45" s="91" t="s">
        <v>528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0"/>
        <v>1200</v>
      </c>
      <c r="P46" s="31">
        <v>1</v>
      </c>
      <c r="Q46" s="35">
        <v>0.52083333333333337</v>
      </c>
      <c r="R46" s="31">
        <v>1</v>
      </c>
      <c r="S46" s="155" t="s">
        <v>529</v>
      </c>
      <c r="T46" s="31">
        <v>1</v>
      </c>
      <c r="U46" s="33" t="s">
        <v>529</v>
      </c>
      <c r="V46" s="30"/>
      <c r="W46" s="36">
        <v>2</v>
      </c>
      <c r="X46" s="27">
        <v>0.52083333333333337</v>
      </c>
      <c r="Y46" s="31">
        <v>1</v>
      </c>
      <c r="Z46" s="91" t="s">
        <v>528</v>
      </c>
      <c r="AA46" s="31">
        <v>2</v>
      </c>
      <c r="AB46" s="91" t="s">
        <v>528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0"/>
        <v>1230</v>
      </c>
      <c r="P47" s="31">
        <v>1</v>
      </c>
      <c r="Q47" s="35">
        <v>0.54166666666666663</v>
      </c>
      <c r="R47" s="31">
        <v>1</v>
      </c>
      <c r="S47" s="155" t="s">
        <v>529</v>
      </c>
      <c r="T47" s="31">
        <v>1</v>
      </c>
      <c r="U47" s="33" t="s">
        <v>529</v>
      </c>
      <c r="V47" s="30"/>
      <c r="W47" s="36">
        <v>2</v>
      </c>
      <c r="X47" s="27">
        <v>0.54166666666666663</v>
      </c>
      <c r="Y47" s="31">
        <v>2</v>
      </c>
      <c r="Z47" s="91" t="s">
        <v>528</v>
      </c>
      <c r="AA47" s="31">
        <v>2</v>
      </c>
      <c r="AB47" s="91" t="s">
        <v>528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0"/>
        <v>1260</v>
      </c>
      <c r="P48" s="31">
        <v>1</v>
      </c>
      <c r="Q48" s="35">
        <v>0.5625</v>
      </c>
      <c r="R48" s="31">
        <v>1</v>
      </c>
      <c r="S48" s="155" t="s">
        <v>529</v>
      </c>
      <c r="T48" s="31">
        <v>1</v>
      </c>
      <c r="U48" s="33" t="s">
        <v>529</v>
      </c>
      <c r="V48" s="30"/>
      <c r="W48" s="36">
        <v>2</v>
      </c>
      <c r="X48" s="27">
        <v>0.5625</v>
      </c>
      <c r="Y48" s="31">
        <v>2</v>
      </c>
      <c r="Z48" s="91" t="s">
        <v>528</v>
      </c>
      <c r="AA48" s="31">
        <v>1</v>
      </c>
      <c r="AB48" s="91" t="s">
        <v>528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0"/>
        <v>1290</v>
      </c>
      <c r="P49" s="31">
        <v>1</v>
      </c>
      <c r="Q49" s="35">
        <v>0.58333333333333337</v>
      </c>
      <c r="R49" s="31">
        <v>1</v>
      </c>
      <c r="S49" s="155" t="s">
        <v>529</v>
      </c>
      <c r="T49" s="31">
        <v>1</v>
      </c>
      <c r="U49" s="33" t="s">
        <v>529</v>
      </c>
      <c r="V49" s="30"/>
      <c r="W49" s="36">
        <v>2</v>
      </c>
      <c r="X49" s="27">
        <v>0.58333333333333337</v>
      </c>
      <c r="Y49" s="31">
        <v>1</v>
      </c>
      <c r="Z49" s="91" t="s">
        <v>528</v>
      </c>
      <c r="AA49" s="31">
        <v>2</v>
      </c>
      <c r="AB49" s="91" t="s">
        <v>528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0"/>
        <v>1320</v>
      </c>
      <c r="P50" s="31">
        <v>1</v>
      </c>
      <c r="Q50" s="35">
        <v>0.60416666666666663</v>
      </c>
      <c r="R50" s="31">
        <v>1</v>
      </c>
      <c r="S50" s="155" t="s">
        <v>529</v>
      </c>
      <c r="T50" s="31">
        <v>1</v>
      </c>
      <c r="U50" s="33" t="s">
        <v>529</v>
      </c>
      <c r="V50" s="30"/>
      <c r="W50" s="36">
        <v>2</v>
      </c>
      <c r="X50" s="27">
        <v>0.60416666666666663</v>
      </c>
      <c r="Y50" s="31">
        <v>2</v>
      </c>
      <c r="Z50" s="91" t="s">
        <v>528</v>
      </c>
      <c r="AA50" s="31">
        <v>2</v>
      </c>
      <c r="AB50" s="91" t="s">
        <v>528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0"/>
        <v>1350</v>
      </c>
      <c r="P51" s="31">
        <v>1</v>
      </c>
      <c r="Q51" s="35">
        <v>0.625</v>
      </c>
      <c r="R51" s="31">
        <v>1</v>
      </c>
      <c r="S51" s="155" t="s">
        <v>529</v>
      </c>
      <c r="T51" s="31">
        <v>1</v>
      </c>
      <c r="U51" s="33" t="s">
        <v>529</v>
      </c>
      <c r="V51" s="30"/>
      <c r="W51" s="36">
        <v>2</v>
      </c>
      <c r="X51" s="27">
        <v>0.625</v>
      </c>
      <c r="Y51" s="31">
        <v>2</v>
      </c>
      <c r="Z51" s="91" t="s">
        <v>528</v>
      </c>
      <c r="AA51" s="31">
        <v>1</v>
      </c>
      <c r="AB51" s="91" t="s">
        <v>528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0"/>
        <v>1380</v>
      </c>
      <c r="P52" s="31">
        <v>1</v>
      </c>
      <c r="Q52" s="35">
        <v>0.64583333333333337</v>
      </c>
      <c r="R52" s="31">
        <v>1</v>
      </c>
      <c r="S52" s="155" t="s">
        <v>529</v>
      </c>
      <c r="T52" s="31">
        <v>2</v>
      </c>
      <c r="U52" s="155" t="s">
        <v>492</v>
      </c>
      <c r="V52" s="30"/>
      <c r="W52" s="36">
        <v>2</v>
      </c>
      <c r="X52" s="27">
        <v>0.64583333333333337</v>
      </c>
      <c r="Y52" s="31">
        <v>1</v>
      </c>
      <c r="Z52" s="91" t="s">
        <v>528</v>
      </c>
      <c r="AA52" s="31">
        <v>2</v>
      </c>
      <c r="AB52" s="91" t="s">
        <v>528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0"/>
        <v>1410</v>
      </c>
      <c r="P53" s="31">
        <v>1</v>
      </c>
      <c r="Q53" s="35">
        <v>0.66666666666666663</v>
      </c>
      <c r="R53" s="31">
        <v>2</v>
      </c>
      <c r="S53" s="155" t="s">
        <v>492</v>
      </c>
      <c r="T53" s="31">
        <v>3</v>
      </c>
      <c r="U53" s="155" t="s">
        <v>492</v>
      </c>
      <c r="V53" s="30"/>
      <c r="W53" s="36">
        <v>2</v>
      </c>
      <c r="X53" s="27">
        <v>0.66666666666666663</v>
      </c>
      <c r="Y53" s="31">
        <v>2</v>
      </c>
      <c r="Z53" s="91" t="s">
        <v>528</v>
      </c>
      <c r="AA53" s="31">
        <v>2</v>
      </c>
      <c r="AB53" s="91" t="s">
        <v>528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3</v>
      </c>
      <c r="S54" s="155" t="s">
        <v>492</v>
      </c>
      <c r="T54" s="31">
        <v>2</v>
      </c>
      <c r="U54" s="155" t="s">
        <v>492</v>
      </c>
      <c r="V54" s="30"/>
      <c r="W54" s="36">
        <v>2</v>
      </c>
      <c r="X54" s="27">
        <v>0.6875</v>
      </c>
      <c r="Y54" s="31">
        <v>2</v>
      </c>
      <c r="Z54" s="91" t="s">
        <v>528</v>
      </c>
      <c r="AA54" s="31">
        <v>1</v>
      </c>
      <c r="AB54" s="33" t="s">
        <v>528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155" t="s">
        <v>492</v>
      </c>
      <c r="T55" s="31">
        <v>3</v>
      </c>
      <c r="U55" s="155" t="s">
        <v>492</v>
      </c>
      <c r="V55" s="30"/>
      <c r="W55" s="36">
        <v>2</v>
      </c>
      <c r="X55" s="27">
        <v>0.70833333333333337</v>
      </c>
      <c r="Y55" s="31">
        <v>1</v>
      </c>
      <c r="Z55" s="91" t="s">
        <v>528</v>
      </c>
      <c r="AA55" s="31">
        <v>2</v>
      </c>
      <c r="AB55" s="33" t="s">
        <v>528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492</v>
      </c>
      <c r="T56" s="31">
        <v>2</v>
      </c>
      <c r="U56" s="155" t="s">
        <v>492</v>
      </c>
      <c r="V56" s="30"/>
      <c r="W56" s="36">
        <v>2</v>
      </c>
      <c r="X56" s="27">
        <v>0.72916666666666663</v>
      </c>
      <c r="Y56" s="31">
        <v>2</v>
      </c>
      <c r="Z56" s="91" t="s">
        <v>528</v>
      </c>
      <c r="AA56" s="31">
        <v>2</v>
      </c>
      <c r="AB56" s="33" t="s">
        <v>528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492</v>
      </c>
      <c r="T57" s="31">
        <v>3</v>
      </c>
      <c r="U57" s="155" t="s">
        <v>492</v>
      </c>
      <c r="V57" s="30"/>
      <c r="W57" s="36">
        <v>2</v>
      </c>
      <c r="X57" s="27">
        <v>0.75</v>
      </c>
      <c r="Y57" s="31">
        <v>2</v>
      </c>
      <c r="Z57" s="91" t="s">
        <v>528</v>
      </c>
      <c r="AA57" s="31">
        <v>1</v>
      </c>
      <c r="AB57" s="33" t="s">
        <v>528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3</v>
      </c>
      <c r="S58" s="155" t="s">
        <v>492</v>
      </c>
      <c r="T58" s="31">
        <v>2</v>
      </c>
      <c r="U58" s="155" t="s">
        <v>492</v>
      </c>
      <c r="V58" s="30"/>
      <c r="W58" s="36">
        <v>2</v>
      </c>
      <c r="X58" s="27">
        <v>0.77083333333333337</v>
      </c>
      <c r="Y58" s="31">
        <v>1</v>
      </c>
      <c r="Z58" s="91" t="s">
        <v>528</v>
      </c>
      <c r="AA58" s="31">
        <v>2</v>
      </c>
      <c r="AB58" s="33" t="s">
        <v>528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492</v>
      </c>
      <c r="T59" s="31">
        <v>3</v>
      </c>
      <c r="U59" s="155" t="s">
        <v>492</v>
      </c>
      <c r="V59" s="30"/>
      <c r="W59" s="36">
        <v>2</v>
      </c>
      <c r="X59" s="27">
        <v>0.79166666666666663</v>
      </c>
      <c r="Y59" s="31">
        <v>2</v>
      </c>
      <c r="Z59" s="91" t="s">
        <v>528</v>
      </c>
      <c r="AA59" s="31">
        <v>2</v>
      </c>
      <c r="AB59" s="33" t="s">
        <v>528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492</v>
      </c>
      <c r="T60" s="31">
        <v>2</v>
      </c>
      <c r="U60" s="155" t="s">
        <v>492</v>
      </c>
      <c r="V60" s="30"/>
      <c r="W60" s="36">
        <v>2</v>
      </c>
      <c r="X60" s="27">
        <v>0.8125</v>
      </c>
      <c r="Y60" s="31">
        <v>2</v>
      </c>
      <c r="Z60" s="91" t="s">
        <v>528</v>
      </c>
      <c r="AA60" s="31">
        <v>1</v>
      </c>
      <c r="AB60" s="33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2</v>
      </c>
      <c r="S61" s="155" t="s">
        <v>492</v>
      </c>
      <c r="T61" s="31">
        <v>1</v>
      </c>
      <c r="U61" s="33" t="s">
        <v>266</v>
      </c>
      <c r="V61" s="30"/>
      <c r="W61" s="36">
        <v>2</v>
      </c>
      <c r="X61" s="27">
        <v>0.83333333333333337</v>
      </c>
      <c r="Y61" s="31">
        <v>1</v>
      </c>
      <c r="Z61" s="155" t="s">
        <v>266</v>
      </c>
      <c r="AA61" s="31">
        <v>1</v>
      </c>
      <c r="AB61" s="33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155" t="s">
        <v>266</v>
      </c>
      <c r="T62" s="31">
        <v>1</v>
      </c>
      <c r="U62" s="33" t="s">
        <v>266</v>
      </c>
      <c r="V62" s="30"/>
      <c r="W62" s="36">
        <v>2</v>
      </c>
      <c r="X62" s="27">
        <v>0.85416666666666663</v>
      </c>
      <c r="Y62" s="31">
        <v>1</v>
      </c>
      <c r="Z62" s="155" t="s">
        <v>266</v>
      </c>
      <c r="AA62" s="31">
        <v>1</v>
      </c>
      <c r="AB62" s="33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155" t="s">
        <v>266</v>
      </c>
      <c r="T63" s="31">
        <v>1</v>
      </c>
      <c r="U63" s="33" t="s">
        <v>266</v>
      </c>
      <c r="V63" s="30"/>
      <c r="W63" s="36">
        <v>2</v>
      </c>
      <c r="X63" s="27">
        <v>0.875</v>
      </c>
      <c r="Y63" s="31">
        <v>1</v>
      </c>
      <c r="Z63" s="155" t="s">
        <v>266</v>
      </c>
      <c r="AA63" s="31">
        <v>1</v>
      </c>
      <c r="AB63" s="33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155" t="s">
        <v>266</v>
      </c>
      <c r="T64" s="31">
        <v>1</v>
      </c>
      <c r="U64" s="33" t="s">
        <v>266</v>
      </c>
      <c r="V64" s="30"/>
      <c r="W64" s="36">
        <v>2</v>
      </c>
      <c r="X64" s="27">
        <v>0.89583333333333304</v>
      </c>
      <c r="Y64" s="31">
        <v>1</v>
      </c>
      <c r="Z64" s="155" t="s">
        <v>266</v>
      </c>
      <c r="AA64" s="31">
        <v>1</v>
      </c>
      <c r="AB64" s="33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155" t="s">
        <v>266</v>
      </c>
      <c r="T65" s="31">
        <v>1</v>
      </c>
      <c r="U65" s="33" t="s">
        <v>266</v>
      </c>
      <c r="V65" s="30"/>
      <c r="W65" s="36">
        <v>2</v>
      </c>
      <c r="X65" s="27">
        <v>0.91666666666666663</v>
      </c>
      <c r="Y65" s="31">
        <v>1</v>
      </c>
      <c r="Z65" s="155" t="s">
        <v>266</v>
      </c>
      <c r="AA65" s="31">
        <v>1</v>
      </c>
      <c r="AB65" s="33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155" t="s">
        <v>266</v>
      </c>
      <c r="T66" s="31">
        <v>0</v>
      </c>
      <c r="U66" s="33" t="s">
        <v>217</v>
      </c>
      <c r="V66" s="30"/>
      <c r="W66" s="36">
        <v>2</v>
      </c>
      <c r="X66" s="27">
        <v>0.9375</v>
      </c>
      <c r="Y66" s="31">
        <v>1</v>
      </c>
      <c r="Z66" s="155" t="s">
        <v>266</v>
      </c>
      <c r="AA66" s="31">
        <v>0</v>
      </c>
      <c r="AB66" s="33" t="s">
        <v>217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2" t="s">
        <v>481</v>
      </c>
      <c r="Q75" s="143"/>
      <c r="R75" s="144">
        <f>SUM(R27:R74)</f>
        <v>58</v>
      </c>
      <c r="S75" s="144"/>
      <c r="T75" s="144">
        <f>SUM(T27:T74)</f>
        <v>58</v>
      </c>
      <c r="U75" s="144"/>
      <c r="V75" s="30"/>
      <c r="W75" s="142" t="s">
        <v>481</v>
      </c>
      <c r="X75" s="143"/>
      <c r="Y75" s="144">
        <f>SUM(Y27:Y74)</f>
        <v>46</v>
      </c>
      <c r="Z75" s="144"/>
      <c r="AA75" s="144">
        <f>SUM(AA27:AA74)</f>
        <v>46</v>
      </c>
      <c r="AB75" s="144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A78" s="19"/>
      <c r="B78" s="19"/>
      <c r="C78" s="195" t="s">
        <v>35</v>
      </c>
      <c r="D78" s="195"/>
      <c r="E78" s="195"/>
      <c r="F78" s="195"/>
      <c r="G78" s="195"/>
      <c r="H78" s="195"/>
      <c r="I78" s="195"/>
      <c r="J78" s="53"/>
      <c r="K78" s="53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53"/>
      <c r="K79" s="53"/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A80" s="19"/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K80" s="53"/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A81" s="19"/>
      <c r="B81" s="210"/>
      <c r="C81" s="213"/>
      <c r="D81" s="212"/>
      <c r="E81" s="212"/>
      <c r="F81" s="212"/>
      <c r="G81" s="210"/>
      <c r="H81" s="212"/>
      <c r="I81" s="212"/>
      <c r="J81" s="210"/>
      <c r="K81" s="53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A82" s="19"/>
      <c r="B82" s="210"/>
      <c r="C82" s="213"/>
      <c r="D82" s="212"/>
      <c r="E82" s="212"/>
      <c r="F82" s="212"/>
      <c r="G82" s="210"/>
      <c r="H82" s="212"/>
      <c r="I82" s="212"/>
      <c r="J82" s="210"/>
      <c r="K82" s="53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A83" s="19"/>
      <c r="B83" s="211"/>
      <c r="C83" s="213"/>
      <c r="D83" s="212"/>
      <c r="E83" s="212"/>
      <c r="F83" s="212"/>
      <c r="G83" s="211"/>
      <c r="H83" s="212"/>
      <c r="I83" s="212"/>
      <c r="J83" s="211"/>
      <c r="K83" s="53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A84" s="19"/>
      <c r="B84" s="24">
        <v>1</v>
      </c>
      <c r="C84" s="10" t="s">
        <v>279</v>
      </c>
      <c r="D84" s="24" t="s">
        <v>380</v>
      </c>
      <c r="E84" s="28">
        <v>55.8504427551295</v>
      </c>
      <c r="F84" s="28">
        <v>37.437580668849897</v>
      </c>
      <c r="G84" s="24">
        <v>0</v>
      </c>
      <c r="H84" s="21">
        <v>0</v>
      </c>
      <c r="I84" s="21"/>
      <c r="J84" s="24">
        <v>1</v>
      </c>
      <c r="K84" s="53"/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A85" s="19"/>
      <c r="B85" s="24">
        <v>2</v>
      </c>
      <c r="C85" s="10" t="s">
        <v>280</v>
      </c>
      <c r="D85" s="24" t="s">
        <v>380</v>
      </c>
      <c r="E85" s="28">
        <v>55.849765541786603</v>
      </c>
      <c r="F85" s="28">
        <v>37.431271038468402</v>
      </c>
      <c r="G85" s="24">
        <v>0</v>
      </c>
      <c r="H85" s="21">
        <v>0.33700000000000002</v>
      </c>
      <c r="I85" s="21">
        <v>0.33700000000000002</v>
      </c>
      <c r="J85" s="24">
        <v>2</v>
      </c>
      <c r="K85" s="53"/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A86" s="19"/>
      <c r="B86" s="24">
        <v>3</v>
      </c>
      <c r="C86" s="10" t="s">
        <v>281</v>
      </c>
      <c r="D86" s="24" t="s">
        <v>380</v>
      </c>
      <c r="E86" s="28">
        <v>55.8492344598654</v>
      </c>
      <c r="F86" s="28">
        <v>37.426707641763102</v>
      </c>
      <c r="G86" s="24">
        <v>0</v>
      </c>
      <c r="H86" s="21">
        <v>0.629</v>
      </c>
      <c r="I86" s="21">
        <v>0.29199999999999998</v>
      </c>
      <c r="J86" s="24">
        <v>3</v>
      </c>
      <c r="K86" s="53"/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1:29" ht="15.75" customHeight="1" x14ac:dyDescent="0.25">
      <c r="A87" s="19"/>
      <c r="B87" s="24">
        <v>4</v>
      </c>
      <c r="C87" s="10" t="s">
        <v>282</v>
      </c>
      <c r="D87" s="24" t="s">
        <v>380</v>
      </c>
      <c r="E87" s="28">
        <v>55.848859989187503</v>
      </c>
      <c r="F87" s="28">
        <v>37.422454293073898</v>
      </c>
      <c r="G87" s="24">
        <v>0</v>
      </c>
      <c r="H87" s="21">
        <v>0.9</v>
      </c>
      <c r="I87" s="21">
        <v>0.27100000000000002</v>
      </c>
      <c r="J87" s="24">
        <v>4</v>
      </c>
      <c r="K87" s="53"/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A88" s="19"/>
      <c r="B88" s="24">
        <v>5</v>
      </c>
      <c r="C88" s="10" t="s">
        <v>283</v>
      </c>
      <c r="D88" s="24" t="s">
        <v>381</v>
      </c>
      <c r="E88" s="28">
        <v>55.847573120403197</v>
      </c>
      <c r="F88" s="28">
        <v>37.4181045035808</v>
      </c>
      <c r="G88" s="24">
        <v>0</v>
      </c>
      <c r="H88" s="21">
        <v>1.38</v>
      </c>
      <c r="I88" s="21">
        <v>0.47999999999999987</v>
      </c>
      <c r="J88" s="24">
        <v>5</v>
      </c>
      <c r="K88" s="53"/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A89" s="19"/>
      <c r="B89" s="24">
        <v>6</v>
      </c>
      <c r="C89" s="10" t="s">
        <v>284</v>
      </c>
      <c r="D89" s="24" t="s">
        <v>381</v>
      </c>
      <c r="E89" s="28">
        <v>55.843885536617101</v>
      </c>
      <c r="F89" s="28">
        <v>37.4200325826992</v>
      </c>
      <c r="G89" s="24">
        <v>0</v>
      </c>
      <c r="H89" s="21">
        <v>1.8199999999999998</v>
      </c>
      <c r="I89" s="21">
        <v>0.43999999999999995</v>
      </c>
      <c r="J89" s="24">
        <v>6</v>
      </c>
      <c r="K89" s="53"/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A90" s="19"/>
      <c r="B90" s="24">
        <v>7</v>
      </c>
      <c r="C90" s="10" t="s">
        <v>285</v>
      </c>
      <c r="D90" s="24" t="s">
        <v>381</v>
      </c>
      <c r="E90" s="28">
        <v>55.840182201028298</v>
      </c>
      <c r="F90" s="28">
        <v>37.414678394077498</v>
      </c>
      <c r="G90" s="24">
        <v>0</v>
      </c>
      <c r="H90" s="21">
        <v>2.4630000000000001</v>
      </c>
      <c r="I90" s="21">
        <v>0.64300000000000024</v>
      </c>
      <c r="J90" s="24">
        <v>7</v>
      </c>
      <c r="K90" s="53"/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1:29" ht="15.75" customHeight="1" x14ac:dyDescent="0.25">
      <c r="A91" s="19"/>
      <c r="B91" s="24">
        <v>8</v>
      </c>
      <c r="C91" s="10" t="s">
        <v>286</v>
      </c>
      <c r="D91" s="24" t="s">
        <v>381</v>
      </c>
      <c r="E91" s="28">
        <v>55.838213415379002</v>
      </c>
      <c r="F91" s="28">
        <v>37.414816505321497</v>
      </c>
      <c r="G91" s="24">
        <v>0</v>
      </c>
      <c r="H91" s="21">
        <v>2.73</v>
      </c>
      <c r="I91" s="21">
        <v>0.2669999999999999</v>
      </c>
      <c r="J91" s="24">
        <v>8</v>
      </c>
      <c r="K91" s="53"/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1:29" ht="15.75" customHeight="1" x14ac:dyDescent="0.25">
      <c r="A92" s="19"/>
      <c r="B92" s="24">
        <v>9</v>
      </c>
      <c r="C92" s="10" t="s">
        <v>470</v>
      </c>
      <c r="D92" s="24" t="s">
        <v>382</v>
      </c>
      <c r="E92" s="28">
        <v>55.83480814</v>
      </c>
      <c r="F92" s="28">
        <v>37.41064729</v>
      </c>
      <c r="G92" s="24">
        <v>0</v>
      </c>
      <c r="H92" s="21">
        <v>3.2640000000000002</v>
      </c>
      <c r="I92" s="21">
        <v>0.53400000000000025</v>
      </c>
      <c r="J92" s="24">
        <v>9</v>
      </c>
      <c r="K92" s="53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1</v>
      </c>
      <c r="U92" s="31" t="s">
        <v>266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1:29" ht="15.75" customHeight="1" x14ac:dyDescent="0.25">
      <c r="A93" s="19"/>
      <c r="B93" s="24">
        <v>10</v>
      </c>
      <c r="C93" s="10" t="s">
        <v>308</v>
      </c>
      <c r="D93" s="24" t="s">
        <v>81</v>
      </c>
      <c r="E93" s="28"/>
      <c r="F93" s="28"/>
      <c r="G93" s="24" t="s">
        <v>385</v>
      </c>
      <c r="H93" s="21">
        <v>3.3640000000000003</v>
      </c>
      <c r="I93" s="21">
        <v>0.1</v>
      </c>
      <c r="J93" s="24"/>
      <c r="K93" s="53"/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155" t="s">
        <v>266</v>
      </c>
      <c r="T93" s="31">
        <v>3</v>
      </c>
      <c r="U93" s="33">
        <v>10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1</v>
      </c>
      <c r="AB93" s="31" t="s">
        <v>266</v>
      </c>
      <c r="AC93" s="29"/>
    </row>
    <row r="94" spans="1:29" ht="15.75" customHeight="1" x14ac:dyDescent="0.25">
      <c r="A94" s="19"/>
      <c r="B94" s="24">
        <v>11</v>
      </c>
      <c r="C94" s="10" t="s">
        <v>470</v>
      </c>
      <c r="D94" s="24" t="s">
        <v>382</v>
      </c>
      <c r="E94" s="28">
        <v>55.83476185</v>
      </c>
      <c r="F94" s="28">
        <v>37.410566129999999</v>
      </c>
      <c r="G94" s="24">
        <v>1</v>
      </c>
      <c r="H94" s="21">
        <v>0</v>
      </c>
      <c r="I94" s="21" t="s">
        <v>81</v>
      </c>
      <c r="J94" s="24">
        <v>1</v>
      </c>
      <c r="K94" s="53"/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3</v>
      </c>
      <c r="S94" s="31">
        <v>10</v>
      </c>
      <c r="T94" s="31">
        <v>3</v>
      </c>
      <c r="U94" s="31">
        <v>10</v>
      </c>
      <c r="V94" s="30"/>
      <c r="W94" s="36">
        <v>4</v>
      </c>
      <c r="X94" s="27">
        <v>0.29166666666666669</v>
      </c>
      <c r="Y94" s="31">
        <v>1</v>
      </c>
      <c r="Z94" s="157" t="s">
        <v>266</v>
      </c>
      <c r="AA94" s="31">
        <v>1</v>
      </c>
      <c r="AB94" s="31" t="s">
        <v>266</v>
      </c>
      <c r="AC94" s="29"/>
    </row>
    <row r="95" spans="1:29" ht="15.75" customHeight="1" x14ac:dyDescent="0.25">
      <c r="A95" s="19"/>
      <c r="B95" s="24">
        <v>12</v>
      </c>
      <c r="C95" s="10" t="s">
        <v>287</v>
      </c>
      <c r="D95" s="24" t="s">
        <v>382</v>
      </c>
      <c r="E95" s="28">
        <v>55.837002722603501</v>
      </c>
      <c r="F95" s="28">
        <v>37.414685355978598</v>
      </c>
      <c r="G95" s="24">
        <v>1</v>
      </c>
      <c r="H95" s="21">
        <v>0.35799999999999998</v>
      </c>
      <c r="I95" s="21">
        <v>0.35799999999999998</v>
      </c>
      <c r="J95" s="24">
        <v>2</v>
      </c>
      <c r="K95" s="53"/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3">
        <v>10</v>
      </c>
      <c r="T95" s="31">
        <v>3</v>
      </c>
      <c r="U95" s="33">
        <v>10</v>
      </c>
      <c r="V95" s="30"/>
      <c r="W95" s="36">
        <v>4</v>
      </c>
      <c r="X95" s="27">
        <v>0.3125</v>
      </c>
      <c r="Y95" s="31">
        <v>1</v>
      </c>
      <c r="Z95" s="157" t="s">
        <v>266</v>
      </c>
      <c r="AA95" s="31">
        <v>1</v>
      </c>
      <c r="AB95" s="31" t="s">
        <v>266</v>
      </c>
      <c r="AC95" s="29"/>
    </row>
    <row r="96" spans="1:29" ht="15.75" customHeight="1" x14ac:dyDescent="0.25">
      <c r="A96" s="19"/>
      <c r="B96" s="24">
        <v>13</v>
      </c>
      <c r="C96" s="10" t="s">
        <v>286</v>
      </c>
      <c r="D96" s="24" t="s">
        <v>381</v>
      </c>
      <c r="E96" s="28">
        <v>55.838027195271003</v>
      </c>
      <c r="F96" s="28">
        <v>37.415513075303402</v>
      </c>
      <c r="G96" s="24">
        <v>1</v>
      </c>
      <c r="H96" s="21">
        <v>0.502</v>
      </c>
      <c r="I96" s="21">
        <v>0.14400000000000002</v>
      </c>
      <c r="J96" s="24">
        <v>3</v>
      </c>
      <c r="K96" s="53"/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3</v>
      </c>
      <c r="S96" s="33">
        <v>10</v>
      </c>
      <c r="T96" s="31">
        <v>3</v>
      </c>
      <c r="U96" s="33">
        <v>10</v>
      </c>
      <c r="V96" s="30"/>
      <c r="W96" s="36">
        <v>4</v>
      </c>
      <c r="X96" s="27">
        <v>0.33333333333333331</v>
      </c>
      <c r="Y96" s="31">
        <v>1</v>
      </c>
      <c r="Z96" s="157" t="s">
        <v>266</v>
      </c>
      <c r="AA96" s="31">
        <v>1</v>
      </c>
      <c r="AB96" s="31" t="s">
        <v>266</v>
      </c>
      <c r="AC96" s="29"/>
    </row>
    <row r="97" spans="1:29" ht="15.75" customHeight="1" x14ac:dyDescent="0.25">
      <c r="A97" s="19"/>
      <c r="B97" s="24">
        <v>14</v>
      </c>
      <c r="C97" s="10" t="s">
        <v>285</v>
      </c>
      <c r="D97" s="24" t="s">
        <v>381</v>
      </c>
      <c r="E97" s="28">
        <v>55.840247287212101</v>
      </c>
      <c r="F97" s="28">
        <v>37.415049968193998</v>
      </c>
      <c r="G97" s="24">
        <v>1</v>
      </c>
      <c r="H97" s="21">
        <v>0.82699999999999996</v>
      </c>
      <c r="I97" s="21">
        <v>0.32499999999999996</v>
      </c>
      <c r="J97" s="24">
        <v>4</v>
      </c>
      <c r="K97" s="53"/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3">
        <v>10</v>
      </c>
      <c r="T97" s="31">
        <v>3</v>
      </c>
      <c r="U97" s="33">
        <v>10</v>
      </c>
      <c r="V97" s="30"/>
      <c r="W97" s="36">
        <v>4</v>
      </c>
      <c r="X97" s="27">
        <v>0.35416666666666669</v>
      </c>
      <c r="Y97" s="31">
        <v>1</v>
      </c>
      <c r="Z97" s="157" t="s">
        <v>266</v>
      </c>
      <c r="AA97" s="31">
        <v>1</v>
      </c>
      <c r="AB97" s="31" t="s">
        <v>266</v>
      </c>
      <c r="AC97" s="29"/>
    </row>
    <row r="98" spans="1:29" ht="15.75" customHeight="1" x14ac:dyDescent="0.25">
      <c r="A98" s="19"/>
      <c r="B98" s="24">
        <v>15</v>
      </c>
      <c r="C98" s="10" t="s">
        <v>284</v>
      </c>
      <c r="D98" s="24" t="s">
        <v>381</v>
      </c>
      <c r="E98" s="28">
        <v>55.843729008092197</v>
      </c>
      <c r="F98" s="28">
        <v>37.420341104553899</v>
      </c>
      <c r="G98" s="24">
        <v>1</v>
      </c>
      <c r="H98" s="21">
        <v>1.4409999999999998</v>
      </c>
      <c r="I98" s="21">
        <v>0.61399999999999988</v>
      </c>
      <c r="J98" s="24">
        <v>5</v>
      </c>
      <c r="K98" s="53"/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3</v>
      </c>
      <c r="S98" s="33">
        <v>10</v>
      </c>
      <c r="T98" s="31">
        <v>3</v>
      </c>
      <c r="U98" s="33">
        <v>10</v>
      </c>
      <c r="V98" s="30"/>
      <c r="W98" s="36">
        <v>4</v>
      </c>
      <c r="X98" s="27">
        <v>0.375</v>
      </c>
      <c r="Y98" s="31">
        <v>1</v>
      </c>
      <c r="Z98" s="157" t="s">
        <v>266</v>
      </c>
      <c r="AA98" s="31">
        <v>1</v>
      </c>
      <c r="AB98" s="33" t="s">
        <v>266</v>
      </c>
      <c r="AC98" s="29"/>
    </row>
    <row r="99" spans="1:29" ht="15.75" customHeight="1" x14ac:dyDescent="0.25">
      <c r="A99" s="19"/>
      <c r="B99" s="24">
        <v>16</v>
      </c>
      <c r="C99" s="10" t="s">
        <v>283</v>
      </c>
      <c r="D99" s="24" t="s">
        <v>380</v>
      </c>
      <c r="E99" s="28">
        <v>55.848899221310099</v>
      </c>
      <c r="F99" s="28">
        <v>37.418901798849703</v>
      </c>
      <c r="G99" s="52">
        <v>1</v>
      </c>
      <c r="H99" s="50">
        <v>2.1849999999999996</v>
      </c>
      <c r="I99" s="50">
        <v>0.74399999999999977</v>
      </c>
      <c r="J99" s="24">
        <v>6</v>
      </c>
      <c r="K99" s="53"/>
      <c r="L99" s="8">
        <v>16</v>
      </c>
      <c r="M99" s="8">
        <v>0</v>
      </c>
      <c r="N99" s="8">
        <v>1</v>
      </c>
      <c r="O99" s="26"/>
      <c r="P99" s="31">
        <v>3</v>
      </c>
      <c r="Q99" s="35">
        <v>0.39583333333333331</v>
      </c>
      <c r="R99" s="31">
        <v>3</v>
      </c>
      <c r="S99" s="33">
        <v>10</v>
      </c>
      <c r="T99" s="31">
        <v>1</v>
      </c>
      <c r="U99" s="33" t="s">
        <v>529</v>
      </c>
      <c r="V99" s="30"/>
      <c r="W99" s="36">
        <v>4</v>
      </c>
      <c r="X99" s="27">
        <v>0.39583333333333331</v>
      </c>
      <c r="Y99" s="31">
        <v>1</v>
      </c>
      <c r="Z99" s="157" t="s">
        <v>266</v>
      </c>
      <c r="AA99" s="31">
        <v>2</v>
      </c>
      <c r="AB99" s="33" t="s">
        <v>528</v>
      </c>
      <c r="AC99" s="29"/>
    </row>
    <row r="100" spans="1:29" ht="15.75" customHeight="1" x14ac:dyDescent="0.25">
      <c r="A100" s="19"/>
      <c r="B100" s="24">
        <v>17</v>
      </c>
      <c r="C100" s="10" t="s">
        <v>282</v>
      </c>
      <c r="D100" s="24" t="s">
        <v>380</v>
      </c>
      <c r="E100" s="28">
        <v>55.848932272020299</v>
      </c>
      <c r="F100" s="28">
        <v>37.425491496249499</v>
      </c>
      <c r="G100" s="24">
        <v>1</v>
      </c>
      <c r="H100" s="21">
        <v>2.5709999999999997</v>
      </c>
      <c r="I100" s="21">
        <v>0.38600000000000012</v>
      </c>
      <c r="J100" s="24">
        <v>7</v>
      </c>
      <c r="K100" s="53"/>
      <c r="L100" s="8">
        <v>17</v>
      </c>
      <c r="M100" s="8">
        <v>0</v>
      </c>
      <c r="N100" s="8">
        <v>2</v>
      </c>
      <c r="O100" s="26"/>
      <c r="P100" s="31">
        <v>3</v>
      </c>
      <c r="Q100" s="35">
        <v>0.41666666666666669</v>
      </c>
      <c r="R100" s="31">
        <v>1</v>
      </c>
      <c r="S100" s="31" t="s">
        <v>529</v>
      </c>
      <c r="T100" s="31">
        <v>1</v>
      </c>
      <c r="U100" s="31" t="s">
        <v>529</v>
      </c>
      <c r="V100" s="30"/>
      <c r="W100" s="36">
        <v>4</v>
      </c>
      <c r="X100" s="27">
        <v>0.41666666666666669</v>
      </c>
      <c r="Y100" s="31">
        <v>2</v>
      </c>
      <c r="Z100" s="157" t="s">
        <v>528</v>
      </c>
      <c r="AA100" s="31">
        <v>2</v>
      </c>
      <c r="AB100" s="33" t="s">
        <v>528</v>
      </c>
      <c r="AC100" s="29"/>
    </row>
    <row r="101" spans="1:29" ht="15.75" customHeight="1" x14ac:dyDescent="0.25">
      <c r="A101" s="19"/>
      <c r="B101" s="24">
        <v>18</v>
      </c>
      <c r="C101" s="10" t="s">
        <v>280</v>
      </c>
      <c r="D101" s="24" t="s">
        <v>380</v>
      </c>
      <c r="E101" s="28">
        <v>55.849755837452598</v>
      </c>
      <c r="F101" s="28">
        <v>37.432973246024297</v>
      </c>
      <c r="G101" s="24">
        <v>1</v>
      </c>
      <c r="H101" s="21">
        <v>3.0489999999999995</v>
      </c>
      <c r="I101" s="21">
        <v>0.47799999999999976</v>
      </c>
      <c r="J101" s="24">
        <v>8</v>
      </c>
      <c r="K101" s="53"/>
      <c r="L101" s="8">
        <v>18</v>
      </c>
      <c r="M101" s="8">
        <v>0</v>
      </c>
      <c r="N101" s="8">
        <v>3</v>
      </c>
      <c r="O101" s="26"/>
      <c r="P101" s="31">
        <v>3</v>
      </c>
      <c r="Q101" s="35">
        <v>0.4375</v>
      </c>
      <c r="R101" s="31">
        <v>1</v>
      </c>
      <c r="S101" s="31" t="s">
        <v>529</v>
      </c>
      <c r="T101" s="31">
        <v>1</v>
      </c>
      <c r="U101" s="31" t="s">
        <v>529</v>
      </c>
      <c r="V101" s="30"/>
      <c r="W101" s="36">
        <v>4</v>
      </c>
      <c r="X101" s="27">
        <v>0.4375</v>
      </c>
      <c r="Y101" s="31">
        <v>2</v>
      </c>
      <c r="Z101" s="157" t="s">
        <v>528</v>
      </c>
      <c r="AA101" s="31">
        <v>1</v>
      </c>
      <c r="AB101" s="33" t="s">
        <v>528</v>
      </c>
      <c r="AC101" s="29"/>
    </row>
    <row r="102" spans="1:29" ht="15.75" customHeight="1" x14ac:dyDescent="0.25">
      <c r="A102" s="19"/>
      <c r="B102" s="24">
        <v>19</v>
      </c>
      <c r="C102" s="10" t="s">
        <v>279</v>
      </c>
      <c r="D102" s="24" t="s">
        <v>383</v>
      </c>
      <c r="E102" s="28">
        <v>55.8499402351489</v>
      </c>
      <c r="F102" s="28">
        <v>37.439120630957397</v>
      </c>
      <c r="G102" s="24">
        <v>1</v>
      </c>
      <c r="H102" s="21">
        <v>3.4929999999999994</v>
      </c>
      <c r="I102" s="21">
        <v>0.44399999999999995</v>
      </c>
      <c r="J102" s="24">
        <v>9</v>
      </c>
      <c r="K102" s="53"/>
      <c r="L102" s="8">
        <v>19</v>
      </c>
      <c r="M102" s="8">
        <v>0</v>
      </c>
      <c r="N102" s="8">
        <v>4</v>
      </c>
      <c r="O102" s="26"/>
      <c r="P102" s="31">
        <v>3</v>
      </c>
      <c r="Q102" s="35">
        <v>0.45833333333333298</v>
      </c>
      <c r="R102" s="31">
        <v>1</v>
      </c>
      <c r="S102" s="31" t="s">
        <v>529</v>
      </c>
      <c r="T102" s="31">
        <v>1</v>
      </c>
      <c r="U102" s="31" t="s">
        <v>529</v>
      </c>
      <c r="V102" s="30"/>
      <c r="W102" s="36">
        <v>4</v>
      </c>
      <c r="X102" s="27">
        <v>0.45833333333333298</v>
      </c>
      <c r="Y102" s="31">
        <v>1</v>
      </c>
      <c r="Z102" s="157" t="s">
        <v>528</v>
      </c>
      <c r="AA102" s="31">
        <v>2</v>
      </c>
      <c r="AB102" s="33" t="s">
        <v>528</v>
      </c>
      <c r="AC102" s="29"/>
    </row>
    <row r="103" spans="1:29" ht="15.75" customHeight="1" x14ac:dyDescent="0.25">
      <c r="A103" s="19"/>
      <c r="B103" s="24">
        <v>20</v>
      </c>
      <c r="C103" s="10" t="s">
        <v>308</v>
      </c>
      <c r="D103" s="24" t="s">
        <v>81</v>
      </c>
      <c r="E103" s="28" t="s">
        <v>32</v>
      </c>
      <c r="F103" s="28" t="s">
        <v>32</v>
      </c>
      <c r="G103" s="24" t="s">
        <v>385</v>
      </c>
      <c r="H103" s="21">
        <v>3.8929999999999993</v>
      </c>
      <c r="I103" s="21">
        <v>0.4</v>
      </c>
      <c r="J103" s="24" t="s">
        <v>32</v>
      </c>
      <c r="K103" s="53"/>
      <c r="L103" s="8">
        <v>20</v>
      </c>
      <c r="M103" s="8">
        <v>0</v>
      </c>
      <c r="N103" s="8">
        <v>5</v>
      </c>
      <c r="O103" s="26"/>
      <c r="P103" s="31">
        <v>3</v>
      </c>
      <c r="Q103" s="35">
        <v>0.47916666666666702</v>
      </c>
      <c r="R103" s="31">
        <v>1</v>
      </c>
      <c r="S103" s="31" t="s">
        <v>529</v>
      </c>
      <c r="T103" s="31">
        <v>1</v>
      </c>
      <c r="U103" s="31" t="s">
        <v>529</v>
      </c>
      <c r="V103" s="30"/>
      <c r="W103" s="36">
        <v>4</v>
      </c>
      <c r="X103" s="27">
        <v>0.47916666666666702</v>
      </c>
      <c r="Y103" s="31">
        <v>2</v>
      </c>
      <c r="Z103" s="157" t="s">
        <v>528</v>
      </c>
      <c r="AA103" s="31">
        <v>2</v>
      </c>
      <c r="AB103" s="33" t="s">
        <v>528</v>
      </c>
      <c r="AC103" s="29"/>
    </row>
    <row r="104" spans="1:29" ht="15.75" customHeight="1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31">
        <v>3</v>
      </c>
      <c r="Q104" s="35">
        <v>0.5</v>
      </c>
      <c r="R104" s="31">
        <v>1</v>
      </c>
      <c r="S104" s="31" t="s">
        <v>529</v>
      </c>
      <c r="T104" s="31">
        <v>1</v>
      </c>
      <c r="U104" s="31" t="s">
        <v>529</v>
      </c>
      <c r="V104" s="30"/>
      <c r="W104" s="36">
        <v>4</v>
      </c>
      <c r="X104" s="27">
        <v>0.5</v>
      </c>
      <c r="Y104" s="31">
        <v>2</v>
      </c>
      <c r="Z104" s="157" t="s">
        <v>528</v>
      </c>
      <c r="AA104" s="31">
        <v>1</v>
      </c>
      <c r="AB104" s="33" t="s">
        <v>528</v>
      </c>
      <c r="AC104" s="29"/>
    </row>
    <row r="105" spans="1:29" ht="15.75" customHeight="1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31">
        <v>3</v>
      </c>
      <c r="Q105" s="35">
        <v>0.52083333333333337</v>
      </c>
      <c r="R105" s="31">
        <v>1</v>
      </c>
      <c r="S105" s="31" t="s">
        <v>529</v>
      </c>
      <c r="T105" s="31">
        <v>1</v>
      </c>
      <c r="U105" s="31" t="s">
        <v>529</v>
      </c>
      <c r="V105" s="30"/>
      <c r="W105" s="36">
        <v>4</v>
      </c>
      <c r="X105" s="27">
        <v>0.52083333333333337</v>
      </c>
      <c r="Y105" s="31">
        <v>1</v>
      </c>
      <c r="Z105" s="157" t="s">
        <v>528</v>
      </c>
      <c r="AA105" s="31">
        <v>2</v>
      </c>
      <c r="AB105" s="33" t="s">
        <v>528</v>
      </c>
      <c r="AC105" s="29"/>
    </row>
    <row r="106" spans="1:29" ht="15.75" customHeight="1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31">
        <v>3</v>
      </c>
      <c r="Q106" s="35">
        <v>0.54166666666666663</v>
      </c>
      <c r="R106" s="31">
        <v>1</v>
      </c>
      <c r="S106" s="31" t="s">
        <v>529</v>
      </c>
      <c r="T106" s="31">
        <v>1</v>
      </c>
      <c r="U106" s="31" t="s">
        <v>529</v>
      </c>
      <c r="V106" s="30"/>
      <c r="W106" s="36">
        <v>4</v>
      </c>
      <c r="X106" s="27">
        <v>0.54166666666666663</v>
      </c>
      <c r="Y106" s="31">
        <v>2</v>
      </c>
      <c r="Z106" s="157" t="s">
        <v>528</v>
      </c>
      <c r="AA106" s="31">
        <v>2</v>
      </c>
      <c r="AB106" s="33" t="s">
        <v>528</v>
      </c>
      <c r="AC106" s="29"/>
    </row>
    <row r="107" spans="1:29" ht="15.75" customHeight="1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31">
        <v>3</v>
      </c>
      <c r="Q107" s="35">
        <v>0.5625</v>
      </c>
      <c r="R107" s="31">
        <v>1</v>
      </c>
      <c r="S107" s="31" t="s">
        <v>529</v>
      </c>
      <c r="T107" s="31">
        <v>1</v>
      </c>
      <c r="U107" s="31" t="s">
        <v>529</v>
      </c>
      <c r="V107" s="30"/>
      <c r="W107" s="36">
        <v>4</v>
      </c>
      <c r="X107" s="27">
        <v>0.5625</v>
      </c>
      <c r="Y107" s="31">
        <v>2</v>
      </c>
      <c r="Z107" s="157" t="s">
        <v>528</v>
      </c>
      <c r="AA107" s="31">
        <v>1</v>
      </c>
      <c r="AB107" s="33" t="s">
        <v>528</v>
      </c>
      <c r="AC107" s="29"/>
    </row>
    <row r="108" spans="1:29" ht="15.75" customHeight="1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31">
        <v>3</v>
      </c>
      <c r="Q108" s="35">
        <v>0.58333333333333337</v>
      </c>
      <c r="R108" s="31">
        <v>1</v>
      </c>
      <c r="S108" s="31" t="s">
        <v>529</v>
      </c>
      <c r="T108" s="31">
        <v>1</v>
      </c>
      <c r="U108" s="31" t="s">
        <v>529</v>
      </c>
      <c r="V108" s="30"/>
      <c r="W108" s="36">
        <v>4</v>
      </c>
      <c r="X108" s="27">
        <v>0.58333333333333337</v>
      </c>
      <c r="Y108" s="31">
        <v>1</v>
      </c>
      <c r="Z108" s="157" t="s">
        <v>528</v>
      </c>
      <c r="AA108" s="31">
        <v>2</v>
      </c>
      <c r="AB108" s="33" t="s">
        <v>528</v>
      </c>
      <c r="AC108" s="29"/>
    </row>
    <row r="109" spans="1:29" ht="15.75" customHeight="1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31">
        <v>3</v>
      </c>
      <c r="Q109" s="35">
        <v>0.60416666666666663</v>
      </c>
      <c r="R109" s="31">
        <v>1</v>
      </c>
      <c r="S109" s="31" t="s">
        <v>529</v>
      </c>
      <c r="T109" s="31">
        <v>1</v>
      </c>
      <c r="U109" s="31" t="s">
        <v>529</v>
      </c>
      <c r="V109" s="30"/>
      <c r="W109" s="36">
        <v>4</v>
      </c>
      <c r="X109" s="27">
        <v>0.60416666666666663</v>
      </c>
      <c r="Y109" s="31">
        <v>2</v>
      </c>
      <c r="Z109" s="157" t="s">
        <v>528</v>
      </c>
      <c r="AA109" s="31">
        <v>2</v>
      </c>
      <c r="AB109" s="33" t="s">
        <v>528</v>
      </c>
      <c r="AC109" s="29"/>
    </row>
    <row r="110" spans="1:29" ht="15.75" customHeight="1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31">
        <v>3</v>
      </c>
      <c r="Q110" s="35">
        <v>0.625</v>
      </c>
      <c r="R110" s="31">
        <v>1</v>
      </c>
      <c r="S110" s="31" t="s">
        <v>529</v>
      </c>
      <c r="T110" s="31">
        <v>1</v>
      </c>
      <c r="U110" s="31" t="s">
        <v>529</v>
      </c>
      <c r="V110" s="30"/>
      <c r="W110" s="36">
        <v>4</v>
      </c>
      <c r="X110" s="27">
        <v>0.625</v>
      </c>
      <c r="Y110" s="31">
        <v>2</v>
      </c>
      <c r="Z110" s="157" t="s">
        <v>528</v>
      </c>
      <c r="AA110" s="31">
        <v>1</v>
      </c>
      <c r="AB110" s="33" t="s">
        <v>528</v>
      </c>
      <c r="AC110" s="29"/>
    </row>
    <row r="111" spans="1:29" ht="15.75" customHeight="1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31">
        <v>3</v>
      </c>
      <c r="Q111" s="35">
        <v>0.64583333333333337</v>
      </c>
      <c r="R111" s="31">
        <v>1</v>
      </c>
      <c r="S111" s="31" t="s">
        <v>529</v>
      </c>
      <c r="T111" s="31">
        <v>2</v>
      </c>
      <c r="U111" s="155" t="s">
        <v>492</v>
      </c>
      <c r="V111" s="30"/>
      <c r="W111" s="36">
        <v>4</v>
      </c>
      <c r="X111" s="27">
        <v>0.64583333333333337</v>
      </c>
      <c r="Y111" s="31">
        <v>1</v>
      </c>
      <c r="Z111" s="157" t="s">
        <v>528</v>
      </c>
      <c r="AA111" s="31">
        <v>2</v>
      </c>
      <c r="AB111" s="33" t="s">
        <v>528</v>
      </c>
      <c r="AC111" s="29"/>
    </row>
    <row r="112" spans="1:29" ht="15.75" customHeight="1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31">
        <v>3</v>
      </c>
      <c r="Q112" s="35">
        <v>0.66666666666666663</v>
      </c>
      <c r="R112" s="31">
        <v>2</v>
      </c>
      <c r="S112" s="155" t="s">
        <v>492</v>
      </c>
      <c r="T112" s="31">
        <v>3</v>
      </c>
      <c r="U112" s="155" t="s">
        <v>492</v>
      </c>
      <c r="V112" s="30"/>
      <c r="W112" s="36">
        <v>4</v>
      </c>
      <c r="X112" s="27">
        <v>0.66666666666666663</v>
      </c>
      <c r="Y112" s="31">
        <v>2</v>
      </c>
      <c r="Z112" s="157" t="s">
        <v>528</v>
      </c>
      <c r="AA112" s="31">
        <v>2</v>
      </c>
      <c r="AB112" s="33" t="s">
        <v>528</v>
      </c>
      <c r="AC112" s="29"/>
    </row>
    <row r="113" spans="1:29" ht="15.75" customHeight="1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31">
        <v>3</v>
      </c>
      <c r="Q113" s="35">
        <v>0.6875</v>
      </c>
      <c r="R113" s="31">
        <v>3</v>
      </c>
      <c r="S113" s="155" t="s">
        <v>492</v>
      </c>
      <c r="T113" s="31">
        <v>2</v>
      </c>
      <c r="U113" s="155" t="s">
        <v>492</v>
      </c>
      <c r="V113" s="30"/>
      <c r="W113" s="36">
        <v>4</v>
      </c>
      <c r="X113" s="27">
        <v>0.6875</v>
      </c>
      <c r="Y113" s="31">
        <v>2</v>
      </c>
      <c r="Z113" s="157" t="s">
        <v>528</v>
      </c>
      <c r="AA113" s="31">
        <v>1</v>
      </c>
      <c r="AB113" s="33" t="s">
        <v>528</v>
      </c>
      <c r="AC113" s="29"/>
    </row>
    <row r="114" spans="1:29" ht="15.75" customHeight="1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31">
        <v>3</v>
      </c>
      <c r="Q114" s="35">
        <v>0.70833333333333337</v>
      </c>
      <c r="R114" s="31">
        <v>2</v>
      </c>
      <c r="S114" s="155" t="s">
        <v>492</v>
      </c>
      <c r="T114" s="31">
        <v>3</v>
      </c>
      <c r="U114" s="155" t="s">
        <v>492</v>
      </c>
      <c r="V114" s="30"/>
      <c r="W114" s="36">
        <v>4</v>
      </c>
      <c r="X114" s="27">
        <v>0.70833333333333337</v>
      </c>
      <c r="Y114" s="31">
        <v>1</v>
      </c>
      <c r="Z114" s="157" t="s">
        <v>528</v>
      </c>
      <c r="AA114" s="31">
        <v>2</v>
      </c>
      <c r="AB114" s="33" t="s">
        <v>528</v>
      </c>
      <c r="AC114" s="29"/>
    </row>
    <row r="115" spans="1:29" ht="15.75" customHeight="1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31">
        <v>3</v>
      </c>
      <c r="Q115" s="35">
        <v>0.72916666666666663</v>
      </c>
      <c r="R115" s="31">
        <v>3</v>
      </c>
      <c r="S115" s="155" t="s">
        <v>492</v>
      </c>
      <c r="T115" s="31">
        <v>2</v>
      </c>
      <c r="U115" s="155" t="s">
        <v>492</v>
      </c>
      <c r="V115" s="30"/>
      <c r="W115" s="36">
        <v>4</v>
      </c>
      <c r="X115" s="27">
        <v>0.72916666666666663</v>
      </c>
      <c r="Y115" s="31">
        <v>2</v>
      </c>
      <c r="Z115" s="158" t="s">
        <v>528</v>
      </c>
      <c r="AA115" s="31">
        <v>2</v>
      </c>
      <c r="AB115" s="33" t="s">
        <v>528</v>
      </c>
      <c r="AC115" s="29"/>
    </row>
    <row r="116" spans="1:29" ht="15.75" customHeight="1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31">
        <v>3</v>
      </c>
      <c r="Q116" s="35">
        <v>0.75</v>
      </c>
      <c r="R116" s="31">
        <v>2</v>
      </c>
      <c r="S116" s="155" t="s">
        <v>492</v>
      </c>
      <c r="T116" s="31">
        <v>3</v>
      </c>
      <c r="U116" s="155" t="s">
        <v>492</v>
      </c>
      <c r="V116" s="30"/>
      <c r="W116" s="36">
        <v>4</v>
      </c>
      <c r="X116" s="27">
        <v>0.75</v>
      </c>
      <c r="Y116" s="31">
        <v>2</v>
      </c>
      <c r="Z116" s="158" t="s">
        <v>528</v>
      </c>
      <c r="AA116" s="31">
        <v>1</v>
      </c>
      <c r="AB116" s="33" t="s">
        <v>528</v>
      </c>
      <c r="AC116" s="29"/>
    </row>
    <row r="117" spans="1:29" ht="15.75" customHeight="1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31">
        <v>3</v>
      </c>
      <c r="Q117" s="35">
        <v>0.77083333333333337</v>
      </c>
      <c r="R117" s="31">
        <v>3</v>
      </c>
      <c r="S117" s="155" t="s">
        <v>492</v>
      </c>
      <c r="T117" s="31">
        <v>2</v>
      </c>
      <c r="U117" s="155" t="s">
        <v>492</v>
      </c>
      <c r="V117" s="30"/>
      <c r="W117" s="36">
        <v>4</v>
      </c>
      <c r="X117" s="27">
        <v>0.77083333333333337</v>
      </c>
      <c r="Y117" s="31">
        <v>1</v>
      </c>
      <c r="Z117" s="158" t="s">
        <v>528</v>
      </c>
      <c r="AA117" s="31">
        <v>2</v>
      </c>
      <c r="AB117" s="33" t="s">
        <v>528</v>
      </c>
      <c r="AC117" s="29"/>
    </row>
    <row r="118" spans="1:29" ht="15.75" customHeight="1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31">
        <v>3</v>
      </c>
      <c r="Q118" s="35">
        <v>0.79166666666666663</v>
      </c>
      <c r="R118" s="31">
        <v>2</v>
      </c>
      <c r="S118" s="155" t="s">
        <v>492</v>
      </c>
      <c r="T118" s="31">
        <v>3</v>
      </c>
      <c r="U118" s="155" t="s">
        <v>492</v>
      </c>
      <c r="V118" s="30"/>
      <c r="W118" s="36">
        <v>4</v>
      </c>
      <c r="X118" s="27">
        <v>0.79166666666666663</v>
      </c>
      <c r="Y118" s="31">
        <v>2</v>
      </c>
      <c r="Z118" s="158" t="s">
        <v>528</v>
      </c>
      <c r="AA118" s="31">
        <v>2</v>
      </c>
      <c r="AB118" s="33" t="s">
        <v>528</v>
      </c>
      <c r="AC118" s="29"/>
    </row>
    <row r="119" spans="1:29" ht="15.75" customHeight="1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31">
        <v>3</v>
      </c>
      <c r="Q119" s="35">
        <v>0.8125</v>
      </c>
      <c r="R119" s="31">
        <v>3</v>
      </c>
      <c r="S119" s="155" t="s">
        <v>492</v>
      </c>
      <c r="T119" s="31">
        <v>2</v>
      </c>
      <c r="U119" s="155" t="s">
        <v>492</v>
      </c>
      <c r="V119" s="30"/>
      <c r="W119" s="36">
        <v>4</v>
      </c>
      <c r="X119" s="27">
        <v>0.8125</v>
      </c>
      <c r="Y119" s="31">
        <v>2</v>
      </c>
      <c r="Z119" s="158" t="s">
        <v>528</v>
      </c>
      <c r="AA119" s="31">
        <v>1</v>
      </c>
      <c r="AB119" s="33" t="s">
        <v>266</v>
      </c>
      <c r="AC119" s="29"/>
    </row>
    <row r="120" spans="1:29" ht="15.75" customHeight="1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31">
        <v>3</v>
      </c>
      <c r="Q120" s="35">
        <v>0.83333333333333337</v>
      </c>
      <c r="R120" s="31">
        <v>2</v>
      </c>
      <c r="S120" s="155" t="s">
        <v>492</v>
      </c>
      <c r="T120" s="31">
        <v>1</v>
      </c>
      <c r="U120" s="31" t="s">
        <v>266</v>
      </c>
      <c r="V120" s="30"/>
      <c r="W120" s="36">
        <v>4</v>
      </c>
      <c r="X120" s="27">
        <v>0.83333333333333337</v>
      </c>
      <c r="Y120" s="31">
        <v>1</v>
      </c>
      <c r="Z120" s="158" t="s">
        <v>266</v>
      </c>
      <c r="AA120" s="31">
        <v>1</v>
      </c>
      <c r="AB120" s="31" t="s">
        <v>266</v>
      </c>
      <c r="AC120" s="29"/>
    </row>
    <row r="121" spans="1:29" ht="15.75" customHeight="1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31">
        <v>3</v>
      </c>
      <c r="Q121" s="35">
        <v>0.85416666666666663</v>
      </c>
      <c r="R121" s="31">
        <v>1</v>
      </c>
      <c r="S121" s="155" t="s">
        <v>266</v>
      </c>
      <c r="T121" s="31">
        <v>1</v>
      </c>
      <c r="U121" s="31" t="s">
        <v>266</v>
      </c>
      <c r="V121" s="30"/>
      <c r="W121" s="36">
        <v>4</v>
      </c>
      <c r="X121" s="27">
        <v>0.85416666666666663</v>
      </c>
      <c r="Y121" s="31">
        <v>1</v>
      </c>
      <c r="Z121" s="158" t="s">
        <v>266</v>
      </c>
      <c r="AA121" s="31">
        <v>1</v>
      </c>
      <c r="AB121" s="31" t="s">
        <v>266</v>
      </c>
      <c r="AC121" s="29"/>
    </row>
    <row r="122" spans="1:29" ht="15.75" customHeight="1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31">
        <v>3</v>
      </c>
      <c r="Q122" s="35">
        <v>0.875</v>
      </c>
      <c r="R122" s="31">
        <v>1</v>
      </c>
      <c r="S122" s="155" t="s">
        <v>266</v>
      </c>
      <c r="T122" s="31">
        <v>1</v>
      </c>
      <c r="U122" s="31" t="s">
        <v>266</v>
      </c>
      <c r="V122" s="30"/>
      <c r="W122" s="36">
        <v>4</v>
      </c>
      <c r="X122" s="27">
        <v>0.875</v>
      </c>
      <c r="Y122" s="31">
        <v>1</v>
      </c>
      <c r="Z122" s="158" t="s">
        <v>266</v>
      </c>
      <c r="AA122" s="31">
        <v>1</v>
      </c>
      <c r="AB122" s="31" t="s">
        <v>266</v>
      </c>
      <c r="AC122" s="29"/>
    </row>
    <row r="123" spans="1:29" ht="15.75" customHeight="1" x14ac:dyDescent="0.25">
      <c r="A123" s="19"/>
      <c r="B123" s="24" t="str">
        <f t="shared" ref="B123:B143" si="1">IF(C123=" "," ",B122+1)</f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ref="G123:G143" si="2">IF(M122&gt;0,0,IF(N122&gt;0,1,""))</f>
        <v/>
      </c>
      <c r="H123" s="21" t="s">
        <v>81</v>
      </c>
      <c r="I123" s="21" t="str">
        <f t="shared" ref="I123:I143" si="3">IFERROR(IF(IF(ISERROR(H123-H122),"",H123-H122)&lt;0,"",H123-H122)," ")</f>
        <v xml:space="preserve"> </v>
      </c>
      <c r="J123" s="24" t="str">
        <f t="shared" ref="J123:J143" si="4">IF(M122&gt;0,M122,IF(N122&gt;0,N122," "))</f>
        <v xml:space="preserve"> </v>
      </c>
      <c r="K123" s="53"/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1</v>
      </c>
      <c r="S123" s="155" t="s">
        <v>266</v>
      </c>
      <c r="T123" s="31">
        <v>1</v>
      </c>
      <c r="U123" s="31" t="s">
        <v>266</v>
      </c>
      <c r="V123" s="30"/>
      <c r="W123" s="36">
        <v>4</v>
      </c>
      <c r="X123" s="27">
        <v>0.89583333333333304</v>
      </c>
      <c r="Y123" s="31">
        <v>1</v>
      </c>
      <c r="Z123" s="158" t="s">
        <v>266</v>
      </c>
      <c r="AA123" s="31">
        <v>1</v>
      </c>
      <c r="AB123" s="31" t="s">
        <v>266</v>
      </c>
      <c r="AC123" s="29"/>
    </row>
    <row r="124" spans="1:29" ht="15.75" customHeight="1" x14ac:dyDescent="0.25">
      <c r="A124" s="19"/>
      <c r="B124" s="24" t="str">
        <f t="shared" si="1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2"/>
        <v/>
      </c>
      <c r="H124" s="21" t="s">
        <v>81</v>
      </c>
      <c r="I124" s="21" t="str">
        <f t="shared" si="3"/>
        <v xml:space="preserve"> </v>
      </c>
      <c r="J124" s="24" t="str">
        <f t="shared" si="4"/>
        <v xml:space="preserve"> </v>
      </c>
      <c r="K124" s="53"/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155" t="s">
        <v>266</v>
      </c>
      <c r="T124" s="31">
        <v>1</v>
      </c>
      <c r="U124" s="31" t="s">
        <v>266</v>
      </c>
      <c r="V124" s="30"/>
      <c r="W124" s="36">
        <v>4</v>
      </c>
      <c r="X124" s="27">
        <v>0.91666666666666663</v>
      </c>
      <c r="Y124" s="31">
        <v>1</v>
      </c>
      <c r="Z124" s="158" t="s">
        <v>266</v>
      </c>
      <c r="AA124" s="31">
        <v>1</v>
      </c>
      <c r="AB124" s="31" t="s">
        <v>266</v>
      </c>
      <c r="AC124" s="29"/>
    </row>
    <row r="125" spans="1:29" ht="15.75" customHeight="1" x14ac:dyDescent="0.25">
      <c r="A125" s="19"/>
      <c r="B125" s="24" t="str">
        <f t="shared" si="1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2"/>
        <v/>
      </c>
      <c r="H125" s="21" t="s">
        <v>81</v>
      </c>
      <c r="I125" s="21" t="str">
        <f t="shared" si="3"/>
        <v xml:space="preserve"> </v>
      </c>
      <c r="J125" s="24" t="str">
        <f t="shared" si="4"/>
        <v xml:space="preserve"> </v>
      </c>
      <c r="K125" s="53"/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155" t="s">
        <v>266</v>
      </c>
      <c r="T125" s="31">
        <v>0</v>
      </c>
      <c r="U125" s="31" t="s">
        <v>217</v>
      </c>
      <c r="V125" s="30"/>
      <c r="W125" s="36">
        <v>4</v>
      </c>
      <c r="X125" s="27">
        <v>0.9375</v>
      </c>
      <c r="Y125" s="31">
        <v>1</v>
      </c>
      <c r="Z125" s="158" t="s">
        <v>266</v>
      </c>
      <c r="AA125" s="31">
        <v>0</v>
      </c>
      <c r="AB125" s="31" t="s">
        <v>217</v>
      </c>
      <c r="AC125" s="29"/>
    </row>
    <row r="126" spans="1:29" ht="15.75" customHeight="1" x14ac:dyDescent="0.25">
      <c r="A126" s="19"/>
      <c r="B126" s="24" t="str">
        <f t="shared" si="1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2"/>
        <v/>
      </c>
      <c r="H126" s="21" t="s">
        <v>81</v>
      </c>
      <c r="I126" s="21" t="str">
        <f t="shared" si="3"/>
        <v xml:space="preserve"> </v>
      </c>
      <c r="J126" s="24" t="str">
        <f t="shared" si="4"/>
        <v xml:space="preserve"> </v>
      </c>
      <c r="K126" s="53"/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1:29" ht="15.75" customHeight="1" x14ac:dyDescent="0.25">
      <c r="A127" s="19"/>
      <c r="B127" s="24" t="str">
        <f t="shared" si="1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2"/>
        <v/>
      </c>
      <c r="H127" s="21" t="s">
        <v>81</v>
      </c>
      <c r="I127" s="21" t="str">
        <f t="shared" si="3"/>
        <v xml:space="preserve"> </v>
      </c>
      <c r="J127" s="24" t="str">
        <f t="shared" si="4"/>
        <v xml:space="preserve"> </v>
      </c>
      <c r="K127" s="53"/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1:29" ht="15.75" customHeight="1" x14ac:dyDescent="0.25">
      <c r="A128" s="19"/>
      <c r="B128" s="24" t="str">
        <f t="shared" si="1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2"/>
        <v/>
      </c>
      <c r="H128" s="21" t="s">
        <v>81</v>
      </c>
      <c r="I128" s="21" t="str">
        <f t="shared" si="3"/>
        <v xml:space="preserve"> </v>
      </c>
      <c r="J128" s="24" t="str">
        <f t="shared" si="4"/>
        <v xml:space="preserve"> </v>
      </c>
      <c r="K128" s="53"/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1:29" ht="15.75" customHeight="1" x14ac:dyDescent="0.25">
      <c r="A129" s="19"/>
      <c r="B129" s="24" t="str">
        <f t="shared" si="1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2"/>
        <v/>
      </c>
      <c r="H129" s="21" t="s">
        <v>81</v>
      </c>
      <c r="I129" s="21" t="str">
        <f t="shared" si="3"/>
        <v xml:space="preserve"> </v>
      </c>
      <c r="J129" s="24" t="str">
        <f t="shared" si="4"/>
        <v xml:space="preserve"> </v>
      </c>
      <c r="K129" s="53"/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1:29" ht="15.75" customHeight="1" x14ac:dyDescent="0.25">
      <c r="A130" s="19"/>
      <c r="B130" s="24" t="str">
        <f t="shared" si="1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2"/>
        <v/>
      </c>
      <c r="H130" s="21" t="s">
        <v>81</v>
      </c>
      <c r="I130" s="21" t="str">
        <f t="shared" si="3"/>
        <v xml:space="preserve"> </v>
      </c>
      <c r="J130" s="24" t="str">
        <f t="shared" si="4"/>
        <v xml:space="preserve"> </v>
      </c>
      <c r="K130" s="53"/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1:29" ht="15.75" customHeight="1" x14ac:dyDescent="0.25">
      <c r="A131" s="19"/>
      <c r="B131" s="24" t="str">
        <f t="shared" si="1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2"/>
        <v/>
      </c>
      <c r="H131" s="21" t="s">
        <v>81</v>
      </c>
      <c r="I131" s="21" t="str">
        <f t="shared" si="3"/>
        <v xml:space="preserve"> </v>
      </c>
      <c r="J131" s="24" t="str">
        <f t="shared" si="4"/>
        <v xml:space="preserve"> </v>
      </c>
      <c r="K131" s="53"/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1:29" ht="15.75" customHeight="1" x14ac:dyDescent="0.25">
      <c r="A132" s="19"/>
      <c r="B132" s="24" t="str">
        <f t="shared" si="1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2"/>
        <v/>
      </c>
      <c r="H132" s="21" t="s">
        <v>81</v>
      </c>
      <c r="I132" s="21" t="str">
        <f t="shared" si="3"/>
        <v xml:space="preserve"> </v>
      </c>
      <c r="J132" s="24" t="str">
        <f t="shared" si="4"/>
        <v xml:space="preserve"> </v>
      </c>
      <c r="K132" s="53"/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29" ht="15.75" customHeight="1" x14ac:dyDescent="0.25">
      <c r="A133" s="19"/>
      <c r="B133" s="24" t="str">
        <f t="shared" si="1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2"/>
        <v/>
      </c>
      <c r="H133" s="21" t="s">
        <v>81</v>
      </c>
      <c r="I133" s="21" t="str">
        <f t="shared" si="3"/>
        <v xml:space="preserve"> </v>
      </c>
      <c r="J133" s="24" t="str">
        <f t="shared" si="4"/>
        <v xml:space="preserve"> </v>
      </c>
      <c r="K133" s="53"/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29" ht="15.75" customHeight="1" x14ac:dyDescent="0.25">
      <c r="A134" s="19"/>
      <c r="B134" s="24" t="str">
        <f t="shared" si="1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2"/>
        <v/>
      </c>
      <c r="H134" s="21" t="s">
        <v>81</v>
      </c>
      <c r="I134" s="21" t="str">
        <f t="shared" si="3"/>
        <v xml:space="preserve"> </v>
      </c>
      <c r="J134" s="24" t="str">
        <f t="shared" si="4"/>
        <v xml:space="preserve"> </v>
      </c>
      <c r="K134" s="53"/>
      <c r="L134" s="8">
        <v>51</v>
      </c>
      <c r="M134" s="8">
        <v>0</v>
      </c>
      <c r="N134" s="8">
        <v>0</v>
      </c>
      <c r="O134" s="26"/>
      <c r="P134" s="142" t="s">
        <v>481</v>
      </c>
      <c r="Q134" s="143"/>
      <c r="R134" s="144">
        <f>SUM(R86:R133)</f>
        <v>58</v>
      </c>
      <c r="S134" s="144"/>
      <c r="T134" s="144">
        <f>SUM(T86:T133)</f>
        <v>58</v>
      </c>
      <c r="U134" s="144"/>
      <c r="V134" s="34"/>
      <c r="W134" s="142" t="s">
        <v>481</v>
      </c>
      <c r="X134" s="143"/>
      <c r="Y134" s="144">
        <f>SUM(Y86:Y133)</f>
        <v>46</v>
      </c>
      <c r="Z134" s="144"/>
      <c r="AA134" s="144">
        <f>SUM(AA86:AA133)</f>
        <v>46</v>
      </c>
      <c r="AB134" s="144"/>
      <c r="AC134" s="29"/>
    </row>
    <row r="135" spans="1:29" ht="15.75" customHeight="1" x14ac:dyDescent="0.25">
      <c r="A135" s="19"/>
      <c r="B135" s="24" t="str">
        <f t="shared" si="1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2"/>
        <v/>
      </c>
      <c r="H135" s="21" t="s">
        <v>81</v>
      </c>
      <c r="I135" s="21" t="str">
        <f t="shared" si="3"/>
        <v xml:space="preserve"> </v>
      </c>
      <c r="J135" s="24" t="str">
        <f t="shared" si="4"/>
        <v xml:space="preserve"> </v>
      </c>
      <c r="K135" s="53"/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29" ht="15.75" customHeight="1" x14ac:dyDescent="0.25">
      <c r="A136" s="19"/>
      <c r="B136" s="24" t="str">
        <f t="shared" si="1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2"/>
        <v/>
      </c>
      <c r="H136" s="21" t="s">
        <v>81</v>
      </c>
      <c r="I136" s="21" t="str">
        <f t="shared" si="3"/>
        <v xml:space="preserve"> </v>
      </c>
      <c r="J136" s="24" t="str">
        <f t="shared" si="4"/>
        <v xml:space="preserve"> </v>
      </c>
      <c r="K136" s="53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29" ht="15.75" customHeight="1" x14ac:dyDescent="0.25">
      <c r="A137" s="19"/>
      <c r="B137" s="24" t="str">
        <f t="shared" si="1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2"/>
        <v/>
      </c>
      <c r="H137" s="21" t="s">
        <v>81</v>
      </c>
      <c r="I137" s="21" t="str">
        <f t="shared" si="3"/>
        <v xml:space="preserve"> </v>
      </c>
      <c r="J137" s="24" t="str">
        <f t="shared" si="4"/>
        <v xml:space="preserve"> </v>
      </c>
      <c r="K137" s="53"/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29" ht="15.75" customHeight="1" x14ac:dyDescent="0.25">
      <c r="A138" s="19"/>
      <c r="B138" s="24" t="str">
        <f t="shared" si="1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2"/>
        <v/>
      </c>
      <c r="H138" s="21" t="s">
        <v>81</v>
      </c>
      <c r="I138" s="21" t="str">
        <f t="shared" si="3"/>
        <v xml:space="preserve"> </v>
      </c>
      <c r="J138" s="24" t="str">
        <f t="shared" si="4"/>
        <v xml:space="preserve"> </v>
      </c>
      <c r="K138" s="53"/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1:29" ht="15.75" customHeight="1" x14ac:dyDescent="0.25">
      <c r="A139" s="19"/>
      <c r="B139" s="24" t="str">
        <f t="shared" si="1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2"/>
        <v/>
      </c>
      <c r="H139" s="21" t="s">
        <v>81</v>
      </c>
      <c r="I139" s="21" t="str">
        <f t="shared" si="3"/>
        <v xml:space="preserve"> </v>
      </c>
      <c r="J139" s="24" t="str">
        <f t="shared" si="4"/>
        <v xml:space="preserve"> </v>
      </c>
      <c r="K139" s="53"/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1:29" ht="15.75" customHeight="1" x14ac:dyDescent="0.25">
      <c r="A140" s="19"/>
      <c r="B140" s="24" t="str">
        <f t="shared" si="1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2"/>
        <v/>
      </c>
      <c r="H140" s="21" t="s">
        <v>81</v>
      </c>
      <c r="I140" s="21" t="str">
        <f t="shared" si="3"/>
        <v xml:space="preserve"> </v>
      </c>
      <c r="J140" s="24" t="str">
        <f t="shared" si="4"/>
        <v xml:space="preserve"> </v>
      </c>
      <c r="K140" s="53"/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1:29" ht="15.75" customHeight="1" x14ac:dyDescent="0.25">
      <c r="A141" s="19"/>
      <c r="B141" s="24" t="str">
        <f t="shared" si="1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2"/>
        <v/>
      </c>
      <c r="H141" s="21" t="s">
        <v>81</v>
      </c>
      <c r="I141" s="21" t="str">
        <f t="shared" si="3"/>
        <v xml:space="preserve"> </v>
      </c>
      <c r="J141" s="24" t="str">
        <f t="shared" si="4"/>
        <v xml:space="preserve"> </v>
      </c>
      <c r="K141" s="53"/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9" ht="15.75" customHeight="1" x14ac:dyDescent="0.25">
      <c r="A142" s="19"/>
      <c r="B142" s="24" t="str">
        <f t="shared" si="1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2"/>
        <v/>
      </c>
      <c r="H142" s="21" t="s">
        <v>81</v>
      </c>
      <c r="I142" s="21" t="str">
        <f t="shared" si="3"/>
        <v xml:space="preserve"> </v>
      </c>
      <c r="J142" s="24" t="str">
        <f t="shared" si="4"/>
        <v xml:space="preserve"> </v>
      </c>
      <c r="K142" s="53"/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1:29" ht="15.75" customHeight="1" x14ac:dyDescent="0.25">
      <c r="A143" s="19"/>
      <c r="B143" s="24" t="str">
        <f t="shared" si="1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2"/>
        <v/>
      </c>
      <c r="H143" s="21" t="s">
        <v>81</v>
      </c>
      <c r="I143" s="21" t="str">
        <f t="shared" si="3"/>
        <v xml:space="preserve"> </v>
      </c>
      <c r="J143" s="24" t="str">
        <f t="shared" si="4"/>
        <v xml:space="preserve"> </v>
      </c>
      <c r="K143" s="53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1:29" ht="15.75" customHeight="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53"/>
      <c r="K144" s="53"/>
      <c r="L144" s="8">
        <v>61</v>
      </c>
      <c r="M144" s="8">
        <v>0</v>
      </c>
      <c r="N144" s="8">
        <v>0</v>
      </c>
      <c r="O144" s="26"/>
    </row>
    <row r="145" spans="1:15" ht="15.75" customHeight="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53"/>
      <c r="K145" s="53"/>
      <c r="L145" s="8">
        <v>62</v>
      </c>
      <c r="M145" s="8">
        <v>0</v>
      </c>
      <c r="N145" s="8">
        <v>0</v>
      </c>
      <c r="O145" s="26"/>
    </row>
    <row r="146" spans="1:15" ht="15.75" customHeight="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53"/>
      <c r="K146" s="53"/>
      <c r="L146" s="8">
        <v>63</v>
      </c>
      <c r="M146" s="8">
        <v>0</v>
      </c>
      <c r="N146" s="8">
        <v>0</v>
      </c>
      <c r="O146" s="26"/>
    </row>
    <row r="147" spans="1:15" ht="15.75" customHeight="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53"/>
      <c r="K147" s="53"/>
      <c r="L147" s="8">
        <v>64</v>
      </c>
      <c r="M147" s="8">
        <v>0</v>
      </c>
      <c r="N147" s="8">
        <v>0</v>
      </c>
      <c r="O147" s="26"/>
    </row>
    <row r="148" spans="1:15" ht="15.75" customHeight="1" x14ac:dyDescent="0.25">
      <c r="A148" s="19"/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98" si="5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98" si="6">IF(M143&gt;0,M143,IF(N143&gt;0,N143," "))</f>
        <v xml:space="preserve"> </v>
      </c>
      <c r="K148" s="53"/>
      <c r="L148" s="8">
        <v>65</v>
      </c>
      <c r="M148" s="8">
        <v>0</v>
      </c>
      <c r="N148" s="8">
        <v>0</v>
      </c>
      <c r="O148" s="26"/>
    </row>
    <row r="149" spans="1:15" ht="15.75" customHeight="1" x14ac:dyDescent="0.25">
      <c r="A149" s="19"/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5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6"/>
        <v xml:space="preserve"> </v>
      </c>
      <c r="K149" s="53"/>
      <c r="L149" s="8">
        <v>66</v>
      </c>
      <c r="M149" s="8">
        <v>0</v>
      </c>
      <c r="N149" s="8">
        <v>0</v>
      </c>
      <c r="O149" s="26"/>
    </row>
    <row r="150" spans="1:15" ht="15.75" customHeight="1" x14ac:dyDescent="0.25">
      <c r="A150" s="19"/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5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6"/>
        <v xml:space="preserve"> </v>
      </c>
      <c r="K150" s="53"/>
      <c r="L150" s="8">
        <v>67</v>
      </c>
      <c r="M150" s="8">
        <v>0</v>
      </c>
      <c r="N150" s="8">
        <v>0</v>
      </c>
      <c r="O150" s="26"/>
    </row>
    <row r="151" spans="1:15" ht="15.75" customHeight="1" x14ac:dyDescent="0.25">
      <c r="A151" s="19"/>
      <c r="B151" s="24" t="str">
        <f t="shared" ref="B151:B198" si="7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5"/>
        <v/>
      </c>
      <c r="H151" s="21" t="s">
        <v>81</v>
      </c>
      <c r="I151" s="21" t="str">
        <f t="shared" ref="I151:I198" si="8">IFERROR(IF(IF(ISERROR(H151-H150),"",H151-H150)&lt;0,"",H151-H150)," ")</f>
        <v xml:space="preserve"> </v>
      </c>
      <c r="J151" s="24" t="str">
        <f t="shared" si="6"/>
        <v xml:space="preserve"> </v>
      </c>
      <c r="K151" s="53"/>
      <c r="L151" s="8">
        <v>68</v>
      </c>
      <c r="M151" s="8">
        <v>0</v>
      </c>
      <c r="N151" s="8">
        <v>0</v>
      </c>
      <c r="O151" s="26"/>
    </row>
    <row r="152" spans="1:15" ht="15.75" customHeight="1" x14ac:dyDescent="0.25">
      <c r="A152" s="19"/>
      <c r="B152" s="24" t="str">
        <f t="shared" si="7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5"/>
        <v/>
      </c>
      <c r="H152" s="21" t="s">
        <v>81</v>
      </c>
      <c r="I152" s="21" t="str">
        <f t="shared" si="8"/>
        <v xml:space="preserve"> </v>
      </c>
      <c r="J152" s="24" t="str">
        <f t="shared" si="6"/>
        <v xml:space="preserve"> </v>
      </c>
      <c r="K152" s="53"/>
      <c r="L152" s="8">
        <v>69</v>
      </c>
      <c r="M152" s="8">
        <v>0</v>
      </c>
      <c r="N152" s="8">
        <v>0</v>
      </c>
      <c r="O152" s="26"/>
    </row>
    <row r="153" spans="1:15" ht="15.75" customHeight="1" x14ac:dyDescent="0.25">
      <c r="A153" s="19"/>
      <c r="B153" s="24" t="str">
        <f t="shared" si="7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5"/>
        <v/>
      </c>
      <c r="H153" s="21" t="s">
        <v>81</v>
      </c>
      <c r="I153" s="21" t="str">
        <f t="shared" si="8"/>
        <v xml:space="preserve"> </v>
      </c>
      <c r="J153" s="24" t="str">
        <f t="shared" si="6"/>
        <v xml:space="preserve"> </v>
      </c>
      <c r="K153" s="53"/>
      <c r="L153" s="8">
        <v>70</v>
      </c>
      <c r="M153" s="8">
        <v>0</v>
      </c>
      <c r="N153" s="8">
        <v>0</v>
      </c>
      <c r="O153" s="26"/>
    </row>
    <row r="154" spans="1:15" ht="15.75" customHeight="1" x14ac:dyDescent="0.25">
      <c r="A154" s="19"/>
      <c r="B154" s="24" t="str">
        <f t="shared" si="7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5"/>
        <v/>
      </c>
      <c r="H154" s="21" t="s">
        <v>81</v>
      </c>
      <c r="I154" s="21" t="str">
        <f t="shared" si="8"/>
        <v xml:space="preserve"> </v>
      </c>
      <c r="J154" s="24" t="str">
        <f t="shared" si="6"/>
        <v xml:space="preserve"> </v>
      </c>
      <c r="K154" s="53"/>
      <c r="L154" s="8">
        <v>71</v>
      </c>
      <c r="M154" s="8">
        <v>0</v>
      </c>
      <c r="N154" s="8">
        <v>0</v>
      </c>
      <c r="O154" s="26"/>
    </row>
    <row r="155" spans="1:15" ht="15.75" customHeight="1" x14ac:dyDescent="0.25">
      <c r="A155" s="19"/>
      <c r="B155" s="24" t="str">
        <f t="shared" si="7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5"/>
        <v/>
      </c>
      <c r="H155" s="21" t="s">
        <v>81</v>
      </c>
      <c r="I155" s="21" t="str">
        <f t="shared" si="8"/>
        <v xml:space="preserve"> </v>
      </c>
      <c r="J155" s="24" t="str">
        <f t="shared" si="6"/>
        <v xml:space="preserve"> </v>
      </c>
      <c r="K155" s="53"/>
      <c r="L155" s="8">
        <v>72</v>
      </c>
      <c r="M155" s="8">
        <v>0</v>
      </c>
      <c r="N155" s="8">
        <v>0</v>
      </c>
      <c r="O155" s="26"/>
    </row>
    <row r="156" spans="1:15" ht="15.75" customHeight="1" x14ac:dyDescent="0.25">
      <c r="A156" s="19"/>
      <c r="B156" s="24" t="str">
        <f t="shared" si="7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5"/>
        <v/>
      </c>
      <c r="H156" s="21" t="s">
        <v>81</v>
      </c>
      <c r="I156" s="21" t="str">
        <f t="shared" si="8"/>
        <v xml:space="preserve"> </v>
      </c>
      <c r="J156" s="24" t="str">
        <f t="shared" si="6"/>
        <v xml:space="preserve"> </v>
      </c>
      <c r="K156" s="53"/>
      <c r="L156" s="8">
        <v>73</v>
      </c>
      <c r="M156" s="8">
        <v>0</v>
      </c>
      <c r="N156" s="8">
        <v>0</v>
      </c>
      <c r="O156" s="26"/>
    </row>
    <row r="157" spans="1:15" ht="15.75" customHeight="1" x14ac:dyDescent="0.25">
      <c r="A157" s="19"/>
      <c r="B157" s="24" t="str">
        <f t="shared" si="7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5"/>
        <v/>
      </c>
      <c r="H157" s="21" t="s">
        <v>81</v>
      </c>
      <c r="I157" s="21" t="str">
        <f t="shared" si="8"/>
        <v xml:space="preserve"> </v>
      </c>
      <c r="J157" s="24" t="str">
        <f t="shared" si="6"/>
        <v xml:space="preserve"> </v>
      </c>
      <c r="K157" s="53"/>
      <c r="L157" s="8">
        <v>74</v>
      </c>
      <c r="M157" s="8">
        <v>0</v>
      </c>
      <c r="N157" s="8">
        <v>0</v>
      </c>
      <c r="O157" s="26"/>
    </row>
    <row r="158" spans="1:15" ht="15.75" customHeight="1" x14ac:dyDescent="0.25">
      <c r="A158" s="19"/>
      <c r="B158" s="24" t="str">
        <f t="shared" si="7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5"/>
        <v/>
      </c>
      <c r="H158" s="21" t="s">
        <v>81</v>
      </c>
      <c r="I158" s="21" t="str">
        <f t="shared" si="8"/>
        <v xml:space="preserve"> </v>
      </c>
      <c r="J158" s="24" t="str">
        <f t="shared" si="6"/>
        <v xml:space="preserve"> </v>
      </c>
      <c r="K158" s="53"/>
      <c r="L158" s="8">
        <v>75</v>
      </c>
      <c r="M158" s="8">
        <v>0</v>
      </c>
      <c r="N158" s="8">
        <v>0</v>
      </c>
      <c r="O158" s="26"/>
    </row>
    <row r="159" spans="1:15" ht="15.75" customHeight="1" x14ac:dyDescent="0.25">
      <c r="A159" s="19"/>
      <c r="B159" s="24" t="str">
        <f t="shared" si="7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5"/>
        <v/>
      </c>
      <c r="H159" s="21" t="s">
        <v>81</v>
      </c>
      <c r="I159" s="21" t="str">
        <f t="shared" si="8"/>
        <v xml:space="preserve"> </v>
      </c>
      <c r="J159" s="24" t="str">
        <f t="shared" si="6"/>
        <v xml:space="preserve"> </v>
      </c>
      <c r="K159" s="53"/>
      <c r="L159" s="8">
        <v>76</v>
      </c>
      <c r="M159" s="8">
        <v>0</v>
      </c>
      <c r="N159" s="8">
        <v>0</v>
      </c>
      <c r="O159" s="26"/>
    </row>
    <row r="160" spans="1:15" ht="15.75" customHeight="1" x14ac:dyDescent="0.25">
      <c r="A160" s="19"/>
      <c r="B160" s="24" t="str">
        <f t="shared" si="7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5"/>
        <v/>
      </c>
      <c r="H160" s="21" t="s">
        <v>81</v>
      </c>
      <c r="I160" s="21" t="str">
        <f t="shared" si="8"/>
        <v xml:space="preserve"> </v>
      </c>
      <c r="J160" s="24" t="str">
        <f t="shared" si="6"/>
        <v xml:space="preserve"> </v>
      </c>
      <c r="K160" s="53"/>
      <c r="L160" s="8">
        <v>77</v>
      </c>
      <c r="M160" s="8">
        <v>0</v>
      </c>
      <c r="N160" s="8">
        <v>0</v>
      </c>
      <c r="O160" s="26"/>
    </row>
    <row r="161" spans="1:15" ht="15.75" customHeight="1" x14ac:dyDescent="0.25">
      <c r="A161" s="19"/>
      <c r="B161" s="24" t="str">
        <f t="shared" si="7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5"/>
        <v/>
      </c>
      <c r="H161" s="21" t="s">
        <v>81</v>
      </c>
      <c r="I161" s="21" t="str">
        <f t="shared" si="8"/>
        <v xml:space="preserve"> </v>
      </c>
      <c r="J161" s="24" t="str">
        <f t="shared" si="6"/>
        <v xml:space="preserve"> </v>
      </c>
      <c r="K161" s="53"/>
      <c r="L161" s="8">
        <v>78</v>
      </c>
      <c r="M161" s="8">
        <v>0</v>
      </c>
      <c r="N161" s="8">
        <v>0</v>
      </c>
      <c r="O161" s="26"/>
    </row>
    <row r="162" spans="1:15" ht="15.75" customHeight="1" x14ac:dyDescent="0.25">
      <c r="A162" s="19"/>
      <c r="B162" s="24" t="str">
        <f t="shared" si="7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5"/>
        <v/>
      </c>
      <c r="H162" s="21" t="s">
        <v>81</v>
      </c>
      <c r="I162" s="21" t="str">
        <f t="shared" si="8"/>
        <v xml:space="preserve"> </v>
      </c>
      <c r="J162" s="24" t="str">
        <f t="shared" si="6"/>
        <v xml:space="preserve"> </v>
      </c>
      <c r="K162" s="53"/>
      <c r="L162" s="8">
        <v>79</v>
      </c>
      <c r="M162" s="8">
        <v>0</v>
      </c>
      <c r="N162" s="8">
        <v>0</v>
      </c>
      <c r="O162" s="26"/>
    </row>
    <row r="163" spans="1:15" ht="15.75" customHeight="1" x14ac:dyDescent="0.25">
      <c r="A163" s="19"/>
      <c r="B163" s="24" t="str">
        <f t="shared" si="7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5"/>
        <v/>
      </c>
      <c r="H163" s="21" t="s">
        <v>81</v>
      </c>
      <c r="I163" s="21" t="str">
        <f t="shared" si="8"/>
        <v xml:space="preserve"> </v>
      </c>
      <c r="J163" s="24" t="str">
        <f t="shared" si="6"/>
        <v xml:space="preserve"> </v>
      </c>
      <c r="K163" s="53"/>
      <c r="L163" s="8">
        <v>80</v>
      </c>
      <c r="M163" s="8">
        <v>0</v>
      </c>
      <c r="N163" s="8">
        <v>0</v>
      </c>
      <c r="O163" s="26"/>
    </row>
    <row r="164" spans="1:15" ht="15.75" customHeight="1" x14ac:dyDescent="0.25">
      <c r="A164" s="19"/>
      <c r="B164" s="24" t="str">
        <f t="shared" si="7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5"/>
        <v/>
      </c>
      <c r="H164" s="21" t="s">
        <v>81</v>
      </c>
      <c r="I164" s="21" t="str">
        <f t="shared" si="8"/>
        <v xml:space="preserve"> </v>
      </c>
      <c r="J164" s="24" t="str">
        <f t="shared" si="6"/>
        <v xml:space="preserve"> </v>
      </c>
      <c r="K164" s="53"/>
      <c r="L164" s="8">
        <v>81</v>
      </c>
      <c r="M164" s="8">
        <v>0</v>
      </c>
      <c r="N164" s="8">
        <v>0</v>
      </c>
      <c r="O164" s="26"/>
    </row>
    <row r="165" spans="1:15" ht="15.75" customHeight="1" x14ac:dyDescent="0.25">
      <c r="A165" s="19"/>
      <c r="B165" s="24" t="str">
        <f t="shared" si="7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5"/>
        <v/>
      </c>
      <c r="H165" s="21" t="s">
        <v>81</v>
      </c>
      <c r="I165" s="21" t="str">
        <f t="shared" si="8"/>
        <v xml:space="preserve"> </v>
      </c>
      <c r="J165" s="24" t="str">
        <f t="shared" si="6"/>
        <v xml:space="preserve"> </v>
      </c>
      <c r="K165" s="53"/>
      <c r="L165" s="8">
        <v>82</v>
      </c>
      <c r="M165" s="8">
        <v>0</v>
      </c>
      <c r="N165" s="8">
        <v>0</v>
      </c>
      <c r="O165" s="26"/>
    </row>
    <row r="166" spans="1:15" ht="15.75" customHeight="1" x14ac:dyDescent="0.25">
      <c r="A166" s="19"/>
      <c r="B166" s="24" t="str">
        <f t="shared" si="7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5"/>
        <v/>
      </c>
      <c r="H166" s="21" t="s">
        <v>81</v>
      </c>
      <c r="I166" s="21" t="str">
        <f t="shared" si="8"/>
        <v xml:space="preserve"> </v>
      </c>
      <c r="J166" s="24" t="str">
        <f t="shared" si="6"/>
        <v xml:space="preserve"> </v>
      </c>
      <c r="K166" s="53"/>
      <c r="L166" s="8">
        <v>83</v>
      </c>
      <c r="M166" s="8">
        <v>0</v>
      </c>
      <c r="N166" s="8">
        <v>0</v>
      </c>
      <c r="O166" s="26"/>
    </row>
    <row r="167" spans="1:15" ht="15.75" customHeight="1" x14ac:dyDescent="0.25">
      <c r="A167" s="19"/>
      <c r="B167" s="24" t="str">
        <f t="shared" si="7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5"/>
        <v/>
      </c>
      <c r="H167" s="21" t="s">
        <v>81</v>
      </c>
      <c r="I167" s="21" t="str">
        <f t="shared" si="8"/>
        <v xml:space="preserve"> </v>
      </c>
      <c r="J167" s="24" t="str">
        <f t="shared" si="6"/>
        <v xml:space="preserve"> </v>
      </c>
      <c r="K167" s="53"/>
      <c r="L167" s="8">
        <v>84</v>
      </c>
      <c r="M167" s="8">
        <v>0</v>
      </c>
      <c r="N167" s="8">
        <v>0</v>
      </c>
      <c r="O167" s="26"/>
    </row>
    <row r="168" spans="1:15" ht="15.75" customHeight="1" x14ac:dyDescent="0.25">
      <c r="A168" s="19"/>
      <c r="B168" s="24" t="str">
        <f t="shared" si="7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5"/>
        <v/>
      </c>
      <c r="H168" s="21" t="s">
        <v>81</v>
      </c>
      <c r="I168" s="21" t="str">
        <f t="shared" si="8"/>
        <v xml:space="preserve"> </v>
      </c>
      <c r="J168" s="24" t="str">
        <f t="shared" si="6"/>
        <v xml:space="preserve"> </v>
      </c>
      <c r="K168" s="53"/>
      <c r="L168" s="8">
        <v>85</v>
      </c>
      <c r="M168" s="8">
        <v>0</v>
      </c>
      <c r="N168" s="8">
        <v>0</v>
      </c>
      <c r="O168" s="26"/>
    </row>
    <row r="169" spans="1:15" ht="15.75" customHeight="1" x14ac:dyDescent="0.25">
      <c r="A169" s="19"/>
      <c r="B169" s="24" t="str">
        <f t="shared" si="7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5"/>
        <v/>
      </c>
      <c r="H169" s="21" t="s">
        <v>81</v>
      </c>
      <c r="I169" s="21" t="str">
        <f t="shared" si="8"/>
        <v xml:space="preserve"> </v>
      </c>
      <c r="J169" s="24" t="str">
        <f t="shared" si="6"/>
        <v xml:space="preserve"> </v>
      </c>
      <c r="K169" s="53"/>
      <c r="L169" s="8">
        <v>86</v>
      </c>
      <c r="M169" s="8">
        <v>0</v>
      </c>
      <c r="N169" s="8">
        <v>0</v>
      </c>
      <c r="O169" s="26"/>
    </row>
    <row r="170" spans="1:15" ht="15.75" customHeight="1" x14ac:dyDescent="0.25">
      <c r="A170" s="19"/>
      <c r="B170" s="24" t="str">
        <f t="shared" si="7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5"/>
        <v/>
      </c>
      <c r="H170" s="21" t="s">
        <v>81</v>
      </c>
      <c r="I170" s="21" t="str">
        <f t="shared" si="8"/>
        <v xml:space="preserve"> </v>
      </c>
      <c r="J170" s="24" t="str">
        <f t="shared" si="6"/>
        <v xml:space="preserve"> </v>
      </c>
      <c r="K170" s="53"/>
      <c r="L170" s="8">
        <v>87</v>
      </c>
      <c r="M170" s="8">
        <v>0</v>
      </c>
      <c r="N170" s="8">
        <v>0</v>
      </c>
      <c r="O170" s="26"/>
    </row>
    <row r="171" spans="1:15" ht="15.75" customHeight="1" x14ac:dyDescent="0.25">
      <c r="A171" s="19"/>
      <c r="B171" s="24" t="str">
        <f t="shared" si="7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5"/>
        <v/>
      </c>
      <c r="H171" s="21" t="s">
        <v>81</v>
      </c>
      <c r="I171" s="21" t="str">
        <f t="shared" si="8"/>
        <v xml:space="preserve"> </v>
      </c>
      <c r="J171" s="24" t="str">
        <f t="shared" si="6"/>
        <v xml:space="preserve"> </v>
      </c>
      <c r="K171" s="53"/>
      <c r="L171" s="8">
        <v>88</v>
      </c>
      <c r="M171" s="8">
        <v>0</v>
      </c>
      <c r="N171" s="8">
        <v>0</v>
      </c>
      <c r="O171" s="26"/>
    </row>
    <row r="172" spans="1:15" ht="15.75" customHeight="1" x14ac:dyDescent="0.25">
      <c r="A172" s="19"/>
      <c r="B172" s="24" t="str">
        <f t="shared" si="7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5"/>
        <v/>
      </c>
      <c r="H172" s="21" t="s">
        <v>81</v>
      </c>
      <c r="I172" s="21" t="str">
        <f t="shared" si="8"/>
        <v xml:space="preserve"> </v>
      </c>
      <c r="J172" s="24" t="str">
        <f t="shared" si="6"/>
        <v xml:space="preserve"> </v>
      </c>
      <c r="K172" s="53"/>
      <c r="L172" s="8">
        <v>89</v>
      </c>
      <c r="M172" s="8">
        <v>0</v>
      </c>
      <c r="N172" s="8">
        <v>0</v>
      </c>
      <c r="O172" s="26"/>
    </row>
    <row r="173" spans="1:15" ht="15.75" customHeight="1" x14ac:dyDescent="0.25">
      <c r="A173" s="19"/>
      <c r="B173" s="24" t="str">
        <f t="shared" si="7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5"/>
        <v/>
      </c>
      <c r="H173" s="21" t="s">
        <v>81</v>
      </c>
      <c r="I173" s="21" t="str">
        <f t="shared" si="8"/>
        <v xml:space="preserve"> </v>
      </c>
      <c r="J173" s="24" t="str">
        <f t="shared" si="6"/>
        <v xml:space="preserve"> </v>
      </c>
      <c r="K173" s="53"/>
      <c r="L173" s="8">
        <v>90</v>
      </c>
      <c r="M173" s="8">
        <v>0</v>
      </c>
      <c r="N173" s="8">
        <v>0</v>
      </c>
      <c r="O173" s="26"/>
    </row>
    <row r="174" spans="1:15" ht="15.75" customHeight="1" x14ac:dyDescent="0.25">
      <c r="A174" s="19"/>
      <c r="B174" s="24" t="str">
        <f t="shared" si="7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5"/>
        <v/>
      </c>
      <c r="H174" s="21" t="s">
        <v>81</v>
      </c>
      <c r="I174" s="21" t="str">
        <f t="shared" si="8"/>
        <v xml:space="preserve"> </v>
      </c>
      <c r="J174" s="24" t="str">
        <f t="shared" si="6"/>
        <v xml:space="preserve"> </v>
      </c>
      <c r="K174" s="53"/>
      <c r="L174" s="8">
        <v>91</v>
      </c>
      <c r="M174" s="8">
        <v>0</v>
      </c>
      <c r="N174" s="8">
        <v>0</v>
      </c>
      <c r="O174" s="26"/>
    </row>
    <row r="175" spans="1:15" ht="15.75" customHeight="1" x14ac:dyDescent="0.25">
      <c r="A175" s="19"/>
      <c r="B175" s="24" t="str">
        <f t="shared" si="7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5"/>
        <v/>
      </c>
      <c r="H175" s="21" t="s">
        <v>81</v>
      </c>
      <c r="I175" s="21" t="str">
        <f t="shared" si="8"/>
        <v xml:space="preserve"> </v>
      </c>
      <c r="J175" s="24" t="str">
        <f t="shared" si="6"/>
        <v xml:space="preserve"> </v>
      </c>
      <c r="K175" s="53"/>
      <c r="L175" s="8">
        <v>92</v>
      </c>
      <c r="M175" s="8">
        <v>0</v>
      </c>
      <c r="N175" s="8">
        <v>0</v>
      </c>
      <c r="O175" s="26"/>
    </row>
    <row r="176" spans="1:15" ht="15.75" customHeight="1" x14ac:dyDescent="0.25">
      <c r="A176" s="19"/>
      <c r="B176" s="24" t="str">
        <f t="shared" si="7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5"/>
        <v/>
      </c>
      <c r="H176" s="21" t="s">
        <v>81</v>
      </c>
      <c r="I176" s="21" t="str">
        <f t="shared" si="8"/>
        <v xml:space="preserve"> </v>
      </c>
      <c r="J176" s="24" t="str">
        <f t="shared" si="6"/>
        <v xml:space="preserve"> </v>
      </c>
      <c r="K176" s="53"/>
      <c r="L176" s="8">
        <v>93</v>
      </c>
      <c r="M176" s="8">
        <v>0</v>
      </c>
      <c r="N176" s="8">
        <v>0</v>
      </c>
      <c r="O176" s="26"/>
    </row>
    <row r="177" spans="1:15" ht="15.75" customHeight="1" x14ac:dyDescent="0.25">
      <c r="A177" s="19"/>
      <c r="B177" s="24" t="str">
        <f t="shared" si="7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5"/>
        <v/>
      </c>
      <c r="H177" s="21" t="s">
        <v>81</v>
      </c>
      <c r="I177" s="21" t="str">
        <f t="shared" si="8"/>
        <v xml:space="preserve"> </v>
      </c>
      <c r="J177" s="24" t="str">
        <f t="shared" si="6"/>
        <v xml:space="preserve"> </v>
      </c>
      <c r="K177" s="53"/>
      <c r="L177" s="8">
        <v>94</v>
      </c>
      <c r="M177" s="8">
        <v>0</v>
      </c>
      <c r="N177" s="8">
        <v>0</v>
      </c>
      <c r="O177" s="26"/>
    </row>
    <row r="178" spans="1:15" ht="15.75" customHeight="1" x14ac:dyDescent="0.25">
      <c r="A178" s="19"/>
      <c r="B178" s="24" t="str">
        <f t="shared" si="7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5"/>
        <v/>
      </c>
      <c r="H178" s="21" t="s">
        <v>81</v>
      </c>
      <c r="I178" s="21" t="str">
        <f t="shared" si="8"/>
        <v xml:space="preserve"> </v>
      </c>
      <c r="J178" s="24" t="str">
        <f t="shared" si="6"/>
        <v xml:space="preserve"> </v>
      </c>
      <c r="K178" s="53"/>
      <c r="L178" s="8">
        <v>95</v>
      </c>
      <c r="M178" s="8">
        <v>0</v>
      </c>
      <c r="N178" s="8">
        <v>0</v>
      </c>
      <c r="O178" s="26"/>
    </row>
    <row r="179" spans="1:15" ht="15.75" customHeight="1" x14ac:dyDescent="0.25">
      <c r="A179" s="19"/>
      <c r="B179" s="24" t="str">
        <f t="shared" si="7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5"/>
        <v/>
      </c>
      <c r="H179" s="21" t="s">
        <v>81</v>
      </c>
      <c r="I179" s="21" t="str">
        <f t="shared" si="8"/>
        <v xml:space="preserve"> </v>
      </c>
      <c r="J179" s="24" t="str">
        <f t="shared" si="6"/>
        <v xml:space="preserve"> </v>
      </c>
      <c r="K179" s="53"/>
      <c r="L179" s="8">
        <v>96</v>
      </c>
      <c r="M179" s="8">
        <v>0</v>
      </c>
      <c r="N179" s="8">
        <v>0</v>
      </c>
      <c r="O179" s="26"/>
    </row>
    <row r="180" spans="1:15" ht="15.75" customHeight="1" x14ac:dyDescent="0.25">
      <c r="A180" s="19"/>
      <c r="B180" s="24" t="str">
        <f t="shared" si="7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5"/>
        <v/>
      </c>
      <c r="H180" s="21" t="s">
        <v>81</v>
      </c>
      <c r="I180" s="21" t="str">
        <f t="shared" si="8"/>
        <v xml:space="preserve"> </v>
      </c>
      <c r="J180" s="24" t="str">
        <f t="shared" si="6"/>
        <v xml:space="preserve"> </v>
      </c>
      <c r="K180" s="53"/>
      <c r="L180" s="8">
        <v>97</v>
      </c>
      <c r="M180" s="8">
        <v>0</v>
      </c>
      <c r="N180" s="8">
        <v>0</v>
      </c>
      <c r="O180" s="26"/>
    </row>
    <row r="181" spans="1:15" ht="15.75" customHeight="1" x14ac:dyDescent="0.25">
      <c r="A181" s="19"/>
      <c r="B181" s="24" t="str">
        <f t="shared" si="7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5"/>
        <v/>
      </c>
      <c r="H181" s="21" t="s">
        <v>81</v>
      </c>
      <c r="I181" s="21" t="str">
        <f t="shared" si="8"/>
        <v xml:space="preserve"> </v>
      </c>
      <c r="J181" s="24" t="str">
        <f t="shared" si="6"/>
        <v xml:space="preserve"> </v>
      </c>
      <c r="K181" s="53"/>
      <c r="L181" s="8">
        <v>98</v>
      </c>
      <c r="M181" s="8">
        <v>0</v>
      </c>
      <c r="N181" s="8">
        <v>0</v>
      </c>
      <c r="O181" s="26"/>
    </row>
    <row r="182" spans="1:15" ht="15.75" customHeight="1" x14ac:dyDescent="0.25">
      <c r="A182" s="19"/>
      <c r="B182" s="24" t="str">
        <f t="shared" si="7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5"/>
        <v/>
      </c>
      <c r="H182" s="21" t="s">
        <v>81</v>
      </c>
      <c r="I182" s="21" t="str">
        <f t="shared" si="8"/>
        <v xml:space="preserve"> </v>
      </c>
      <c r="J182" s="24" t="str">
        <f t="shared" si="6"/>
        <v xml:space="preserve"> </v>
      </c>
      <c r="K182" s="53"/>
      <c r="L182" s="8">
        <v>99</v>
      </c>
      <c r="M182" s="8">
        <v>0</v>
      </c>
      <c r="N182" s="8">
        <v>0</v>
      </c>
      <c r="O182" s="26"/>
    </row>
    <row r="183" spans="1:15" ht="15.75" customHeight="1" x14ac:dyDescent="0.25">
      <c r="A183" s="19"/>
      <c r="B183" s="24" t="str">
        <f t="shared" si="7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5"/>
        <v/>
      </c>
      <c r="H183" s="21" t="s">
        <v>81</v>
      </c>
      <c r="I183" s="21" t="str">
        <f t="shared" si="8"/>
        <v xml:space="preserve"> </v>
      </c>
      <c r="J183" s="24" t="str">
        <f t="shared" si="6"/>
        <v xml:space="preserve"> </v>
      </c>
      <c r="K183" s="53"/>
      <c r="L183" s="8">
        <v>100</v>
      </c>
      <c r="M183" s="8">
        <v>0</v>
      </c>
      <c r="N183" s="8">
        <v>0</v>
      </c>
      <c r="O183" s="26"/>
    </row>
    <row r="184" spans="1:15" ht="15.75" customHeight="1" x14ac:dyDescent="0.25">
      <c r="A184" s="19"/>
      <c r="B184" s="24" t="str">
        <f t="shared" si="7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5"/>
        <v/>
      </c>
      <c r="H184" s="21" t="s">
        <v>81</v>
      </c>
      <c r="I184" s="21" t="str">
        <f t="shared" si="8"/>
        <v xml:space="preserve"> </v>
      </c>
      <c r="J184" s="24" t="str">
        <f t="shared" si="6"/>
        <v xml:space="preserve"> </v>
      </c>
      <c r="K184" s="53"/>
      <c r="L184" s="8">
        <v>101</v>
      </c>
      <c r="M184" s="8">
        <v>0</v>
      </c>
      <c r="N184" s="8">
        <v>0</v>
      </c>
      <c r="O184" s="26"/>
    </row>
    <row r="185" spans="1:15" ht="15.75" customHeight="1" x14ac:dyDescent="0.25">
      <c r="A185" s="19"/>
      <c r="B185" s="24" t="str">
        <f t="shared" si="7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5"/>
        <v/>
      </c>
      <c r="H185" s="21" t="s">
        <v>81</v>
      </c>
      <c r="I185" s="21" t="str">
        <f t="shared" si="8"/>
        <v xml:space="preserve"> </v>
      </c>
      <c r="J185" s="24" t="str">
        <f t="shared" si="6"/>
        <v xml:space="preserve"> </v>
      </c>
      <c r="K185" s="53"/>
      <c r="L185" s="8">
        <v>102</v>
      </c>
      <c r="M185" s="8">
        <v>0</v>
      </c>
      <c r="N185" s="8">
        <v>0</v>
      </c>
      <c r="O185" s="26"/>
    </row>
    <row r="186" spans="1:15" ht="15.75" customHeight="1" x14ac:dyDescent="0.25">
      <c r="A186" s="19"/>
      <c r="B186" s="24" t="str">
        <f t="shared" si="7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5"/>
        <v/>
      </c>
      <c r="H186" s="21" t="s">
        <v>81</v>
      </c>
      <c r="I186" s="21" t="str">
        <f t="shared" si="8"/>
        <v xml:space="preserve"> </v>
      </c>
      <c r="J186" s="24" t="str">
        <f t="shared" si="6"/>
        <v xml:space="preserve"> </v>
      </c>
      <c r="K186" s="53"/>
      <c r="L186" s="8">
        <v>103</v>
      </c>
      <c r="M186" s="8">
        <v>0</v>
      </c>
      <c r="N186" s="8">
        <v>0</v>
      </c>
      <c r="O186" s="26"/>
    </row>
    <row r="187" spans="1:15" ht="15.75" customHeight="1" x14ac:dyDescent="0.25">
      <c r="A187" s="19"/>
      <c r="B187" s="24" t="str">
        <f t="shared" si="7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5"/>
        <v/>
      </c>
      <c r="H187" s="21" t="s">
        <v>81</v>
      </c>
      <c r="I187" s="21" t="str">
        <f t="shared" si="8"/>
        <v xml:space="preserve"> </v>
      </c>
      <c r="J187" s="24" t="str">
        <f t="shared" si="6"/>
        <v xml:space="preserve"> </v>
      </c>
      <c r="K187" s="53"/>
      <c r="L187" s="8">
        <v>104</v>
      </c>
      <c r="M187" s="8">
        <v>0</v>
      </c>
      <c r="N187" s="8">
        <v>0</v>
      </c>
      <c r="O187" s="26"/>
    </row>
    <row r="188" spans="1:15" ht="15.75" customHeight="1" x14ac:dyDescent="0.25">
      <c r="A188" s="19"/>
      <c r="B188" s="24" t="str">
        <f t="shared" si="7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5"/>
        <v/>
      </c>
      <c r="H188" s="21" t="s">
        <v>81</v>
      </c>
      <c r="I188" s="21" t="str">
        <f t="shared" si="8"/>
        <v xml:space="preserve"> </v>
      </c>
      <c r="J188" s="24" t="str">
        <f t="shared" si="6"/>
        <v xml:space="preserve"> </v>
      </c>
      <c r="K188" s="53"/>
      <c r="L188" s="8">
        <v>105</v>
      </c>
      <c r="M188" s="8">
        <v>0</v>
      </c>
      <c r="N188" s="8">
        <v>0</v>
      </c>
      <c r="O188" s="26"/>
    </row>
    <row r="189" spans="1:15" ht="15.75" customHeight="1" x14ac:dyDescent="0.25">
      <c r="A189" s="19"/>
      <c r="B189" s="24" t="str">
        <f t="shared" si="7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5"/>
        <v/>
      </c>
      <c r="H189" s="21" t="s">
        <v>81</v>
      </c>
      <c r="I189" s="21" t="str">
        <f t="shared" si="8"/>
        <v xml:space="preserve"> </v>
      </c>
      <c r="J189" s="24" t="str">
        <f t="shared" si="6"/>
        <v xml:space="preserve"> </v>
      </c>
      <c r="K189" s="53"/>
      <c r="L189" s="8">
        <v>106</v>
      </c>
      <c r="M189" s="8">
        <v>0</v>
      </c>
      <c r="N189" s="8">
        <v>0</v>
      </c>
      <c r="O189" s="26"/>
    </row>
    <row r="190" spans="1:15" ht="15.75" customHeight="1" x14ac:dyDescent="0.25">
      <c r="A190" s="19"/>
      <c r="B190" s="24" t="str">
        <f t="shared" si="7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5"/>
        <v/>
      </c>
      <c r="H190" s="21" t="s">
        <v>81</v>
      </c>
      <c r="I190" s="21" t="str">
        <f t="shared" si="8"/>
        <v xml:space="preserve"> </v>
      </c>
      <c r="J190" s="24" t="str">
        <f t="shared" si="6"/>
        <v xml:space="preserve"> </v>
      </c>
      <c r="K190" s="53"/>
      <c r="L190" s="8">
        <v>107</v>
      </c>
      <c r="M190" s="8">
        <v>0</v>
      </c>
      <c r="N190" s="8">
        <v>0</v>
      </c>
      <c r="O190" s="26"/>
    </row>
    <row r="191" spans="1:15" ht="15.75" customHeight="1" x14ac:dyDescent="0.25">
      <c r="A191" s="19"/>
      <c r="B191" s="24" t="str">
        <f t="shared" si="7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5"/>
        <v/>
      </c>
      <c r="H191" s="21" t="s">
        <v>81</v>
      </c>
      <c r="I191" s="21" t="str">
        <f t="shared" si="8"/>
        <v xml:space="preserve"> </v>
      </c>
      <c r="J191" s="24" t="str">
        <f t="shared" si="6"/>
        <v xml:space="preserve"> </v>
      </c>
      <c r="K191" s="53"/>
      <c r="L191" s="8">
        <v>108</v>
      </c>
      <c r="M191" s="8">
        <v>0</v>
      </c>
      <c r="N191" s="8">
        <v>0</v>
      </c>
      <c r="O191" s="26"/>
    </row>
    <row r="192" spans="1:15" ht="15.75" customHeight="1" x14ac:dyDescent="0.25">
      <c r="A192" s="19"/>
      <c r="B192" s="24" t="str">
        <f t="shared" si="7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5"/>
        <v/>
      </c>
      <c r="H192" s="21" t="s">
        <v>81</v>
      </c>
      <c r="I192" s="21" t="str">
        <f t="shared" si="8"/>
        <v xml:space="preserve"> </v>
      </c>
      <c r="J192" s="24" t="str">
        <f t="shared" si="6"/>
        <v xml:space="preserve"> </v>
      </c>
      <c r="K192" s="53"/>
      <c r="L192" s="8">
        <v>109</v>
      </c>
      <c r="M192" s="8">
        <v>0</v>
      </c>
      <c r="N192" s="8">
        <v>0</v>
      </c>
      <c r="O192" s="26"/>
    </row>
    <row r="193" spans="1:15" ht="15.75" customHeight="1" x14ac:dyDescent="0.25">
      <c r="A193" s="19"/>
      <c r="B193" s="24" t="str">
        <f t="shared" si="7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5"/>
        <v/>
      </c>
      <c r="H193" s="21" t="s">
        <v>81</v>
      </c>
      <c r="I193" s="21" t="str">
        <f t="shared" si="8"/>
        <v xml:space="preserve"> </v>
      </c>
      <c r="J193" s="24" t="str">
        <f t="shared" si="6"/>
        <v xml:space="preserve"> </v>
      </c>
      <c r="K193" s="53"/>
      <c r="L193" s="8">
        <v>110</v>
      </c>
      <c r="M193" s="8">
        <v>0</v>
      </c>
      <c r="N193" s="8">
        <v>0</v>
      </c>
      <c r="O193" s="26"/>
    </row>
    <row r="194" spans="1:15" ht="15.75" customHeight="1" x14ac:dyDescent="0.25">
      <c r="A194" s="19"/>
      <c r="B194" s="24" t="str">
        <f t="shared" si="7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5"/>
        <v/>
      </c>
      <c r="H194" s="21" t="s">
        <v>81</v>
      </c>
      <c r="I194" s="21" t="str">
        <f t="shared" si="8"/>
        <v xml:space="preserve"> </v>
      </c>
      <c r="J194" s="24" t="str">
        <f t="shared" si="6"/>
        <v xml:space="preserve"> </v>
      </c>
      <c r="K194" s="53"/>
      <c r="L194" s="8">
        <v>111</v>
      </c>
      <c r="M194" s="8">
        <v>0</v>
      </c>
      <c r="N194" s="8">
        <v>0</v>
      </c>
      <c r="O194" s="26"/>
    </row>
    <row r="195" spans="1:15" ht="15.75" customHeight="1" x14ac:dyDescent="0.25">
      <c r="A195" s="19"/>
      <c r="B195" s="24" t="str">
        <f t="shared" si="7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5"/>
        <v/>
      </c>
      <c r="H195" s="21" t="s">
        <v>81</v>
      </c>
      <c r="I195" s="21" t="str">
        <f t="shared" si="8"/>
        <v xml:space="preserve"> </v>
      </c>
      <c r="J195" s="24" t="str">
        <f t="shared" si="6"/>
        <v xml:space="preserve"> </v>
      </c>
      <c r="K195" s="53"/>
      <c r="L195" s="8">
        <v>112</v>
      </c>
      <c r="M195" s="8">
        <v>0</v>
      </c>
      <c r="N195" s="8">
        <v>0</v>
      </c>
      <c r="O195" s="26"/>
    </row>
    <row r="196" spans="1:15" ht="15.75" customHeight="1" x14ac:dyDescent="0.25">
      <c r="A196" s="19"/>
      <c r="B196" s="24" t="str">
        <f t="shared" si="7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5"/>
        <v/>
      </c>
      <c r="H196" s="21" t="s">
        <v>81</v>
      </c>
      <c r="I196" s="21" t="str">
        <f t="shared" si="8"/>
        <v xml:space="preserve"> </v>
      </c>
      <c r="J196" s="24" t="str">
        <f t="shared" si="6"/>
        <v xml:space="preserve"> </v>
      </c>
      <c r="K196" s="53"/>
      <c r="O196" s="26"/>
    </row>
    <row r="197" spans="1:15" ht="15.75" customHeight="1" x14ac:dyDescent="0.25">
      <c r="A197" s="19"/>
      <c r="B197" s="24" t="str">
        <f t="shared" si="7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5"/>
        <v/>
      </c>
      <c r="H197" s="21" t="s">
        <v>81</v>
      </c>
      <c r="I197" s="21" t="str">
        <f t="shared" si="8"/>
        <v xml:space="preserve"> </v>
      </c>
      <c r="J197" s="24" t="str">
        <f t="shared" si="6"/>
        <v xml:space="preserve"> </v>
      </c>
      <c r="K197" s="53"/>
      <c r="O197" s="26"/>
    </row>
    <row r="198" spans="1:15" ht="15.75" customHeight="1" x14ac:dyDescent="0.25">
      <c r="A198" s="19"/>
      <c r="B198" s="24" t="str">
        <f t="shared" si="7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5"/>
        <v/>
      </c>
      <c r="H198" s="21" t="s">
        <v>81</v>
      </c>
      <c r="I198" s="21" t="str">
        <f t="shared" si="8"/>
        <v xml:space="preserve"> </v>
      </c>
      <c r="J198" s="24" t="str">
        <f t="shared" si="6"/>
        <v xml:space="preserve"> </v>
      </c>
      <c r="K198" s="53"/>
    </row>
    <row r="199" spans="1:15" ht="15.75" customHeight="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53"/>
      <c r="K199" s="53"/>
    </row>
    <row r="200" spans="1:1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53"/>
      <c r="K200" s="53"/>
    </row>
    <row r="201" spans="1:1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53"/>
      <c r="K201" s="53"/>
    </row>
    <row r="202" spans="1:1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53"/>
      <c r="K202" s="53"/>
    </row>
    <row r="203" spans="1:1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53"/>
      <c r="K203" s="53"/>
    </row>
    <row r="204" spans="1:1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53"/>
      <c r="K204" s="53"/>
    </row>
    <row r="205" spans="1:1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53"/>
      <c r="K205" s="53"/>
    </row>
    <row r="206" spans="1:1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53"/>
      <c r="K206" s="53"/>
    </row>
    <row r="207" spans="1:1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53"/>
      <c r="K207" s="53"/>
    </row>
    <row r="208" spans="1:1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53"/>
      <c r="K208" s="53"/>
    </row>
    <row r="209" spans="1:1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53"/>
      <c r="K209" s="53"/>
    </row>
    <row r="210" spans="1:1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53"/>
      <c r="K210" s="53"/>
    </row>
    <row r="211" spans="1:1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53"/>
      <c r="K211" s="53"/>
    </row>
    <row r="212" spans="1:1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53"/>
      <c r="K212" s="53"/>
    </row>
    <row r="213" spans="1:1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53"/>
      <c r="K213" s="53"/>
    </row>
    <row r="214" spans="1:1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53"/>
      <c r="K214" s="53"/>
    </row>
    <row r="215" spans="1:1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53"/>
      <c r="K215" s="53"/>
    </row>
    <row r="216" spans="1:1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53"/>
      <c r="K216" s="53"/>
    </row>
    <row r="217" spans="1:1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53"/>
      <c r="K217" s="53"/>
    </row>
    <row r="218" spans="1:1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53"/>
      <c r="K218" s="53"/>
    </row>
    <row r="219" spans="1:1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53"/>
      <c r="K219" s="53"/>
    </row>
    <row r="220" spans="1:1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53"/>
      <c r="K220" s="53"/>
    </row>
    <row r="221" spans="1:1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53"/>
      <c r="K221" s="53"/>
    </row>
    <row r="222" spans="1:1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53"/>
      <c r="K222" s="53"/>
    </row>
    <row r="223" spans="1:1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53"/>
      <c r="K223" s="53"/>
    </row>
    <row r="224" spans="1:1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53"/>
      <c r="K224" s="53"/>
    </row>
    <row r="225" spans="1:1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53"/>
      <c r="K225" s="53"/>
    </row>
    <row r="226" spans="1:1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53"/>
      <c r="K226" s="53"/>
    </row>
    <row r="227" spans="1:1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53"/>
      <c r="K227" s="53"/>
    </row>
    <row r="228" spans="1:1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53"/>
      <c r="K228" s="53"/>
    </row>
    <row r="229" spans="1:1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53"/>
      <c r="K229" s="53"/>
    </row>
    <row r="230" spans="1:1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53"/>
      <c r="K230" s="53"/>
    </row>
    <row r="231" spans="1:1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53"/>
      <c r="K231" s="53"/>
    </row>
    <row r="232" spans="1:1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53"/>
      <c r="K232" s="53"/>
    </row>
    <row r="233" spans="1:1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53"/>
      <c r="K233" s="53"/>
    </row>
    <row r="234" spans="1:1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53"/>
      <c r="K234" s="53"/>
    </row>
    <row r="235" spans="1:1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53"/>
      <c r="K235" s="53"/>
    </row>
    <row r="236" spans="1:1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53"/>
      <c r="K236" s="53"/>
    </row>
    <row r="237" spans="1:1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53"/>
      <c r="K237" s="53"/>
    </row>
    <row r="238" spans="1:1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53"/>
      <c r="K238" s="53"/>
    </row>
    <row r="239" spans="1:1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53"/>
      <c r="K239" s="53"/>
    </row>
    <row r="240" spans="1:1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53"/>
      <c r="K240" s="53"/>
    </row>
    <row r="241" spans="1:1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53"/>
      <c r="K241" s="53"/>
    </row>
    <row r="242" spans="1:1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53"/>
      <c r="K242" s="53"/>
    </row>
    <row r="243" spans="1:1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53"/>
      <c r="K243" s="53"/>
    </row>
    <row r="244" spans="1:1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53"/>
      <c r="K244" s="53"/>
    </row>
    <row r="245" spans="1:1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53"/>
      <c r="K245" s="53"/>
    </row>
    <row r="246" spans="1:1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53"/>
      <c r="K246" s="53"/>
    </row>
    <row r="247" spans="1:1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53"/>
      <c r="K247" s="53"/>
    </row>
    <row r="248" spans="1:1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53"/>
      <c r="K248" s="53"/>
    </row>
    <row r="249" spans="1:1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53"/>
      <c r="K249" s="53"/>
    </row>
    <row r="250" spans="1:1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53"/>
      <c r="K250" s="53"/>
    </row>
    <row r="251" spans="1:1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53"/>
      <c r="K251" s="53"/>
    </row>
    <row r="252" spans="1:1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53"/>
      <c r="K252" s="53"/>
    </row>
    <row r="253" spans="1:1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53"/>
      <c r="K253" s="53"/>
    </row>
    <row r="254" spans="1:1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53"/>
      <c r="K254" s="53"/>
    </row>
    <row r="255" spans="1:1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53"/>
      <c r="K255" s="53"/>
    </row>
    <row r="40408" spans="3:3" x14ac:dyDescent="0.25">
      <c r="C40408" s="1">
        <v>1888</v>
      </c>
    </row>
  </sheetData>
  <mergeCells count="76">
    <mergeCell ref="AA4:AB7"/>
    <mergeCell ref="E1:J3"/>
    <mergeCell ref="P2:Y2"/>
    <mergeCell ref="C4:C5"/>
    <mergeCell ref="D4:D5"/>
    <mergeCell ref="E4:E5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4:Z7"/>
    <mergeCell ref="C10:I11"/>
    <mergeCell ref="Y10:Z10"/>
    <mergeCell ref="AA10:AB10"/>
    <mergeCell ref="Y11:Z11"/>
    <mergeCell ref="AA11:AB11"/>
    <mergeCell ref="C8:I9"/>
    <mergeCell ref="Y8:Z8"/>
    <mergeCell ref="AA8:AB8"/>
    <mergeCell ref="Y9:Z9"/>
    <mergeCell ref="AA9:AB9"/>
    <mergeCell ref="P21:P26"/>
    <mergeCell ref="Q21:Q26"/>
    <mergeCell ref="R21:S21"/>
    <mergeCell ref="T21:U21"/>
    <mergeCell ref="W21:W26"/>
    <mergeCell ref="C13:I13"/>
    <mergeCell ref="C15:D16"/>
    <mergeCell ref="E15:E16"/>
    <mergeCell ref="C18:I18"/>
    <mergeCell ref="P19:Y19"/>
    <mergeCell ref="B80:B83"/>
    <mergeCell ref="C80:C83"/>
    <mergeCell ref="D80:D83"/>
    <mergeCell ref="E80:E83"/>
    <mergeCell ref="F80:F83"/>
    <mergeCell ref="Q80:Q85"/>
    <mergeCell ref="AB22:AB26"/>
    <mergeCell ref="C23:I24"/>
    <mergeCell ref="C30:I30"/>
    <mergeCell ref="C37:I37"/>
    <mergeCell ref="C78:I78"/>
    <mergeCell ref="X21:X26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G80:G83"/>
    <mergeCell ref="H80:H83"/>
    <mergeCell ref="I80:I83"/>
    <mergeCell ref="J80:J83"/>
    <mergeCell ref="P80:P85"/>
    <mergeCell ref="Y81:Y85"/>
    <mergeCell ref="Z81:Z85"/>
    <mergeCell ref="AA81:AA85"/>
    <mergeCell ref="AB81:AB85"/>
    <mergeCell ref="R80:S80"/>
    <mergeCell ref="T80:U80"/>
    <mergeCell ref="W80:W85"/>
    <mergeCell ref="X80:X85"/>
    <mergeCell ref="Y80:Z80"/>
    <mergeCell ref="AA80:AB80"/>
    <mergeCell ref="R81:R85"/>
    <mergeCell ref="S81:S85"/>
    <mergeCell ref="T81:T85"/>
    <mergeCell ref="U81:U85"/>
  </mergeCells>
  <conditionalFormatting sqref="C84 C133:D143 C148:D198 C99">
    <cfRule type="notContainsBlanks" dxfId="748" priority="57">
      <formula>LEN(TRIM(C84))&gt;0</formula>
    </cfRule>
  </conditionalFormatting>
  <conditionalFormatting sqref="B148:B198 G148:J198 E84:J98 D84:D99 B84:B103 E100:J103 E99:F99 J99 E123:J143 B123:B143">
    <cfRule type="expression" dxfId="747" priority="56">
      <formula>IF($C84=" ",FALSE,TRUE)</formula>
    </cfRule>
  </conditionalFormatting>
  <conditionalFormatting sqref="C85">
    <cfRule type="notContainsBlanks" dxfId="746" priority="55">
      <formula>LEN(TRIM(C85))&gt;0</formula>
    </cfRule>
  </conditionalFormatting>
  <conditionalFormatting sqref="C86">
    <cfRule type="notContainsBlanks" dxfId="745" priority="54">
      <formula>LEN(TRIM(C86))&gt;0</formula>
    </cfRule>
  </conditionalFormatting>
  <conditionalFormatting sqref="C87">
    <cfRule type="notContainsBlanks" dxfId="744" priority="53">
      <formula>LEN(TRIM(C87))&gt;0</formula>
    </cfRule>
  </conditionalFormatting>
  <conditionalFormatting sqref="C88">
    <cfRule type="notContainsBlanks" dxfId="743" priority="52">
      <formula>LEN(TRIM(C88))&gt;0</formula>
    </cfRule>
  </conditionalFormatting>
  <conditionalFormatting sqref="C89">
    <cfRule type="notContainsBlanks" dxfId="742" priority="51">
      <formula>LEN(TRIM(C89))&gt;0</formula>
    </cfRule>
  </conditionalFormatting>
  <conditionalFormatting sqref="C90">
    <cfRule type="notContainsBlanks" dxfId="741" priority="50">
      <formula>LEN(TRIM(C90))&gt;0</formula>
    </cfRule>
  </conditionalFormatting>
  <conditionalFormatting sqref="C91">
    <cfRule type="notContainsBlanks" dxfId="740" priority="49">
      <formula>LEN(TRIM(C91))&gt;0</formula>
    </cfRule>
  </conditionalFormatting>
  <conditionalFormatting sqref="C92">
    <cfRule type="notContainsBlanks" dxfId="739" priority="48">
      <formula>LEN(TRIM(C92))&gt;0</formula>
    </cfRule>
  </conditionalFormatting>
  <conditionalFormatting sqref="C93">
    <cfRule type="notContainsBlanks" dxfId="738" priority="47">
      <formula>LEN(TRIM(C93))&gt;0</formula>
    </cfRule>
  </conditionalFormatting>
  <conditionalFormatting sqref="C94">
    <cfRule type="notContainsBlanks" dxfId="737" priority="46">
      <formula>LEN(TRIM(C94))&gt;0</formula>
    </cfRule>
  </conditionalFormatting>
  <conditionalFormatting sqref="C95">
    <cfRule type="notContainsBlanks" dxfId="736" priority="45">
      <formula>LEN(TRIM(C95))&gt;0</formula>
    </cfRule>
  </conditionalFormatting>
  <conditionalFormatting sqref="C96">
    <cfRule type="notContainsBlanks" dxfId="735" priority="44">
      <formula>LEN(TRIM(C96))&gt;0</formula>
    </cfRule>
  </conditionalFormatting>
  <conditionalFormatting sqref="C97">
    <cfRule type="notContainsBlanks" dxfId="734" priority="43">
      <formula>LEN(TRIM(C97))&gt;0</formula>
    </cfRule>
  </conditionalFormatting>
  <conditionalFormatting sqref="C98">
    <cfRule type="notContainsBlanks" dxfId="733" priority="42">
      <formula>LEN(TRIM(C98))&gt;0</formula>
    </cfRule>
  </conditionalFormatting>
  <conditionalFormatting sqref="C100">
    <cfRule type="notContainsBlanks" dxfId="732" priority="41">
      <formula>LEN(TRIM(C100))&gt;0</formula>
    </cfRule>
  </conditionalFormatting>
  <conditionalFormatting sqref="C101">
    <cfRule type="notContainsBlanks" dxfId="731" priority="40">
      <formula>LEN(TRIM(C101))&gt;0</formula>
    </cfRule>
  </conditionalFormatting>
  <conditionalFormatting sqref="C102">
    <cfRule type="notContainsBlanks" dxfId="730" priority="39">
      <formula>LEN(TRIM(C102))&gt;0</formula>
    </cfRule>
  </conditionalFormatting>
  <conditionalFormatting sqref="C103">
    <cfRule type="notContainsBlanks" dxfId="729" priority="38">
      <formula>LEN(TRIM(C103))&gt;0</formula>
    </cfRule>
  </conditionalFormatting>
  <conditionalFormatting sqref="C123:D123">
    <cfRule type="notContainsBlanks" dxfId="728" priority="19">
      <formula>LEN(TRIM(C123))&gt;0</formula>
    </cfRule>
  </conditionalFormatting>
  <conditionalFormatting sqref="C124:D124">
    <cfRule type="notContainsBlanks" dxfId="727" priority="18">
      <formula>LEN(TRIM(C124))&gt;0</formula>
    </cfRule>
  </conditionalFormatting>
  <conditionalFormatting sqref="C125:D125">
    <cfRule type="notContainsBlanks" dxfId="726" priority="17">
      <formula>LEN(TRIM(C125))&gt;0</formula>
    </cfRule>
  </conditionalFormatting>
  <conditionalFormatting sqref="C126:D126">
    <cfRule type="notContainsBlanks" dxfId="725" priority="16">
      <formula>LEN(TRIM(C126))&gt;0</formula>
    </cfRule>
  </conditionalFormatting>
  <conditionalFormatting sqref="C127:D127">
    <cfRule type="notContainsBlanks" dxfId="724" priority="15">
      <formula>LEN(TRIM(C127))&gt;0</formula>
    </cfRule>
  </conditionalFormatting>
  <conditionalFormatting sqref="C128:D128">
    <cfRule type="notContainsBlanks" dxfId="723" priority="14">
      <formula>LEN(TRIM(C128))&gt;0</formula>
    </cfRule>
  </conditionalFormatting>
  <conditionalFormatting sqref="C129:D129">
    <cfRule type="notContainsBlanks" dxfId="722" priority="13">
      <formula>LEN(TRIM(C129))&gt;0</formula>
    </cfRule>
  </conditionalFormatting>
  <conditionalFormatting sqref="C130:D130">
    <cfRule type="notContainsBlanks" dxfId="721" priority="12">
      <formula>LEN(TRIM(C130))&gt;0</formula>
    </cfRule>
  </conditionalFormatting>
  <conditionalFormatting sqref="C131:D131">
    <cfRule type="notContainsBlanks" dxfId="720" priority="11">
      <formula>LEN(TRIM(C131))&gt;0</formula>
    </cfRule>
  </conditionalFormatting>
  <conditionalFormatting sqref="C132:D132">
    <cfRule type="notContainsBlanks" dxfId="719" priority="10">
      <formula>LEN(TRIM(C132))&gt;0</formula>
    </cfRule>
  </conditionalFormatting>
  <conditionalFormatting sqref="E148:E198">
    <cfRule type="expression" dxfId="718" priority="9">
      <formula>IF($C148=" ",FALSE,TRUE)</formula>
    </cfRule>
  </conditionalFormatting>
  <conditionalFormatting sqref="F148:F198">
    <cfRule type="expression" dxfId="717" priority="8">
      <formula>IF($C148=" ",FALSE,TRUE)</formula>
    </cfRule>
  </conditionalFormatting>
  <conditionalFormatting sqref="D100:D103">
    <cfRule type="expression" dxfId="716" priority="58">
      <formula>IF($C101=" ",FALSE,TRUE)</formula>
    </cfRule>
  </conditionalFormatting>
  <conditionalFormatting sqref="H99:I99">
    <cfRule type="expression" dxfId="715" priority="6">
      <formula>IF($C99=" ",FALSE,TRUE)</formula>
    </cfRule>
  </conditionalFormatting>
  <conditionalFormatting sqref="G99">
    <cfRule type="expression" dxfId="714" priority="4">
      <formula>IF($C99="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Width="2" fitToHeight="2" orientation="portrait" r:id="rId1"/>
  <headerFooter>
    <oddFooter>&amp;RСтраница&amp;P из &amp;N</oddFooter>
  </headerFooter>
  <rowBreaks count="1" manualBreakCount="1">
    <brk id="77" max="28" man="1"/>
  </rowBreaks>
  <colBreaks count="1" manualBreakCount="1">
    <brk id="15" max="143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3">
    <tabColor rgb="FF00B050"/>
  </sheetPr>
  <dimension ref="A1:AM40408"/>
  <sheetViews>
    <sheetView view="pageBreakPreview" topLeftCell="F113" zoomScale="70" zoomScaleNormal="78" zoomScaleSheetLayoutView="70" workbookViewId="0">
      <selection activeCell="R100" sqref="R100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12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12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Лот!C7</f>
        <v>18м</v>
      </c>
      <c r="E4" s="199">
        <f>VLOOKUP(D4,Лот!$C$4:$E$19,3,FALSE)</f>
        <v>318</v>
      </c>
      <c r="F4" s="65"/>
      <c r="G4" s="65"/>
      <c r="H4" s="65"/>
      <c r="I4" s="65"/>
      <c r="J4" s="65"/>
      <c r="K4" s="65"/>
      <c r="L4" s="11">
        <v>23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24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23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23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23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23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23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23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23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23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23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7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"Динамо"(3) (строящаяся)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Метро "Полежаевская"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7.68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8.923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0.2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16.803000000000001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4</v>
      </c>
      <c r="S35" s="155" t="s">
        <v>494</v>
      </c>
      <c r="T35" s="88">
        <v>4</v>
      </c>
      <c r="U35" s="155" t="s">
        <v>494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4</v>
      </c>
      <c r="S36" s="155" t="s">
        <v>494</v>
      </c>
      <c r="T36" s="31">
        <v>4</v>
      </c>
      <c r="U36" s="155" t="s">
        <v>494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4</v>
      </c>
      <c r="S37" s="155" t="s">
        <v>494</v>
      </c>
      <c r="T37" s="31">
        <v>4</v>
      </c>
      <c r="U37" s="155" t="s">
        <v>494</v>
      </c>
      <c r="V37" s="30"/>
      <c r="W37" s="36">
        <v>2</v>
      </c>
      <c r="X37" s="27">
        <v>0.33333333333333331</v>
      </c>
      <c r="Y37" s="31">
        <v>2</v>
      </c>
      <c r="Z37" s="155" t="s">
        <v>267</v>
      </c>
      <c r="AA37" s="31">
        <v>2</v>
      </c>
      <c r="AB37" s="155" t="s">
        <v>267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3</v>
      </c>
      <c r="S38" s="155" t="s">
        <v>494</v>
      </c>
      <c r="T38" s="31">
        <v>3</v>
      </c>
      <c r="U38" s="155" t="s">
        <v>494</v>
      </c>
      <c r="V38" s="30"/>
      <c r="W38" s="36">
        <v>2</v>
      </c>
      <c r="X38" s="27">
        <v>0.35416666666666669</v>
      </c>
      <c r="Y38" s="31">
        <v>2</v>
      </c>
      <c r="Z38" s="155" t="s">
        <v>267</v>
      </c>
      <c r="AA38" s="31">
        <v>2</v>
      </c>
      <c r="AB38" s="155" t="s">
        <v>267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4</v>
      </c>
      <c r="S39" s="155" t="s">
        <v>494</v>
      </c>
      <c r="T39" s="31">
        <v>4</v>
      </c>
      <c r="U39" s="155" t="s">
        <v>494</v>
      </c>
      <c r="V39" s="30"/>
      <c r="W39" s="36">
        <v>2</v>
      </c>
      <c r="X39" s="27">
        <v>0.375</v>
      </c>
      <c r="Y39" s="31">
        <v>2</v>
      </c>
      <c r="Z39" s="155" t="s">
        <v>267</v>
      </c>
      <c r="AA39" s="31">
        <v>2</v>
      </c>
      <c r="AB39" s="155" t="s">
        <v>267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4</v>
      </c>
      <c r="S40" s="155" t="s">
        <v>494</v>
      </c>
      <c r="T40" s="31">
        <v>4</v>
      </c>
      <c r="U40" s="155" t="s">
        <v>494</v>
      </c>
      <c r="V40" s="30"/>
      <c r="W40" s="36">
        <v>2</v>
      </c>
      <c r="X40" s="27">
        <v>0.39583333333333331</v>
      </c>
      <c r="Y40" s="31">
        <v>3</v>
      </c>
      <c r="Z40" s="155" t="s">
        <v>267</v>
      </c>
      <c r="AA40" s="31">
        <v>3</v>
      </c>
      <c r="AB40" s="155" t="s">
        <v>267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4</v>
      </c>
      <c r="S41" s="155" t="s">
        <v>494</v>
      </c>
      <c r="T41" s="31">
        <v>4</v>
      </c>
      <c r="U41" s="155" t="s">
        <v>494</v>
      </c>
      <c r="V41" s="30"/>
      <c r="W41" s="36">
        <v>2</v>
      </c>
      <c r="X41" s="27">
        <v>0.41666666666666669</v>
      </c>
      <c r="Y41" s="31">
        <v>2</v>
      </c>
      <c r="Z41" s="155" t="s">
        <v>267</v>
      </c>
      <c r="AA41" s="31">
        <v>2</v>
      </c>
      <c r="AB41" s="155" t="s">
        <v>267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3</v>
      </c>
      <c r="S42" s="155" t="s">
        <v>494</v>
      </c>
      <c r="T42" s="31">
        <v>3</v>
      </c>
      <c r="U42" s="155" t="s">
        <v>494</v>
      </c>
      <c r="V42" s="30"/>
      <c r="W42" s="36">
        <v>2</v>
      </c>
      <c r="X42" s="27">
        <v>0.4375</v>
      </c>
      <c r="Y42" s="31">
        <v>2</v>
      </c>
      <c r="Z42" s="155" t="s">
        <v>267</v>
      </c>
      <c r="AA42" s="31">
        <v>2</v>
      </c>
      <c r="AB42" s="155" t="s">
        <v>267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4</v>
      </c>
      <c r="S43" s="155" t="s">
        <v>494</v>
      </c>
      <c r="T43" s="31">
        <v>4</v>
      </c>
      <c r="U43" s="155" t="s">
        <v>494</v>
      </c>
      <c r="V43" s="30"/>
      <c r="W43" s="36">
        <v>2</v>
      </c>
      <c r="X43" s="27">
        <v>0.45833333333333298</v>
      </c>
      <c r="Y43" s="31">
        <v>2</v>
      </c>
      <c r="Z43" s="155" t="s">
        <v>267</v>
      </c>
      <c r="AA43" s="31">
        <v>2</v>
      </c>
      <c r="AB43" s="155" t="s">
        <v>267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4</v>
      </c>
      <c r="S44" s="155" t="s">
        <v>494</v>
      </c>
      <c r="T44" s="31">
        <v>4</v>
      </c>
      <c r="U44" s="155" t="s">
        <v>494</v>
      </c>
      <c r="V44" s="30"/>
      <c r="W44" s="36">
        <v>2</v>
      </c>
      <c r="X44" s="27">
        <v>0.47916666666666702</v>
      </c>
      <c r="Y44" s="31">
        <v>3</v>
      </c>
      <c r="Z44" s="155" t="s">
        <v>267</v>
      </c>
      <c r="AA44" s="31">
        <v>3</v>
      </c>
      <c r="AB44" s="155" t="s">
        <v>267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4</v>
      </c>
      <c r="S45" s="155" t="s">
        <v>494</v>
      </c>
      <c r="T45" s="31">
        <v>4</v>
      </c>
      <c r="U45" s="155" t="s">
        <v>494</v>
      </c>
      <c r="V45" s="30"/>
      <c r="W45" s="36">
        <v>2</v>
      </c>
      <c r="X45" s="27">
        <v>0.5</v>
      </c>
      <c r="Y45" s="31">
        <v>2</v>
      </c>
      <c r="Z45" s="155" t="s">
        <v>267</v>
      </c>
      <c r="AA45" s="31">
        <v>2</v>
      </c>
      <c r="AB45" s="155" t="s">
        <v>267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3</v>
      </c>
      <c r="S46" s="155" t="s">
        <v>494</v>
      </c>
      <c r="T46" s="31">
        <v>3</v>
      </c>
      <c r="U46" s="155" t="s">
        <v>494</v>
      </c>
      <c r="V46" s="30"/>
      <c r="W46" s="36">
        <v>2</v>
      </c>
      <c r="X46" s="27">
        <v>0.52083333333333337</v>
      </c>
      <c r="Y46" s="31">
        <v>2</v>
      </c>
      <c r="Z46" s="155" t="s">
        <v>267</v>
      </c>
      <c r="AA46" s="31">
        <v>2</v>
      </c>
      <c r="AB46" s="155" t="s">
        <v>267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4</v>
      </c>
      <c r="S47" s="155" t="s">
        <v>494</v>
      </c>
      <c r="T47" s="31">
        <v>4</v>
      </c>
      <c r="U47" s="155" t="s">
        <v>494</v>
      </c>
      <c r="V47" s="30"/>
      <c r="W47" s="36">
        <v>2</v>
      </c>
      <c r="X47" s="27">
        <v>0.54166666666666663</v>
      </c>
      <c r="Y47" s="31">
        <v>2</v>
      </c>
      <c r="Z47" s="155" t="s">
        <v>267</v>
      </c>
      <c r="AA47" s="31">
        <v>2</v>
      </c>
      <c r="AB47" s="155" t="s">
        <v>267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2</v>
      </c>
      <c r="S48" s="155" t="s">
        <v>270</v>
      </c>
      <c r="T48" s="31">
        <v>2</v>
      </c>
      <c r="U48" s="155" t="s">
        <v>270</v>
      </c>
      <c r="V48" s="30"/>
      <c r="W48" s="36">
        <v>2</v>
      </c>
      <c r="X48" s="27">
        <v>0.5625</v>
      </c>
      <c r="Y48" s="31">
        <v>3</v>
      </c>
      <c r="Z48" s="155" t="s">
        <v>267</v>
      </c>
      <c r="AA48" s="31">
        <v>3</v>
      </c>
      <c r="AB48" s="155" t="s">
        <v>267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2</v>
      </c>
      <c r="S49" s="155" t="s">
        <v>270</v>
      </c>
      <c r="T49" s="31">
        <v>2</v>
      </c>
      <c r="U49" s="155" t="s">
        <v>270</v>
      </c>
      <c r="V49" s="30"/>
      <c r="W49" s="36">
        <v>2</v>
      </c>
      <c r="X49" s="27">
        <v>0.58333333333333337</v>
      </c>
      <c r="Y49" s="31">
        <v>2</v>
      </c>
      <c r="Z49" s="155" t="s">
        <v>267</v>
      </c>
      <c r="AA49" s="31">
        <v>2</v>
      </c>
      <c r="AB49" s="155" t="s">
        <v>267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2</v>
      </c>
      <c r="S50" s="155" t="s">
        <v>270</v>
      </c>
      <c r="T50" s="31">
        <v>2</v>
      </c>
      <c r="U50" s="155" t="s">
        <v>270</v>
      </c>
      <c r="V50" s="30"/>
      <c r="W50" s="36">
        <v>2</v>
      </c>
      <c r="X50" s="27">
        <v>0.60416666666666663</v>
      </c>
      <c r="Y50" s="31">
        <v>2</v>
      </c>
      <c r="Z50" s="155" t="s">
        <v>267</v>
      </c>
      <c r="AA50" s="31">
        <v>2</v>
      </c>
      <c r="AB50" s="155" t="s">
        <v>267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2</v>
      </c>
      <c r="S51" s="155" t="s">
        <v>270</v>
      </c>
      <c r="T51" s="31">
        <v>2</v>
      </c>
      <c r="U51" s="155" t="s">
        <v>270</v>
      </c>
      <c r="V51" s="30"/>
      <c r="W51" s="36">
        <v>2</v>
      </c>
      <c r="X51" s="27">
        <v>0.625</v>
      </c>
      <c r="Y51" s="31">
        <v>2</v>
      </c>
      <c r="Z51" s="155" t="s">
        <v>267</v>
      </c>
      <c r="AA51" s="31">
        <v>2</v>
      </c>
      <c r="AB51" s="155" t="s">
        <v>267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2</v>
      </c>
      <c r="S52" s="155" t="s">
        <v>270</v>
      </c>
      <c r="T52" s="31">
        <v>2</v>
      </c>
      <c r="U52" s="155" t="s">
        <v>270</v>
      </c>
      <c r="V52" s="30"/>
      <c r="W52" s="36">
        <v>2</v>
      </c>
      <c r="X52" s="27">
        <v>0.64583333333333337</v>
      </c>
      <c r="Y52" s="31">
        <v>3</v>
      </c>
      <c r="Z52" s="155" t="s">
        <v>267</v>
      </c>
      <c r="AA52" s="31">
        <v>3</v>
      </c>
      <c r="AB52" s="155" t="s">
        <v>267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2</v>
      </c>
      <c r="S53" s="155" t="s">
        <v>270</v>
      </c>
      <c r="T53" s="31">
        <v>2</v>
      </c>
      <c r="U53" s="155" t="s">
        <v>270</v>
      </c>
      <c r="V53" s="30"/>
      <c r="W53" s="36">
        <v>2</v>
      </c>
      <c r="X53" s="27">
        <v>0.66666666666666663</v>
      </c>
      <c r="Y53" s="31">
        <v>2</v>
      </c>
      <c r="Z53" s="155" t="s">
        <v>267</v>
      </c>
      <c r="AA53" s="31">
        <v>2</v>
      </c>
      <c r="AB53" s="155" t="s">
        <v>267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2</v>
      </c>
      <c r="S54" s="155" t="s">
        <v>270</v>
      </c>
      <c r="T54" s="31">
        <v>2</v>
      </c>
      <c r="U54" s="155" t="s">
        <v>270</v>
      </c>
      <c r="V54" s="30"/>
      <c r="W54" s="36">
        <v>2</v>
      </c>
      <c r="X54" s="27">
        <v>0.6875</v>
      </c>
      <c r="Y54" s="31">
        <v>2</v>
      </c>
      <c r="Z54" s="155" t="s">
        <v>267</v>
      </c>
      <c r="AA54" s="31">
        <v>2</v>
      </c>
      <c r="AB54" s="155" t="s">
        <v>267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155" t="s">
        <v>270</v>
      </c>
      <c r="T55" s="31">
        <v>2</v>
      </c>
      <c r="U55" s="155" t="s">
        <v>270</v>
      </c>
      <c r="V55" s="30"/>
      <c r="W55" s="36">
        <v>2</v>
      </c>
      <c r="X55" s="27">
        <v>0.70833333333333337</v>
      </c>
      <c r="Y55" s="31">
        <v>2</v>
      </c>
      <c r="Z55" s="155" t="s">
        <v>267</v>
      </c>
      <c r="AA55" s="31">
        <v>2</v>
      </c>
      <c r="AB55" s="155" t="s">
        <v>267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2</v>
      </c>
      <c r="S56" s="155" t="s">
        <v>270</v>
      </c>
      <c r="T56" s="31">
        <v>2</v>
      </c>
      <c r="U56" s="155" t="s">
        <v>270</v>
      </c>
      <c r="V56" s="30"/>
      <c r="W56" s="36">
        <v>2</v>
      </c>
      <c r="X56" s="27">
        <v>0.72916666666666663</v>
      </c>
      <c r="Y56" s="31">
        <v>2</v>
      </c>
      <c r="Z56" s="155" t="s">
        <v>268</v>
      </c>
      <c r="AA56" s="31">
        <v>2</v>
      </c>
      <c r="AB56" s="155" t="s">
        <v>268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270</v>
      </c>
      <c r="T57" s="31">
        <v>2</v>
      </c>
      <c r="U57" s="155" t="s">
        <v>270</v>
      </c>
      <c r="V57" s="30"/>
      <c r="W57" s="36">
        <v>2</v>
      </c>
      <c r="X57" s="27">
        <v>0.75</v>
      </c>
      <c r="Y57" s="31">
        <v>1</v>
      </c>
      <c r="Z57" s="155" t="s">
        <v>268</v>
      </c>
      <c r="AA57" s="31">
        <v>1</v>
      </c>
      <c r="AB57" s="155" t="s">
        <v>268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2</v>
      </c>
      <c r="S58" s="155" t="s">
        <v>270</v>
      </c>
      <c r="T58" s="31">
        <v>2</v>
      </c>
      <c r="U58" s="155" t="s">
        <v>270</v>
      </c>
      <c r="V58" s="30"/>
      <c r="W58" s="36">
        <v>2</v>
      </c>
      <c r="X58" s="27">
        <v>0.77083333333333337</v>
      </c>
      <c r="Y58" s="31">
        <v>2</v>
      </c>
      <c r="Z58" s="155" t="s">
        <v>268</v>
      </c>
      <c r="AA58" s="31">
        <v>2</v>
      </c>
      <c r="AB58" s="155" t="s">
        <v>268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270</v>
      </c>
      <c r="T59" s="31">
        <v>2</v>
      </c>
      <c r="U59" s="155" t="s">
        <v>270</v>
      </c>
      <c r="V59" s="30"/>
      <c r="W59" s="36">
        <v>2</v>
      </c>
      <c r="X59" s="27">
        <v>0.79166666666666663</v>
      </c>
      <c r="Y59" s="31">
        <v>1</v>
      </c>
      <c r="Z59" s="155" t="s">
        <v>268</v>
      </c>
      <c r="AA59" s="31">
        <v>1</v>
      </c>
      <c r="AB59" s="155" t="s">
        <v>268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>
        <v>10</v>
      </c>
      <c r="T60" s="31">
        <v>3</v>
      </c>
      <c r="U60" s="155">
        <v>10</v>
      </c>
      <c r="V60" s="30"/>
      <c r="W60" s="36">
        <v>2</v>
      </c>
      <c r="X60" s="27">
        <v>0.8125</v>
      </c>
      <c r="Y60" s="31">
        <v>2</v>
      </c>
      <c r="Z60" s="155" t="s">
        <v>268</v>
      </c>
      <c r="AA60" s="31">
        <v>2</v>
      </c>
      <c r="AB60" s="155" t="s">
        <v>268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3</v>
      </c>
      <c r="S61" s="155">
        <v>10</v>
      </c>
      <c r="T61" s="31">
        <v>3</v>
      </c>
      <c r="U61" s="155">
        <v>10</v>
      </c>
      <c r="V61" s="30"/>
      <c r="W61" s="36">
        <v>2</v>
      </c>
      <c r="X61" s="27">
        <v>0.83333333333333337</v>
      </c>
      <c r="Y61" s="31">
        <v>1</v>
      </c>
      <c r="Z61" s="155" t="s">
        <v>268</v>
      </c>
      <c r="AA61" s="31">
        <v>1</v>
      </c>
      <c r="AB61" s="155" t="s">
        <v>268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3</v>
      </c>
      <c r="S62" s="155">
        <v>10</v>
      </c>
      <c r="T62" s="31">
        <v>3</v>
      </c>
      <c r="U62" s="155">
        <v>10</v>
      </c>
      <c r="V62" s="30"/>
      <c r="W62" s="36">
        <v>2</v>
      </c>
      <c r="X62" s="27">
        <v>0.85416666666666663</v>
      </c>
      <c r="Y62" s="31">
        <v>2</v>
      </c>
      <c r="Z62" s="155" t="s">
        <v>268</v>
      </c>
      <c r="AA62" s="31">
        <v>2</v>
      </c>
      <c r="AB62" s="155" t="s">
        <v>268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3</v>
      </c>
      <c r="S63" s="155">
        <v>10</v>
      </c>
      <c r="T63" s="31">
        <v>3</v>
      </c>
      <c r="U63" s="155">
        <v>10</v>
      </c>
      <c r="V63" s="30"/>
      <c r="W63" s="36">
        <v>2</v>
      </c>
      <c r="X63" s="27">
        <v>0.875</v>
      </c>
      <c r="Y63" s="31">
        <v>1</v>
      </c>
      <c r="Z63" s="155" t="s">
        <v>268</v>
      </c>
      <c r="AA63" s="31">
        <v>1</v>
      </c>
      <c r="AB63" s="155" t="s">
        <v>268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3</v>
      </c>
      <c r="S64" s="155">
        <v>10</v>
      </c>
      <c r="T64" s="31">
        <v>3</v>
      </c>
      <c r="U64" s="155">
        <v>10</v>
      </c>
      <c r="V64" s="30"/>
      <c r="W64" s="36">
        <v>2</v>
      </c>
      <c r="X64" s="27">
        <v>0.89583333333333304</v>
      </c>
      <c r="Y64" s="31">
        <v>2</v>
      </c>
      <c r="Z64" s="155" t="s">
        <v>268</v>
      </c>
      <c r="AA64" s="31">
        <v>2</v>
      </c>
      <c r="AB64" s="155" t="s">
        <v>268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3</v>
      </c>
      <c r="S65" s="155">
        <v>10</v>
      </c>
      <c r="T65" s="31">
        <v>3</v>
      </c>
      <c r="U65" s="155">
        <v>10</v>
      </c>
      <c r="V65" s="30"/>
      <c r="W65" s="36">
        <v>2</v>
      </c>
      <c r="X65" s="27">
        <v>0.91666666666666663</v>
      </c>
      <c r="Y65" s="31">
        <v>1</v>
      </c>
      <c r="Z65" s="155" t="s">
        <v>268</v>
      </c>
      <c r="AA65" s="31">
        <v>1</v>
      </c>
      <c r="AB65" s="155" t="s">
        <v>268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3</v>
      </c>
      <c r="S66" s="155">
        <v>10</v>
      </c>
      <c r="T66" s="31">
        <v>3</v>
      </c>
      <c r="U66" s="155">
        <v>10</v>
      </c>
      <c r="V66" s="30"/>
      <c r="W66" s="36">
        <v>2</v>
      </c>
      <c r="X66" s="27">
        <v>0.9375</v>
      </c>
      <c r="Y66" s="31">
        <v>2</v>
      </c>
      <c r="Z66" s="155" t="s">
        <v>268</v>
      </c>
      <c r="AA66" s="31">
        <v>2</v>
      </c>
      <c r="AB66" s="155" t="s">
        <v>268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95</v>
      </c>
      <c r="S75" s="147"/>
      <c r="T75" s="147">
        <f>SUM(T27:T74)</f>
        <v>95</v>
      </c>
      <c r="U75" s="147"/>
      <c r="V75" s="30"/>
      <c r="W75" s="145" t="s">
        <v>481</v>
      </c>
      <c r="X75" s="146"/>
      <c r="Y75" s="147">
        <f>SUM(Y27:Y74)</f>
        <v>61</v>
      </c>
      <c r="Z75" s="147"/>
      <c r="AA75" s="147">
        <f>SUM(AA27:AA74)</f>
        <v>61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A78" s="19"/>
      <c r="B78" s="19"/>
      <c r="C78" s="195" t="s">
        <v>35</v>
      </c>
      <c r="D78" s="195"/>
      <c r="E78" s="195"/>
      <c r="F78" s="195"/>
      <c r="G78" s="195"/>
      <c r="H78" s="195"/>
      <c r="I78" s="195"/>
      <c r="J78" s="53"/>
      <c r="K78" s="53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53"/>
      <c r="K79" s="53"/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A80" s="19"/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K80" s="53"/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A81" s="19"/>
      <c r="B81" s="210"/>
      <c r="C81" s="213"/>
      <c r="D81" s="212"/>
      <c r="E81" s="212"/>
      <c r="F81" s="212"/>
      <c r="G81" s="210"/>
      <c r="H81" s="212"/>
      <c r="I81" s="212"/>
      <c r="J81" s="210"/>
      <c r="K81" s="53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A82" s="19"/>
      <c r="B82" s="210"/>
      <c r="C82" s="213"/>
      <c r="D82" s="212"/>
      <c r="E82" s="212"/>
      <c r="F82" s="212"/>
      <c r="G82" s="210"/>
      <c r="H82" s="212"/>
      <c r="I82" s="212"/>
      <c r="J82" s="210"/>
      <c r="K82" s="53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A83" s="19"/>
      <c r="B83" s="211"/>
      <c r="C83" s="213"/>
      <c r="D83" s="212"/>
      <c r="E83" s="212"/>
      <c r="F83" s="212"/>
      <c r="G83" s="211"/>
      <c r="H83" s="212"/>
      <c r="I83" s="212"/>
      <c r="J83" s="211"/>
      <c r="K83" s="53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A84" s="19"/>
      <c r="B84" s="24">
        <v>1</v>
      </c>
      <c r="C84" s="10" t="s">
        <v>471</v>
      </c>
      <c r="D84" s="24" t="s">
        <v>319</v>
      </c>
      <c r="E84" s="28">
        <v>55.79138554</v>
      </c>
      <c r="F84" s="28">
        <v>37.556567899999997</v>
      </c>
      <c r="G84" s="24">
        <f t="shared" ref="G84:G103" si="3">IF(M84&gt;0,0,IF(N84&gt;0,1,""))</f>
        <v>0</v>
      </c>
      <c r="H84" s="21">
        <v>0</v>
      </c>
      <c r="I84" s="21"/>
      <c r="J84" s="24">
        <f t="shared" ref="J84:J103" si="4">IF(M84&gt;0,M84,IF(N84&gt;0,N84," "))</f>
        <v>1</v>
      </c>
      <c r="K84" s="53"/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A85" s="19"/>
      <c r="B85" s="24">
        <f>IF(C85=" "," ",B84+1)</f>
        <v>2</v>
      </c>
      <c r="C85" s="10" t="s">
        <v>98</v>
      </c>
      <c r="D85" s="24" t="s">
        <v>320</v>
      </c>
      <c r="E85" s="28">
        <v>55.791303360185999</v>
      </c>
      <c r="F85" s="28">
        <v>37.550049840942997</v>
      </c>
      <c r="G85" s="24">
        <f t="shared" si="3"/>
        <v>0</v>
      </c>
      <c r="H85" s="21">
        <v>0.52700000000000002</v>
      </c>
      <c r="I85" s="21">
        <f>IFERROR(IF(IF(ISERROR(H85-H84),"",H85-H84)&lt;0,"",H85-H84)," ")</f>
        <v>0.52700000000000002</v>
      </c>
      <c r="J85" s="24">
        <f t="shared" si="4"/>
        <v>2</v>
      </c>
      <c r="K85" s="53"/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A86" s="19"/>
      <c r="B86" s="24">
        <f t="shared" ref="B86:B143" si="5">IF(C86=" "," ",B85+1)</f>
        <v>3</v>
      </c>
      <c r="C86" s="10" t="s">
        <v>99</v>
      </c>
      <c r="D86" s="24" t="s">
        <v>320</v>
      </c>
      <c r="E86" s="28">
        <v>55.788129595774897</v>
      </c>
      <c r="F86" s="28">
        <v>37.545484297702501</v>
      </c>
      <c r="G86" s="24">
        <f t="shared" si="3"/>
        <v>0</v>
      </c>
      <c r="H86" s="21">
        <v>0.98100000000000009</v>
      </c>
      <c r="I86" s="21">
        <f t="shared" ref="I86:I143" si="6">IFERROR(IF(IF(ISERROR(H86-H85),"",H86-H85)&lt;0,"",H86-H85)," ")</f>
        <v>0.45400000000000007</v>
      </c>
      <c r="J86" s="24">
        <f t="shared" si="4"/>
        <v>3</v>
      </c>
      <c r="K86" s="53"/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1:29" ht="15.75" customHeight="1" x14ac:dyDescent="0.25">
      <c r="A87" s="19"/>
      <c r="B87" s="24">
        <f t="shared" si="5"/>
        <v>4</v>
      </c>
      <c r="C87" s="10" t="s">
        <v>100</v>
      </c>
      <c r="D87" s="24" t="s">
        <v>320</v>
      </c>
      <c r="E87" s="28">
        <v>55.786844163377602</v>
      </c>
      <c r="F87" s="28">
        <v>37.5437113535016</v>
      </c>
      <c r="G87" s="24">
        <f t="shared" si="3"/>
        <v>0</v>
      </c>
      <c r="H87" s="21">
        <v>1.1880000000000002</v>
      </c>
      <c r="I87" s="21">
        <f t="shared" si="6"/>
        <v>0.20700000000000007</v>
      </c>
      <c r="J87" s="24">
        <f t="shared" si="4"/>
        <v>4</v>
      </c>
      <c r="K87" s="53"/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A88" s="19"/>
      <c r="B88" s="24">
        <f t="shared" si="5"/>
        <v>5</v>
      </c>
      <c r="C88" s="10" t="s">
        <v>101</v>
      </c>
      <c r="D88" s="24" t="s">
        <v>320</v>
      </c>
      <c r="E88" s="28">
        <v>55.784988858896099</v>
      </c>
      <c r="F88" s="28">
        <v>37.5401763700674</v>
      </c>
      <c r="G88" s="24">
        <f t="shared" si="3"/>
        <v>0</v>
      </c>
      <c r="H88" s="21">
        <v>1.4780000000000002</v>
      </c>
      <c r="I88" s="21">
        <f t="shared" si="6"/>
        <v>0.29000000000000004</v>
      </c>
      <c r="J88" s="24">
        <f t="shared" si="4"/>
        <v>5</v>
      </c>
      <c r="K88" s="53"/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A89" s="19"/>
      <c r="B89" s="24">
        <f t="shared" si="5"/>
        <v>6</v>
      </c>
      <c r="C89" s="10" t="s">
        <v>102</v>
      </c>
      <c r="D89" s="24" t="s">
        <v>320</v>
      </c>
      <c r="E89" s="28">
        <v>55.783994422827199</v>
      </c>
      <c r="F89" s="28">
        <v>37.536531628977698</v>
      </c>
      <c r="G89" s="24">
        <f t="shared" si="3"/>
        <v>0</v>
      </c>
      <c r="H89" s="21">
        <v>1.7310000000000003</v>
      </c>
      <c r="I89" s="21">
        <f t="shared" si="6"/>
        <v>0.25300000000000011</v>
      </c>
      <c r="J89" s="24">
        <f t="shared" si="4"/>
        <v>6</v>
      </c>
      <c r="K89" s="53"/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A90" s="19"/>
      <c r="B90" s="24">
        <f t="shared" si="5"/>
        <v>7</v>
      </c>
      <c r="C90" s="10" t="s">
        <v>103</v>
      </c>
      <c r="D90" s="24" t="s">
        <v>321</v>
      </c>
      <c r="E90" s="28">
        <v>55.7825286100082</v>
      </c>
      <c r="F90" s="28">
        <v>37.5292256593535</v>
      </c>
      <c r="G90" s="24">
        <f t="shared" si="3"/>
        <v>0</v>
      </c>
      <c r="H90" s="21">
        <v>2.2790000000000004</v>
      </c>
      <c r="I90" s="21">
        <f t="shared" si="6"/>
        <v>0.54800000000000004</v>
      </c>
      <c r="J90" s="24">
        <f t="shared" si="4"/>
        <v>7</v>
      </c>
      <c r="K90" s="53"/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1:29" ht="15.75" customHeight="1" x14ac:dyDescent="0.25">
      <c r="A91" s="19"/>
      <c r="B91" s="24">
        <f t="shared" si="5"/>
        <v>8</v>
      </c>
      <c r="C91" s="10" t="s">
        <v>104</v>
      </c>
      <c r="D91" s="24" t="s">
        <v>321</v>
      </c>
      <c r="E91" s="28">
        <v>55.783095164594599</v>
      </c>
      <c r="F91" s="28">
        <v>37.525729831552802</v>
      </c>
      <c r="G91" s="24">
        <f t="shared" si="3"/>
        <v>0</v>
      </c>
      <c r="H91" s="21">
        <v>2.5090000000000003</v>
      </c>
      <c r="I91" s="21">
        <f t="shared" si="6"/>
        <v>0.22999999999999998</v>
      </c>
      <c r="J91" s="24">
        <f t="shared" si="4"/>
        <v>8</v>
      </c>
      <c r="K91" s="53"/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1:29" ht="15.75" customHeight="1" x14ac:dyDescent="0.25">
      <c r="A92" s="19"/>
      <c r="B92" s="24">
        <f t="shared" si="5"/>
        <v>9</v>
      </c>
      <c r="C92" s="10" t="s">
        <v>105</v>
      </c>
      <c r="D92" s="24" t="s">
        <v>322</v>
      </c>
      <c r="E92" s="28">
        <v>55.785987839950401</v>
      </c>
      <c r="F92" s="28">
        <v>37.520067243979199</v>
      </c>
      <c r="G92" s="24">
        <f t="shared" si="3"/>
        <v>0</v>
      </c>
      <c r="H92" s="21">
        <v>3.0240000000000005</v>
      </c>
      <c r="I92" s="21">
        <f t="shared" si="6"/>
        <v>0.51500000000000012</v>
      </c>
      <c r="J92" s="24">
        <f t="shared" si="4"/>
        <v>9</v>
      </c>
      <c r="K92" s="53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0</v>
      </c>
      <c r="U92" s="3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1:29" ht="15.75" customHeight="1" x14ac:dyDescent="0.25">
      <c r="A93" s="19"/>
      <c r="B93" s="24">
        <f t="shared" si="5"/>
        <v>10</v>
      </c>
      <c r="C93" s="10" t="s">
        <v>106</v>
      </c>
      <c r="D93" s="24" t="s">
        <v>323</v>
      </c>
      <c r="E93" s="28">
        <v>55.789490410544303</v>
      </c>
      <c r="F93" s="28">
        <v>37.519448144156101</v>
      </c>
      <c r="G93" s="24">
        <f t="shared" si="3"/>
        <v>0</v>
      </c>
      <c r="H93" s="21">
        <v>3.5500000000000007</v>
      </c>
      <c r="I93" s="21">
        <f t="shared" si="6"/>
        <v>0.52600000000000025</v>
      </c>
      <c r="J93" s="24">
        <f t="shared" si="4"/>
        <v>10</v>
      </c>
      <c r="K93" s="53"/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0</v>
      </c>
      <c r="S93" s="91" t="s">
        <v>217</v>
      </c>
      <c r="T93" s="31">
        <v>0</v>
      </c>
      <c r="U93" s="91" t="s">
        <v>217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1:29" ht="15.75" customHeight="1" x14ac:dyDescent="0.25">
      <c r="A94" s="19"/>
      <c r="B94" s="24">
        <f t="shared" si="5"/>
        <v>11</v>
      </c>
      <c r="C94" s="10" t="s">
        <v>107</v>
      </c>
      <c r="D94" s="24" t="s">
        <v>324</v>
      </c>
      <c r="E94" s="28">
        <v>55.793393789816101</v>
      </c>
      <c r="F94" s="28">
        <v>37.521775836453799</v>
      </c>
      <c r="G94" s="24">
        <f t="shared" si="3"/>
        <v>0</v>
      </c>
      <c r="H94" s="21">
        <v>4.2470000000000008</v>
      </c>
      <c r="I94" s="21">
        <f t="shared" si="6"/>
        <v>0.69700000000000006</v>
      </c>
      <c r="J94" s="24">
        <f t="shared" si="4"/>
        <v>11</v>
      </c>
      <c r="K94" s="53"/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0</v>
      </c>
      <c r="S94" s="31" t="s">
        <v>217</v>
      </c>
      <c r="T94" s="31">
        <v>0</v>
      </c>
      <c r="U94" s="31" t="s">
        <v>217</v>
      </c>
      <c r="V94" s="30"/>
      <c r="W94" s="36">
        <v>4</v>
      </c>
      <c r="X94" s="27">
        <v>0.29166666666666669</v>
      </c>
      <c r="Y94" s="31">
        <v>1</v>
      </c>
      <c r="Z94" s="31" t="s">
        <v>266</v>
      </c>
      <c r="AA94" s="31">
        <v>1</v>
      </c>
      <c r="AB94" s="31" t="s">
        <v>266</v>
      </c>
      <c r="AC94" s="29"/>
    </row>
    <row r="95" spans="1:29" ht="15.75" customHeight="1" x14ac:dyDescent="0.25">
      <c r="A95" s="19"/>
      <c r="B95" s="24">
        <f t="shared" si="5"/>
        <v>12</v>
      </c>
      <c r="C95" s="10" t="s">
        <v>108</v>
      </c>
      <c r="D95" s="24" t="s">
        <v>325</v>
      </c>
      <c r="E95" s="28">
        <v>55.793401787428998</v>
      </c>
      <c r="F95" s="28">
        <v>37.517346903285002</v>
      </c>
      <c r="G95" s="24">
        <f t="shared" si="3"/>
        <v>0</v>
      </c>
      <c r="H95" s="21">
        <v>4.5290000000000008</v>
      </c>
      <c r="I95" s="21">
        <f t="shared" si="6"/>
        <v>0.28200000000000003</v>
      </c>
      <c r="J95" s="24">
        <f t="shared" si="4"/>
        <v>12</v>
      </c>
      <c r="K95" s="53"/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0</v>
      </c>
      <c r="S95" s="31" t="s">
        <v>217</v>
      </c>
      <c r="T95" s="31">
        <v>0</v>
      </c>
      <c r="U95" s="31" t="s">
        <v>217</v>
      </c>
      <c r="V95" s="30"/>
      <c r="W95" s="36">
        <v>4</v>
      </c>
      <c r="X95" s="27">
        <v>0.3125</v>
      </c>
      <c r="Y95" s="31">
        <v>1</v>
      </c>
      <c r="Z95" s="31" t="s">
        <v>266</v>
      </c>
      <c r="AA95" s="31">
        <v>1</v>
      </c>
      <c r="AB95" s="31" t="s">
        <v>266</v>
      </c>
      <c r="AC95" s="29"/>
    </row>
    <row r="96" spans="1:29" ht="15.75" customHeight="1" x14ac:dyDescent="0.25">
      <c r="A96" s="19"/>
      <c r="B96" s="24">
        <f t="shared" si="5"/>
        <v>13</v>
      </c>
      <c r="C96" s="10" t="s">
        <v>109</v>
      </c>
      <c r="D96" s="24" t="s">
        <v>326</v>
      </c>
      <c r="E96" s="28">
        <v>55.793614493400099</v>
      </c>
      <c r="F96" s="28">
        <v>37.509740412386599</v>
      </c>
      <c r="G96" s="24">
        <f t="shared" si="3"/>
        <v>0</v>
      </c>
      <c r="H96" s="21">
        <v>5.1690000000000005</v>
      </c>
      <c r="I96" s="21">
        <f t="shared" si="6"/>
        <v>0.63999999999999968</v>
      </c>
      <c r="J96" s="24">
        <f t="shared" si="4"/>
        <v>13</v>
      </c>
      <c r="K96" s="53"/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0</v>
      </c>
      <c r="S96" s="31" t="s">
        <v>217</v>
      </c>
      <c r="T96" s="31">
        <v>0</v>
      </c>
      <c r="U96" s="31" t="s">
        <v>217</v>
      </c>
      <c r="V96" s="30"/>
      <c r="W96" s="36">
        <v>4</v>
      </c>
      <c r="X96" s="27">
        <v>0.33333333333333331</v>
      </c>
      <c r="Y96" s="31">
        <v>2</v>
      </c>
      <c r="Z96" s="31" t="s">
        <v>267</v>
      </c>
      <c r="AA96" s="31">
        <v>2</v>
      </c>
      <c r="AB96" s="31" t="s">
        <v>267</v>
      </c>
      <c r="AC96" s="29"/>
    </row>
    <row r="97" spans="1:29" ht="15.75" customHeight="1" x14ac:dyDescent="0.25">
      <c r="A97" s="19"/>
      <c r="B97" s="24">
        <f t="shared" si="5"/>
        <v>14</v>
      </c>
      <c r="C97" s="10" t="s">
        <v>110</v>
      </c>
      <c r="D97" s="24" t="s">
        <v>327</v>
      </c>
      <c r="E97" s="28">
        <v>55.790382406811503</v>
      </c>
      <c r="F97" s="28">
        <v>37.510524604405397</v>
      </c>
      <c r="G97" s="24">
        <f t="shared" si="3"/>
        <v>0</v>
      </c>
      <c r="H97" s="21">
        <v>5.5570000000000004</v>
      </c>
      <c r="I97" s="21">
        <f t="shared" si="6"/>
        <v>0.3879999999999999</v>
      </c>
      <c r="J97" s="24">
        <f t="shared" si="4"/>
        <v>14</v>
      </c>
      <c r="K97" s="53"/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1</v>
      </c>
      <c r="S97" s="31" t="s">
        <v>266</v>
      </c>
      <c r="T97" s="31">
        <v>1</v>
      </c>
      <c r="U97" s="31" t="s">
        <v>266</v>
      </c>
      <c r="V97" s="30"/>
      <c r="W97" s="36">
        <v>4</v>
      </c>
      <c r="X97" s="27">
        <v>0.35416666666666669</v>
      </c>
      <c r="Y97" s="31">
        <v>2</v>
      </c>
      <c r="Z97" s="31" t="s">
        <v>267</v>
      </c>
      <c r="AA97" s="31">
        <v>2</v>
      </c>
      <c r="AB97" s="31" t="s">
        <v>267</v>
      </c>
      <c r="AC97" s="29"/>
    </row>
    <row r="98" spans="1:29" ht="15.75" customHeight="1" x14ac:dyDescent="0.25">
      <c r="A98" s="19"/>
      <c r="B98" s="24">
        <f t="shared" si="5"/>
        <v>15</v>
      </c>
      <c r="C98" s="10" t="s">
        <v>111</v>
      </c>
      <c r="D98" s="24" t="s">
        <v>327</v>
      </c>
      <c r="E98" s="28">
        <v>55.786979063588397</v>
      </c>
      <c r="F98" s="28">
        <v>37.512301850141597</v>
      </c>
      <c r="G98" s="24">
        <f t="shared" si="3"/>
        <v>0</v>
      </c>
      <c r="H98" s="21">
        <v>5.952</v>
      </c>
      <c r="I98" s="21">
        <f t="shared" si="6"/>
        <v>0.39499999999999957</v>
      </c>
      <c r="J98" s="24">
        <f t="shared" si="4"/>
        <v>15</v>
      </c>
      <c r="K98" s="53"/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3</v>
      </c>
      <c r="S98" s="31">
        <v>8</v>
      </c>
      <c r="T98" s="31">
        <v>3</v>
      </c>
      <c r="U98" s="31">
        <v>8</v>
      </c>
      <c r="V98" s="30"/>
      <c r="W98" s="36">
        <v>4</v>
      </c>
      <c r="X98" s="27">
        <v>0.375</v>
      </c>
      <c r="Y98" s="31">
        <v>2</v>
      </c>
      <c r="Z98" s="31" t="s">
        <v>267</v>
      </c>
      <c r="AA98" s="31">
        <v>2</v>
      </c>
      <c r="AB98" s="31" t="s">
        <v>267</v>
      </c>
      <c r="AC98" s="29"/>
    </row>
    <row r="99" spans="1:29" ht="15.75" customHeight="1" x14ac:dyDescent="0.25">
      <c r="A99" s="19"/>
      <c r="B99" s="24">
        <f t="shared" si="5"/>
        <v>16</v>
      </c>
      <c r="C99" s="10" t="s">
        <v>112</v>
      </c>
      <c r="D99" s="24" t="s">
        <v>327</v>
      </c>
      <c r="E99" s="28">
        <v>55.783732800427103</v>
      </c>
      <c r="F99" s="28">
        <v>37.513997619586704</v>
      </c>
      <c r="G99" s="24">
        <f t="shared" si="3"/>
        <v>0</v>
      </c>
      <c r="H99" s="21">
        <v>6.3280000000000003</v>
      </c>
      <c r="I99" s="21">
        <f t="shared" si="6"/>
        <v>0.37600000000000033</v>
      </c>
      <c r="J99" s="24">
        <f t="shared" si="4"/>
        <v>16</v>
      </c>
      <c r="K99" s="53"/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4</v>
      </c>
      <c r="S99" s="31">
        <v>8</v>
      </c>
      <c r="T99" s="31">
        <v>4</v>
      </c>
      <c r="U99" s="31">
        <v>8</v>
      </c>
      <c r="V99" s="30"/>
      <c r="W99" s="36">
        <v>4</v>
      </c>
      <c r="X99" s="27">
        <v>0.39583333333333331</v>
      </c>
      <c r="Y99" s="31">
        <v>3</v>
      </c>
      <c r="Z99" s="31" t="s">
        <v>267</v>
      </c>
      <c r="AA99" s="31">
        <v>3</v>
      </c>
      <c r="AB99" s="31" t="s">
        <v>267</v>
      </c>
      <c r="AC99" s="29"/>
    </row>
    <row r="100" spans="1:29" ht="15.75" customHeight="1" x14ac:dyDescent="0.25">
      <c r="A100" s="19"/>
      <c r="B100" s="24">
        <f t="shared" si="5"/>
        <v>17</v>
      </c>
      <c r="C100" s="10" t="s">
        <v>113</v>
      </c>
      <c r="D100" s="24" t="s">
        <v>327</v>
      </c>
      <c r="E100" s="28">
        <v>55.780700927277898</v>
      </c>
      <c r="F100" s="28">
        <v>37.515586237597198</v>
      </c>
      <c r="G100" s="24">
        <f t="shared" si="3"/>
        <v>0</v>
      </c>
      <c r="H100" s="21">
        <v>6.681</v>
      </c>
      <c r="I100" s="21">
        <f t="shared" si="6"/>
        <v>0.35299999999999976</v>
      </c>
      <c r="J100" s="24">
        <f t="shared" si="4"/>
        <v>17</v>
      </c>
      <c r="K100" s="53"/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4</v>
      </c>
      <c r="S100" s="31">
        <v>8</v>
      </c>
      <c r="T100" s="31">
        <v>4</v>
      </c>
      <c r="U100" s="31">
        <v>8</v>
      </c>
      <c r="V100" s="30"/>
      <c r="W100" s="36">
        <v>4</v>
      </c>
      <c r="X100" s="27">
        <v>0.41666666666666669</v>
      </c>
      <c r="Y100" s="31">
        <v>2</v>
      </c>
      <c r="Z100" s="31" t="s">
        <v>267</v>
      </c>
      <c r="AA100" s="31">
        <v>2</v>
      </c>
      <c r="AB100" s="31" t="s">
        <v>267</v>
      </c>
      <c r="AC100" s="29"/>
    </row>
    <row r="101" spans="1:29" ht="15.75" customHeight="1" x14ac:dyDescent="0.25">
      <c r="A101" s="19"/>
      <c r="B101" s="24">
        <f t="shared" si="5"/>
        <v>18</v>
      </c>
      <c r="C101" s="10" t="s">
        <v>114</v>
      </c>
      <c r="D101" s="24" t="s">
        <v>328</v>
      </c>
      <c r="E101" s="28">
        <v>55.7799531128003</v>
      </c>
      <c r="F101" s="28">
        <v>37.5194923846176</v>
      </c>
      <c r="G101" s="24">
        <f t="shared" si="3"/>
        <v>0</v>
      </c>
      <c r="H101" s="21">
        <v>7.0629999999999997</v>
      </c>
      <c r="I101" s="21">
        <f t="shared" si="6"/>
        <v>0.38199999999999967</v>
      </c>
      <c r="J101" s="24">
        <f t="shared" si="4"/>
        <v>18</v>
      </c>
      <c r="K101" s="53"/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4</v>
      </c>
      <c r="S101" s="31">
        <v>8</v>
      </c>
      <c r="T101" s="31">
        <v>4</v>
      </c>
      <c r="U101" s="31">
        <v>8</v>
      </c>
      <c r="V101" s="30"/>
      <c r="W101" s="36">
        <v>4</v>
      </c>
      <c r="X101" s="27">
        <v>0.4375</v>
      </c>
      <c r="Y101" s="31">
        <v>2</v>
      </c>
      <c r="Z101" s="31" t="s">
        <v>267</v>
      </c>
      <c r="AA101" s="31">
        <v>2</v>
      </c>
      <c r="AB101" s="31" t="s">
        <v>267</v>
      </c>
      <c r="AC101" s="29"/>
    </row>
    <row r="102" spans="1:29" ht="15.75" customHeight="1" x14ac:dyDescent="0.25">
      <c r="A102" s="19"/>
      <c r="B102" s="24">
        <f t="shared" si="5"/>
        <v>19</v>
      </c>
      <c r="C102" s="10" t="s">
        <v>115</v>
      </c>
      <c r="D102" s="24" t="s">
        <v>329</v>
      </c>
      <c r="E102" s="28">
        <v>55.778937350934697</v>
      </c>
      <c r="F102" s="28">
        <v>37.522914273267297</v>
      </c>
      <c r="G102" s="24">
        <f t="shared" si="3"/>
        <v>0</v>
      </c>
      <c r="H102" s="21">
        <v>7.4479999999999995</v>
      </c>
      <c r="I102" s="21">
        <f t="shared" si="6"/>
        <v>0.38499999999999979</v>
      </c>
      <c r="J102" s="24">
        <f t="shared" si="4"/>
        <v>19</v>
      </c>
      <c r="K102" s="53"/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3</v>
      </c>
      <c r="S102" s="31">
        <v>8</v>
      </c>
      <c r="T102" s="31">
        <v>3</v>
      </c>
      <c r="U102" s="31">
        <v>8</v>
      </c>
      <c r="V102" s="30"/>
      <c r="W102" s="36">
        <v>4</v>
      </c>
      <c r="X102" s="27">
        <v>0.45833333333333298</v>
      </c>
      <c r="Y102" s="31">
        <v>2</v>
      </c>
      <c r="Z102" s="31" t="s">
        <v>267</v>
      </c>
      <c r="AA102" s="31">
        <v>2</v>
      </c>
      <c r="AB102" s="31" t="s">
        <v>267</v>
      </c>
      <c r="AC102" s="29"/>
    </row>
    <row r="103" spans="1:29" ht="15.75" customHeight="1" x14ac:dyDescent="0.25">
      <c r="A103" s="19"/>
      <c r="B103" s="24">
        <f t="shared" si="5"/>
        <v>20</v>
      </c>
      <c r="C103" s="10" t="s">
        <v>115</v>
      </c>
      <c r="D103" s="24" t="s">
        <v>328</v>
      </c>
      <c r="E103" s="28">
        <v>55.777835800312303</v>
      </c>
      <c r="F103" s="28">
        <v>37.521067035605597</v>
      </c>
      <c r="G103" s="24">
        <f t="shared" si="3"/>
        <v>0</v>
      </c>
      <c r="H103" s="21">
        <v>7.68</v>
      </c>
      <c r="I103" s="21">
        <f t="shared" si="6"/>
        <v>0.23200000000000021</v>
      </c>
      <c r="J103" s="24">
        <f t="shared" si="4"/>
        <v>20</v>
      </c>
      <c r="K103" s="53"/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4</v>
      </c>
      <c r="S103" s="31">
        <v>8</v>
      </c>
      <c r="T103" s="31">
        <v>4</v>
      </c>
      <c r="U103" s="31">
        <v>8</v>
      </c>
      <c r="V103" s="30"/>
      <c r="W103" s="36">
        <v>4</v>
      </c>
      <c r="X103" s="27">
        <v>0.47916666666666702</v>
      </c>
      <c r="Y103" s="31">
        <v>3</v>
      </c>
      <c r="Z103" s="31" t="s">
        <v>267</v>
      </c>
      <c r="AA103" s="31">
        <v>3</v>
      </c>
      <c r="AB103" s="31" t="s">
        <v>267</v>
      </c>
      <c r="AC103" s="29"/>
    </row>
    <row r="104" spans="1:29" ht="15.75" customHeight="1" x14ac:dyDescent="0.25">
      <c r="A104" s="19"/>
      <c r="B104" s="24">
        <f t="shared" si="5"/>
        <v>21</v>
      </c>
      <c r="C104" s="10" t="s">
        <v>308</v>
      </c>
      <c r="D104" s="24" t="s">
        <v>81</v>
      </c>
      <c r="E104" s="28"/>
      <c r="F104" s="28"/>
      <c r="G104" s="52" t="s">
        <v>385</v>
      </c>
      <c r="H104" s="50">
        <f>H103+I104</f>
        <v>7.68</v>
      </c>
      <c r="I104" s="21">
        <v>0</v>
      </c>
      <c r="J104" s="24"/>
      <c r="K104" s="53"/>
      <c r="L104" s="8">
        <v>21</v>
      </c>
      <c r="M104" s="8">
        <v>0</v>
      </c>
      <c r="N104" s="8">
        <v>1</v>
      </c>
      <c r="O104" s="26"/>
      <c r="P104" s="31">
        <v>3</v>
      </c>
      <c r="Q104" s="35">
        <v>0.5</v>
      </c>
      <c r="R104" s="31">
        <v>2</v>
      </c>
      <c r="S104" s="31" t="s">
        <v>270</v>
      </c>
      <c r="T104" s="31">
        <v>2</v>
      </c>
      <c r="U104" s="31" t="s">
        <v>270</v>
      </c>
      <c r="V104" s="30"/>
      <c r="W104" s="36">
        <v>4</v>
      </c>
      <c r="X104" s="27">
        <v>0.5</v>
      </c>
      <c r="Y104" s="31">
        <v>2</v>
      </c>
      <c r="Z104" s="31" t="s">
        <v>267</v>
      </c>
      <c r="AA104" s="31">
        <v>2</v>
      </c>
      <c r="AB104" s="31" t="s">
        <v>267</v>
      </c>
      <c r="AC104" s="29"/>
    </row>
    <row r="105" spans="1:29" ht="15.75" customHeight="1" x14ac:dyDescent="0.25">
      <c r="A105" s="19"/>
      <c r="B105" s="24">
        <f t="shared" si="5"/>
        <v>22</v>
      </c>
      <c r="C105" s="10" t="s">
        <v>115</v>
      </c>
      <c r="D105" s="24" t="s">
        <v>328</v>
      </c>
      <c r="E105" s="28">
        <v>55.777835800312303</v>
      </c>
      <c r="F105" s="28">
        <v>37.521067035605597</v>
      </c>
      <c r="G105" s="24">
        <f t="shared" ref="G105:G116" si="7">IF(M104&gt;0,0,IF(N104&gt;0,1,""))</f>
        <v>1</v>
      </c>
      <c r="H105" s="21">
        <v>0</v>
      </c>
      <c r="I105" s="21" t="str">
        <f>IFERROR(IF(IF(ISERROR(H105-H103),"",H105-H103)&lt;0,"",H105-H103)," ")</f>
        <v/>
      </c>
      <c r="J105" s="24">
        <f t="shared" ref="J105:J116" si="8">IF(M104&gt;0,M104,IF(N104&gt;0,N104," "))</f>
        <v>1</v>
      </c>
      <c r="K105" s="53"/>
      <c r="L105" s="8">
        <v>22</v>
      </c>
      <c r="M105" s="8">
        <v>0</v>
      </c>
      <c r="N105" s="8">
        <v>2</v>
      </c>
      <c r="O105" s="26" t="s">
        <v>32</v>
      </c>
      <c r="P105" s="31">
        <v>3</v>
      </c>
      <c r="Q105" s="35">
        <v>0.52083333333333337</v>
      </c>
      <c r="R105" s="31">
        <v>2</v>
      </c>
      <c r="S105" s="31" t="s">
        <v>270</v>
      </c>
      <c r="T105" s="31">
        <v>2</v>
      </c>
      <c r="U105" s="31" t="s">
        <v>270</v>
      </c>
      <c r="V105" s="30"/>
      <c r="W105" s="36">
        <v>4</v>
      </c>
      <c r="X105" s="27">
        <v>0.52083333333333337</v>
      </c>
      <c r="Y105" s="31">
        <v>2</v>
      </c>
      <c r="Z105" s="31" t="s">
        <v>267</v>
      </c>
      <c r="AA105" s="31">
        <v>2</v>
      </c>
      <c r="AB105" s="31" t="s">
        <v>267</v>
      </c>
      <c r="AC105" s="29"/>
    </row>
    <row r="106" spans="1:29" ht="15.75" customHeight="1" x14ac:dyDescent="0.25">
      <c r="A106" s="19"/>
      <c r="B106" s="24">
        <f t="shared" si="5"/>
        <v>23</v>
      </c>
      <c r="C106" s="10" t="s">
        <v>115</v>
      </c>
      <c r="D106" s="24" t="s">
        <v>327</v>
      </c>
      <c r="E106" s="28">
        <v>55.777827763845004</v>
      </c>
      <c r="F106" s="28">
        <v>37.517503315047897</v>
      </c>
      <c r="G106" s="24">
        <f t="shared" si="7"/>
        <v>1</v>
      </c>
      <c r="H106" s="21">
        <v>0.32500000000000001</v>
      </c>
      <c r="I106" s="21">
        <f t="shared" si="6"/>
        <v>0.32500000000000001</v>
      </c>
      <c r="J106" s="24">
        <f t="shared" si="8"/>
        <v>2</v>
      </c>
      <c r="K106" s="53"/>
      <c r="L106" s="8">
        <v>23</v>
      </c>
      <c r="M106" s="8">
        <v>0</v>
      </c>
      <c r="N106" s="8">
        <v>3</v>
      </c>
      <c r="O106" s="26"/>
      <c r="P106" s="31">
        <v>3</v>
      </c>
      <c r="Q106" s="35">
        <v>0.54166666666666663</v>
      </c>
      <c r="R106" s="31">
        <v>2</v>
      </c>
      <c r="S106" s="31" t="s">
        <v>270</v>
      </c>
      <c r="T106" s="31">
        <v>2</v>
      </c>
      <c r="U106" s="31" t="s">
        <v>270</v>
      </c>
      <c r="V106" s="30"/>
      <c r="W106" s="36">
        <v>4</v>
      </c>
      <c r="X106" s="27">
        <v>0.54166666666666663</v>
      </c>
      <c r="Y106" s="31">
        <v>2</v>
      </c>
      <c r="Z106" s="31" t="s">
        <v>267</v>
      </c>
      <c r="AA106" s="31">
        <v>2</v>
      </c>
      <c r="AB106" s="31" t="s">
        <v>267</v>
      </c>
      <c r="AC106" s="29"/>
    </row>
    <row r="107" spans="1:29" ht="15.75" customHeight="1" x14ac:dyDescent="0.25">
      <c r="A107" s="19"/>
      <c r="B107" s="24">
        <f t="shared" si="5"/>
        <v>24</v>
      </c>
      <c r="C107" s="10" t="s">
        <v>113</v>
      </c>
      <c r="D107" s="24" t="s">
        <v>327</v>
      </c>
      <c r="E107" s="28">
        <v>55.7810936880662</v>
      </c>
      <c r="F107" s="28">
        <v>37.515787749122097</v>
      </c>
      <c r="G107" s="24">
        <f t="shared" si="7"/>
        <v>1</v>
      </c>
      <c r="H107" s="21">
        <v>0.70399999999999996</v>
      </c>
      <c r="I107" s="21">
        <f t="shared" si="6"/>
        <v>0.37899999999999995</v>
      </c>
      <c r="J107" s="24">
        <f t="shared" si="8"/>
        <v>3</v>
      </c>
      <c r="K107" s="53"/>
      <c r="L107" s="8">
        <v>24</v>
      </c>
      <c r="M107" s="8">
        <v>0</v>
      </c>
      <c r="N107" s="8">
        <v>4</v>
      </c>
      <c r="O107" s="26"/>
      <c r="P107" s="31">
        <v>3</v>
      </c>
      <c r="Q107" s="35">
        <v>0.5625</v>
      </c>
      <c r="R107" s="31">
        <v>2</v>
      </c>
      <c r="S107" s="31" t="s">
        <v>270</v>
      </c>
      <c r="T107" s="31">
        <v>2</v>
      </c>
      <c r="U107" s="31" t="s">
        <v>270</v>
      </c>
      <c r="V107" s="30"/>
      <c r="W107" s="36">
        <v>4</v>
      </c>
      <c r="X107" s="27">
        <v>0.5625</v>
      </c>
      <c r="Y107" s="31">
        <v>3</v>
      </c>
      <c r="Z107" s="31" t="s">
        <v>267</v>
      </c>
      <c r="AA107" s="31">
        <v>3</v>
      </c>
      <c r="AB107" s="31" t="s">
        <v>267</v>
      </c>
      <c r="AC107" s="29"/>
    </row>
    <row r="108" spans="1:29" ht="15.75" customHeight="1" x14ac:dyDescent="0.25">
      <c r="A108" s="19"/>
      <c r="B108" s="24">
        <f t="shared" si="5"/>
        <v>25</v>
      </c>
      <c r="C108" s="10" t="s">
        <v>112</v>
      </c>
      <c r="D108" s="24" t="s">
        <v>327</v>
      </c>
      <c r="E108" s="28">
        <v>55.784216632630503</v>
      </c>
      <c r="F108" s="28">
        <v>37.514165501147602</v>
      </c>
      <c r="G108" s="24">
        <f t="shared" si="7"/>
        <v>1</v>
      </c>
      <c r="H108" s="21">
        <v>1.0659999999999998</v>
      </c>
      <c r="I108" s="21">
        <f t="shared" si="6"/>
        <v>0.36199999999999988</v>
      </c>
      <c r="J108" s="24">
        <f t="shared" si="8"/>
        <v>4</v>
      </c>
      <c r="K108" s="53"/>
      <c r="L108" s="8">
        <v>25</v>
      </c>
      <c r="M108" s="8">
        <v>0</v>
      </c>
      <c r="N108" s="8">
        <v>5</v>
      </c>
      <c r="O108" s="26"/>
      <c r="P108" s="31">
        <v>3</v>
      </c>
      <c r="Q108" s="35">
        <v>0.58333333333333337</v>
      </c>
      <c r="R108" s="31">
        <v>2</v>
      </c>
      <c r="S108" s="31" t="s">
        <v>270</v>
      </c>
      <c r="T108" s="31">
        <v>2</v>
      </c>
      <c r="U108" s="31" t="s">
        <v>270</v>
      </c>
      <c r="V108" s="30"/>
      <c r="W108" s="36">
        <v>4</v>
      </c>
      <c r="X108" s="27">
        <v>0.58333333333333337</v>
      </c>
      <c r="Y108" s="31">
        <v>2</v>
      </c>
      <c r="Z108" s="31" t="s">
        <v>267</v>
      </c>
      <c r="AA108" s="31">
        <v>2</v>
      </c>
      <c r="AB108" s="31" t="s">
        <v>267</v>
      </c>
      <c r="AC108" s="29"/>
    </row>
    <row r="109" spans="1:29" ht="15.75" customHeight="1" x14ac:dyDescent="0.25">
      <c r="A109" s="19"/>
      <c r="B109" s="24">
        <f t="shared" si="5"/>
        <v>26</v>
      </c>
      <c r="C109" s="10" t="s">
        <v>111</v>
      </c>
      <c r="D109" s="24" t="s">
        <v>327</v>
      </c>
      <c r="E109" s="28">
        <v>55.787797128070501</v>
      </c>
      <c r="F109" s="28">
        <v>37.512335104277902</v>
      </c>
      <c r="G109" s="24">
        <f t="shared" si="7"/>
        <v>1</v>
      </c>
      <c r="H109" s="21">
        <v>1.4809999999999999</v>
      </c>
      <c r="I109" s="21">
        <f t="shared" si="6"/>
        <v>0.41500000000000004</v>
      </c>
      <c r="J109" s="24">
        <f t="shared" si="8"/>
        <v>5</v>
      </c>
      <c r="K109" s="53"/>
      <c r="L109" s="8">
        <v>26</v>
      </c>
      <c r="M109" s="8">
        <v>0</v>
      </c>
      <c r="N109" s="8">
        <v>6</v>
      </c>
      <c r="O109" s="26"/>
      <c r="P109" s="31">
        <v>3</v>
      </c>
      <c r="Q109" s="35">
        <v>0.60416666666666663</v>
      </c>
      <c r="R109" s="31">
        <v>2</v>
      </c>
      <c r="S109" s="31" t="s">
        <v>270</v>
      </c>
      <c r="T109" s="31">
        <v>2</v>
      </c>
      <c r="U109" s="31" t="s">
        <v>270</v>
      </c>
      <c r="V109" s="30"/>
      <c r="W109" s="36">
        <v>4</v>
      </c>
      <c r="X109" s="27">
        <v>0.60416666666666663</v>
      </c>
      <c r="Y109" s="31">
        <v>2</v>
      </c>
      <c r="Z109" s="31" t="s">
        <v>267</v>
      </c>
      <c r="AA109" s="31">
        <v>2</v>
      </c>
      <c r="AB109" s="31" t="s">
        <v>267</v>
      </c>
      <c r="AC109" s="29"/>
    </row>
    <row r="110" spans="1:29" ht="15.75" customHeight="1" x14ac:dyDescent="0.25">
      <c r="A110" s="19"/>
      <c r="B110" s="24">
        <f t="shared" si="5"/>
        <v>27</v>
      </c>
      <c r="C110" s="10" t="s">
        <v>110</v>
      </c>
      <c r="D110" s="24" t="s">
        <v>327</v>
      </c>
      <c r="E110" s="28">
        <v>55.790575169525503</v>
      </c>
      <c r="F110" s="28">
        <v>37.510853399949703</v>
      </c>
      <c r="G110" s="24">
        <f t="shared" si="7"/>
        <v>1</v>
      </c>
      <c r="H110" s="21">
        <v>1.8039999999999998</v>
      </c>
      <c r="I110" s="21">
        <f t="shared" si="6"/>
        <v>0.32299999999999995</v>
      </c>
      <c r="J110" s="24">
        <f t="shared" si="8"/>
        <v>6</v>
      </c>
      <c r="K110" s="53"/>
      <c r="L110" s="8">
        <v>27</v>
      </c>
      <c r="M110" s="8">
        <v>0</v>
      </c>
      <c r="N110" s="8">
        <v>7</v>
      </c>
      <c r="O110" s="26"/>
      <c r="P110" s="31">
        <v>3</v>
      </c>
      <c r="Q110" s="35">
        <v>0.625</v>
      </c>
      <c r="R110" s="31">
        <v>2</v>
      </c>
      <c r="S110" s="31" t="s">
        <v>270</v>
      </c>
      <c r="T110" s="31">
        <v>2</v>
      </c>
      <c r="U110" s="31" t="s">
        <v>270</v>
      </c>
      <c r="V110" s="30"/>
      <c r="W110" s="36">
        <v>4</v>
      </c>
      <c r="X110" s="27">
        <v>0.625</v>
      </c>
      <c r="Y110" s="31">
        <v>2</v>
      </c>
      <c r="Z110" s="31" t="s">
        <v>267</v>
      </c>
      <c r="AA110" s="31">
        <v>2</v>
      </c>
      <c r="AB110" s="31" t="s">
        <v>267</v>
      </c>
      <c r="AC110" s="29"/>
    </row>
    <row r="111" spans="1:29" ht="15.75" customHeight="1" x14ac:dyDescent="0.25">
      <c r="A111" s="19"/>
      <c r="B111" s="24">
        <f t="shared" si="5"/>
        <v>28</v>
      </c>
      <c r="C111" s="10" t="s">
        <v>109</v>
      </c>
      <c r="D111" s="24" t="s">
        <v>325</v>
      </c>
      <c r="E111" s="28">
        <v>55.792233242785102</v>
      </c>
      <c r="F111" s="28">
        <v>37.511863424975402</v>
      </c>
      <c r="G111" s="24">
        <f t="shared" si="7"/>
        <v>1</v>
      </c>
      <c r="H111" s="21">
        <v>2.0829999999999997</v>
      </c>
      <c r="I111" s="21">
        <f t="shared" si="6"/>
        <v>0.27899999999999991</v>
      </c>
      <c r="J111" s="24">
        <f t="shared" si="8"/>
        <v>7</v>
      </c>
      <c r="K111" s="53"/>
      <c r="L111" s="8">
        <v>28</v>
      </c>
      <c r="M111" s="8">
        <v>0</v>
      </c>
      <c r="N111" s="8">
        <v>8</v>
      </c>
      <c r="O111" s="156"/>
      <c r="P111" s="31">
        <v>3</v>
      </c>
      <c r="Q111" s="35">
        <v>0.64583333333333337</v>
      </c>
      <c r="R111" s="31">
        <v>2</v>
      </c>
      <c r="S111" s="31" t="s">
        <v>270</v>
      </c>
      <c r="T111" s="31">
        <v>2</v>
      </c>
      <c r="U111" s="31" t="s">
        <v>270</v>
      </c>
      <c r="V111" s="30"/>
      <c r="W111" s="36">
        <v>4</v>
      </c>
      <c r="X111" s="27">
        <v>0.64583333333333337</v>
      </c>
      <c r="Y111" s="31">
        <v>3</v>
      </c>
      <c r="Z111" s="31" t="s">
        <v>267</v>
      </c>
      <c r="AA111" s="31">
        <v>3</v>
      </c>
      <c r="AB111" s="31" t="s">
        <v>267</v>
      </c>
      <c r="AC111" s="29"/>
    </row>
    <row r="112" spans="1:29" ht="15.75" customHeight="1" x14ac:dyDescent="0.25">
      <c r="A112" s="19"/>
      <c r="B112" s="24">
        <f t="shared" si="5"/>
        <v>29</v>
      </c>
      <c r="C112" s="10" t="s">
        <v>108</v>
      </c>
      <c r="D112" s="24" t="s">
        <v>320</v>
      </c>
      <c r="E112" s="28">
        <v>55.793397911900897</v>
      </c>
      <c r="F112" s="28">
        <v>37.518606076368101</v>
      </c>
      <c r="G112" s="24">
        <f t="shared" si="7"/>
        <v>1</v>
      </c>
      <c r="H112" s="21">
        <v>2.5269999999999997</v>
      </c>
      <c r="I112" s="21">
        <f t="shared" si="6"/>
        <v>0.44399999999999995</v>
      </c>
      <c r="J112" s="24">
        <f t="shared" si="8"/>
        <v>8</v>
      </c>
      <c r="K112" s="53"/>
      <c r="L112" s="8">
        <v>29</v>
      </c>
      <c r="M112" s="8">
        <v>0</v>
      </c>
      <c r="N112" s="8">
        <v>9</v>
      </c>
      <c r="O112" s="26"/>
      <c r="P112" s="31">
        <v>3</v>
      </c>
      <c r="Q112" s="35">
        <v>0.66666666666666663</v>
      </c>
      <c r="R112" s="31">
        <v>2</v>
      </c>
      <c r="S112" s="31" t="s">
        <v>270</v>
      </c>
      <c r="T112" s="31">
        <v>2</v>
      </c>
      <c r="U112" s="31" t="s">
        <v>270</v>
      </c>
      <c r="V112" s="30"/>
      <c r="W112" s="36">
        <v>4</v>
      </c>
      <c r="X112" s="27">
        <v>0.66666666666666663</v>
      </c>
      <c r="Y112" s="31">
        <v>2</v>
      </c>
      <c r="Z112" s="31" t="s">
        <v>267</v>
      </c>
      <c r="AA112" s="31">
        <v>2</v>
      </c>
      <c r="AB112" s="31" t="s">
        <v>267</v>
      </c>
      <c r="AC112" s="29"/>
    </row>
    <row r="113" spans="1:29" ht="15.75" customHeight="1" x14ac:dyDescent="0.25">
      <c r="A113" s="19"/>
      <c r="B113" s="24">
        <f t="shared" si="5"/>
        <v>30</v>
      </c>
      <c r="C113" s="10" t="s">
        <v>106</v>
      </c>
      <c r="D113" s="24" t="s">
        <v>322</v>
      </c>
      <c r="E113" s="28">
        <v>55.790131399344801</v>
      </c>
      <c r="F113" s="28">
        <v>37.517761515781999</v>
      </c>
      <c r="G113" s="24">
        <f t="shared" si="7"/>
        <v>1</v>
      </c>
      <c r="H113" s="21">
        <v>3.3319999999999999</v>
      </c>
      <c r="I113" s="21">
        <f t="shared" si="6"/>
        <v>0.80500000000000016</v>
      </c>
      <c r="J113" s="24">
        <f t="shared" si="8"/>
        <v>9</v>
      </c>
      <c r="K113" s="53"/>
      <c r="L113" s="8">
        <v>30</v>
      </c>
      <c r="M113" s="8">
        <v>0</v>
      </c>
      <c r="N113" s="8">
        <v>10</v>
      </c>
      <c r="O113" s="26"/>
      <c r="P113" s="31">
        <v>3</v>
      </c>
      <c r="Q113" s="35">
        <v>0.6875</v>
      </c>
      <c r="R113" s="31">
        <v>2</v>
      </c>
      <c r="S113" s="31" t="s">
        <v>270</v>
      </c>
      <c r="T113" s="31">
        <v>2</v>
      </c>
      <c r="U113" s="31" t="s">
        <v>270</v>
      </c>
      <c r="V113" s="30"/>
      <c r="W113" s="36">
        <v>4</v>
      </c>
      <c r="X113" s="27">
        <v>0.6875</v>
      </c>
      <c r="Y113" s="31">
        <v>2</v>
      </c>
      <c r="Z113" s="31" t="s">
        <v>267</v>
      </c>
      <c r="AA113" s="31">
        <v>2</v>
      </c>
      <c r="AB113" s="31" t="s">
        <v>267</v>
      </c>
      <c r="AC113" s="29"/>
    </row>
    <row r="114" spans="1:29" ht="15.75" customHeight="1" x14ac:dyDescent="0.25">
      <c r="A114" s="19"/>
      <c r="B114" s="24">
        <f t="shared" si="5"/>
        <v>31</v>
      </c>
      <c r="C114" s="10" t="s">
        <v>105</v>
      </c>
      <c r="D114" s="24" t="s">
        <v>322</v>
      </c>
      <c r="E114" s="28">
        <v>55.785817809413501</v>
      </c>
      <c r="F114" s="28">
        <v>37.5194438121733</v>
      </c>
      <c r="G114" s="24">
        <f t="shared" si="7"/>
        <v>1</v>
      </c>
      <c r="H114" s="21">
        <v>3.8220000000000001</v>
      </c>
      <c r="I114" s="21">
        <f t="shared" si="6"/>
        <v>0.49000000000000021</v>
      </c>
      <c r="J114" s="24">
        <f t="shared" si="8"/>
        <v>10</v>
      </c>
      <c r="K114" s="53"/>
      <c r="L114" s="8">
        <v>31</v>
      </c>
      <c r="M114" s="8">
        <v>0</v>
      </c>
      <c r="N114" s="8">
        <v>11</v>
      </c>
      <c r="O114" s="26"/>
      <c r="P114" s="31">
        <v>3</v>
      </c>
      <c r="Q114" s="35">
        <v>0.70833333333333337</v>
      </c>
      <c r="R114" s="31">
        <v>2</v>
      </c>
      <c r="S114" s="31" t="s">
        <v>270</v>
      </c>
      <c r="T114" s="31">
        <v>2</v>
      </c>
      <c r="U114" s="31" t="s">
        <v>270</v>
      </c>
      <c r="V114" s="30"/>
      <c r="W114" s="36">
        <v>4</v>
      </c>
      <c r="X114" s="27">
        <v>0.70833333333333337</v>
      </c>
      <c r="Y114" s="31">
        <v>2</v>
      </c>
      <c r="Z114" s="31" t="s">
        <v>267</v>
      </c>
      <c r="AA114" s="31">
        <v>2</v>
      </c>
      <c r="AB114" s="31" t="s">
        <v>267</v>
      </c>
      <c r="AC114" s="29"/>
    </row>
    <row r="115" spans="1:29" ht="15.75" customHeight="1" x14ac:dyDescent="0.25">
      <c r="A115" s="19"/>
      <c r="B115" s="24">
        <f t="shared" si="5"/>
        <v>32</v>
      </c>
      <c r="C115" s="10" t="s">
        <v>116</v>
      </c>
      <c r="D115" s="24" t="s">
        <v>321</v>
      </c>
      <c r="E115" s="28">
        <v>55.7841525874898</v>
      </c>
      <c r="F115" s="28">
        <v>37.521511166972999</v>
      </c>
      <c r="G115" s="24">
        <f t="shared" si="7"/>
        <v>1</v>
      </c>
      <c r="H115" s="21">
        <v>4.0510000000000002</v>
      </c>
      <c r="I115" s="21">
        <f t="shared" si="6"/>
        <v>0.22900000000000009</v>
      </c>
      <c r="J115" s="24">
        <f t="shared" si="8"/>
        <v>11</v>
      </c>
      <c r="K115" s="53"/>
      <c r="L115" s="8">
        <v>32</v>
      </c>
      <c r="M115" s="8">
        <v>0</v>
      </c>
      <c r="N115" s="8">
        <v>12</v>
      </c>
      <c r="O115" s="26"/>
      <c r="P115" s="31">
        <v>3</v>
      </c>
      <c r="Q115" s="35">
        <v>0.72916666666666663</v>
      </c>
      <c r="R115" s="31">
        <v>2</v>
      </c>
      <c r="S115" s="31" t="s">
        <v>270</v>
      </c>
      <c r="T115" s="31">
        <v>2</v>
      </c>
      <c r="U115" s="31" t="s">
        <v>270</v>
      </c>
      <c r="V115" s="30"/>
      <c r="W115" s="36">
        <v>4</v>
      </c>
      <c r="X115" s="27">
        <v>0.72916666666666663</v>
      </c>
      <c r="Y115" s="31">
        <v>2</v>
      </c>
      <c r="Z115" s="31" t="s">
        <v>268</v>
      </c>
      <c r="AA115" s="31">
        <v>2</v>
      </c>
      <c r="AB115" s="31" t="s">
        <v>268</v>
      </c>
      <c r="AC115" s="29"/>
    </row>
    <row r="116" spans="1:29" ht="15.75" customHeight="1" x14ac:dyDescent="0.25">
      <c r="A116" s="19"/>
      <c r="B116" s="24">
        <f t="shared" si="5"/>
        <v>33</v>
      </c>
      <c r="C116" s="10" t="s">
        <v>104</v>
      </c>
      <c r="D116" s="24" t="s">
        <v>321</v>
      </c>
      <c r="E116" s="28">
        <v>55.782482514266903</v>
      </c>
      <c r="F116" s="28">
        <v>37.527075942071697</v>
      </c>
      <c r="G116" s="24">
        <f t="shared" si="7"/>
        <v>1</v>
      </c>
      <c r="H116" s="21">
        <v>4.4450000000000003</v>
      </c>
      <c r="I116" s="21">
        <f t="shared" si="6"/>
        <v>0.39400000000000013</v>
      </c>
      <c r="J116" s="24">
        <f t="shared" si="8"/>
        <v>12</v>
      </c>
      <c r="K116" s="53"/>
      <c r="L116" s="8">
        <v>33</v>
      </c>
      <c r="M116" s="8">
        <v>0</v>
      </c>
      <c r="N116" s="8">
        <v>13</v>
      </c>
      <c r="O116" s="26"/>
      <c r="P116" s="31">
        <v>3</v>
      </c>
      <c r="Q116" s="35">
        <v>0.75</v>
      </c>
      <c r="R116" s="31">
        <v>2</v>
      </c>
      <c r="S116" s="31" t="s">
        <v>271</v>
      </c>
      <c r="T116" s="31">
        <v>2</v>
      </c>
      <c r="U116" s="31" t="s">
        <v>271</v>
      </c>
      <c r="V116" s="30"/>
      <c r="W116" s="36">
        <v>4</v>
      </c>
      <c r="X116" s="27">
        <v>0.75</v>
      </c>
      <c r="Y116" s="31">
        <v>1</v>
      </c>
      <c r="Z116" s="31" t="s">
        <v>268</v>
      </c>
      <c r="AA116" s="31">
        <v>1</v>
      </c>
      <c r="AB116" s="31" t="s">
        <v>268</v>
      </c>
      <c r="AC116" s="29"/>
    </row>
    <row r="117" spans="1:29" ht="15.75" customHeight="1" x14ac:dyDescent="0.25">
      <c r="A117" s="19"/>
      <c r="B117" s="24">
        <f t="shared" si="5"/>
        <v>34</v>
      </c>
      <c r="C117" s="10" t="s">
        <v>117</v>
      </c>
      <c r="D117" s="24" t="s">
        <v>321</v>
      </c>
      <c r="E117" s="28">
        <v>55.781980004051597</v>
      </c>
      <c r="F117" s="28">
        <v>37.532807927612303</v>
      </c>
      <c r="G117" s="24">
        <f t="shared" ref="G117:G143" si="9">IF(M116&gt;0,0,IF(N116&gt;0,1,""))</f>
        <v>1</v>
      </c>
      <c r="H117" s="21">
        <v>4.8180000000000005</v>
      </c>
      <c r="I117" s="21">
        <f t="shared" si="6"/>
        <v>0.37300000000000022</v>
      </c>
      <c r="J117" s="24">
        <f t="shared" ref="J117:J143" si="10">IF(M116&gt;0,M116,IF(N116&gt;0,N116," "))</f>
        <v>13</v>
      </c>
      <c r="K117" s="53"/>
      <c r="L117" s="8">
        <v>34</v>
      </c>
      <c r="M117" s="8">
        <v>0</v>
      </c>
      <c r="N117" s="8">
        <v>14</v>
      </c>
      <c r="O117" s="26"/>
      <c r="P117" s="31">
        <v>3</v>
      </c>
      <c r="Q117" s="35">
        <v>0.77083333333333337</v>
      </c>
      <c r="R117" s="31">
        <v>2</v>
      </c>
      <c r="S117" s="31" t="s">
        <v>271</v>
      </c>
      <c r="T117" s="31">
        <v>2</v>
      </c>
      <c r="U117" s="31" t="s">
        <v>271</v>
      </c>
      <c r="V117" s="30"/>
      <c r="W117" s="36">
        <v>4</v>
      </c>
      <c r="X117" s="27">
        <v>0.77083333333333337</v>
      </c>
      <c r="Y117" s="31">
        <v>2</v>
      </c>
      <c r="Z117" s="31" t="s">
        <v>268</v>
      </c>
      <c r="AA117" s="31">
        <v>2</v>
      </c>
      <c r="AB117" s="31" t="s">
        <v>268</v>
      </c>
      <c r="AC117" s="29"/>
    </row>
    <row r="118" spans="1:29" ht="15.75" customHeight="1" x14ac:dyDescent="0.25">
      <c r="A118" s="19"/>
      <c r="B118" s="24">
        <f t="shared" si="5"/>
        <v>35</v>
      </c>
      <c r="C118" s="10" t="s">
        <v>118</v>
      </c>
      <c r="D118" s="24" t="s">
        <v>320</v>
      </c>
      <c r="E118" s="28">
        <v>55.7829460463172</v>
      </c>
      <c r="F118" s="28">
        <v>37.5349248656795</v>
      </c>
      <c r="G118" s="24">
        <f t="shared" si="9"/>
        <v>1</v>
      </c>
      <c r="H118" s="21">
        <v>4.9880000000000004</v>
      </c>
      <c r="I118" s="21">
        <f t="shared" si="6"/>
        <v>0.16999999999999993</v>
      </c>
      <c r="J118" s="24">
        <f t="shared" si="10"/>
        <v>14</v>
      </c>
      <c r="K118" s="53"/>
      <c r="L118" s="8">
        <v>35</v>
      </c>
      <c r="M118" s="8">
        <v>0</v>
      </c>
      <c r="N118" s="8">
        <v>15</v>
      </c>
      <c r="O118" s="26"/>
      <c r="P118" s="31">
        <v>3</v>
      </c>
      <c r="Q118" s="35">
        <v>0.79166666666666663</v>
      </c>
      <c r="R118" s="31">
        <v>3</v>
      </c>
      <c r="S118" s="31" t="s">
        <v>271</v>
      </c>
      <c r="T118" s="31">
        <v>3</v>
      </c>
      <c r="U118" s="31" t="s">
        <v>271</v>
      </c>
      <c r="V118" s="30"/>
      <c r="W118" s="36">
        <v>4</v>
      </c>
      <c r="X118" s="27">
        <v>0.79166666666666663</v>
      </c>
      <c r="Y118" s="31">
        <v>1</v>
      </c>
      <c r="Z118" s="31" t="s">
        <v>268</v>
      </c>
      <c r="AA118" s="31">
        <v>1</v>
      </c>
      <c r="AB118" s="31" t="s">
        <v>268</v>
      </c>
      <c r="AC118" s="29"/>
    </row>
    <row r="119" spans="1:29" ht="15.75" customHeight="1" x14ac:dyDescent="0.25">
      <c r="A119" s="19"/>
      <c r="B119" s="24">
        <f t="shared" si="5"/>
        <v>36</v>
      </c>
      <c r="C119" s="10" t="s">
        <v>478</v>
      </c>
      <c r="D119" s="24" t="s">
        <v>330</v>
      </c>
      <c r="E119" s="28">
        <v>55.786241500000003</v>
      </c>
      <c r="F119" s="28">
        <v>37.536521489999998</v>
      </c>
      <c r="G119" s="24">
        <f t="shared" si="9"/>
        <v>1</v>
      </c>
      <c r="H119" s="21">
        <v>5.4460000000000006</v>
      </c>
      <c r="I119" s="21">
        <f t="shared" si="6"/>
        <v>0.45800000000000018</v>
      </c>
      <c r="J119" s="24">
        <f t="shared" si="10"/>
        <v>15</v>
      </c>
      <c r="K119" s="53"/>
      <c r="L119" s="8">
        <v>36</v>
      </c>
      <c r="M119" s="8">
        <v>0</v>
      </c>
      <c r="N119" s="8">
        <v>16</v>
      </c>
      <c r="O119" s="26"/>
      <c r="P119" s="31">
        <v>3</v>
      </c>
      <c r="Q119" s="35">
        <v>0.8125</v>
      </c>
      <c r="R119" s="31">
        <v>2</v>
      </c>
      <c r="S119" s="31" t="s">
        <v>271</v>
      </c>
      <c r="T119" s="31">
        <v>2</v>
      </c>
      <c r="U119" s="31" t="s">
        <v>271</v>
      </c>
      <c r="V119" s="30"/>
      <c r="W119" s="36">
        <v>4</v>
      </c>
      <c r="X119" s="27">
        <v>0.8125</v>
      </c>
      <c r="Y119" s="31">
        <v>2</v>
      </c>
      <c r="Z119" s="31" t="s">
        <v>268</v>
      </c>
      <c r="AA119" s="31">
        <v>2</v>
      </c>
      <c r="AB119" s="31" t="s">
        <v>268</v>
      </c>
      <c r="AC119" s="29"/>
    </row>
    <row r="120" spans="1:29" ht="15.75" customHeight="1" x14ac:dyDescent="0.25">
      <c r="A120" s="19"/>
      <c r="B120" s="24">
        <f t="shared" si="5"/>
        <v>37</v>
      </c>
      <c r="C120" s="10" t="s">
        <v>479</v>
      </c>
      <c r="D120" s="24" t="s">
        <v>330</v>
      </c>
      <c r="E120" s="28">
        <v>55.789897000000003</v>
      </c>
      <c r="F120" s="28">
        <v>37.54166</v>
      </c>
      <c r="G120" s="24">
        <f t="shared" si="9"/>
        <v>1</v>
      </c>
      <c r="H120" s="21">
        <v>5.9670000000000005</v>
      </c>
      <c r="I120" s="21">
        <f t="shared" si="6"/>
        <v>0.52099999999999991</v>
      </c>
      <c r="J120" s="24">
        <f t="shared" si="10"/>
        <v>16</v>
      </c>
      <c r="K120" s="53"/>
      <c r="L120" s="8">
        <v>37</v>
      </c>
      <c r="M120" s="8">
        <v>0</v>
      </c>
      <c r="N120" s="8">
        <v>17</v>
      </c>
      <c r="O120" s="26"/>
      <c r="P120" s="31">
        <v>3</v>
      </c>
      <c r="Q120" s="35">
        <v>0.83333333333333337</v>
      </c>
      <c r="R120" s="31">
        <v>2</v>
      </c>
      <c r="S120" s="31" t="s">
        <v>271</v>
      </c>
      <c r="T120" s="31">
        <v>2</v>
      </c>
      <c r="U120" s="31" t="s">
        <v>271</v>
      </c>
      <c r="V120" s="30"/>
      <c r="W120" s="36">
        <v>4</v>
      </c>
      <c r="X120" s="27">
        <v>0.83333333333333337</v>
      </c>
      <c r="Y120" s="31">
        <v>1</v>
      </c>
      <c r="Z120" s="31" t="s">
        <v>268</v>
      </c>
      <c r="AA120" s="31">
        <v>1</v>
      </c>
      <c r="AB120" s="31" t="s">
        <v>268</v>
      </c>
      <c r="AC120" s="29"/>
    </row>
    <row r="121" spans="1:29" ht="15.75" customHeight="1" x14ac:dyDescent="0.25">
      <c r="A121" s="19"/>
      <c r="B121" s="24">
        <f t="shared" si="5"/>
        <v>38</v>
      </c>
      <c r="C121" s="10" t="s">
        <v>98</v>
      </c>
      <c r="D121" s="24" t="s">
        <v>301</v>
      </c>
      <c r="E121" s="28">
        <v>55.792365928035103</v>
      </c>
      <c r="F121" s="28">
        <v>37.5489519454296</v>
      </c>
      <c r="G121" s="24">
        <f t="shared" si="9"/>
        <v>1</v>
      </c>
      <c r="H121" s="21">
        <v>6.6160000000000005</v>
      </c>
      <c r="I121" s="21">
        <f t="shared" si="6"/>
        <v>0.64900000000000002</v>
      </c>
      <c r="J121" s="24">
        <f t="shared" si="10"/>
        <v>17</v>
      </c>
      <c r="K121" s="53"/>
      <c r="L121" s="8">
        <v>38</v>
      </c>
      <c r="M121" s="8">
        <v>0</v>
      </c>
      <c r="N121" s="8">
        <v>18</v>
      </c>
      <c r="O121" s="26"/>
      <c r="P121" s="31">
        <v>3</v>
      </c>
      <c r="Q121" s="35">
        <v>0.85416666666666663</v>
      </c>
      <c r="R121" s="31">
        <v>3</v>
      </c>
      <c r="S121" s="31" t="s">
        <v>271</v>
      </c>
      <c r="T121" s="31">
        <v>3</v>
      </c>
      <c r="U121" s="31" t="s">
        <v>271</v>
      </c>
      <c r="V121" s="30"/>
      <c r="W121" s="36">
        <v>4</v>
      </c>
      <c r="X121" s="27">
        <v>0.85416666666666663</v>
      </c>
      <c r="Y121" s="31">
        <v>2</v>
      </c>
      <c r="Z121" s="31" t="s">
        <v>268</v>
      </c>
      <c r="AA121" s="31">
        <v>2</v>
      </c>
      <c r="AB121" s="31" t="s">
        <v>268</v>
      </c>
      <c r="AC121" s="29"/>
    </row>
    <row r="122" spans="1:29" ht="15.75" customHeight="1" x14ac:dyDescent="0.25">
      <c r="A122" s="19"/>
      <c r="B122" s="24">
        <f t="shared" si="5"/>
        <v>39</v>
      </c>
      <c r="C122" s="10" t="s">
        <v>119</v>
      </c>
      <c r="D122" s="24" t="s">
        <v>301</v>
      </c>
      <c r="E122" s="28">
        <v>55.789597925632997</v>
      </c>
      <c r="F122" s="28">
        <v>37.555225515701402</v>
      </c>
      <c r="G122" s="24">
        <f t="shared" si="9"/>
        <v>1</v>
      </c>
      <c r="H122" s="21">
        <v>7.1160000000000005</v>
      </c>
      <c r="I122" s="21">
        <f t="shared" si="6"/>
        <v>0.5</v>
      </c>
      <c r="J122" s="24">
        <f t="shared" si="10"/>
        <v>18</v>
      </c>
      <c r="K122" s="53"/>
      <c r="L122" s="8">
        <v>39</v>
      </c>
      <c r="M122" s="8">
        <v>0</v>
      </c>
      <c r="N122" s="8">
        <v>19</v>
      </c>
      <c r="O122" s="26"/>
      <c r="P122" s="31">
        <v>3</v>
      </c>
      <c r="Q122" s="35">
        <v>0.875</v>
      </c>
      <c r="R122" s="31">
        <v>2</v>
      </c>
      <c r="S122" s="31" t="s">
        <v>271</v>
      </c>
      <c r="T122" s="31">
        <v>2</v>
      </c>
      <c r="U122" s="31" t="s">
        <v>271</v>
      </c>
      <c r="V122" s="30"/>
      <c r="W122" s="36">
        <v>4</v>
      </c>
      <c r="X122" s="27">
        <v>0.875</v>
      </c>
      <c r="Y122" s="31">
        <v>1</v>
      </c>
      <c r="Z122" s="31" t="s">
        <v>268</v>
      </c>
      <c r="AA122" s="31">
        <v>1</v>
      </c>
      <c r="AB122" s="31" t="s">
        <v>268</v>
      </c>
      <c r="AC122" s="29"/>
    </row>
    <row r="123" spans="1:29" ht="15.75" customHeight="1" x14ac:dyDescent="0.25">
      <c r="A123" s="19"/>
      <c r="B123" s="24">
        <f t="shared" si="5"/>
        <v>40</v>
      </c>
      <c r="C123" s="10" t="s">
        <v>120</v>
      </c>
      <c r="D123" s="24" t="s">
        <v>301</v>
      </c>
      <c r="E123" s="28">
        <v>55.787468932337099</v>
      </c>
      <c r="F123" s="28">
        <v>37.560013024769503</v>
      </c>
      <c r="G123" s="24">
        <f t="shared" si="9"/>
        <v>1</v>
      </c>
      <c r="H123" s="21">
        <v>7.4980000000000002</v>
      </c>
      <c r="I123" s="21">
        <f t="shared" si="6"/>
        <v>0.38199999999999967</v>
      </c>
      <c r="J123" s="24">
        <f t="shared" si="10"/>
        <v>19</v>
      </c>
      <c r="K123" s="53"/>
      <c r="L123" s="8">
        <v>40</v>
      </c>
      <c r="M123" s="8">
        <v>0</v>
      </c>
      <c r="N123" s="8">
        <v>20</v>
      </c>
      <c r="O123" s="26"/>
      <c r="P123" s="31">
        <v>3</v>
      </c>
      <c r="Q123" s="35">
        <v>0.89583333333333304</v>
      </c>
      <c r="R123" s="31">
        <v>2</v>
      </c>
      <c r="S123" s="31" t="s">
        <v>271</v>
      </c>
      <c r="T123" s="31">
        <v>2</v>
      </c>
      <c r="U123" s="31" t="s">
        <v>271</v>
      </c>
      <c r="V123" s="30"/>
      <c r="W123" s="36">
        <v>4</v>
      </c>
      <c r="X123" s="27">
        <v>0.89583333333333304</v>
      </c>
      <c r="Y123" s="31">
        <v>2</v>
      </c>
      <c r="Z123" s="31" t="s">
        <v>268</v>
      </c>
      <c r="AA123" s="31">
        <v>2</v>
      </c>
      <c r="AB123" s="31" t="s">
        <v>268</v>
      </c>
      <c r="AC123" s="29"/>
    </row>
    <row r="124" spans="1:29" ht="15.75" customHeight="1" x14ac:dyDescent="0.25">
      <c r="A124" s="19"/>
      <c r="B124" s="24">
        <f t="shared" si="5"/>
        <v>41</v>
      </c>
      <c r="C124" s="10" t="s">
        <v>121</v>
      </c>
      <c r="D124" s="24" t="s">
        <v>301</v>
      </c>
      <c r="E124" s="28">
        <v>55.7884285678197</v>
      </c>
      <c r="F124" s="28">
        <v>37.560335357263099</v>
      </c>
      <c r="G124" s="24">
        <f t="shared" si="9"/>
        <v>1</v>
      </c>
      <c r="H124" s="21">
        <v>8.5449999999999999</v>
      </c>
      <c r="I124" s="21">
        <f t="shared" si="6"/>
        <v>1.0469999999999997</v>
      </c>
      <c r="J124" s="24">
        <f t="shared" si="10"/>
        <v>20</v>
      </c>
      <c r="K124" s="53"/>
      <c r="L124" s="8">
        <v>41</v>
      </c>
      <c r="M124" s="8">
        <v>0</v>
      </c>
      <c r="N124" s="8">
        <v>21</v>
      </c>
      <c r="O124" s="26"/>
      <c r="P124" s="31">
        <v>3</v>
      </c>
      <c r="Q124" s="35">
        <v>0.91666666666666663</v>
      </c>
      <c r="R124" s="31">
        <v>3</v>
      </c>
      <c r="S124" s="31" t="s">
        <v>271</v>
      </c>
      <c r="T124" s="31">
        <v>3</v>
      </c>
      <c r="U124" s="31" t="s">
        <v>271</v>
      </c>
      <c r="V124" s="30"/>
      <c r="W124" s="36">
        <v>4</v>
      </c>
      <c r="X124" s="27">
        <v>0.91666666666666663</v>
      </c>
      <c r="Y124" s="31">
        <v>1</v>
      </c>
      <c r="Z124" s="31" t="s">
        <v>268</v>
      </c>
      <c r="AA124" s="31">
        <v>1</v>
      </c>
      <c r="AB124" s="31" t="s">
        <v>268</v>
      </c>
      <c r="AC124" s="29"/>
    </row>
    <row r="125" spans="1:29" ht="15.75" customHeight="1" x14ac:dyDescent="0.25">
      <c r="A125" s="19"/>
      <c r="B125" s="24">
        <f t="shared" si="5"/>
        <v>42</v>
      </c>
      <c r="C125" s="10" t="s">
        <v>119</v>
      </c>
      <c r="D125" s="24" t="s">
        <v>301</v>
      </c>
      <c r="E125" s="28">
        <v>55.790300236631602</v>
      </c>
      <c r="F125" s="28">
        <v>37.556120369385098</v>
      </c>
      <c r="G125" s="24">
        <f t="shared" si="9"/>
        <v>1</v>
      </c>
      <c r="H125" s="21">
        <v>8.923</v>
      </c>
      <c r="I125" s="21">
        <f t="shared" si="6"/>
        <v>0.37800000000000011</v>
      </c>
      <c r="J125" s="24">
        <f t="shared" si="10"/>
        <v>21</v>
      </c>
      <c r="K125" s="53"/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2</v>
      </c>
      <c r="S125" s="31" t="s">
        <v>271</v>
      </c>
      <c r="T125" s="31">
        <v>2</v>
      </c>
      <c r="U125" s="31" t="s">
        <v>271</v>
      </c>
      <c r="V125" s="30"/>
      <c r="W125" s="36">
        <v>4</v>
      </c>
      <c r="X125" s="27">
        <v>0.9375</v>
      </c>
      <c r="Y125" s="31">
        <v>2</v>
      </c>
      <c r="Z125" s="31" t="s">
        <v>268</v>
      </c>
      <c r="AA125" s="31">
        <v>2</v>
      </c>
      <c r="AB125" s="31" t="s">
        <v>268</v>
      </c>
      <c r="AC125" s="29"/>
    </row>
    <row r="126" spans="1:29" ht="15.75" customHeight="1" x14ac:dyDescent="0.25">
      <c r="A126" s="19"/>
      <c r="B126" s="24">
        <f t="shared" si="5"/>
        <v>43</v>
      </c>
      <c r="C126" s="41" t="s">
        <v>308</v>
      </c>
      <c r="D126" s="41"/>
      <c r="E126" s="42" t="s">
        <v>32</v>
      </c>
      <c r="F126" s="42" t="s">
        <v>32</v>
      </c>
      <c r="G126" s="52" t="s">
        <v>385</v>
      </c>
      <c r="H126" s="48">
        <f>H125+I126</f>
        <v>9.1229999999999993</v>
      </c>
      <c r="I126" s="51">
        <v>0.2</v>
      </c>
      <c r="J126" s="40" t="str">
        <f t="shared" si="10"/>
        <v xml:space="preserve"> </v>
      </c>
      <c r="K126" s="53"/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2</v>
      </c>
      <c r="S126" s="31" t="s">
        <v>271</v>
      </c>
      <c r="T126" s="31">
        <v>2</v>
      </c>
      <c r="U126" s="31" t="s">
        <v>271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1:29" ht="15.75" customHeight="1" x14ac:dyDescent="0.25">
      <c r="A127" s="19"/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9"/>
        <v/>
      </c>
      <c r="H127" s="21" t="s">
        <v>81</v>
      </c>
      <c r="I127" s="21" t="str">
        <f t="shared" si="6"/>
        <v xml:space="preserve"> </v>
      </c>
      <c r="J127" s="24" t="str">
        <f t="shared" si="10"/>
        <v xml:space="preserve"> </v>
      </c>
      <c r="K127" s="53"/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3</v>
      </c>
      <c r="S127" s="31" t="s">
        <v>271</v>
      </c>
      <c r="T127" s="31">
        <v>3</v>
      </c>
      <c r="U127" s="31" t="s">
        <v>271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1:29" ht="15.75" customHeight="1" x14ac:dyDescent="0.25">
      <c r="A128" s="19"/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9"/>
        <v/>
      </c>
      <c r="H128" s="21" t="s">
        <v>81</v>
      </c>
      <c r="I128" s="21" t="str">
        <f t="shared" si="6"/>
        <v xml:space="preserve"> </v>
      </c>
      <c r="J128" s="24" t="str">
        <f t="shared" si="10"/>
        <v xml:space="preserve"> </v>
      </c>
      <c r="K128" s="53"/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2</v>
      </c>
      <c r="S128" s="31" t="s">
        <v>271</v>
      </c>
      <c r="T128" s="31">
        <v>2</v>
      </c>
      <c r="U128" s="31" t="s">
        <v>271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1:29" ht="15.75" customHeight="1" x14ac:dyDescent="0.25">
      <c r="A129" s="19"/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9"/>
        <v/>
      </c>
      <c r="H129" s="21" t="s">
        <v>81</v>
      </c>
      <c r="I129" s="21" t="str">
        <f t="shared" si="6"/>
        <v xml:space="preserve"> </v>
      </c>
      <c r="J129" s="24" t="str">
        <f t="shared" si="10"/>
        <v xml:space="preserve"> </v>
      </c>
      <c r="K129" s="53"/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2</v>
      </c>
      <c r="S129" s="31" t="s">
        <v>271</v>
      </c>
      <c r="T129" s="31">
        <v>2</v>
      </c>
      <c r="U129" s="31" t="s">
        <v>271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1:29" ht="15.75" customHeight="1" x14ac:dyDescent="0.25">
      <c r="A130" s="19"/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9"/>
        <v/>
      </c>
      <c r="H130" s="21" t="s">
        <v>81</v>
      </c>
      <c r="I130" s="21" t="str">
        <f t="shared" si="6"/>
        <v xml:space="preserve"> </v>
      </c>
      <c r="J130" s="24" t="str">
        <f t="shared" si="10"/>
        <v xml:space="preserve"> </v>
      </c>
      <c r="K130" s="53"/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1:29" ht="15.75" customHeight="1" x14ac:dyDescent="0.25">
      <c r="A131" s="19"/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K131" s="53"/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1:29" ht="15.75" customHeight="1" x14ac:dyDescent="0.25">
      <c r="A132" s="19"/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K132" s="53"/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29" ht="15.75" customHeight="1" x14ac:dyDescent="0.25">
      <c r="A133" s="19"/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K133" s="53"/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29" ht="15.75" customHeight="1" x14ac:dyDescent="0.25">
      <c r="A134" s="19"/>
      <c r="B134" s="24" t="str">
        <f t="shared" si="5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K134" s="53"/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79</v>
      </c>
      <c r="S134" s="147"/>
      <c r="T134" s="147">
        <f>SUM(T86:T133)</f>
        <v>79</v>
      </c>
      <c r="U134" s="147"/>
      <c r="V134" s="34"/>
      <c r="W134" s="145" t="s">
        <v>481</v>
      </c>
      <c r="X134" s="146"/>
      <c r="Y134" s="147">
        <f>SUM(Y86:Y133)</f>
        <v>61</v>
      </c>
      <c r="Z134" s="147"/>
      <c r="AA134" s="147">
        <f>SUM(AA86:AA133)</f>
        <v>61</v>
      </c>
      <c r="AB134" s="147"/>
      <c r="AC134" s="29"/>
    </row>
    <row r="135" spans="1:29" ht="15.75" customHeight="1" x14ac:dyDescent="0.25">
      <c r="A135" s="19"/>
      <c r="B135" s="24" t="str">
        <f t="shared" si="5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K135" s="53"/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29" ht="15.75" customHeight="1" x14ac:dyDescent="0.25">
      <c r="A136" s="19"/>
      <c r="B136" s="24" t="str">
        <f t="shared" si="5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K136" s="53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29" ht="15.75" customHeight="1" x14ac:dyDescent="0.25">
      <c r="A137" s="19"/>
      <c r="B137" s="24" t="str">
        <f t="shared" si="5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K137" s="53"/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29" ht="15.75" customHeight="1" x14ac:dyDescent="0.25">
      <c r="A138" s="19"/>
      <c r="B138" s="24" t="str">
        <f t="shared" si="5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K138" s="53"/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1:29" ht="15.75" customHeight="1" x14ac:dyDescent="0.25">
      <c r="A139" s="19"/>
      <c r="B139" s="24" t="str">
        <f t="shared" si="5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K139" s="53"/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1:29" ht="15.75" customHeight="1" x14ac:dyDescent="0.25">
      <c r="A140" s="19"/>
      <c r="B140" s="24" t="str">
        <f t="shared" si="5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K140" s="53"/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1:29" ht="15.75" customHeight="1" x14ac:dyDescent="0.25">
      <c r="A141" s="19"/>
      <c r="B141" s="24" t="str">
        <f t="shared" si="5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K141" s="53"/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9" ht="15.75" customHeight="1" x14ac:dyDescent="0.25">
      <c r="A142" s="19"/>
      <c r="B142" s="24" t="str">
        <f t="shared" si="5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K142" s="53"/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1:29" ht="15.75" customHeight="1" x14ac:dyDescent="0.25">
      <c r="A143" s="19"/>
      <c r="B143" s="24" t="str">
        <f t="shared" si="5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K143" s="53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1:29" ht="15.75" customHeight="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53"/>
      <c r="K144" s="53"/>
      <c r="L144" s="8">
        <v>61</v>
      </c>
      <c r="M144" s="8">
        <v>0</v>
      </c>
      <c r="N144" s="8">
        <v>0</v>
      </c>
      <c r="O144" s="26"/>
    </row>
    <row r="145" spans="1:15" ht="15.75" customHeight="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53"/>
      <c r="K145" s="53"/>
      <c r="L145" s="8">
        <v>62</v>
      </c>
      <c r="M145" s="8">
        <v>0</v>
      </c>
      <c r="N145" s="8">
        <v>0</v>
      </c>
      <c r="O145" s="26"/>
    </row>
    <row r="146" spans="1:15" ht="15.75" customHeight="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53"/>
      <c r="K146" s="53"/>
      <c r="L146" s="8">
        <v>63</v>
      </c>
      <c r="M146" s="8">
        <v>0</v>
      </c>
      <c r="N146" s="8">
        <v>0</v>
      </c>
      <c r="O146" s="26"/>
    </row>
    <row r="147" spans="1:15" ht="15.75" customHeight="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53"/>
      <c r="K147" s="53"/>
      <c r="L147" s="8">
        <v>64</v>
      </c>
      <c r="M147" s="8">
        <v>0</v>
      </c>
      <c r="N147" s="8">
        <v>0</v>
      </c>
      <c r="O147" s="26"/>
    </row>
    <row r="148" spans="1:15" ht="15.75" customHeight="1" x14ac:dyDescent="0.25">
      <c r="A148" s="19"/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1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2">IF(M143&gt;0,M143,IF(N143&gt;0,N143," "))</f>
        <v xml:space="preserve"> </v>
      </c>
      <c r="K148" s="53"/>
      <c r="L148" s="8">
        <v>65</v>
      </c>
      <c r="M148" s="8">
        <v>0</v>
      </c>
      <c r="N148" s="8">
        <v>0</v>
      </c>
      <c r="O148" s="26"/>
    </row>
    <row r="149" spans="1:15" ht="15.75" customHeight="1" x14ac:dyDescent="0.25">
      <c r="A149" s="19"/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1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2"/>
        <v xml:space="preserve"> </v>
      </c>
      <c r="K149" s="53"/>
      <c r="L149" s="8">
        <v>66</v>
      </c>
      <c r="M149" s="8">
        <v>0</v>
      </c>
      <c r="N149" s="8">
        <v>0</v>
      </c>
      <c r="O149" s="26"/>
    </row>
    <row r="150" spans="1:15" ht="15.75" customHeight="1" x14ac:dyDescent="0.25">
      <c r="A150" s="19"/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1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2"/>
        <v xml:space="preserve"> </v>
      </c>
      <c r="K150" s="53"/>
      <c r="L150" s="8">
        <v>67</v>
      </c>
      <c r="M150" s="8">
        <v>0</v>
      </c>
      <c r="N150" s="8">
        <v>0</v>
      </c>
      <c r="O150" s="26"/>
    </row>
    <row r="151" spans="1:15" ht="15.75" customHeight="1" x14ac:dyDescent="0.25">
      <c r="A151" s="19"/>
      <c r="B151" s="24" t="str">
        <f t="shared" ref="B151:B198" si="13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1"/>
        <v/>
      </c>
      <c r="H151" s="21" t="s">
        <v>81</v>
      </c>
      <c r="I151" s="21" t="str">
        <f t="shared" ref="I151:I198" si="14">IFERROR(IF(IF(ISERROR(H151-H150),"",H151-H150)&lt;0,"",H151-H150)," ")</f>
        <v xml:space="preserve"> </v>
      </c>
      <c r="J151" s="24" t="str">
        <f t="shared" si="12"/>
        <v xml:space="preserve"> </v>
      </c>
      <c r="K151" s="53"/>
      <c r="L151" s="8">
        <v>68</v>
      </c>
      <c r="M151" s="8">
        <v>0</v>
      </c>
      <c r="N151" s="8">
        <v>0</v>
      </c>
      <c r="O151" s="26"/>
    </row>
    <row r="152" spans="1:15" ht="15.75" customHeight="1" x14ac:dyDescent="0.25">
      <c r="A152" s="19"/>
      <c r="B152" s="24" t="str">
        <f t="shared" si="13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1"/>
        <v/>
      </c>
      <c r="H152" s="21" t="s">
        <v>81</v>
      </c>
      <c r="I152" s="21" t="str">
        <f t="shared" si="14"/>
        <v xml:space="preserve"> </v>
      </c>
      <c r="J152" s="24" t="str">
        <f t="shared" si="12"/>
        <v xml:space="preserve"> </v>
      </c>
      <c r="K152" s="53"/>
      <c r="L152" s="8">
        <v>69</v>
      </c>
      <c r="M152" s="8">
        <v>0</v>
      </c>
      <c r="N152" s="8">
        <v>0</v>
      </c>
      <c r="O152" s="26"/>
    </row>
    <row r="153" spans="1:15" ht="15.75" customHeight="1" x14ac:dyDescent="0.25">
      <c r="A153" s="19"/>
      <c r="B153" s="24" t="str">
        <f t="shared" si="13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1"/>
        <v/>
      </c>
      <c r="H153" s="21" t="s">
        <v>81</v>
      </c>
      <c r="I153" s="21" t="str">
        <f t="shared" si="14"/>
        <v xml:space="preserve"> </v>
      </c>
      <c r="J153" s="24" t="str">
        <f t="shared" si="12"/>
        <v xml:space="preserve"> </v>
      </c>
      <c r="K153" s="53"/>
      <c r="L153" s="8">
        <v>70</v>
      </c>
      <c r="M153" s="8">
        <v>0</v>
      </c>
      <c r="N153" s="8">
        <v>0</v>
      </c>
      <c r="O153" s="26"/>
    </row>
    <row r="154" spans="1:15" ht="15.75" customHeight="1" x14ac:dyDescent="0.25">
      <c r="A154" s="19"/>
      <c r="B154" s="24" t="str">
        <f t="shared" si="13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1"/>
        <v/>
      </c>
      <c r="H154" s="21" t="s">
        <v>81</v>
      </c>
      <c r="I154" s="21" t="str">
        <f t="shared" si="14"/>
        <v xml:space="preserve"> </v>
      </c>
      <c r="J154" s="24" t="str">
        <f t="shared" si="12"/>
        <v xml:space="preserve"> </v>
      </c>
      <c r="K154" s="53"/>
      <c r="L154" s="8">
        <v>71</v>
      </c>
      <c r="M154" s="8">
        <v>0</v>
      </c>
      <c r="N154" s="8">
        <v>0</v>
      </c>
      <c r="O154" s="26"/>
    </row>
    <row r="155" spans="1:15" ht="15.75" customHeight="1" x14ac:dyDescent="0.25">
      <c r="A155" s="19"/>
      <c r="B155" s="24" t="str">
        <f t="shared" si="13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1"/>
        <v/>
      </c>
      <c r="H155" s="21" t="s">
        <v>81</v>
      </c>
      <c r="I155" s="21" t="str">
        <f t="shared" si="14"/>
        <v xml:space="preserve"> </v>
      </c>
      <c r="J155" s="24" t="str">
        <f t="shared" si="12"/>
        <v xml:space="preserve"> </v>
      </c>
      <c r="K155" s="53"/>
      <c r="L155" s="8">
        <v>72</v>
      </c>
      <c r="M155" s="8">
        <v>0</v>
      </c>
      <c r="N155" s="8">
        <v>0</v>
      </c>
      <c r="O155" s="26"/>
    </row>
    <row r="156" spans="1:15" ht="15.75" customHeight="1" x14ac:dyDescent="0.25">
      <c r="A156" s="19"/>
      <c r="B156" s="24" t="str">
        <f t="shared" si="13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1"/>
        <v/>
      </c>
      <c r="H156" s="21" t="s">
        <v>81</v>
      </c>
      <c r="I156" s="21" t="str">
        <f t="shared" si="14"/>
        <v xml:space="preserve"> </v>
      </c>
      <c r="J156" s="24" t="str">
        <f t="shared" si="12"/>
        <v xml:space="preserve"> </v>
      </c>
      <c r="K156" s="53"/>
      <c r="L156" s="8">
        <v>73</v>
      </c>
      <c r="M156" s="8">
        <v>0</v>
      </c>
      <c r="N156" s="8">
        <v>0</v>
      </c>
      <c r="O156" s="26"/>
    </row>
    <row r="157" spans="1:15" ht="15.75" customHeight="1" x14ac:dyDescent="0.25">
      <c r="A157" s="19"/>
      <c r="B157" s="24" t="str">
        <f t="shared" si="13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1"/>
        <v/>
      </c>
      <c r="H157" s="21" t="s">
        <v>81</v>
      </c>
      <c r="I157" s="21" t="str">
        <f t="shared" si="14"/>
        <v xml:space="preserve"> </v>
      </c>
      <c r="J157" s="24" t="str">
        <f t="shared" si="12"/>
        <v xml:space="preserve"> </v>
      </c>
      <c r="K157" s="53"/>
      <c r="L157" s="8">
        <v>74</v>
      </c>
      <c r="M157" s="8">
        <v>0</v>
      </c>
      <c r="N157" s="8">
        <v>0</v>
      </c>
      <c r="O157" s="26"/>
    </row>
    <row r="158" spans="1:15" ht="15.75" customHeight="1" x14ac:dyDescent="0.25">
      <c r="A158" s="19"/>
      <c r="B158" s="24" t="str">
        <f t="shared" si="13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1"/>
        <v/>
      </c>
      <c r="H158" s="21" t="s">
        <v>81</v>
      </c>
      <c r="I158" s="21" t="str">
        <f t="shared" si="14"/>
        <v xml:space="preserve"> </v>
      </c>
      <c r="J158" s="24" t="str">
        <f t="shared" si="12"/>
        <v xml:space="preserve"> </v>
      </c>
      <c r="K158" s="53"/>
      <c r="L158" s="8">
        <v>75</v>
      </c>
      <c r="M158" s="8">
        <v>0</v>
      </c>
      <c r="N158" s="8">
        <v>0</v>
      </c>
      <c r="O158" s="26"/>
    </row>
    <row r="159" spans="1:15" ht="15.75" customHeight="1" x14ac:dyDescent="0.25">
      <c r="A159" s="19"/>
      <c r="B159" s="24" t="str">
        <f t="shared" si="13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1"/>
        <v/>
      </c>
      <c r="H159" s="21" t="s">
        <v>81</v>
      </c>
      <c r="I159" s="21" t="str">
        <f t="shared" si="14"/>
        <v xml:space="preserve"> </v>
      </c>
      <c r="J159" s="24" t="str">
        <f t="shared" si="12"/>
        <v xml:space="preserve"> </v>
      </c>
      <c r="K159" s="53"/>
      <c r="L159" s="8">
        <v>76</v>
      </c>
      <c r="M159" s="8">
        <v>0</v>
      </c>
      <c r="N159" s="8">
        <v>0</v>
      </c>
      <c r="O159" s="26"/>
    </row>
    <row r="160" spans="1:15" ht="15.75" customHeight="1" x14ac:dyDescent="0.25">
      <c r="A160" s="19"/>
      <c r="B160" s="24" t="str">
        <f t="shared" si="13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1"/>
        <v/>
      </c>
      <c r="H160" s="21" t="s">
        <v>81</v>
      </c>
      <c r="I160" s="21" t="str">
        <f t="shared" si="14"/>
        <v xml:space="preserve"> </v>
      </c>
      <c r="J160" s="24" t="str">
        <f t="shared" si="12"/>
        <v xml:space="preserve"> </v>
      </c>
      <c r="K160" s="53"/>
      <c r="L160" s="8">
        <v>77</v>
      </c>
      <c r="M160" s="8">
        <v>0</v>
      </c>
      <c r="N160" s="8">
        <v>0</v>
      </c>
      <c r="O160" s="26"/>
    </row>
    <row r="161" spans="1:15" ht="15.75" customHeight="1" x14ac:dyDescent="0.25">
      <c r="A161" s="19"/>
      <c r="B161" s="24" t="str">
        <f t="shared" si="13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1"/>
        <v/>
      </c>
      <c r="H161" s="21" t="s">
        <v>81</v>
      </c>
      <c r="I161" s="21" t="str">
        <f t="shared" si="14"/>
        <v xml:space="preserve"> </v>
      </c>
      <c r="J161" s="24" t="str">
        <f t="shared" si="12"/>
        <v xml:space="preserve"> </v>
      </c>
      <c r="K161" s="53"/>
      <c r="L161" s="8">
        <v>78</v>
      </c>
      <c r="M161" s="8">
        <v>0</v>
      </c>
      <c r="N161" s="8">
        <v>0</v>
      </c>
      <c r="O161" s="26"/>
    </row>
    <row r="162" spans="1:15" ht="15.75" customHeight="1" x14ac:dyDescent="0.25">
      <c r="A162" s="19"/>
      <c r="B162" s="24" t="str">
        <f t="shared" si="13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1"/>
        <v/>
      </c>
      <c r="H162" s="21" t="s">
        <v>81</v>
      </c>
      <c r="I162" s="21" t="str">
        <f t="shared" si="14"/>
        <v xml:space="preserve"> </v>
      </c>
      <c r="J162" s="24" t="str">
        <f t="shared" si="12"/>
        <v xml:space="preserve"> </v>
      </c>
      <c r="K162" s="53"/>
      <c r="L162" s="8">
        <v>79</v>
      </c>
      <c r="M162" s="8">
        <v>0</v>
      </c>
      <c r="N162" s="8">
        <v>0</v>
      </c>
      <c r="O162" s="26"/>
    </row>
    <row r="163" spans="1:15" ht="15.75" customHeight="1" x14ac:dyDescent="0.25">
      <c r="A163" s="19"/>
      <c r="B163" s="24" t="str">
        <f t="shared" si="13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1"/>
        <v/>
      </c>
      <c r="H163" s="21" t="s">
        <v>81</v>
      </c>
      <c r="I163" s="21" t="str">
        <f t="shared" si="14"/>
        <v xml:space="preserve"> </v>
      </c>
      <c r="J163" s="24" t="str">
        <f t="shared" si="12"/>
        <v xml:space="preserve"> </v>
      </c>
      <c r="K163" s="53"/>
      <c r="L163" s="8">
        <v>80</v>
      </c>
      <c r="M163" s="8">
        <v>0</v>
      </c>
      <c r="N163" s="8">
        <v>0</v>
      </c>
      <c r="O163" s="26"/>
    </row>
    <row r="164" spans="1:15" ht="15.75" customHeight="1" x14ac:dyDescent="0.25">
      <c r="A164" s="19"/>
      <c r="B164" s="24" t="str">
        <f t="shared" si="13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1"/>
        <v/>
      </c>
      <c r="H164" s="21" t="s">
        <v>81</v>
      </c>
      <c r="I164" s="21" t="str">
        <f t="shared" si="14"/>
        <v xml:space="preserve"> </v>
      </c>
      <c r="J164" s="24" t="str">
        <f t="shared" si="12"/>
        <v xml:space="preserve"> </v>
      </c>
      <c r="K164" s="53"/>
      <c r="L164" s="8">
        <v>81</v>
      </c>
      <c r="M164" s="8">
        <v>0</v>
      </c>
      <c r="N164" s="8">
        <v>0</v>
      </c>
      <c r="O164" s="26"/>
    </row>
    <row r="165" spans="1:15" ht="15.75" customHeight="1" x14ac:dyDescent="0.25">
      <c r="A165" s="19"/>
      <c r="B165" s="24" t="str">
        <f t="shared" si="13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1"/>
        <v/>
      </c>
      <c r="H165" s="21" t="s">
        <v>81</v>
      </c>
      <c r="I165" s="21" t="str">
        <f t="shared" si="14"/>
        <v xml:space="preserve"> </v>
      </c>
      <c r="J165" s="24" t="str">
        <f t="shared" si="12"/>
        <v xml:space="preserve"> </v>
      </c>
      <c r="K165" s="53"/>
      <c r="L165" s="8">
        <v>82</v>
      </c>
      <c r="M165" s="8">
        <v>0</v>
      </c>
      <c r="N165" s="8">
        <v>0</v>
      </c>
      <c r="O165" s="26"/>
    </row>
    <row r="166" spans="1:15" ht="15.75" customHeight="1" x14ac:dyDescent="0.25">
      <c r="A166" s="19"/>
      <c r="B166" s="24" t="str">
        <f t="shared" si="13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1"/>
        <v/>
      </c>
      <c r="H166" s="21" t="s">
        <v>81</v>
      </c>
      <c r="I166" s="21" t="str">
        <f t="shared" si="14"/>
        <v xml:space="preserve"> </v>
      </c>
      <c r="J166" s="24" t="str">
        <f t="shared" si="12"/>
        <v xml:space="preserve"> </v>
      </c>
      <c r="K166" s="53"/>
      <c r="L166" s="8">
        <v>83</v>
      </c>
      <c r="M166" s="8">
        <v>0</v>
      </c>
      <c r="N166" s="8">
        <v>0</v>
      </c>
      <c r="O166" s="26"/>
    </row>
    <row r="167" spans="1:15" ht="15.75" customHeight="1" x14ac:dyDescent="0.25">
      <c r="A167" s="19"/>
      <c r="B167" s="24" t="str">
        <f t="shared" si="13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1"/>
        <v/>
      </c>
      <c r="H167" s="21" t="s">
        <v>81</v>
      </c>
      <c r="I167" s="21" t="str">
        <f t="shared" si="14"/>
        <v xml:space="preserve"> </v>
      </c>
      <c r="J167" s="24" t="str">
        <f t="shared" si="12"/>
        <v xml:space="preserve"> </v>
      </c>
      <c r="K167" s="53"/>
      <c r="L167" s="8">
        <v>84</v>
      </c>
      <c r="M167" s="8">
        <v>0</v>
      </c>
      <c r="N167" s="8">
        <v>0</v>
      </c>
      <c r="O167" s="26"/>
    </row>
    <row r="168" spans="1:15" ht="15.75" customHeight="1" x14ac:dyDescent="0.25">
      <c r="A168" s="19"/>
      <c r="B168" s="24" t="str">
        <f t="shared" si="13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1"/>
        <v/>
      </c>
      <c r="H168" s="21" t="s">
        <v>81</v>
      </c>
      <c r="I168" s="21" t="str">
        <f t="shared" si="14"/>
        <v xml:space="preserve"> </v>
      </c>
      <c r="J168" s="24" t="str">
        <f t="shared" si="12"/>
        <v xml:space="preserve"> </v>
      </c>
      <c r="K168" s="53"/>
      <c r="L168" s="8">
        <v>85</v>
      </c>
      <c r="M168" s="8">
        <v>0</v>
      </c>
      <c r="N168" s="8">
        <v>0</v>
      </c>
      <c r="O168" s="26"/>
    </row>
    <row r="169" spans="1:15" ht="15.75" customHeight="1" x14ac:dyDescent="0.25">
      <c r="A169" s="19"/>
      <c r="B169" s="24" t="str">
        <f t="shared" si="13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1"/>
        <v/>
      </c>
      <c r="H169" s="21" t="s">
        <v>81</v>
      </c>
      <c r="I169" s="21" t="str">
        <f t="shared" si="14"/>
        <v xml:space="preserve"> </v>
      </c>
      <c r="J169" s="24" t="str">
        <f t="shared" si="12"/>
        <v xml:space="preserve"> </v>
      </c>
      <c r="K169" s="53"/>
      <c r="L169" s="8">
        <v>86</v>
      </c>
      <c r="M169" s="8">
        <v>0</v>
      </c>
      <c r="N169" s="8">
        <v>0</v>
      </c>
      <c r="O169" s="26"/>
    </row>
    <row r="170" spans="1:15" ht="15.75" customHeight="1" x14ac:dyDescent="0.25">
      <c r="A170" s="19"/>
      <c r="B170" s="24" t="str">
        <f t="shared" si="13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1"/>
        <v/>
      </c>
      <c r="H170" s="21" t="s">
        <v>81</v>
      </c>
      <c r="I170" s="21" t="str">
        <f t="shared" si="14"/>
        <v xml:space="preserve"> </v>
      </c>
      <c r="J170" s="24" t="str">
        <f t="shared" si="12"/>
        <v xml:space="preserve"> </v>
      </c>
      <c r="K170" s="53"/>
      <c r="L170" s="8">
        <v>87</v>
      </c>
      <c r="M170" s="8">
        <v>0</v>
      </c>
      <c r="N170" s="8">
        <v>0</v>
      </c>
      <c r="O170" s="26"/>
    </row>
    <row r="171" spans="1:15" ht="15.75" customHeight="1" x14ac:dyDescent="0.25">
      <c r="A171" s="19"/>
      <c r="B171" s="24" t="str">
        <f t="shared" si="13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1"/>
        <v/>
      </c>
      <c r="H171" s="21" t="s">
        <v>81</v>
      </c>
      <c r="I171" s="21" t="str">
        <f t="shared" si="14"/>
        <v xml:space="preserve"> </v>
      </c>
      <c r="J171" s="24" t="str">
        <f t="shared" si="12"/>
        <v xml:space="preserve"> </v>
      </c>
      <c r="K171" s="53"/>
      <c r="L171" s="8">
        <v>88</v>
      </c>
      <c r="M171" s="8">
        <v>0</v>
      </c>
      <c r="N171" s="8">
        <v>0</v>
      </c>
      <c r="O171" s="26"/>
    </row>
    <row r="172" spans="1:15" ht="15.75" customHeight="1" x14ac:dyDescent="0.25">
      <c r="A172" s="19"/>
      <c r="B172" s="24" t="str">
        <f t="shared" si="13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1"/>
        <v/>
      </c>
      <c r="H172" s="21" t="s">
        <v>81</v>
      </c>
      <c r="I172" s="21" t="str">
        <f t="shared" si="14"/>
        <v xml:space="preserve"> </v>
      </c>
      <c r="J172" s="24" t="str">
        <f t="shared" si="12"/>
        <v xml:space="preserve"> </v>
      </c>
      <c r="K172" s="53"/>
      <c r="L172" s="8">
        <v>89</v>
      </c>
      <c r="M172" s="8">
        <v>0</v>
      </c>
      <c r="N172" s="8">
        <v>0</v>
      </c>
      <c r="O172" s="26"/>
    </row>
    <row r="173" spans="1:15" ht="15.75" customHeight="1" x14ac:dyDescent="0.25">
      <c r="A173" s="19"/>
      <c r="B173" s="24" t="str">
        <f t="shared" si="13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1"/>
        <v/>
      </c>
      <c r="H173" s="21" t="s">
        <v>81</v>
      </c>
      <c r="I173" s="21" t="str">
        <f t="shared" si="14"/>
        <v xml:space="preserve"> </v>
      </c>
      <c r="J173" s="24" t="str">
        <f t="shared" si="12"/>
        <v xml:space="preserve"> </v>
      </c>
      <c r="K173" s="53"/>
      <c r="L173" s="8">
        <v>90</v>
      </c>
      <c r="M173" s="8">
        <v>0</v>
      </c>
      <c r="N173" s="8">
        <v>0</v>
      </c>
      <c r="O173" s="26"/>
    </row>
    <row r="174" spans="1:15" ht="15.75" customHeight="1" x14ac:dyDescent="0.25">
      <c r="A174" s="19"/>
      <c r="B174" s="24" t="str">
        <f t="shared" si="13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1"/>
        <v/>
      </c>
      <c r="H174" s="21" t="s">
        <v>81</v>
      </c>
      <c r="I174" s="21" t="str">
        <f t="shared" si="14"/>
        <v xml:space="preserve"> </v>
      </c>
      <c r="J174" s="24" t="str">
        <f t="shared" si="12"/>
        <v xml:space="preserve"> </v>
      </c>
      <c r="K174" s="53"/>
      <c r="L174" s="8">
        <v>91</v>
      </c>
      <c r="M174" s="8">
        <v>0</v>
      </c>
      <c r="N174" s="8">
        <v>0</v>
      </c>
      <c r="O174" s="26"/>
    </row>
    <row r="175" spans="1:15" ht="15.75" customHeight="1" x14ac:dyDescent="0.25">
      <c r="A175" s="19"/>
      <c r="B175" s="24" t="str">
        <f t="shared" si="13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1"/>
        <v/>
      </c>
      <c r="H175" s="21" t="s">
        <v>81</v>
      </c>
      <c r="I175" s="21" t="str">
        <f t="shared" si="14"/>
        <v xml:space="preserve"> </v>
      </c>
      <c r="J175" s="24" t="str">
        <f t="shared" si="12"/>
        <v xml:space="preserve"> </v>
      </c>
      <c r="K175" s="53"/>
      <c r="L175" s="8">
        <v>92</v>
      </c>
      <c r="M175" s="8">
        <v>0</v>
      </c>
      <c r="N175" s="8">
        <v>0</v>
      </c>
      <c r="O175" s="26"/>
    </row>
    <row r="176" spans="1:15" ht="15.75" customHeight="1" x14ac:dyDescent="0.25">
      <c r="A176" s="19"/>
      <c r="B176" s="24" t="str">
        <f t="shared" si="13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1"/>
        <v/>
      </c>
      <c r="H176" s="21" t="s">
        <v>81</v>
      </c>
      <c r="I176" s="21" t="str">
        <f t="shared" si="14"/>
        <v xml:space="preserve"> </v>
      </c>
      <c r="J176" s="24" t="str">
        <f t="shared" si="12"/>
        <v xml:space="preserve"> </v>
      </c>
      <c r="K176" s="53"/>
      <c r="L176" s="8">
        <v>93</v>
      </c>
      <c r="M176" s="8">
        <v>0</v>
      </c>
      <c r="N176" s="8">
        <v>0</v>
      </c>
      <c r="O176" s="26"/>
    </row>
    <row r="177" spans="1:15" ht="15.75" customHeight="1" x14ac:dyDescent="0.25">
      <c r="A177" s="19"/>
      <c r="B177" s="24" t="str">
        <f t="shared" si="13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1"/>
        <v/>
      </c>
      <c r="H177" s="21" t="s">
        <v>81</v>
      </c>
      <c r="I177" s="21" t="str">
        <f t="shared" si="14"/>
        <v xml:space="preserve"> </v>
      </c>
      <c r="J177" s="24" t="str">
        <f t="shared" si="12"/>
        <v xml:space="preserve"> </v>
      </c>
      <c r="K177" s="53"/>
      <c r="L177" s="8">
        <v>94</v>
      </c>
      <c r="M177" s="8">
        <v>0</v>
      </c>
      <c r="N177" s="8">
        <v>0</v>
      </c>
      <c r="O177" s="26"/>
    </row>
    <row r="178" spans="1:15" ht="15.75" customHeight="1" x14ac:dyDescent="0.25">
      <c r="A178" s="19"/>
      <c r="B178" s="24" t="str">
        <f t="shared" si="13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1"/>
        <v/>
      </c>
      <c r="H178" s="21" t="s">
        <v>81</v>
      </c>
      <c r="I178" s="21" t="str">
        <f t="shared" si="14"/>
        <v xml:space="preserve"> </v>
      </c>
      <c r="J178" s="24" t="str">
        <f t="shared" si="12"/>
        <v xml:space="preserve"> </v>
      </c>
      <c r="K178" s="53"/>
      <c r="L178" s="8">
        <v>95</v>
      </c>
      <c r="M178" s="8">
        <v>0</v>
      </c>
      <c r="N178" s="8">
        <v>0</v>
      </c>
      <c r="O178" s="26"/>
    </row>
    <row r="179" spans="1:15" ht="15.75" customHeight="1" x14ac:dyDescent="0.25">
      <c r="A179" s="19"/>
      <c r="B179" s="24" t="str">
        <f t="shared" si="13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1"/>
        <v/>
      </c>
      <c r="H179" s="21" t="s">
        <v>81</v>
      </c>
      <c r="I179" s="21" t="str">
        <f t="shared" si="14"/>
        <v xml:space="preserve"> </v>
      </c>
      <c r="J179" s="24" t="str">
        <f t="shared" si="12"/>
        <v xml:space="preserve"> </v>
      </c>
      <c r="K179" s="53"/>
      <c r="L179" s="8">
        <v>96</v>
      </c>
      <c r="M179" s="8">
        <v>0</v>
      </c>
      <c r="N179" s="8">
        <v>0</v>
      </c>
      <c r="O179" s="26"/>
    </row>
    <row r="180" spans="1:15" ht="15.75" customHeight="1" x14ac:dyDescent="0.25">
      <c r="A180" s="19"/>
      <c r="B180" s="24" t="str">
        <f t="shared" si="13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5">IF(M175&gt;0,0,IF(N175&gt;0,1,""))</f>
        <v/>
      </c>
      <c r="H180" s="21" t="s">
        <v>81</v>
      </c>
      <c r="I180" s="21" t="str">
        <f t="shared" si="14"/>
        <v xml:space="preserve"> </v>
      </c>
      <c r="J180" s="24" t="str">
        <f t="shared" ref="J180:J198" si="16">IF(M175&gt;0,M175,IF(N175&gt;0,N175," "))</f>
        <v xml:space="preserve"> </v>
      </c>
      <c r="K180" s="53"/>
      <c r="L180" s="8">
        <v>97</v>
      </c>
      <c r="M180" s="8">
        <v>0</v>
      </c>
      <c r="N180" s="8">
        <v>0</v>
      </c>
      <c r="O180" s="26"/>
    </row>
    <row r="181" spans="1:15" ht="15.75" customHeight="1" x14ac:dyDescent="0.25">
      <c r="A181" s="19"/>
      <c r="B181" s="24" t="str">
        <f t="shared" si="13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5"/>
        <v/>
      </c>
      <c r="H181" s="21" t="s">
        <v>81</v>
      </c>
      <c r="I181" s="21" t="str">
        <f t="shared" si="14"/>
        <v xml:space="preserve"> </v>
      </c>
      <c r="J181" s="24" t="str">
        <f t="shared" si="16"/>
        <v xml:space="preserve"> </v>
      </c>
      <c r="K181" s="53"/>
      <c r="L181" s="8">
        <v>98</v>
      </c>
      <c r="M181" s="8">
        <v>0</v>
      </c>
      <c r="N181" s="8">
        <v>0</v>
      </c>
      <c r="O181" s="26"/>
    </row>
    <row r="182" spans="1:15" ht="15.75" customHeight="1" x14ac:dyDescent="0.25">
      <c r="A182" s="19"/>
      <c r="B182" s="24" t="str">
        <f t="shared" si="13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5"/>
        <v/>
      </c>
      <c r="H182" s="21" t="s">
        <v>81</v>
      </c>
      <c r="I182" s="21" t="str">
        <f t="shared" si="14"/>
        <v xml:space="preserve"> </v>
      </c>
      <c r="J182" s="24" t="str">
        <f t="shared" si="16"/>
        <v xml:space="preserve"> </v>
      </c>
      <c r="K182" s="53"/>
      <c r="L182" s="8">
        <v>99</v>
      </c>
      <c r="M182" s="8">
        <v>0</v>
      </c>
      <c r="N182" s="8">
        <v>0</v>
      </c>
      <c r="O182" s="26"/>
    </row>
    <row r="183" spans="1:15" ht="15.75" customHeight="1" x14ac:dyDescent="0.25">
      <c r="A183" s="19"/>
      <c r="B183" s="24" t="str">
        <f t="shared" si="13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5"/>
        <v/>
      </c>
      <c r="H183" s="21" t="s">
        <v>81</v>
      </c>
      <c r="I183" s="21" t="str">
        <f t="shared" si="14"/>
        <v xml:space="preserve"> </v>
      </c>
      <c r="J183" s="24" t="str">
        <f t="shared" si="16"/>
        <v xml:space="preserve"> </v>
      </c>
      <c r="K183" s="53"/>
      <c r="L183" s="8">
        <v>100</v>
      </c>
      <c r="M183" s="8">
        <v>0</v>
      </c>
      <c r="N183" s="8">
        <v>0</v>
      </c>
      <c r="O183" s="26"/>
    </row>
    <row r="184" spans="1:15" ht="15.75" customHeight="1" x14ac:dyDescent="0.25">
      <c r="A184" s="19"/>
      <c r="B184" s="24" t="str">
        <f t="shared" si="13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5"/>
        <v/>
      </c>
      <c r="H184" s="21" t="s">
        <v>81</v>
      </c>
      <c r="I184" s="21" t="str">
        <f t="shared" si="14"/>
        <v xml:space="preserve"> </v>
      </c>
      <c r="J184" s="24" t="str">
        <f t="shared" si="16"/>
        <v xml:space="preserve"> </v>
      </c>
      <c r="K184" s="53"/>
      <c r="L184" s="8">
        <v>101</v>
      </c>
      <c r="M184" s="8">
        <v>0</v>
      </c>
      <c r="N184" s="8">
        <v>0</v>
      </c>
      <c r="O184" s="26"/>
    </row>
    <row r="185" spans="1:15" ht="15.75" customHeight="1" x14ac:dyDescent="0.25">
      <c r="A185" s="19"/>
      <c r="B185" s="24" t="str">
        <f t="shared" si="13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5"/>
        <v/>
      </c>
      <c r="H185" s="21" t="s">
        <v>81</v>
      </c>
      <c r="I185" s="21" t="str">
        <f t="shared" si="14"/>
        <v xml:space="preserve"> </v>
      </c>
      <c r="J185" s="24" t="str">
        <f t="shared" si="16"/>
        <v xml:space="preserve"> </v>
      </c>
      <c r="K185" s="53"/>
      <c r="L185" s="8">
        <v>102</v>
      </c>
      <c r="M185" s="8">
        <v>0</v>
      </c>
      <c r="N185" s="8">
        <v>0</v>
      </c>
      <c r="O185" s="26"/>
    </row>
    <row r="186" spans="1:15" ht="15.75" customHeight="1" x14ac:dyDescent="0.25">
      <c r="A186" s="19"/>
      <c r="B186" s="24" t="str">
        <f t="shared" si="13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5"/>
        <v/>
      </c>
      <c r="H186" s="21" t="s">
        <v>81</v>
      </c>
      <c r="I186" s="21" t="str">
        <f t="shared" si="14"/>
        <v xml:space="preserve"> </v>
      </c>
      <c r="J186" s="24" t="str">
        <f t="shared" si="16"/>
        <v xml:space="preserve"> </v>
      </c>
      <c r="K186" s="53"/>
      <c r="L186" s="8">
        <v>103</v>
      </c>
      <c r="M186" s="8">
        <v>0</v>
      </c>
      <c r="N186" s="8">
        <v>0</v>
      </c>
      <c r="O186" s="26"/>
    </row>
    <row r="187" spans="1:15" ht="15.75" customHeight="1" x14ac:dyDescent="0.25">
      <c r="A187" s="19"/>
      <c r="B187" s="24" t="str">
        <f t="shared" si="13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5"/>
        <v/>
      </c>
      <c r="H187" s="21" t="s">
        <v>81</v>
      </c>
      <c r="I187" s="21" t="str">
        <f t="shared" si="14"/>
        <v xml:space="preserve"> </v>
      </c>
      <c r="J187" s="24" t="str">
        <f t="shared" si="16"/>
        <v xml:space="preserve"> </v>
      </c>
      <c r="K187" s="53"/>
      <c r="L187" s="8">
        <v>104</v>
      </c>
      <c r="M187" s="8">
        <v>0</v>
      </c>
      <c r="N187" s="8">
        <v>0</v>
      </c>
      <c r="O187" s="26"/>
    </row>
    <row r="188" spans="1:15" ht="15.75" customHeight="1" x14ac:dyDescent="0.25">
      <c r="A188" s="19"/>
      <c r="B188" s="24" t="str">
        <f t="shared" si="13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5"/>
        <v/>
      </c>
      <c r="H188" s="21" t="s">
        <v>81</v>
      </c>
      <c r="I188" s="21" t="str">
        <f t="shared" si="14"/>
        <v xml:space="preserve"> </v>
      </c>
      <c r="J188" s="24" t="str">
        <f t="shared" si="16"/>
        <v xml:space="preserve"> </v>
      </c>
      <c r="K188" s="53"/>
      <c r="L188" s="8">
        <v>105</v>
      </c>
      <c r="M188" s="8">
        <v>0</v>
      </c>
      <c r="N188" s="8">
        <v>0</v>
      </c>
      <c r="O188" s="26"/>
    </row>
    <row r="189" spans="1:15" ht="15.75" customHeight="1" x14ac:dyDescent="0.25">
      <c r="A189" s="19"/>
      <c r="B189" s="24" t="str">
        <f t="shared" si="13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5"/>
        <v/>
      </c>
      <c r="H189" s="21" t="s">
        <v>81</v>
      </c>
      <c r="I189" s="21" t="str">
        <f t="shared" si="14"/>
        <v xml:space="preserve"> </v>
      </c>
      <c r="J189" s="24" t="str">
        <f t="shared" si="16"/>
        <v xml:space="preserve"> </v>
      </c>
      <c r="K189" s="53"/>
      <c r="L189" s="8">
        <v>106</v>
      </c>
      <c r="M189" s="8">
        <v>0</v>
      </c>
      <c r="N189" s="8">
        <v>0</v>
      </c>
      <c r="O189" s="26"/>
    </row>
    <row r="190" spans="1:15" ht="15.75" customHeight="1" x14ac:dyDescent="0.25">
      <c r="A190" s="19"/>
      <c r="B190" s="24" t="str">
        <f t="shared" si="13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5"/>
        <v/>
      </c>
      <c r="H190" s="21" t="s">
        <v>81</v>
      </c>
      <c r="I190" s="21" t="str">
        <f t="shared" si="14"/>
        <v xml:space="preserve"> </v>
      </c>
      <c r="J190" s="24" t="str">
        <f t="shared" si="16"/>
        <v xml:space="preserve"> </v>
      </c>
      <c r="K190" s="53"/>
      <c r="L190" s="8">
        <v>107</v>
      </c>
      <c r="M190" s="8">
        <v>0</v>
      </c>
      <c r="N190" s="8">
        <v>0</v>
      </c>
      <c r="O190" s="26"/>
    </row>
    <row r="191" spans="1:15" ht="15.75" customHeight="1" x14ac:dyDescent="0.25">
      <c r="A191" s="19"/>
      <c r="B191" s="24" t="str">
        <f t="shared" si="13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5"/>
        <v/>
      </c>
      <c r="H191" s="21" t="s">
        <v>81</v>
      </c>
      <c r="I191" s="21" t="str">
        <f t="shared" si="14"/>
        <v xml:space="preserve"> </v>
      </c>
      <c r="J191" s="24" t="str">
        <f t="shared" si="16"/>
        <v xml:space="preserve"> </v>
      </c>
      <c r="K191" s="53"/>
      <c r="L191" s="8">
        <v>108</v>
      </c>
      <c r="M191" s="8">
        <v>0</v>
      </c>
      <c r="N191" s="8">
        <v>0</v>
      </c>
      <c r="O191" s="26"/>
    </row>
    <row r="192" spans="1:15" ht="15.75" customHeight="1" x14ac:dyDescent="0.25">
      <c r="A192" s="19"/>
      <c r="B192" s="24" t="str">
        <f t="shared" si="13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5"/>
        <v/>
      </c>
      <c r="H192" s="21" t="s">
        <v>81</v>
      </c>
      <c r="I192" s="21" t="str">
        <f t="shared" si="14"/>
        <v xml:space="preserve"> </v>
      </c>
      <c r="J192" s="24" t="str">
        <f t="shared" si="16"/>
        <v xml:space="preserve"> </v>
      </c>
      <c r="K192" s="53"/>
      <c r="L192" s="8">
        <v>109</v>
      </c>
      <c r="M192" s="8">
        <v>0</v>
      </c>
      <c r="N192" s="8">
        <v>0</v>
      </c>
      <c r="O192" s="26"/>
    </row>
    <row r="193" spans="1:15" ht="15.75" customHeight="1" x14ac:dyDescent="0.25">
      <c r="A193" s="19"/>
      <c r="B193" s="24" t="str">
        <f t="shared" si="13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5"/>
        <v/>
      </c>
      <c r="H193" s="21" t="s">
        <v>81</v>
      </c>
      <c r="I193" s="21" t="str">
        <f t="shared" si="14"/>
        <v xml:space="preserve"> </v>
      </c>
      <c r="J193" s="24" t="str">
        <f t="shared" si="16"/>
        <v xml:space="preserve"> </v>
      </c>
      <c r="K193" s="53"/>
      <c r="L193" s="8">
        <v>110</v>
      </c>
      <c r="M193" s="8">
        <v>0</v>
      </c>
      <c r="N193" s="8">
        <v>0</v>
      </c>
      <c r="O193" s="26"/>
    </row>
    <row r="194" spans="1:15" ht="15.75" customHeight="1" x14ac:dyDescent="0.25">
      <c r="A194" s="19"/>
      <c r="B194" s="24" t="str">
        <f t="shared" si="13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5"/>
        <v/>
      </c>
      <c r="H194" s="21" t="s">
        <v>81</v>
      </c>
      <c r="I194" s="21" t="str">
        <f t="shared" si="14"/>
        <v xml:space="preserve"> </v>
      </c>
      <c r="J194" s="24" t="str">
        <f t="shared" si="16"/>
        <v xml:space="preserve"> </v>
      </c>
      <c r="K194" s="53"/>
      <c r="L194" s="8">
        <v>111</v>
      </c>
      <c r="M194" s="8">
        <v>0</v>
      </c>
      <c r="N194" s="8">
        <v>0</v>
      </c>
      <c r="O194" s="26"/>
    </row>
    <row r="195" spans="1:15" ht="15.75" customHeight="1" x14ac:dyDescent="0.25">
      <c r="A195" s="19"/>
      <c r="B195" s="24" t="str">
        <f t="shared" si="13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5"/>
        <v/>
      </c>
      <c r="H195" s="21" t="s">
        <v>81</v>
      </c>
      <c r="I195" s="21" t="str">
        <f t="shared" si="14"/>
        <v xml:space="preserve"> </v>
      </c>
      <c r="J195" s="24" t="str">
        <f t="shared" si="16"/>
        <v xml:space="preserve"> </v>
      </c>
      <c r="K195" s="53"/>
      <c r="L195" s="8">
        <v>112</v>
      </c>
      <c r="M195" s="8">
        <v>0</v>
      </c>
      <c r="N195" s="8">
        <v>0</v>
      </c>
      <c r="O195" s="26"/>
    </row>
    <row r="196" spans="1:15" ht="15.75" customHeight="1" x14ac:dyDescent="0.25">
      <c r="A196" s="19"/>
      <c r="B196" s="24" t="str">
        <f t="shared" si="13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5"/>
        <v/>
      </c>
      <c r="H196" s="21" t="s">
        <v>81</v>
      </c>
      <c r="I196" s="21" t="str">
        <f t="shared" si="14"/>
        <v xml:space="preserve"> </v>
      </c>
      <c r="J196" s="24" t="str">
        <f t="shared" si="16"/>
        <v xml:space="preserve"> </v>
      </c>
      <c r="K196" s="53"/>
      <c r="O196" s="26"/>
    </row>
    <row r="197" spans="1:15" ht="15.75" customHeight="1" x14ac:dyDescent="0.25">
      <c r="A197" s="19"/>
      <c r="B197" s="24" t="str">
        <f t="shared" si="13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5"/>
        <v/>
      </c>
      <c r="H197" s="21" t="s">
        <v>81</v>
      </c>
      <c r="I197" s="21" t="str">
        <f t="shared" si="14"/>
        <v xml:space="preserve"> </v>
      </c>
      <c r="J197" s="24" t="str">
        <f t="shared" si="16"/>
        <v xml:space="preserve"> </v>
      </c>
      <c r="K197" s="53"/>
      <c r="O197" s="26"/>
    </row>
    <row r="198" spans="1:15" ht="15.75" customHeight="1" x14ac:dyDescent="0.25">
      <c r="A198" s="19"/>
      <c r="B198" s="24" t="str">
        <f t="shared" si="13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5"/>
        <v/>
      </c>
      <c r="H198" s="21" t="s">
        <v>81</v>
      </c>
      <c r="I198" s="21" t="str">
        <f t="shared" si="14"/>
        <v xml:space="preserve"> </v>
      </c>
      <c r="J198" s="24" t="str">
        <f t="shared" si="16"/>
        <v xml:space="preserve"> </v>
      </c>
      <c r="K198" s="53"/>
    </row>
    <row r="199" spans="1:15" ht="15.75" customHeight="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53"/>
      <c r="K199" s="53"/>
    </row>
    <row r="200" spans="1:1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53"/>
      <c r="K200" s="53"/>
    </row>
    <row r="201" spans="1:1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53"/>
      <c r="K201" s="53"/>
    </row>
    <row r="202" spans="1:1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53"/>
      <c r="K202" s="53"/>
    </row>
    <row r="203" spans="1:1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53"/>
      <c r="K203" s="53"/>
    </row>
    <row r="204" spans="1:1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53"/>
      <c r="K204" s="53"/>
    </row>
    <row r="205" spans="1:1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53"/>
      <c r="K205" s="53"/>
    </row>
    <row r="206" spans="1:1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53"/>
      <c r="K206" s="53"/>
    </row>
    <row r="207" spans="1:1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53"/>
      <c r="K207" s="53"/>
    </row>
    <row r="208" spans="1:1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53"/>
      <c r="K208" s="53"/>
    </row>
    <row r="209" spans="1:1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53"/>
      <c r="K209" s="53"/>
    </row>
    <row r="210" spans="1:1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53"/>
      <c r="K210" s="53"/>
    </row>
    <row r="211" spans="1:1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53"/>
      <c r="K211" s="53"/>
    </row>
    <row r="212" spans="1:1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53"/>
      <c r="K212" s="53"/>
    </row>
    <row r="213" spans="1:1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53"/>
      <c r="K213" s="53"/>
    </row>
    <row r="214" spans="1:1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53"/>
      <c r="K214" s="53"/>
    </row>
    <row r="215" spans="1:1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53"/>
      <c r="K215" s="53"/>
    </row>
    <row r="216" spans="1:1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53"/>
      <c r="K216" s="53"/>
    </row>
    <row r="217" spans="1:1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53"/>
      <c r="K217" s="53"/>
    </row>
    <row r="218" spans="1:1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53"/>
      <c r="K218" s="53"/>
    </row>
    <row r="219" spans="1:1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53"/>
      <c r="K219" s="53"/>
    </row>
    <row r="220" spans="1:1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53"/>
      <c r="K220" s="53"/>
    </row>
    <row r="221" spans="1:1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53"/>
      <c r="K221" s="53"/>
    </row>
    <row r="222" spans="1:1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53"/>
      <c r="K222" s="53"/>
    </row>
    <row r="223" spans="1:1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53"/>
      <c r="K223" s="53"/>
    </row>
    <row r="224" spans="1:1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53"/>
      <c r="K224" s="53"/>
    </row>
    <row r="225" spans="1:1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53"/>
      <c r="K225" s="53"/>
    </row>
    <row r="226" spans="1:1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53"/>
      <c r="K226" s="53"/>
    </row>
    <row r="227" spans="1:1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53"/>
      <c r="K227" s="53"/>
    </row>
    <row r="228" spans="1:1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53"/>
      <c r="K228" s="53"/>
    </row>
    <row r="229" spans="1:1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53"/>
      <c r="K229" s="53"/>
    </row>
    <row r="230" spans="1:1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53"/>
      <c r="K230" s="53"/>
    </row>
    <row r="231" spans="1:1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53"/>
      <c r="K231" s="53"/>
    </row>
    <row r="232" spans="1:1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53"/>
      <c r="K232" s="53"/>
    </row>
    <row r="233" spans="1:1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53"/>
      <c r="K233" s="53"/>
    </row>
    <row r="234" spans="1:1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53"/>
      <c r="K234" s="53"/>
    </row>
    <row r="235" spans="1:1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53"/>
      <c r="K235" s="53"/>
    </row>
    <row r="236" spans="1:1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53"/>
      <c r="K236" s="53"/>
    </row>
    <row r="237" spans="1:1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53"/>
      <c r="K237" s="53"/>
    </row>
    <row r="238" spans="1:1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53"/>
      <c r="K238" s="53"/>
    </row>
    <row r="239" spans="1:1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53"/>
      <c r="K239" s="53"/>
    </row>
    <row r="240" spans="1:1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53"/>
      <c r="K240" s="53"/>
    </row>
    <row r="241" spans="1:1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53"/>
      <c r="K241" s="53"/>
    </row>
    <row r="242" spans="1:1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53"/>
      <c r="K242" s="53"/>
    </row>
    <row r="243" spans="1:1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53"/>
      <c r="K243" s="53"/>
    </row>
    <row r="244" spans="1:1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53"/>
      <c r="K244" s="53"/>
    </row>
    <row r="245" spans="1:1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53"/>
      <c r="K245" s="53"/>
    </row>
    <row r="246" spans="1:1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53"/>
      <c r="K246" s="53"/>
    </row>
    <row r="247" spans="1:1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53"/>
      <c r="K247" s="53"/>
    </row>
    <row r="248" spans="1:1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53"/>
      <c r="K248" s="53"/>
    </row>
    <row r="249" spans="1:1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53"/>
      <c r="K249" s="53"/>
    </row>
    <row r="250" spans="1:1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53"/>
      <c r="K250" s="53"/>
    </row>
    <row r="251" spans="1:1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53"/>
      <c r="K251" s="53"/>
    </row>
    <row r="252" spans="1:1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53"/>
      <c r="K252" s="53"/>
    </row>
    <row r="253" spans="1:1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53"/>
      <c r="K253" s="53"/>
    </row>
    <row r="254" spans="1:1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53"/>
      <c r="K254" s="53"/>
    </row>
    <row r="255" spans="1:1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53"/>
      <c r="K255" s="53"/>
    </row>
    <row r="40408" spans="3:3" x14ac:dyDescent="0.25">
      <c r="C40408" s="1">
        <v>1888</v>
      </c>
    </row>
  </sheetData>
  <mergeCells count="76">
    <mergeCell ref="AA80:AB80"/>
    <mergeCell ref="Y81:Y85"/>
    <mergeCell ref="Z81:Z85"/>
    <mergeCell ref="AA81:AA85"/>
    <mergeCell ref="AB81:AB85"/>
    <mergeCell ref="Q21:Q26"/>
    <mergeCell ref="R21:S21"/>
    <mergeCell ref="T21:U21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W21:W26"/>
    <mergeCell ref="X21:X26"/>
    <mergeCell ref="B80:B83"/>
    <mergeCell ref="C80:C83"/>
    <mergeCell ref="E80:E83"/>
    <mergeCell ref="F80:F83"/>
    <mergeCell ref="G80:G83"/>
    <mergeCell ref="E1:J3"/>
    <mergeCell ref="C30:I30"/>
    <mergeCell ref="P21:P26"/>
    <mergeCell ref="H80:H83"/>
    <mergeCell ref="C78:I78"/>
    <mergeCell ref="C37:I37"/>
    <mergeCell ref="P19:Y19"/>
    <mergeCell ref="X80:X85"/>
    <mergeCell ref="Y80:Z80"/>
    <mergeCell ref="U81:U85"/>
    <mergeCell ref="I80:I83"/>
    <mergeCell ref="J80:J83"/>
    <mergeCell ref="P80:P85"/>
    <mergeCell ref="W80:W85"/>
    <mergeCell ref="Q80:Q85"/>
    <mergeCell ref="R80:S80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11:Z11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T80:U80"/>
    <mergeCell ref="R81:R85"/>
    <mergeCell ref="S81:S85"/>
    <mergeCell ref="T81:T85"/>
    <mergeCell ref="C15:D16"/>
    <mergeCell ref="E15:E16"/>
    <mergeCell ref="C23:I24"/>
    <mergeCell ref="C4:C5"/>
    <mergeCell ref="D4:D5"/>
    <mergeCell ref="E4:E5"/>
    <mergeCell ref="C8:I9"/>
    <mergeCell ref="C10:I11"/>
    <mergeCell ref="C18:I18"/>
  </mergeCells>
  <conditionalFormatting sqref="C84 C133:D143 C148:D198 C104">
    <cfRule type="notContainsBlanks" dxfId="713" priority="61">
      <formula>LEN(TRIM(C84))&gt;0</formula>
    </cfRule>
  </conditionalFormatting>
  <conditionalFormatting sqref="B148:B198 G148:J198 E84:J103 B84:B143 E105:J125 E104:F104 I104:J104 E127:J143 E126:F126 I126:J126">
    <cfRule type="expression" dxfId="712" priority="60">
      <formula>IF($C84=" ",FALSE,TRUE)</formula>
    </cfRule>
  </conditionalFormatting>
  <conditionalFormatting sqref="C85">
    <cfRule type="notContainsBlanks" dxfId="711" priority="59">
      <formula>LEN(TRIM(C85))&gt;0</formula>
    </cfRule>
  </conditionalFormatting>
  <conditionalFormatting sqref="C86">
    <cfRule type="notContainsBlanks" dxfId="710" priority="58">
      <formula>LEN(TRIM(C86))&gt;0</formula>
    </cfRule>
  </conditionalFormatting>
  <conditionalFormatting sqref="C87">
    <cfRule type="notContainsBlanks" dxfId="709" priority="57">
      <formula>LEN(TRIM(C87))&gt;0</formula>
    </cfRule>
  </conditionalFormatting>
  <conditionalFormatting sqref="C88">
    <cfRule type="notContainsBlanks" dxfId="708" priority="56">
      <formula>LEN(TRIM(C88))&gt;0</formula>
    </cfRule>
  </conditionalFormatting>
  <conditionalFormatting sqref="C89">
    <cfRule type="notContainsBlanks" dxfId="707" priority="55">
      <formula>LEN(TRIM(C89))&gt;0</formula>
    </cfRule>
  </conditionalFormatting>
  <conditionalFormatting sqref="C90">
    <cfRule type="notContainsBlanks" dxfId="706" priority="54">
      <formula>LEN(TRIM(C90))&gt;0</formula>
    </cfRule>
  </conditionalFormatting>
  <conditionalFormatting sqref="C91">
    <cfRule type="notContainsBlanks" dxfId="705" priority="53">
      <formula>LEN(TRIM(C91))&gt;0</formula>
    </cfRule>
  </conditionalFormatting>
  <conditionalFormatting sqref="C92">
    <cfRule type="notContainsBlanks" dxfId="704" priority="52">
      <formula>LEN(TRIM(C92))&gt;0</formula>
    </cfRule>
  </conditionalFormatting>
  <conditionalFormatting sqref="C93">
    <cfRule type="notContainsBlanks" dxfId="703" priority="51">
      <formula>LEN(TRIM(C93))&gt;0</formula>
    </cfRule>
  </conditionalFormatting>
  <conditionalFormatting sqref="C94">
    <cfRule type="notContainsBlanks" dxfId="702" priority="50">
      <formula>LEN(TRIM(C94))&gt;0</formula>
    </cfRule>
  </conditionalFormatting>
  <conditionalFormatting sqref="C95">
    <cfRule type="notContainsBlanks" dxfId="701" priority="49">
      <formula>LEN(TRIM(C95))&gt;0</formula>
    </cfRule>
  </conditionalFormatting>
  <conditionalFormatting sqref="C96">
    <cfRule type="notContainsBlanks" dxfId="700" priority="48">
      <formula>LEN(TRIM(C96))&gt;0</formula>
    </cfRule>
  </conditionalFormatting>
  <conditionalFormatting sqref="C97">
    <cfRule type="notContainsBlanks" dxfId="699" priority="47">
      <formula>LEN(TRIM(C97))&gt;0</formula>
    </cfRule>
  </conditionalFormatting>
  <conditionalFormatting sqref="C98">
    <cfRule type="notContainsBlanks" dxfId="698" priority="46">
      <formula>LEN(TRIM(C98))&gt;0</formula>
    </cfRule>
  </conditionalFormatting>
  <conditionalFormatting sqref="C99">
    <cfRule type="notContainsBlanks" dxfId="697" priority="45">
      <formula>LEN(TRIM(C99))&gt;0</formula>
    </cfRule>
  </conditionalFormatting>
  <conditionalFormatting sqref="C100">
    <cfRule type="notContainsBlanks" dxfId="696" priority="44">
      <formula>LEN(TRIM(C100))&gt;0</formula>
    </cfRule>
  </conditionalFormatting>
  <conditionalFormatting sqref="C101">
    <cfRule type="notContainsBlanks" dxfId="695" priority="43">
      <formula>LEN(TRIM(C101))&gt;0</formula>
    </cfRule>
  </conditionalFormatting>
  <conditionalFormatting sqref="C102">
    <cfRule type="notContainsBlanks" dxfId="694" priority="42">
      <formula>LEN(TRIM(C102))&gt;0</formula>
    </cfRule>
  </conditionalFormatting>
  <conditionalFormatting sqref="C103">
    <cfRule type="notContainsBlanks" dxfId="693" priority="41">
      <formula>LEN(TRIM(C103))&gt;0</formula>
    </cfRule>
  </conditionalFormatting>
  <conditionalFormatting sqref="C105">
    <cfRule type="notContainsBlanks" dxfId="692" priority="40">
      <formula>LEN(TRIM(C105))&gt;0</formula>
    </cfRule>
  </conditionalFormatting>
  <conditionalFormatting sqref="C106">
    <cfRule type="notContainsBlanks" dxfId="691" priority="39">
      <formula>LEN(TRIM(C106))&gt;0</formula>
    </cfRule>
  </conditionalFormatting>
  <conditionalFormatting sqref="C107">
    <cfRule type="notContainsBlanks" dxfId="690" priority="38">
      <formula>LEN(TRIM(C107))&gt;0</formula>
    </cfRule>
  </conditionalFormatting>
  <conditionalFormatting sqref="C108">
    <cfRule type="notContainsBlanks" dxfId="689" priority="37">
      <formula>LEN(TRIM(C108))&gt;0</formula>
    </cfRule>
  </conditionalFormatting>
  <conditionalFormatting sqref="C109">
    <cfRule type="notContainsBlanks" dxfId="688" priority="36">
      <formula>LEN(TRIM(C109))&gt;0</formula>
    </cfRule>
  </conditionalFormatting>
  <conditionalFormatting sqref="C110">
    <cfRule type="notContainsBlanks" dxfId="687" priority="35">
      <formula>LEN(TRIM(C110))&gt;0</formula>
    </cfRule>
  </conditionalFormatting>
  <conditionalFormatting sqref="C111">
    <cfRule type="notContainsBlanks" dxfId="686" priority="34">
      <formula>LEN(TRIM(C111))&gt;0</formula>
    </cfRule>
  </conditionalFormatting>
  <conditionalFormatting sqref="C112">
    <cfRule type="notContainsBlanks" dxfId="685" priority="33">
      <formula>LEN(TRIM(C112))&gt;0</formula>
    </cfRule>
  </conditionalFormatting>
  <conditionalFormatting sqref="C113">
    <cfRule type="notContainsBlanks" dxfId="684" priority="32">
      <formula>LEN(TRIM(C113))&gt;0</formula>
    </cfRule>
  </conditionalFormatting>
  <conditionalFormatting sqref="C114">
    <cfRule type="notContainsBlanks" dxfId="683" priority="31">
      <formula>LEN(TRIM(C114))&gt;0</formula>
    </cfRule>
  </conditionalFormatting>
  <conditionalFormatting sqref="C115">
    <cfRule type="notContainsBlanks" dxfId="682" priority="30">
      <formula>LEN(TRIM(C115))&gt;0</formula>
    </cfRule>
  </conditionalFormatting>
  <conditionalFormatting sqref="C116">
    <cfRule type="notContainsBlanks" dxfId="681" priority="29">
      <formula>LEN(TRIM(C116))&gt;0</formula>
    </cfRule>
  </conditionalFormatting>
  <conditionalFormatting sqref="C117">
    <cfRule type="notContainsBlanks" dxfId="680" priority="28">
      <formula>LEN(TRIM(C117))&gt;0</formula>
    </cfRule>
  </conditionalFormatting>
  <conditionalFormatting sqref="C118">
    <cfRule type="notContainsBlanks" dxfId="679" priority="27">
      <formula>LEN(TRIM(C118))&gt;0</formula>
    </cfRule>
  </conditionalFormatting>
  <conditionalFormatting sqref="C119">
    <cfRule type="notContainsBlanks" dxfId="678" priority="26">
      <formula>LEN(TRIM(C119))&gt;0</formula>
    </cfRule>
  </conditionalFormatting>
  <conditionalFormatting sqref="C120">
    <cfRule type="notContainsBlanks" dxfId="677" priority="25">
      <formula>LEN(TRIM(C120))&gt;0</formula>
    </cfRule>
  </conditionalFormatting>
  <conditionalFormatting sqref="C121">
    <cfRule type="notContainsBlanks" dxfId="676" priority="24">
      <formula>LEN(TRIM(C121))&gt;0</formula>
    </cfRule>
  </conditionalFormatting>
  <conditionalFormatting sqref="C122">
    <cfRule type="notContainsBlanks" dxfId="675" priority="23">
      <formula>LEN(TRIM(C122))&gt;0</formula>
    </cfRule>
  </conditionalFormatting>
  <conditionalFormatting sqref="C123">
    <cfRule type="notContainsBlanks" dxfId="674" priority="22">
      <formula>LEN(TRIM(C123))&gt;0</formula>
    </cfRule>
  </conditionalFormatting>
  <conditionalFormatting sqref="C124">
    <cfRule type="notContainsBlanks" dxfId="673" priority="21">
      <formula>LEN(TRIM(C124))&gt;0</formula>
    </cfRule>
  </conditionalFormatting>
  <conditionalFormatting sqref="C125">
    <cfRule type="notContainsBlanks" dxfId="672" priority="20">
      <formula>LEN(TRIM(C125))&gt;0</formula>
    </cfRule>
  </conditionalFormatting>
  <conditionalFormatting sqref="D126">
    <cfRule type="notContainsBlanks" dxfId="671" priority="19">
      <formula>LEN(TRIM(D126))&gt;0</formula>
    </cfRule>
  </conditionalFormatting>
  <conditionalFormatting sqref="C127:D127">
    <cfRule type="notContainsBlanks" dxfId="670" priority="18">
      <formula>LEN(TRIM(C127))&gt;0</formula>
    </cfRule>
  </conditionalFormatting>
  <conditionalFormatting sqref="C128:D128">
    <cfRule type="notContainsBlanks" dxfId="669" priority="17">
      <formula>LEN(TRIM(C128))&gt;0</formula>
    </cfRule>
  </conditionalFormatting>
  <conditionalFormatting sqref="C129:D129">
    <cfRule type="notContainsBlanks" dxfId="668" priority="16">
      <formula>LEN(TRIM(C129))&gt;0</formula>
    </cfRule>
  </conditionalFormatting>
  <conditionalFormatting sqref="C130:D130">
    <cfRule type="notContainsBlanks" dxfId="667" priority="15">
      <formula>LEN(TRIM(C130))&gt;0</formula>
    </cfRule>
  </conditionalFormatting>
  <conditionalFormatting sqref="C131:D131">
    <cfRule type="notContainsBlanks" dxfId="666" priority="14">
      <formula>LEN(TRIM(C131))&gt;0</formula>
    </cfRule>
  </conditionalFormatting>
  <conditionalFormatting sqref="C132:D132">
    <cfRule type="notContainsBlanks" dxfId="665" priority="13">
      <formula>LEN(TRIM(C132))&gt;0</formula>
    </cfRule>
  </conditionalFormatting>
  <conditionalFormatting sqref="E148:E198">
    <cfRule type="expression" dxfId="664" priority="10">
      <formula>IF($C148=" ",FALSE,TRUE)</formula>
    </cfRule>
  </conditionalFormatting>
  <conditionalFormatting sqref="F148:F198">
    <cfRule type="expression" dxfId="663" priority="9">
      <formula>IF($C148=" ",FALSE,TRUE)</formula>
    </cfRule>
  </conditionalFormatting>
  <conditionalFormatting sqref="C126">
    <cfRule type="notContainsBlanks" dxfId="662" priority="8">
      <formula>LEN(TRIM(C126))&gt;0</formula>
    </cfRule>
  </conditionalFormatting>
  <conditionalFormatting sqref="D84:D125">
    <cfRule type="expression" dxfId="661" priority="7">
      <formula>IF($C84=" ",FALSE,TRUE)</formula>
    </cfRule>
  </conditionalFormatting>
  <conditionalFormatting sqref="H104">
    <cfRule type="expression" dxfId="660" priority="5">
      <formula>IF($C104=" ",FALSE,TRUE)</formula>
    </cfRule>
  </conditionalFormatting>
  <conditionalFormatting sqref="H126">
    <cfRule type="expression" dxfId="659" priority="3">
      <formula>IF($C126=" ",FALSE,TRUE)</formula>
    </cfRule>
  </conditionalFormatting>
  <conditionalFormatting sqref="G126">
    <cfRule type="expression" dxfId="658" priority="2">
      <formula>IF($C126=" ",FALSE,TRUE)</formula>
    </cfRule>
  </conditionalFormatting>
  <conditionalFormatting sqref="G104">
    <cfRule type="expression" dxfId="657" priority="1">
      <formula>IF($C104="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4">
    <tabColor rgb="FF00B050"/>
  </sheetPr>
  <dimension ref="A1:AM40408"/>
  <sheetViews>
    <sheetView view="pageBreakPreview" topLeftCell="P74" zoomScale="70" zoomScaleNormal="78" zoomScaleSheetLayoutView="70" workbookViewId="0">
      <selection activeCell="R100" sqref="R100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13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13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Лот!C8</f>
        <v>190м</v>
      </c>
      <c r="E4" s="199">
        <f>VLOOKUP(D4,Лот!$C$4:$E$19,3,FALSE)</f>
        <v>390</v>
      </c>
      <c r="F4" s="65"/>
      <c r="G4" s="65"/>
      <c r="H4" s="65"/>
      <c r="I4" s="65"/>
      <c r="J4" s="65"/>
      <c r="K4" s="65"/>
      <c r="L4" s="11">
        <v>25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26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25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25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25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25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25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25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25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25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25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5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"Полежаевская"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Серебрянный Бор (строящаяся)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7.5220000000000002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7.6259999999999994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1</v>
      </c>
      <c r="U33" s="33" t="s">
        <v>266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0.25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33" t="s">
        <v>266</v>
      </c>
      <c r="T34" s="88">
        <v>3</v>
      </c>
      <c r="U34" s="91">
        <v>10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1</v>
      </c>
      <c r="AB34" s="33" t="s">
        <v>266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15.398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3</v>
      </c>
      <c r="S35" s="91">
        <v>10</v>
      </c>
      <c r="T35" s="88">
        <v>3</v>
      </c>
      <c r="U35" s="91">
        <v>10</v>
      </c>
      <c r="V35" s="85"/>
      <c r="W35" s="101">
        <v>2</v>
      </c>
      <c r="X35" s="92">
        <v>0.29166666666666669</v>
      </c>
      <c r="Y35" s="88">
        <v>1</v>
      </c>
      <c r="Z35" s="33" t="s">
        <v>266</v>
      </c>
      <c r="AA35" s="31">
        <v>1</v>
      </c>
      <c r="AB35" s="33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3</v>
      </c>
      <c r="S36" s="33">
        <v>10</v>
      </c>
      <c r="T36" s="31">
        <v>3</v>
      </c>
      <c r="U36" s="33">
        <v>10</v>
      </c>
      <c r="V36" s="30"/>
      <c r="W36" s="36">
        <v>2</v>
      </c>
      <c r="X36" s="27">
        <v>0.3125</v>
      </c>
      <c r="Y36" s="31">
        <v>1</v>
      </c>
      <c r="Z36" s="33" t="s">
        <v>266</v>
      </c>
      <c r="AA36" s="31">
        <v>1</v>
      </c>
      <c r="AB36" s="33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3</v>
      </c>
      <c r="S37" s="33">
        <v>10</v>
      </c>
      <c r="T37" s="31">
        <v>3</v>
      </c>
      <c r="U37" s="33">
        <v>10</v>
      </c>
      <c r="V37" s="30"/>
      <c r="W37" s="36">
        <v>2</v>
      </c>
      <c r="X37" s="27">
        <v>0.33333333333333331</v>
      </c>
      <c r="Y37" s="31">
        <v>1</v>
      </c>
      <c r="Z37" s="33" t="s">
        <v>266</v>
      </c>
      <c r="AA37" s="31">
        <v>1</v>
      </c>
      <c r="AB37" s="33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3</v>
      </c>
      <c r="S38" s="33">
        <v>10</v>
      </c>
      <c r="T38" s="31">
        <v>3</v>
      </c>
      <c r="U38" s="33">
        <v>8</v>
      </c>
      <c r="V38" s="30"/>
      <c r="W38" s="36">
        <v>2</v>
      </c>
      <c r="X38" s="27">
        <v>0.35416666666666669</v>
      </c>
      <c r="Y38" s="31">
        <v>1</v>
      </c>
      <c r="Z38" s="33" t="s">
        <v>266</v>
      </c>
      <c r="AA38" s="31">
        <v>1</v>
      </c>
      <c r="AB38" s="33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3</v>
      </c>
      <c r="S39" s="33">
        <v>8</v>
      </c>
      <c r="T39" s="31">
        <v>4</v>
      </c>
      <c r="U39" s="33">
        <v>8</v>
      </c>
      <c r="V39" s="30"/>
      <c r="W39" s="36">
        <v>2</v>
      </c>
      <c r="X39" s="27">
        <v>0.375</v>
      </c>
      <c r="Y39" s="31">
        <v>1</v>
      </c>
      <c r="Z39" s="33" t="s">
        <v>266</v>
      </c>
      <c r="AA39" s="31">
        <v>2</v>
      </c>
      <c r="AB39" s="91" t="s">
        <v>276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4</v>
      </c>
      <c r="S40" s="33">
        <v>8</v>
      </c>
      <c r="T40" s="31">
        <v>2</v>
      </c>
      <c r="U40" s="33" t="s">
        <v>268</v>
      </c>
      <c r="V40" s="30"/>
      <c r="W40" s="36">
        <v>2</v>
      </c>
      <c r="X40" s="27">
        <v>0.39583333333333331</v>
      </c>
      <c r="Y40" s="31">
        <v>2</v>
      </c>
      <c r="Z40" s="91" t="s">
        <v>276</v>
      </c>
      <c r="AA40" s="31">
        <v>2</v>
      </c>
      <c r="AB40" s="91" t="s">
        <v>276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2</v>
      </c>
      <c r="S41" s="155" t="s">
        <v>268</v>
      </c>
      <c r="T41" s="31">
        <v>1</v>
      </c>
      <c r="U41" s="33" t="s">
        <v>268</v>
      </c>
      <c r="V41" s="30"/>
      <c r="W41" s="36">
        <v>2</v>
      </c>
      <c r="X41" s="27">
        <v>0.41666666666666669</v>
      </c>
      <c r="Y41" s="31">
        <v>2</v>
      </c>
      <c r="Z41" s="91" t="s">
        <v>276</v>
      </c>
      <c r="AA41" s="31">
        <v>2</v>
      </c>
      <c r="AB41" s="91" t="s">
        <v>276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1</v>
      </c>
      <c r="S42" s="155" t="s">
        <v>268</v>
      </c>
      <c r="T42" s="31">
        <v>2</v>
      </c>
      <c r="U42" s="33" t="s">
        <v>268</v>
      </c>
      <c r="V42" s="30"/>
      <c r="W42" s="36">
        <v>2</v>
      </c>
      <c r="X42" s="27">
        <v>0.4375</v>
      </c>
      <c r="Y42" s="31">
        <v>2</v>
      </c>
      <c r="Z42" s="91" t="s">
        <v>276</v>
      </c>
      <c r="AA42" s="31">
        <v>1</v>
      </c>
      <c r="AB42" s="91" t="s">
        <v>276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2</v>
      </c>
      <c r="S43" s="155" t="s">
        <v>268</v>
      </c>
      <c r="T43" s="31">
        <v>1</v>
      </c>
      <c r="U43" s="33" t="s">
        <v>268</v>
      </c>
      <c r="V43" s="30"/>
      <c r="W43" s="36">
        <v>2</v>
      </c>
      <c r="X43" s="27">
        <v>0.45833333333333298</v>
      </c>
      <c r="Y43" s="31">
        <v>1</v>
      </c>
      <c r="Z43" s="91" t="s">
        <v>276</v>
      </c>
      <c r="AA43" s="31">
        <v>2</v>
      </c>
      <c r="AB43" s="91" t="s">
        <v>276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1</v>
      </c>
      <c r="S44" s="155" t="s">
        <v>268</v>
      </c>
      <c r="T44" s="31">
        <v>2</v>
      </c>
      <c r="U44" s="33" t="s">
        <v>268</v>
      </c>
      <c r="V44" s="30"/>
      <c r="W44" s="36">
        <v>2</v>
      </c>
      <c r="X44" s="27">
        <v>0.47916666666666702</v>
      </c>
      <c r="Y44" s="31">
        <v>2</v>
      </c>
      <c r="Z44" s="91" t="s">
        <v>276</v>
      </c>
      <c r="AA44" s="31">
        <v>2</v>
      </c>
      <c r="AB44" s="91" t="s">
        <v>276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2</v>
      </c>
      <c r="S45" s="155" t="s">
        <v>268</v>
      </c>
      <c r="T45" s="31">
        <v>1</v>
      </c>
      <c r="U45" s="33" t="s">
        <v>268</v>
      </c>
      <c r="V45" s="30"/>
      <c r="W45" s="36">
        <v>2</v>
      </c>
      <c r="X45" s="27">
        <v>0.5</v>
      </c>
      <c r="Y45" s="31">
        <v>2</v>
      </c>
      <c r="Z45" s="91" t="s">
        <v>276</v>
      </c>
      <c r="AA45" s="31">
        <v>2</v>
      </c>
      <c r="AB45" s="91" t="s">
        <v>276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1</v>
      </c>
      <c r="S46" s="155" t="s">
        <v>268</v>
      </c>
      <c r="T46" s="31">
        <v>2</v>
      </c>
      <c r="U46" s="33" t="s">
        <v>268</v>
      </c>
      <c r="V46" s="30"/>
      <c r="W46" s="36">
        <v>2</v>
      </c>
      <c r="X46" s="27">
        <v>0.52083333333333337</v>
      </c>
      <c r="Y46" s="31">
        <v>2</v>
      </c>
      <c r="Z46" s="91" t="s">
        <v>276</v>
      </c>
      <c r="AA46" s="31">
        <v>1</v>
      </c>
      <c r="AB46" s="91" t="s">
        <v>276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2</v>
      </c>
      <c r="S47" s="155" t="s">
        <v>268</v>
      </c>
      <c r="T47" s="31">
        <v>1</v>
      </c>
      <c r="U47" s="33" t="s">
        <v>268</v>
      </c>
      <c r="V47" s="30"/>
      <c r="W47" s="36">
        <v>2</v>
      </c>
      <c r="X47" s="27">
        <v>0.54166666666666663</v>
      </c>
      <c r="Y47" s="31">
        <v>1</v>
      </c>
      <c r="Z47" s="91" t="s">
        <v>276</v>
      </c>
      <c r="AA47" s="31">
        <v>2</v>
      </c>
      <c r="AB47" s="91" t="s">
        <v>276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1</v>
      </c>
      <c r="S48" s="155" t="s">
        <v>268</v>
      </c>
      <c r="T48" s="31">
        <v>2</v>
      </c>
      <c r="U48" s="33" t="s">
        <v>268</v>
      </c>
      <c r="V48" s="30"/>
      <c r="W48" s="36">
        <v>2</v>
      </c>
      <c r="X48" s="27">
        <v>0.5625</v>
      </c>
      <c r="Y48" s="31">
        <v>2</v>
      </c>
      <c r="Z48" s="91" t="s">
        <v>276</v>
      </c>
      <c r="AA48" s="31">
        <v>2</v>
      </c>
      <c r="AB48" s="91" t="s">
        <v>276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2</v>
      </c>
      <c r="S49" s="155" t="s">
        <v>268</v>
      </c>
      <c r="T49" s="31">
        <v>1</v>
      </c>
      <c r="U49" s="33" t="s">
        <v>268</v>
      </c>
      <c r="V49" s="30"/>
      <c r="W49" s="36">
        <v>2</v>
      </c>
      <c r="X49" s="27">
        <v>0.58333333333333337</v>
      </c>
      <c r="Y49" s="31">
        <v>2</v>
      </c>
      <c r="Z49" s="91" t="s">
        <v>276</v>
      </c>
      <c r="AA49" s="31">
        <v>2</v>
      </c>
      <c r="AB49" s="91" t="s">
        <v>276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1</v>
      </c>
      <c r="S50" s="155" t="s">
        <v>268</v>
      </c>
      <c r="T50" s="31">
        <v>2</v>
      </c>
      <c r="U50" s="33" t="s">
        <v>268</v>
      </c>
      <c r="V50" s="30"/>
      <c r="W50" s="36">
        <v>2</v>
      </c>
      <c r="X50" s="27">
        <v>0.60416666666666663</v>
      </c>
      <c r="Y50" s="31">
        <v>2</v>
      </c>
      <c r="Z50" s="91" t="s">
        <v>276</v>
      </c>
      <c r="AA50" s="31">
        <v>1</v>
      </c>
      <c r="AB50" s="91" t="s">
        <v>276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2</v>
      </c>
      <c r="S51" s="155" t="s">
        <v>268</v>
      </c>
      <c r="T51" s="31">
        <v>1</v>
      </c>
      <c r="U51" s="33" t="s">
        <v>268</v>
      </c>
      <c r="V51" s="30"/>
      <c r="W51" s="36">
        <v>2</v>
      </c>
      <c r="X51" s="27">
        <v>0.625</v>
      </c>
      <c r="Y51" s="31">
        <v>1</v>
      </c>
      <c r="Z51" s="91" t="s">
        <v>276</v>
      </c>
      <c r="AA51" s="31">
        <v>2</v>
      </c>
      <c r="AB51" s="91" t="s">
        <v>276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1</v>
      </c>
      <c r="S52" s="155" t="s">
        <v>268</v>
      </c>
      <c r="T52" s="31">
        <v>3</v>
      </c>
      <c r="U52" s="33" t="s">
        <v>271</v>
      </c>
      <c r="V52" s="30"/>
      <c r="W52" s="36">
        <v>2</v>
      </c>
      <c r="X52" s="27">
        <v>0.64583333333333337</v>
      </c>
      <c r="Y52" s="31">
        <v>2</v>
      </c>
      <c r="Z52" s="91" t="s">
        <v>276</v>
      </c>
      <c r="AA52" s="31">
        <v>2</v>
      </c>
      <c r="AB52" s="91" t="s">
        <v>276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3</v>
      </c>
      <c r="S53" s="155" t="s">
        <v>271</v>
      </c>
      <c r="T53" s="31">
        <v>2</v>
      </c>
      <c r="U53" s="33" t="s">
        <v>271</v>
      </c>
      <c r="V53" s="30"/>
      <c r="W53" s="36">
        <v>2</v>
      </c>
      <c r="X53" s="27">
        <v>0.66666666666666663</v>
      </c>
      <c r="Y53" s="31">
        <v>2</v>
      </c>
      <c r="Z53" s="91" t="s">
        <v>276</v>
      </c>
      <c r="AA53" s="31">
        <v>2</v>
      </c>
      <c r="AB53" s="33" t="s">
        <v>276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2</v>
      </c>
      <c r="S54" s="155" t="s">
        <v>271</v>
      </c>
      <c r="T54" s="31">
        <v>3</v>
      </c>
      <c r="U54" s="33" t="s">
        <v>271</v>
      </c>
      <c r="V54" s="30"/>
      <c r="W54" s="36">
        <v>2</v>
      </c>
      <c r="X54" s="27">
        <v>0.6875</v>
      </c>
      <c r="Y54" s="31">
        <v>2</v>
      </c>
      <c r="Z54" s="33" t="s">
        <v>276</v>
      </c>
      <c r="AA54" s="31">
        <v>1</v>
      </c>
      <c r="AB54" s="33" t="s">
        <v>276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3</v>
      </c>
      <c r="S55" s="155" t="s">
        <v>271</v>
      </c>
      <c r="T55" s="31">
        <v>2</v>
      </c>
      <c r="U55" s="33" t="s">
        <v>271</v>
      </c>
      <c r="V55" s="30"/>
      <c r="W55" s="36">
        <v>2</v>
      </c>
      <c r="X55" s="27">
        <v>0.70833333333333337</v>
      </c>
      <c r="Y55" s="31">
        <v>1</v>
      </c>
      <c r="Z55" s="33" t="s">
        <v>276</v>
      </c>
      <c r="AA55" s="31">
        <v>2</v>
      </c>
      <c r="AB55" s="33" t="s">
        <v>276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2</v>
      </c>
      <c r="S56" s="155" t="s">
        <v>271</v>
      </c>
      <c r="T56" s="31">
        <v>3</v>
      </c>
      <c r="U56" s="33" t="s">
        <v>271</v>
      </c>
      <c r="V56" s="30"/>
      <c r="W56" s="36">
        <v>2</v>
      </c>
      <c r="X56" s="27">
        <v>0.72916666666666663</v>
      </c>
      <c r="Y56" s="31">
        <v>2</v>
      </c>
      <c r="Z56" s="33" t="s">
        <v>276</v>
      </c>
      <c r="AA56" s="31">
        <v>2</v>
      </c>
      <c r="AB56" s="33" t="s">
        <v>276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3</v>
      </c>
      <c r="S57" s="155" t="s">
        <v>271</v>
      </c>
      <c r="T57" s="31">
        <v>2</v>
      </c>
      <c r="U57" s="33" t="s">
        <v>271</v>
      </c>
      <c r="V57" s="30"/>
      <c r="W57" s="36">
        <v>2</v>
      </c>
      <c r="X57" s="27">
        <v>0.75</v>
      </c>
      <c r="Y57" s="31">
        <v>2</v>
      </c>
      <c r="Z57" s="33" t="s">
        <v>276</v>
      </c>
      <c r="AA57" s="31">
        <v>2</v>
      </c>
      <c r="AB57" s="33" t="s">
        <v>276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2</v>
      </c>
      <c r="S58" s="155" t="s">
        <v>271</v>
      </c>
      <c r="T58" s="31">
        <v>1</v>
      </c>
      <c r="U58" s="33" t="s">
        <v>268</v>
      </c>
      <c r="V58" s="30"/>
      <c r="W58" s="36">
        <v>2</v>
      </c>
      <c r="X58" s="27">
        <v>0.77083333333333337</v>
      </c>
      <c r="Y58" s="31">
        <v>2</v>
      </c>
      <c r="Z58" s="33" t="s">
        <v>276</v>
      </c>
      <c r="AA58" s="31">
        <v>1</v>
      </c>
      <c r="AB58" s="33" t="s">
        <v>276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1</v>
      </c>
      <c r="S59" s="155" t="s">
        <v>268</v>
      </c>
      <c r="T59" s="31">
        <v>2</v>
      </c>
      <c r="U59" s="33" t="s">
        <v>268</v>
      </c>
      <c r="V59" s="30"/>
      <c r="W59" s="36">
        <v>2</v>
      </c>
      <c r="X59" s="27">
        <v>0.79166666666666663</v>
      </c>
      <c r="Y59" s="31">
        <v>1</v>
      </c>
      <c r="Z59" s="33" t="s">
        <v>276</v>
      </c>
      <c r="AA59" s="31">
        <v>1</v>
      </c>
      <c r="AB59" s="33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2</v>
      </c>
      <c r="S60" s="155" t="s">
        <v>268</v>
      </c>
      <c r="T60" s="31">
        <v>1</v>
      </c>
      <c r="U60" s="33" t="s">
        <v>268</v>
      </c>
      <c r="V60" s="30"/>
      <c r="W60" s="36">
        <v>2</v>
      </c>
      <c r="X60" s="27">
        <v>0.8125</v>
      </c>
      <c r="Y60" s="31">
        <v>1</v>
      </c>
      <c r="Z60" s="33" t="s">
        <v>266</v>
      </c>
      <c r="AA60" s="31">
        <v>1</v>
      </c>
      <c r="AB60" s="33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155" t="s">
        <v>268</v>
      </c>
      <c r="T61" s="31">
        <v>2</v>
      </c>
      <c r="U61" s="33" t="s">
        <v>268</v>
      </c>
      <c r="V61" s="30"/>
      <c r="W61" s="36">
        <v>2</v>
      </c>
      <c r="X61" s="27">
        <v>0.83333333333333337</v>
      </c>
      <c r="Y61" s="31">
        <v>1</v>
      </c>
      <c r="Z61" s="33" t="s">
        <v>266</v>
      </c>
      <c r="AA61" s="31">
        <v>1</v>
      </c>
      <c r="AB61" s="33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2</v>
      </c>
      <c r="S62" s="155" t="s">
        <v>268</v>
      </c>
      <c r="T62" s="31">
        <v>1</v>
      </c>
      <c r="U62" s="33" t="s">
        <v>268</v>
      </c>
      <c r="V62" s="30"/>
      <c r="W62" s="36">
        <v>2</v>
      </c>
      <c r="X62" s="27">
        <v>0.85416666666666663</v>
      </c>
      <c r="Y62" s="31">
        <v>1</v>
      </c>
      <c r="Z62" s="33" t="s">
        <v>266</v>
      </c>
      <c r="AA62" s="31">
        <v>1</v>
      </c>
      <c r="AB62" s="33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33" t="s">
        <v>268</v>
      </c>
      <c r="T63" s="31">
        <v>2</v>
      </c>
      <c r="U63" s="33" t="s">
        <v>268</v>
      </c>
      <c r="V63" s="30"/>
      <c r="W63" s="36">
        <v>2</v>
      </c>
      <c r="X63" s="27">
        <v>0.875</v>
      </c>
      <c r="Y63" s="31">
        <v>1</v>
      </c>
      <c r="Z63" s="33" t="s">
        <v>266</v>
      </c>
      <c r="AA63" s="31">
        <v>1</v>
      </c>
      <c r="AB63" s="33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2</v>
      </c>
      <c r="S64" s="33" t="s">
        <v>268</v>
      </c>
      <c r="T64" s="31">
        <v>1</v>
      </c>
      <c r="U64" s="33" t="s">
        <v>268</v>
      </c>
      <c r="V64" s="30"/>
      <c r="W64" s="36">
        <v>2</v>
      </c>
      <c r="X64" s="27">
        <v>0.89583333333333304</v>
      </c>
      <c r="Y64" s="31">
        <v>1</v>
      </c>
      <c r="Z64" s="33" t="s">
        <v>266</v>
      </c>
      <c r="AA64" s="31">
        <v>1</v>
      </c>
      <c r="AB64" s="33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33" t="s">
        <v>268</v>
      </c>
      <c r="T65" s="31">
        <v>2</v>
      </c>
      <c r="U65" s="33" t="s">
        <v>268</v>
      </c>
      <c r="V65" s="30"/>
      <c r="W65" s="36">
        <v>2</v>
      </c>
      <c r="X65" s="27">
        <v>0.91666666666666663</v>
      </c>
      <c r="Y65" s="31">
        <v>1</v>
      </c>
      <c r="Z65" s="33" t="s">
        <v>266</v>
      </c>
      <c r="AA65" s="31">
        <v>1</v>
      </c>
      <c r="AB65" s="33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2</v>
      </c>
      <c r="S66" s="33" t="s">
        <v>268</v>
      </c>
      <c r="T66" s="31">
        <v>0</v>
      </c>
      <c r="U66" s="33" t="s">
        <v>217</v>
      </c>
      <c r="V66" s="30"/>
      <c r="W66" s="36">
        <v>2</v>
      </c>
      <c r="X66" s="27">
        <v>0.9375</v>
      </c>
      <c r="Y66" s="31">
        <v>1</v>
      </c>
      <c r="Z66" s="33" t="s">
        <v>266</v>
      </c>
      <c r="AA66" s="31">
        <v>0</v>
      </c>
      <c r="AB66" s="33" t="s">
        <v>217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65</v>
      </c>
      <c r="S75" s="147"/>
      <c r="T75" s="147">
        <f>SUM(T27:T74)</f>
        <v>65</v>
      </c>
      <c r="U75" s="147"/>
      <c r="V75" s="30"/>
      <c r="W75" s="145" t="s">
        <v>481</v>
      </c>
      <c r="X75" s="146"/>
      <c r="Y75" s="147">
        <f>SUM(Y27:Y74)</f>
        <v>47</v>
      </c>
      <c r="Z75" s="147"/>
      <c r="AA75" s="147">
        <f>SUM(AA27:AA74)</f>
        <v>47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A78" s="19"/>
      <c r="B78" s="19"/>
      <c r="C78" s="195" t="s">
        <v>35</v>
      </c>
      <c r="D78" s="195"/>
      <c r="E78" s="195"/>
      <c r="F78" s="195"/>
      <c r="G78" s="195"/>
      <c r="H78" s="195"/>
      <c r="I78" s="195"/>
      <c r="J78" s="53"/>
      <c r="K78" s="53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53"/>
      <c r="K79" s="53"/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A80" s="19"/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K80" s="53"/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A81" s="19"/>
      <c r="B81" s="210"/>
      <c r="C81" s="213"/>
      <c r="D81" s="212"/>
      <c r="E81" s="212"/>
      <c r="F81" s="212"/>
      <c r="G81" s="210"/>
      <c r="H81" s="212"/>
      <c r="I81" s="212"/>
      <c r="J81" s="210"/>
      <c r="K81" s="53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A82" s="19"/>
      <c r="B82" s="210"/>
      <c r="C82" s="213"/>
      <c r="D82" s="212"/>
      <c r="E82" s="212"/>
      <c r="F82" s="212"/>
      <c r="G82" s="210"/>
      <c r="H82" s="212"/>
      <c r="I82" s="212"/>
      <c r="J82" s="210"/>
      <c r="K82" s="53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A83" s="19"/>
      <c r="B83" s="211"/>
      <c r="C83" s="213"/>
      <c r="D83" s="212"/>
      <c r="E83" s="212"/>
      <c r="F83" s="212"/>
      <c r="G83" s="211"/>
      <c r="H83" s="212"/>
      <c r="I83" s="212"/>
      <c r="J83" s="211"/>
      <c r="K83" s="53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A84" s="19"/>
      <c r="B84" s="24">
        <v>1</v>
      </c>
      <c r="C84" s="10" t="s">
        <v>115</v>
      </c>
      <c r="D84" s="24" t="s">
        <v>328</v>
      </c>
      <c r="E84" s="28">
        <v>55.777483009470899</v>
      </c>
      <c r="F84" s="28">
        <v>37.516136882713703</v>
      </c>
      <c r="G84" s="24">
        <f t="shared" ref="G84:G98" si="3">IF(M84&gt;0,0,IF(N84&gt;0,1,""))</f>
        <v>0</v>
      </c>
      <c r="H84" s="21">
        <v>0</v>
      </c>
      <c r="I84" s="21"/>
      <c r="J84" s="24">
        <f t="shared" ref="J84:J98" si="4">IF(M84&gt;0,M84,IF(N84&gt;0,N84," "))</f>
        <v>1</v>
      </c>
      <c r="K84" s="53"/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A85" s="19"/>
      <c r="B85" s="24">
        <f>IF(C85=" "," ",B84+1)</f>
        <v>2</v>
      </c>
      <c r="C85" s="10" t="s">
        <v>122</v>
      </c>
      <c r="D85" s="24" t="s">
        <v>328</v>
      </c>
      <c r="E85" s="28">
        <v>55.777952988367602</v>
      </c>
      <c r="F85" s="28">
        <v>37.511366401585398</v>
      </c>
      <c r="G85" s="24">
        <f t="shared" si="3"/>
        <v>0</v>
      </c>
      <c r="H85" s="21">
        <v>0.30499999999999999</v>
      </c>
      <c r="I85" s="21">
        <f>IFERROR(IF(IF(ISERROR(H85-H84),"",H85-H84)&lt;0,"",H85-H84)," ")</f>
        <v>0.30499999999999999</v>
      </c>
      <c r="J85" s="24">
        <f t="shared" si="4"/>
        <v>2</v>
      </c>
      <c r="K85" s="53"/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A86" s="19"/>
      <c r="B86" s="24">
        <f t="shared" ref="B86:B143" si="5">IF(C86=" "," ",B85+1)</f>
        <v>3</v>
      </c>
      <c r="C86" s="10" t="s">
        <v>123</v>
      </c>
      <c r="D86" s="24" t="s">
        <v>331</v>
      </c>
      <c r="E86" s="28">
        <v>55.776184082798103</v>
      </c>
      <c r="F86" s="28">
        <v>37.501820745439403</v>
      </c>
      <c r="G86" s="24">
        <f t="shared" si="3"/>
        <v>0</v>
      </c>
      <c r="H86" s="21">
        <v>0.93900000000000006</v>
      </c>
      <c r="I86" s="21">
        <f t="shared" ref="I86:I143" si="6">IFERROR(IF(IF(ISERROR(H86-H85),"",H86-H85)&lt;0,"",H86-H85)," ")</f>
        <v>0.63400000000000012</v>
      </c>
      <c r="J86" s="24">
        <f t="shared" si="4"/>
        <v>3</v>
      </c>
      <c r="K86" s="53"/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1:29" ht="15.75" customHeight="1" x14ac:dyDescent="0.25">
      <c r="A87" s="19"/>
      <c r="B87" s="24">
        <f t="shared" si="5"/>
        <v>4</v>
      </c>
      <c r="C87" s="10" t="s">
        <v>124</v>
      </c>
      <c r="D87" s="24" t="s">
        <v>331</v>
      </c>
      <c r="E87" s="28">
        <v>55.775877203411198</v>
      </c>
      <c r="F87" s="28">
        <v>37.493915656633597</v>
      </c>
      <c r="G87" s="24">
        <f t="shared" si="3"/>
        <v>0</v>
      </c>
      <c r="H87" s="21">
        <v>1.4359999999999999</v>
      </c>
      <c r="I87" s="21">
        <f t="shared" si="6"/>
        <v>0.49699999999999989</v>
      </c>
      <c r="J87" s="24">
        <f t="shared" si="4"/>
        <v>4</v>
      </c>
      <c r="K87" s="53"/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A88" s="19"/>
      <c r="B88" s="24">
        <f t="shared" si="5"/>
        <v>5</v>
      </c>
      <c r="C88" s="10" t="s">
        <v>125</v>
      </c>
      <c r="D88" s="24" t="s">
        <v>331</v>
      </c>
      <c r="E88" s="28">
        <v>55.775669154850902</v>
      </c>
      <c r="F88" s="28">
        <v>37.4877075287894</v>
      </c>
      <c r="G88" s="24">
        <f t="shared" si="3"/>
        <v>0</v>
      </c>
      <c r="H88" s="21">
        <v>1.827</v>
      </c>
      <c r="I88" s="21">
        <f t="shared" si="6"/>
        <v>0.39100000000000001</v>
      </c>
      <c r="J88" s="24">
        <f t="shared" si="4"/>
        <v>5</v>
      </c>
      <c r="K88" s="53"/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A89" s="19"/>
      <c r="B89" s="24">
        <f t="shared" si="5"/>
        <v>6</v>
      </c>
      <c r="C89" s="10" t="s">
        <v>126</v>
      </c>
      <c r="D89" s="24" t="s">
        <v>331</v>
      </c>
      <c r="E89" s="28">
        <v>55.775506966199202</v>
      </c>
      <c r="F89" s="28">
        <v>37.483309450731497</v>
      </c>
      <c r="G89" s="24">
        <f t="shared" si="3"/>
        <v>0</v>
      </c>
      <c r="H89" s="21">
        <v>2.1029999999999998</v>
      </c>
      <c r="I89" s="21">
        <f t="shared" si="6"/>
        <v>0.2759999999999998</v>
      </c>
      <c r="J89" s="24">
        <f t="shared" si="4"/>
        <v>6</v>
      </c>
      <c r="K89" s="53"/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A90" s="19"/>
      <c r="B90" s="24">
        <f t="shared" si="5"/>
        <v>7</v>
      </c>
      <c r="C90" s="10" t="s">
        <v>127</v>
      </c>
      <c r="D90" s="24" t="s">
        <v>331</v>
      </c>
      <c r="E90" s="28">
        <v>55.775655539512101</v>
      </c>
      <c r="F90" s="28">
        <v>37.476207560851698</v>
      </c>
      <c r="G90" s="24">
        <f t="shared" si="3"/>
        <v>0</v>
      </c>
      <c r="H90" s="21">
        <v>2.5409999999999999</v>
      </c>
      <c r="I90" s="21">
        <f t="shared" si="6"/>
        <v>0.43800000000000017</v>
      </c>
      <c r="J90" s="24">
        <f t="shared" si="4"/>
        <v>7</v>
      </c>
      <c r="K90" s="53"/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1:29" ht="15.75" customHeight="1" x14ac:dyDescent="0.25">
      <c r="A91" s="19"/>
      <c r="B91" s="24">
        <f t="shared" si="5"/>
        <v>8</v>
      </c>
      <c r="C91" s="10" t="s">
        <v>128</v>
      </c>
      <c r="D91" s="24" t="s">
        <v>332</v>
      </c>
      <c r="E91" s="28">
        <v>55.777050461275202</v>
      </c>
      <c r="F91" s="28">
        <v>37.467041205229101</v>
      </c>
      <c r="G91" s="24">
        <f t="shared" si="3"/>
        <v>0</v>
      </c>
      <c r="H91" s="21">
        <v>3.1379999999999999</v>
      </c>
      <c r="I91" s="21">
        <f t="shared" si="6"/>
        <v>0.59699999999999998</v>
      </c>
      <c r="J91" s="24">
        <f t="shared" si="4"/>
        <v>8</v>
      </c>
      <c r="K91" s="53"/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88">
        <v>0</v>
      </c>
      <c r="Z91" s="91" t="s">
        <v>217</v>
      </c>
      <c r="AA91" s="88">
        <v>0</v>
      </c>
      <c r="AB91" s="91" t="s">
        <v>217</v>
      </c>
      <c r="AC91" s="29"/>
    </row>
    <row r="92" spans="1:29" ht="15.75" customHeight="1" x14ac:dyDescent="0.25">
      <c r="A92" s="19"/>
      <c r="B92" s="24">
        <f t="shared" si="5"/>
        <v>9</v>
      </c>
      <c r="C92" s="10" t="s">
        <v>129</v>
      </c>
      <c r="D92" s="24" t="s">
        <v>332</v>
      </c>
      <c r="E92" s="28">
        <v>55.778267743224802</v>
      </c>
      <c r="F92" s="28">
        <v>37.459371831923697</v>
      </c>
      <c r="G92" s="24">
        <f t="shared" si="3"/>
        <v>0</v>
      </c>
      <c r="H92" s="21">
        <v>3.6379999999999999</v>
      </c>
      <c r="I92" s="21">
        <f t="shared" si="6"/>
        <v>0.5</v>
      </c>
      <c r="J92" s="24">
        <f t="shared" si="4"/>
        <v>9</v>
      </c>
      <c r="K92" s="53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1</v>
      </c>
      <c r="U92" s="91" t="s">
        <v>266</v>
      </c>
      <c r="V92" s="30"/>
      <c r="W92" s="36">
        <v>4</v>
      </c>
      <c r="X92" s="27">
        <v>0.25</v>
      </c>
      <c r="Y92" s="88">
        <v>0</v>
      </c>
      <c r="Z92" s="91" t="s">
        <v>217</v>
      </c>
      <c r="AA92" s="88">
        <v>0</v>
      </c>
      <c r="AB92" s="91" t="s">
        <v>217</v>
      </c>
      <c r="AC92" s="29"/>
    </row>
    <row r="93" spans="1:29" ht="15.75" customHeight="1" x14ac:dyDescent="0.25">
      <c r="A93" s="19"/>
      <c r="B93" s="24">
        <f t="shared" si="5"/>
        <v>10</v>
      </c>
      <c r="C93" s="10" t="s">
        <v>130</v>
      </c>
      <c r="D93" s="24" t="s">
        <v>332</v>
      </c>
      <c r="E93" s="28">
        <v>55.779172857769801</v>
      </c>
      <c r="F93" s="28">
        <v>37.453454818914203</v>
      </c>
      <c r="G93" s="24">
        <f t="shared" si="3"/>
        <v>0</v>
      </c>
      <c r="H93" s="21">
        <v>4.0220000000000002</v>
      </c>
      <c r="I93" s="21">
        <f t="shared" si="6"/>
        <v>0.38400000000000034</v>
      </c>
      <c r="J93" s="24">
        <f t="shared" si="4"/>
        <v>10</v>
      </c>
      <c r="K93" s="53"/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91" t="s">
        <v>266</v>
      </c>
      <c r="T93" s="31">
        <v>3</v>
      </c>
      <c r="U93" s="31">
        <v>10</v>
      </c>
      <c r="V93" s="30"/>
      <c r="W93" s="36">
        <v>4</v>
      </c>
      <c r="X93" s="27">
        <v>0.27083333333333331</v>
      </c>
      <c r="Y93" s="88">
        <v>0</v>
      </c>
      <c r="Z93" s="91" t="s">
        <v>217</v>
      </c>
      <c r="AA93" s="88">
        <v>1</v>
      </c>
      <c r="AB93" s="33" t="s">
        <v>266</v>
      </c>
      <c r="AC93" s="29"/>
    </row>
    <row r="94" spans="1:29" ht="15.75" customHeight="1" x14ac:dyDescent="0.25">
      <c r="A94" s="19"/>
      <c r="B94" s="24">
        <f t="shared" si="5"/>
        <v>11</v>
      </c>
      <c r="C94" s="10" t="s">
        <v>131</v>
      </c>
      <c r="D94" s="24" t="s">
        <v>333</v>
      </c>
      <c r="E94" s="28">
        <v>55.779981495017402</v>
      </c>
      <c r="F94" s="28">
        <v>37.443820448996199</v>
      </c>
      <c r="G94" s="24">
        <f t="shared" si="3"/>
        <v>0</v>
      </c>
      <c r="H94" s="21">
        <v>4.6390000000000002</v>
      </c>
      <c r="I94" s="21">
        <f t="shared" si="6"/>
        <v>0.61699999999999999</v>
      </c>
      <c r="J94" s="24">
        <f t="shared" si="4"/>
        <v>11</v>
      </c>
      <c r="K94" s="53"/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3</v>
      </c>
      <c r="S94" s="31">
        <v>10</v>
      </c>
      <c r="T94" s="31">
        <v>3</v>
      </c>
      <c r="U94" s="31">
        <v>10</v>
      </c>
      <c r="V94" s="30"/>
      <c r="W94" s="36">
        <v>4</v>
      </c>
      <c r="X94" s="27">
        <v>0.29166666666666669</v>
      </c>
      <c r="Y94" s="88">
        <v>1</v>
      </c>
      <c r="Z94" s="33" t="s">
        <v>266</v>
      </c>
      <c r="AA94" s="31">
        <v>1</v>
      </c>
      <c r="AB94" s="33" t="s">
        <v>266</v>
      </c>
      <c r="AC94" s="29"/>
    </row>
    <row r="95" spans="1:29" ht="15.75" customHeight="1" x14ac:dyDescent="0.25">
      <c r="A95" s="19"/>
      <c r="B95" s="24">
        <f t="shared" si="5"/>
        <v>12</v>
      </c>
      <c r="C95" s="10" t="s">
        <v>132</v>
      </c>
      <c r="D95" s="24" t="s">
        <v>333</v>
      </c>
      <c r="E95" s="28">
        <v>55.781604119809501</v>
      </c>
      <c r="F95" s="28">
        <v>37.436747016757003</v>
      </c>
      <c r="G95" s="24">
        <f t="shared" si="3"/>
        <v>0</v>
      </c>
      <c r="H95" s="21">
        <v>5.1210000000000004</v>
      </c>
      <c r="I95" s="21">
        <f t="shared" si="6"/>
        <v>0.48200000000000021</v>
      </c>
      <c r="J95" s="24">
        <f t="shared" si="4"/>
        <v>12</v>
      </c>
      <c r="K95" s="53"/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1">
        <v>10</v>
      </c>
      <c r="T95" s="31">
        <v>3</v>
      </c>
      <c r="U95" s="31">
        <v>10</v>
      </c>
      <c r="V95" s="30"/>
      <c r="W95" s="36">
        <v>4</v>
      </c>
      <c r="X95" s="27">
        <v>0.3125</v>
      </c>
      <c r="Y95" s="31">
        <v>1</v>
      </c>
      <c r="Z95" s="33" t="s">
        <v>266</v>
      </c>
      <c r="AA95" s="31">
        <v>1</v>
      </c>
      <c r="AB95" s="33" t="s">
        <v>266</v>
      </c>
      <c r="AC95" s="29"/>
    </row>
    <row r="96" spans="1:29" ht="15.75" customHeight="1" x14ac:dyDescent="0.25">
      <c r="A96" s="19"/>
      <c r="B96" s="24">
        <f t="shared" si="5"/>
        <v>13</v>
      </c>
      <c r="C96" s="10" t="s">
        <v>133</v>
      </c>
      <c r="D96" s="24" t="s">
        <v>333</v>
      </c>
      <c r="E96" s="28">
        <v>55.783387787302303</v>
      </c>
      <c r="F96" s="28">
        <v>37.430693613025198</v>
      </c>
      <c r="G96" s="24">
        <f t="shared" si="3"/>
        <v>0</v>
      </c>
      <c r="H96" s="21">
        <v>5.5490000000000004</v>
      </c>
      <c r="I96" s="21">
        <f t="shared" si="6"/>
        <v>0.42799999999999994</v>
      </c>
      <c r="J96" s="24">
        <f t="shared" si="4"/>
        <v>13</v>
      </c>
      <c r="K96" s="53"/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3</v>
      </c>
      <c r="S96" s="31">
        <v>10</v>
      </c>
      <c r="T96" s="31">
        <v>3</v>
      </c>
      <c r="U96" s="31">
        <v>10</v>
      </c>
      <c r="V96" s="30"/>
      <c r="W96" s="36">
        <v>4</v>
      </c>
      <c r="X96" s="27">
        <v>0.33333333333333331</v>
      </c>
      <c r="Y96" s="31">
        <v>1</v>
      </c>
      <c r="Z96" s="33" t="s">
        <v>266</v>
      </c>
      <c r="AA96" s="31">
        <v>1</v>
      </c>
      <c r="AB96" s="33" t="s">
        <v>266</v>
      </c>
      <c r="AC96" s="29"/>
    </row>
    <row r="97" spans="1:29" ht="15.75" customHeight="1" x14ac:dyDescent="0.25">
      <c r="A97" s="19"/>
      <c r="B97" s="24">
        <f t="shared" si="5"/>
        <v>14</v>
      </c>
      <c r="C97" s="10" t="s">
        <v>134</v>
      </c>
      <c r="D97" s="24" t="s">
        <v>333</v>
      </c>
      <c r="E97" s="28">
        <v>55.7854321988968</v>
      </c>
      <c r="F97" s="28">
        <v>37.424156940742897</v>
      </c>
      <c r="G97" s="24">
        <f t="shared" si="3"/>
        <v>0</v>
      </c>
      <c r="H97" s="21">
        <v>6.0170000000000003</v>
      </c>
      <c r="I97" s="21">
        <f t="shared" si="6"/>
        <v>0.46799999999999997</v>
      </c>
      <c r="J97" s="24">
        <f t="shared" si="4"/>
        <v>14</v>
      </c>
      <c r="K97" s="53"/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1">
        <v>10</v>
      </c>
      <c r="T97" s="31">
        <v>3</v>
      </c>
      <c r="U97" s="31">
        <v>10</v>
      </c>
      <c r="V97" s="30"/>
      <c r="W97" s="36">
        <v>4</v>
      </c>
      <c r="X97" s="27">
        <v>0.35416666666666669</v>
      </c>
      <c r="Y97" s="31">
        <v>1</v>
      </c>
      <c r="Z97" s="33" t="s">
        <v>266</v>
      </c>
      <c r="AA97" s="31">
        <v>1</v>
      </c>
      <c r="AB97" s="33" t="s">
        <v>266</v>
      </c>
      <c r="AC97" s="29"/>
    </row>
    <row r="98" spans="1:29" ht="15.75" customHeight="1" x14ac:dyDescent="0.25">
      <c r="A98" s="19"/>
      <c r="B98" s="24">
        <f t="shared" si="5"/>
        <v>15</v>
      </c>
      <c r="C98" s="10" t="s">
        <v>472</v>
      </c>
      <c r="D98" s="24" t="s">
        <v>334</v>
      </c>
      <c r="E98" s="28">
        <v>55.780569</v>
      </c>
      <c r="F98" s="28">
        <v>37.405948000000002</v>
      </c>
      <c r="G98" s="24">
        <f t="shared" si="3"/>
        <v>0</v>
      </c>
      <c r="H98" s="21">
        <v>7.5220000000000002</v>
      </c>
      <c r="I98" s="21">
        <f t="shared" si="6"/>
        <v>1.5049999999999999</v>
      </c>
      <c r="J98" s="24">
        <f t="shared" si="4"/>
        <v>15</v>
      </c>
      <c r="K98" s="53"/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3</v>
      </c>
      <c r="S98" s="31">
        <v>10</v>
      </c>
      <c r="T98" s="31">
        <v>3</v>
      </c>
      <c r="U98" s="31">
        <v>10</v>
      </c>
      <c r="V98" s="30"/>
      <c r="W98" s="36">
        <v>4</v>
      </c>
      <c r="X98" s="27">
        <v>0.375</v>
      </c>
      <c r="Y98" s="31">
        <v>1</v>
      </c>
      <c r="Z98" s="33" t="s">
        <v>266</v>
      </c>
      <c r="AA98" s="31">
        <v>2</v>
      </c>
      <c r="AB98" s="91" t="s">
        <v>270</v>
      </c>
      <c r="AC98" s="29"/>
    </row>
    <row r="99" spans="1:29" ht="15.75" customHeight="1" x14ac:dyDescent="0.25">
      <c r="A99" s="19"/>
      <c r="B99" s="24">
        <f t="shared" si="5"/>
        <v>16</v>
      </c>
      <c r="C99" s="10" t="s">
        <v>308</v>
      </c>
      <c r="D99" s="24" t="s">
        <v>81</v>
      </c>
      <c r="E99" s="28"/>
      <c r="F99" s="28"/>
      <c r="G99" s="52" t="s">
        <v>385</v>
      </c>
      <c r="H99" s="50">
        <f>H98+I99</f>
        <v>7.5720000000000001</v>
      </c>
      <c r="I99" s="21">
        <v>0.05</v>
      </c>
      <c r="J99" s="24"/>
      <c r="K99" s="53"/>
      <c r="L99" s="8">
        <v>16</v>
      </c>
      <c r="M99" s="8">
        <v>0</v>
      </c>
      <c r="N99" s="8">
        <v>1</v>
      </c>
      <c r="O99" s="26"/>
      <c r="P99" s="31">
        <v>3</v>
      </c>
      <c r="Q99" s="35">
        <v>0.39583333333333331</v>
      </c>
      <c r="R99" s="31">
        <v>3</v>
      </c>
      <c r="S99" s="31">
        <v>10</v>
      </c>
      <c r="T99" s="31">
        <v>2</v>
      </c>
      <c r="U99" s="31" t="s">
        <v>278</v>
      </c>
      <c r="V99" s="30"/>
      <c r="W99" s="36">
        <v>4</v>
      </c>
      <c r="X99" s="27">
        <v>0.39583333333333331</v>
      </c>
      <c r="Y99" s="31">
        <v>2</v>
      </c>
      <c r="Z99" s="91" t="s">
        <v>270</v>
      </c>
      <c r="AA99" s="31">
        <v>2</v>
      </c>
      <c r="AB99" s="91" t="s">
        <v>270</v>
      </c>
      <c r="AC99" s="29"/>
    </row>
    <row r="100" spans="1:29" ht="15.75" customHeight="1" x14ac:dyDescent="0.25">
      <c r="A100" s="19"/>
      <c r="B100" s="24">
        <f t="shared" si="5"/>
        <v>17</v>
      </c>
      <c r="C100" s="10" t="s">
        <v>472</v>
      </c>
      <c r="D100" s="24" t="s">
        <v>334</v>
      </c>
      <c r="E100" s="28">
        <v>55.780405999999999</v>
      </c>
      <c r="F100" s="28">
        <v>37.406173000000003</v>
      </c>
      <c r="G100" s="24">
        <f t="shared" ref="G100:G115" si="7">IF(M99&gt;0,0,IF(N99&gt;0,1,""))</f>
        <v>1</v>
      </c>
      <c r="H100" s="21">
        <v>0</v>
      </c>
      <c r="I100" s="21" t="str">
        <f>IFERROR(IF(IF(ISERROR(H100-H98),"",H100-H98)&lt;0,"",H100-H98)," ")</f>
        <v/>
      </c>
      <c r="J100" s="24">
        <f t="shared" ref="J100:J116" si="8">IF(M99&gt;0,M99,IF(N99&gt;0,N99," "))</f>
        <v>1</v>
      </c>
      <c r="K100" s="53"/>
      <c r="L100" s="8">
        <v>17</v>
      </c>
      <c r="M100" s="8">
        <v>0</v>
      </c>
      <c r="N100" s="8">
        <v>2</v>
      </c>
      <c r="O100" s="26"/>
      <c r="P100" s="31">
        <v>3</v>
      </c>
      <c r="Q100" s="35">
        <v>0.41666666666666669</v>
      </c>
      <c r="R100" s="31">
        <v>2</v>
      </c>
      <c r="S100" s="31" t="s">
        <v>278</v>
      </c>
      <c r="T100" s="31">
        <v>1</v>
      </c>
      <c r="U100" s="31" t="s">
        <v>278</v>
      </c>
      <c r="V100" s="30"/>
      <c r="W100" s="36">
        <v>4</v>
      </c>
      <c r="X100" s="27">
        <v>0.41666666666666669</v>
      </c>
      <c r="Y100" s="31">
        <v>2</v>
      </c>
      <c r="Z100" s="91" t="s">
        <v>270</v>
      </c>
      <c r="AA100" s="31">
        <v>2</v>
      </c>
      <c r="AB100" s="91" t="s">
        <v>270</v>
      </c>
      <c r="AC100" s="29"/>
    </row>
    <row r="101" spans="1:29" ht="15.75" customHeight="1" x14ac:dyDescent="0.25">
      <c r="A101" s="19"/>
      <c r="B101" s="24">
        <f t="shared" si="5"/>
        <v>18</v>
      </c>
      <c r="C101" s="10" t="s">
        <v>134</v>
      </c>
      <c r="D101" s="24" t="s">
        <v>333</v>
      </c>
      <c r="E101" s="28">
        <v>55.784825816846599</v>
      </c>
      <c r="F101" s="28">
        <v>37.4257418553806</v>
      </c>
      <c r="G101" s="24">
        <f t="shared" si="7"/>
        <v>1</v>
      </c>
      <c r="H101" s="21">
        <v>1.631</v>
      </c>
      <c r="I101" s="21">
        <f t="shared" si="6"/>
        <v>1.631</v>
      </c>
      <c r="J101" s="24">
        <f t="shared" si="8"/>
        <v>2</v>
      </c>
      <c r="K101" s="53"/>
      <c r="L101" s="8">
        <v>18</v>
      </c>
      <c r="M101" s="8">
        <v>0</v>
      </c>
      <c r="N101" s="8">
        <v>3</v>
      </c>
      <c r="O101" s="26"/>
      <c r="P101" s="31">
        <v>3</v>
      </c>
      <c r="Q101" s="35">
        <v>0.4375</v>
      </c>
      <c r="R101" s="31">
        <v>1</v>
      </c>
      <c r="S101" s="31" t="s">
        <v>278</v>
      </c>
      <c r="T101" s="31">
        <v>2</v>
      </c>
      <c r="U101" s="31" t="s">
        <v>278</v>
      </c>
      <c r="V101" s="30"/>
      <c r="W101" s="36">
        <v>4</v>
      </c>
      <c r="X101" s="27">
        <v>0.4375</v>
      </c>
      <c r="Y101" s="31">
        <v>2</v>
      </c>
      <c r="Z101" s="91" t="s">
        <v>270</v>
      </c>
      <c r="AA101" s="31">
        <v>2</v>
      </c>
      <c r="AB101" s="91" t="s">
        <v>270</v>
      </c>
      <c r="AC101" s="29"/>
    </row>
    <row r="102" spans="1:29" ht="15.75" customHeight="1" x14ac:dyDescent="0.25">
      <c r="A102" s="19"/>
      <c r="B102" s="24">
        <f t="shared" si="5"/>
        <v>19</v>
      </c>
      <c r="C102" s="10" t="s">
        <v>133</v>
      </c>
      <c r="D102" s="24" t="s">
        <v>333</v>
      </c>
      <c r="E102" s="28">
        <v>55.783230796593202</v>
      </c>
      <c r="F102" s="28">
        <v>37.430741292504997</v>
      </c>
      <c r="G102" s="24">
        <f t="shared" si="7"/>
        <v>1</v>
      </c>
      <c r="H102" s="21">
        <v>1.992</v>
      </c>
      <c r="I102" s="21">
        <f t="shared" si="6"/>
        <v>0.36099999999999999</v>
      </c>
      <c r="J102" s="24">
        <f t="shared" si="8"/>
        <v>3</v>
      </c>
      <c r="K102" s="53"/>
      <c r="L102" s="8">
        <v>19</v>
      </c>
      <c r="M102" s="8">
        <v>0</v>
      </c>
      <c r="N102" s="8">
        <v>4</v>
      </c>
      <c r="O102" s="26"/>
      <c r="P102" s="31">
        <v>3</v>
      </c>
      <c r="Q102" s="35">
        <v>0.45833333333333298</v>
      </c>
      <c r="R102" s="31">
        <v>2</v>
      </c>
      <c r="S102" s="31" t="s">
        <v>278</v>
      </c>
      <c r="T102" s="31">
        <v>1</v>
      </c>
      <c r="U102" s="31" t="s">
        <v>278</v>
      </c>
      <c r="V102" s="30"/>
      <c r="W102" s="36">
        <v>4</v>
      </c>
      <c r="X102" s="27">
        <v>0.45833333333333298</v>
      </c>
      <c r="Y102" s="31">
        <v>2</v>
      </c>
      <c r="Z102" s="91" t="s">
        <v>270</v>
      </c>
      <c r="AA102" s="31">
        <v>2</v>
      </c>
      <c r="AB102" s="91" t="s">
        <v>270</v>
      </c>
      <c r="AC102" s="29"/>
    </row>
    <row r="103" spans="1:29" ht="15.75" customHeight="1" x14ac:dyDescent="0.25">
      <c r="A103" s="19"/>
      <c r="B103" s="24">
        <f t="shared" si="5"/>
        <v>20</v>
      </c>
      <c r="C103" s="10" t="s">
        <v>132</v>
      </c>
      <c r="D103" s="24" t="s">
        <v>333</v>
      </c>
      <c r="E103" s="28">
        <v>55.780722984404498</v>
      </c>
      <c r="F103" s="28">
        <v>37.438937682531801</v>
      </c>
      <c r="G103" s="24">
        <f t="shared" si="7"/>
        <v>1</v>
      </c>
      <c r="H103" s="21">
        <v>2.577</v>
      </c>
      <c r="I103" s="21">
        <f t="shared" si="6"/>
        <v>0.58499999999999996</v>
      </c>
      <c r="J103" s="24">
        <f t="shared" si="8"/>
        <v>4</v>
      </c>
      <c r="K103" s="53"/>
      <c r="L103" s="8">
        <v>20</v>
      </c>
      <c r="M103" s="8">
        <v>0</v>
      </c>
      <c r="N103" s="8">
        <v>5</v>
      </c>
      <c r="O103" s="26"/>
      <c r="P103" s="31">
        <v>3</v>
      </c>
      <c r="Q103" s="35">
        <v>0.47916666666666702</v>
      </c>
      <c r="R103" s="31">
        <v>1</v>
      </c>
      <c r="S103" s="31" t="s">
        <v>278</v>
      </c>
      <c r="T103" s="31">
        <v>1</v>
      </c>
      <c r="U103" s="31" t="s">
        <v>278</v>
      </c>
      <c r="V103" s="30"/>
      <c r="W103" s="36">
        <v>4</v>
      </c>
      <c r="X103" s="27">
        <v>0.47916666666666702</v>
      </c>
      <c r="Y103" s="31">
        <v>2</v>
      </c>
      <c r="Z103" s="91" t="s">
        <v>270</v>
      </c>
      <c r="AA103" s="31">
        <v>2</v>
      </c>
      <c r="AB103" s="91" t="s">
        <v>270</v>
      </c>
      <c r="AC103" s="29"/>
    </row>
    <row r="104" spans="1:29" ht="15.75" customHeight="1" x14ac:dyDescent="0.25">
      <c r="A104" s="19"/>
      <c r="B104" s="24">
        <f t="shared" si="5"/>
        <v>21</v>
      </c>
      <c r="C104" s="10" t="s">
        <v>131</v>
      </c>
      <c r="D104" s="24" t="s">
        <v>333</v>
      </c>
      <c r="E104" s="28">
        <v>55.779822513642699</v>
      </c>
      <c r="F104" s="28">
        <v>37.443046648814601</v>
      </c>
      <c r="G104" s="24">
        <f t="shared" si="7"/>
        <v>1</v>
      </c>
      <c r="H104" s="21">
        <v>2.8529999999999998</v>
      </c>
      <c r="I104" s="21">
        <f t="shared" si="6"/>
        <v>0.2759999999999998</v>
      </c>
      <c r="J104" s="24">
        <f t="shared" si="8"/>
        <v>5</v>
      </c>
      <c r="K104" s="53"/>
      <c r="L104" s="8">
        <v>21</v>
      </c>
      <c r="M104" s="8">
        <v>0</v>
      </c>
      <c r="N104" s="8">
        <v>6</v>
      </c>
      <c r="O104" s="26"/>
      <c r="P104" s="31">
        <v>3</v>
      </c>
      <c r="Q104" s="35">
        <v>0.5</v>
      </c>
      <c r="R104" s="31">
        <v>1</v>
      </c>
      <c r="S104" s="31" t="s">
        <v>278</v>
      </c>
      <c r="T104" s="31">
        <v>2</v>
      </c>
      <c r="U104" s="31" t="s">
        <v>278</v>
      </c>
      <c r="V104" s="30"/>
      <c r="W104" s="36">
        <v>4</v>
      </c>
      <c r="X104" s="27">
        <v>0.5</v>
      </c>
      <c r="Y104" s="31">
        <v>2</v>
      </c>
      <c r="Z104" s="91" t="s">
        <v>270</v>
      </c>
      <c r="AA104" s="31">
        <v>2</v>
      </c>
      <c r="AB104" s="91" t="s">
        <v>270</v>
      </c>
      <c r="AC104" s="29"/>
    </row>
    <row r="105" spans="1:29" ht="15.75" customHeight="1" x14ac:dyDescent="0.25">
      <c r="A105" s="19"/>
      <c r="B105" s="24">
        <f t="shared" si="5"/>
        <v>22</v>
      </c>
      <c r="C105" s="10" t="s">
        <v>135</v>
      </c>
      <c r="D105" s="24" t="s">
        <v>335</v>
      </c>
      <c r="E105" s="28">
        <v>55.779421934998098</v>
      </c>
      <c r="F105" s="28">
        <v>37.448880247725597</v>
      </c>
      <c r="G105" s="24">
        <f t="shared" si="7"/>
        <v>1</v>
      </c>
      <c r="H105" s="21">
        <v>3.2249999999999996</v>
      </c>
      <c r="I105" s="21">
        <f t="shared" si="6"/>
        <v>0.37199999999999989</v>
      </c>
      <c r="J105" s="24">
        <f t="shared" si="8"/>
        <v>6</v>
      </c>
      <c r="K105" s="53"/>
      <c r="L105" s="8">
        <v>22</v>
      </c>
      <c r="M105" s="8">
        <v>0</v>
      </c>
      <c r="N105" s="8">
        <v>7</v>
      </c>
      <c r="O105" s="26" t="s">
        <v>32</v>
      </c>
      <c r="P105" s="31">
        <v>3</v>
      </c>
      <c r="Q105" s="35">
        <v>0.52083333333333337</v>
      </c>
      <c r="R105" s="31">
        <v>2</v>
      </c>
      <c r="S105" s="31" t="s">
        <v>278</v>
      </c>
      <c r="T105" s="31">
        <v>1</v>
      </c>
      <c r="U105" s="31" t="s">
        <v>278</v>
      </c>
      <c r="V105" s="30"/>
      <c r="W105" s="36">
        <v>4</v>
      </c>
      <c r="X105" s="27">
        <v>0.52083333333333337</v>
      </c>
      <c r="Y105" s="31">
        <v>2</v>
      </c>
      <c r="Z105" s="91" t="s">
        <v>270</v>
      </c>
      <c r="AA105" s="31">
        <v>2</v>
      </c>
      <c r="AB105" s="91" t="s">
        <v>270</v>
      </c>
      <c r="AC105" s="29"/>
    </row>
    <row r="106" spans="1:29" ht="15.75" customHeight="1" x14ac:dyDescent="0.25">
      <c r="A106" s="19"/>
      <c r="B106" s="24">
        <f t="shared" si="5"/>
        <v>23</v>
      </c>
      <c r="C106" s="10" t="s">
        <v>130</v>
      </c>
      <c r="D106" s="24" t="s">
        <v>336</v>
      </c>
      <c r="E106" s="28">
        <v>55.778213754159303</v>
      </c>
      <c r="F106" s="28">
        <v>37.455804184144498</v>
      </c>
      <c r="G106" s="24">
        <f t="shared" si="7"/>
        <v>1</v>
      </c>
      <c r="H106" s="21">
        <v>3.6979999999999995</v>
      </c>
      <c r="I106" s="21">
        <f t="shared" si="6"/>
        <v>0.47299999999999986</v>
      </c>
      <c r="J106" s="24">
        <f t="shared" si="8"/>
        <v>7</v>
      </c>
      <c r="K106" s="53"/>
      <c r="L106" s="8">
        <v>23</v>
      </c>
      <c r="M106" s="8">
        <v>0</v>
      </c>
      <c r="N106" s="8">
        <v>8</v>
      </c>
      <c r="O106" s="26"/>
      <c r="P106" s="31">
        <v>3</v>
      </c>
      <c r="Q106" s="35">
        <v>0.54166666666666663</v>
      </c>
      <c r="R106" s="31">
        <v>1</v>
      </c>
      <c r="S106" s="31" t="s">
        <v>278</v>
      </c>
      <c r="T106" s="31">
        <v>1</v>
      </c>
      <c r="U106" s="31" t="s">
        <v>278</v>
      </c>
      <c r="V106" s="30"/>
      <c r="W106" s="36">
        <v>4</v>
      </c>
      <c r="X106" s="27">
        <v>0.54166666666666663</v>
      </c>
      <c r="Y106" s="31">
        <v>2</v>
      </c>
      <c r="Z106" s="91" t="s">
        <v>270</v>
      </c>
      <c r="AA106" s="31">
        <v>2</v>
      </c>
      <c r="AB106" s="91" t="s">
        <v>270</v>
      </c>
      <c r="AC106" s="29"/>
    </row>
    <row r="107" spans="1:29" ht="15.75" customHeight="1" x14ac:dyDescent="0.25">
      <c r="A107" s="19"/>
      <c r="B107" s="24">
        <f t="shared" si="5"/>
        <v>24</v>
      </c>
      <c r="C107" s="10" t="s">
        <v>136</v>
      </c>
      <c r="D107" s="24" t="s">
        <v>331</v>
      </c>
      <c r="E107" s="28">
        <v>55.777867646500603</v>
      </c>
      <c r="F107" s="28">
        <v>37.4588618589963</v>
      </c>
      <c r="G107" s="24">
        <f t="shared" si="7"/>
        <v>1</v>
      </c>
      <c r="H107" s="21">
        <v>3.8949999999999996</v>
      </c>
      <c r="I107" s="21">
        <f t="shared" si="6"/>
        <v>0.19700000000000006</v>
      </c>
      <c r="J107" s="24">
        <f t="shared" si="8"/>
        <v>8</v>
      </c>
      <c r="K107" s="53"/>
      <c r="L107" s="8">
        <v>24</v>
      </c>
      <c r="M107" s="8">
        <v>0</v>
      </c>
      <c r="N107" s="8">
        <v>9</v>
      </c>
      <c r="O107" s="26"/>
      <c r="P107" s="31">
        <v>3</v>
      </c>
      <c r="Q107" s="35">
        <v>0.5625</v>
      </c>
      <c r="R107" s="31">
        <v>1</v>
      </c>
      <c r="S107" s="31" t="s">
        <v>278</v>
      </c>
      <c r="T107" s="31">
        <v>2</v>
      </c>
      <c r="U107" s="31" t="s">
        <v>278</v>
      </c>
      <c r="V107" s="30"/>
      <c r="W107" s="36">
        <v>4</v>
      </c>
      <c r="X107" s="27">
        <v>0.5625</v>
      </c>
      <c r="Y107" s="31">
        <v>2</v>
      </c>
      <c r="Z107" s="91" t="s">
        <v>270</v>
      </c>
      <c r="AA107" s="31">
        <v>2</v>
      </c>
      <c r="AB107" s="91" t="s">
        <v>270</v>
      </c>
      <c r="AC107" s="29"/>
    </row>
    <row r="108" spans="1:29" ht="15.75" customHeight="1" x14ac:dyDescent="0.25">
      <c r="A108" s="19"/>
      <c r="B108" s="24">
        <f t="shared" si="5"/>
        <v>25</v>
      </c>
      <c r="C108" s="10" t="s">
        <v>129</v>
      </c>
      <c r="D108" s="24" t="s">
        <v>331</v>
      </c>
      <c r="E108" s="28">
        <v>55.777565936361803</v>
      </c>
      <c r="F108" s="28">
        <v>37.460596661031097</v>
      </c>
      <c r="G108" s="24">
        <f t="shared" si="7"/>
        <v>1</v>
      </c>
      <c r="H108" s="21">
        <v>4.0109999999999992</v>
      </c>
      <c r="I108" s="21">
        <f t="shared" si="6"/>
        <v>0.11599999999999966</v>
      </c>
      <c r="J108" s="24">
        <f t="shared" si="8"/>
        <v>9</v>
      </c>
      <c r="K108" s="53"/>
      <c r="L108" s="8">
        <v>25</v>
      </c>
      <c r="M108" s="8">
        <v>0</v>
      </c>
      <c r="N108" s="8">
        <v>10</v>
      </c>
      <c r="O108" s="26"/>
      <c r="P108" s="31">
        <v>3</v>
      </c>
      <c r="Q108" s="35">
        <v>0.58333333333333337</v>
      </c>
      <c r="R108" s="31">
        <v>2</v>
      </c>
      <c r="S108" s="31" t="s">
        <v>278</v>
      </c>
      <c r="T108" s="31">
        <v>1</v>
      </c>
      <c r="U108" s="31" t="s">
        <v>278</v>
      </c>
      <c r="V108" s="30"/>
      <c r="W108" s="36">
        <v>4</v>
      </c>
      <c r="X108" s="27">
        <v>0.58333333333333337</v>
      </c>
      <c r="Y108" s="31">
        <v>2</v>
      </c>
      <c r="Z108" s="91" t="s">
        <v>270</v>
      </c>
      <c r="AA108" s="31">
        <v>2</v>
      </c>
      <c r="AB108" s="91" t="s">
        <v>270</v>
      </c>
      <c r="AC108" s="29"/>
    </row>
    <row r="109" spans="1:29" ht="15.75" customHeight="1" x14ac:dyDescent="0.25">
      <c r="A109" s="19"/>
      <c r="B109" s="24">
        <f t="shared" si="5"/>
        <v>26</v>
      </c>
      <c r="C109" s="10" t="s">
        <v>128</v>
      </c>
      <c r="D109" s="24" t="s">
        <v>331</v>
      </c>
      <c r="E109" s="28">
        <v>55.776146230843302</v>
      </c>
      <c r="F109" s="28">
        <v>37.468131813891702</v>
      </c>
      <c r="G109" s="24">
        <f t="shared" si="7"/>
        <v>1</v>
      </c>
      <c r="H109" s="21">
        <v>4.5089999999999995</v>
      </c>
      <c r="I109" s="21">
        <f t="shared" si="6"/>
        <v>0.49800000000000022</v>
      </c>
      <c r="J109" s="24">
        <f t="shared" si="8"/>
        <v>10</v>
      </c>
      <c r="K109" s="53"/>
      <c r="L109" s="8">
        <v>26</v>
      </c>
      <c r="M109" s="8">
        <v>0</v>
      </c>
      <c r="N109" s="8">
        <v>11</v>
      </c>
      <c r="O109" s="26"/>
      <c r="P109" s="31">
        <v>3</v>
      </c>
      <c r="Q109" s="35">
        <v>0.60416666666666663</v>
      </c>
      <c r="R109" s="31">
        <v>1</v>
      </c>
      <c r="S109" s="31" t="s">
        <v>278</v>
      </c>
      <c r="T109" s="31">
        <v>1</v>
      </c>
      <c r="U109" s="31" t="s">
        <v>278</v>
      </c>
      <c r="V109" s="30"/>
      <c r="W109" s="36">
        <v>4</v>
      </c>
      <c r="X109" s="27">
        <v>0.60416666666666663</v>
      </c>
      <c r="Y109" s="31">
        <v>2</v>
      </c>
      <c r="Z109" s="91" t="s">
        <v>270</v>
      </c>
      <c r="AA109" s="31">
        <v>2</v>
      </c>
      <c r="AB109" s="91" t="s">
        <v>270</v>
      </c>
      <c r="AC109" s="29"/>
    </row>
    <row r="110" spans="1:29" ht="15.75" customHeight="1" x14ac:dyDescent="0.25">
      <c r="A110" s="19"/>
      <c r="B110" s="24">
        <f t="shared" si="5"/>
        <v>27</v>
      </c>
      <c r="C110" s="10" t="s">
        <v>126</v>
      </c>
      <c r="D110" s="24" t="s">
        <v>331</v>
      </c>
      <c r="E110" s="28">
        <v>55.775323273323501</v>
      </c>
      <c r="F110" s="28">
        <v>37.484196433290897</v>
      </c>
      <c r="G110" s="24">
        <f t="shared" si="7"/>
        <v>1</v>
      </c>
      <c r="H110" s="21">
        <v>5.5449999999999999</v>
      </c>
      <c r="I110" s="21">
        <f t="shared" si="6"/>
        <v>1.0360000000000005</v>
      </c>
      <c r="J110" s="24">
        <f t="shared" si="8"/>
        <v>11</v>
      </c>
      <c r="K110" s="53"/>
      <c r="L110" s="8">
        <v>27</v>
      </c>
      <c r="M110" s="8">
        <v>0</v>
      </c>
      <c r="N110" s="8">
        <v>12</v>
      </c>
      <c r="O110" s="26"/>
      <c r="P110" s="31">
        <v>3</v>
      </c>
      <c r="Q110" s="35">
        <v>0.625</v>
      </c>
      <c r="R110" s="31">
        <v>1</v>
      </c>
      <c r="S110" s="31" t="s">
        <v>278</v>
      </c>
      <c r="T110" s="31">
        <v>2</v>
      </c>
      <c r="U110" s="31" t="s">
        <v>278</v>
      </c>
      <c r="V110" s="30"/>
      <c r="W110" s="36">
        <v>4</v>
      </c>
      <c r="X110" s="27">
        <v>0.625</v>
      </c>
      <c r="Y110" s="31">
        <v>2</v>
      </c>
      <c r="Z110" s="91" t="s">
        <v>270</v>
      </c>
      <c r="AA110" s="31">
        <v>2</v>
      </c>
      <c r="AB110" s="91" t="s">
        <v>270</v>
      </c>
      <c r="AC110" s="29"/>
    </row>
    <row r="111" spans="1:29" ht="15.75" customHeight="1" x14ac:dyDescent="0.25">
      <c r="A111" s="19"/>
      <c r="B111" s="24">
        <f t="shared" si="5"/>
        <v>28</v>
      </c>
      <c r="C111" s="10" t="s">
        <v>125</v>
      </c>
      <c r="D111" s="24" t="s">
        <v>331</v>
      </c>
      <c r="E111" s="28">
        <v>55.775503310768997</v>
      </c>
      <c r="F111" s="28">
        <v>37.4890667302273</v>
      </c>
      <c r="G111" s="24">
        <f t="shared" si="7"/>
        <v>1</v>
      </c>
      <c r="H111" s="21">
        <v>5.8529999999999998</v>
      </c>
      <c r="I111" s="21">
        <f t="shared" si="6"/>
        <v>0.30799999999999983</v>
      </c>
      <c r="J111" s="24">
        <f t="shared" si="8"/>
        <v>12</v>
      </c>
      <c r="K111" s="53"/>
      <c r="L111" s="8">
        <v>28</v>
      </c>
      <c r="M111" s="8">
        <v>0</v>
      </c>
      <c r="N111" s="8">
        <v>13</v>
      </c>
      <c r="O111" s="156"/>
      <c r="P111" s="31">
        <v>3</v>
      </c>
      <c r="Q111" s="35">
        <v>0.64583333333333337</v>
      </c>
      <c r="R111" s="31">
        <v>2</v>
      </c>
      <c r="S111" s="31" t="s">
        <v>278</v>
      </c>
      <c r="T111" s="31">
        <v>3</v>
      </c>
      <c r="U111" s="157" t="s">
        <v>492</v>
      </c>
      <c r="V111" s="30"/>
      <c r="W111" s="36">
        <v>4</v>
      </c>
      <c r="X111" s="27">
        <v>0.64583333333333337</v>
      </c>
      <c r="Y111" s="31">
        <v>2</v>
      </c>
      <c r="Z111" s="91" t="s">
        <v>270</v>
      </c>
      <c r="AA111" s="31">
        <v>2</v>
      </c>
      <c r="AB111" s="91" t="s">
        <v>270</v>
      </c>
      <c r="AC111" s="29"/>
    </row>
    <row r="112" spans="1:29" ht="15.75" customHeight="1" x14ac:dyDescent="0.25">
      <c r="A112" s="19"/>
      <c r="B112" s="24">
        <f t="shared" si="5"/>
        <v>29</v>
      </c>
      <c r="C112" s="10" t="s">
        <v>124</v>
      </c>
      <c r="D112" s="24" t="s">
        <v>331</v>
      </c>
      <c r="E112" s="28">
        <v>55.775740924566897</v>
      </c>
      <c r="F112" s="28">
        <v>37.495361603323097</v>
      </c>
      <c r="G112" s="24">
        <f t="shared" si="7"/>
        <v>1</v>
      </c>
      <c r="H112" s="21">
        <v>6.2479999999999993</v>
      </c>
      <c r="I112" s="21">
        <f t="shared" si="6"/>
        <v>0.39499999999999957</v>
      </c>
      <c r="J112" s="24">
        <f t="shared" si="8"/>
        <v>13</v>
      </c>
      <c r="K112" s="53"/>
      <c r="L112" s="8">
        <v>29</v>
      </c>
      <c r="M112" s="8">
        <v>0</v>
      </c>
      <c r="N112" s="8">
        <v>14</v>
      </c>
      <c r="O112" s="26"/>
      <c r="P112" s="31">
        <v>3</v>
      </c>
      <c r="Q112" s="35">
        <v>0.66666666666666663</v>
      </c>
      <c r="R112" s="31">
        <v>3</v>
      </c>
      <c r="S112" s="157" t="s">
        <v>492</v>
      </c>
      <c r="T112" s="31">
        <v>2</v>
      </c>
      <c r="U112" s="157" t="s">
        <v>492</v>
      </c>
      <c r="V112" s="30"/>
      <c r="W112" s="36">
        <v>4</v>
      </c>
      <c r="X112" s="27">
        <v>0.66666666666666663</v>
      </c>
      <c r="Y112" s="31">
        <v>2</v>
      </c>
      <c r="Z112" s="91" t="s">
        <v>270</v>
      </c>
      <c r="AA112" s="31">
        <v>2</v>
      </c>
      <c r="AB112" s="91" t="s">
        <v>270</v>
      </c>
      <c r="AC112" s="29"/>
    </row>
    <row r="113" spans="1:29" ht="15.75" customHeight="1" x14ac:dyDescent="0.25">
      <c r="A113" s="19"/>
      <c r="B113" s="24">
        <f t="shared" si="5"/>
        <v>30</v>
      </c>
      <c r="C113" s="10" t="s">
        <v>123</v>
      </c>
      <c r="D113" s="24" t="s">
        <v>331</v>
      </c>
      <c r="E113" s="28">
        <v>55.775994607982099</v>
      </c>
      <c r="F113" s="28">
        <v>37.502204908414399</v>
      </c>
      <c r="G113" s="24">
        <f t="shared" si="7"/>
        <v>1</v>
      </c>
      <c r="H113" s="21">
        <v>6.6789999999999994</v>
      </c>
      <c r="I113" s="21">
        <f t="shared" si="6"/>
        <v>0.43100000000000005</v>
      </c>
      <c r="J113" s="24">
        <f t="shared" si="8"/>
        <v>14</v>
      </c>
      <c r="K113" s="53"/>
      <c r="L113" s="8">
        <v>30</v>
      </c>
      <c r="M113" s="8">
        <v>0</v>
      </c>
      <c r="N113" s="8">
        <v>15</v>
      </c>
      <c r="O113" s="26"/>
      <c r="P113" s="31">
        <v>3</v>
      </c>
      <c r="Q113" s="35">
        <v>0.6875</v>
      </c>
      <c r="R113" s="31">
        <v>2</v>
      </c>
      <c r="S113" s="157" t="s">
        <v>492</v>
      </c>
      <c r="T113" s="31">
        <v>3</v>
      </c>
      <c r="U113" s="157" t="s">
        <v>492</v>
      </c>
      <c r="V113" s="30"/>
      <c r="W113" s="36">
        <v>4</v>
      </c>
      <c r="X113" s="27">
        <v>0.6875</v>
      </c>
      <c r="Y113" s="31">
        <v>2</v>
      </c>
      <c r="Z113" s="91" t="s">
        <v>270</v>
      </c>
      <c r="AA113" s="31">
        <v>2</v>
      </c>
      <c r="AB113" s="91" t="s">
        <v>270</v>
      </c>
      <c r="AC113" s="29"/>
    </row>
    <row r="114" spans="1:29" ht="15.75" customHeight="1" x14ac:dyDescent="0.25">
      <c r="A114" s="19"/>
      <c r="B114" s="24">
        <f t="shared" si="5"/>
        <v>31</v>
      </c>
      <c r="C114" s="10" t="s">
        <v>122</v>
      </c>
      <c r="D114" s="24" t="s">
        <v>328</v>
      </c>
      <c r="E114" s="28">
        <v>55.777699307734402</v>
      </c>
      <c r="F114" s="28">
        <v>37.5117710739597</v>
      </c>
      <c r="G114" s="24">
        <f t="shared" si="7"/>
        <v>1</v>
      </c>
      <c r="H114" s="21">
        <v>7.3149999999999995</v>
      </c>
      <c r="I114" s="21">
        <f t="shared" si="6"/>
        <v>0.63600000000000012</v>
      </c>
      <c r="J114" s="24">
        <f t="shared" si="8"/>
        <v>15</v>
      </c>
      <c r="K114" s="53"/>
      <c r="L114" s="8">
        <v>31</v>
      </c>
      <c r="M114" s="8">
        <v>0</v>
      </c>
      <c r="N114" s="8">
        <v>16</v>
      </c>
      <c r="O114" s="26"/>
      <c r="P114" s="31">
        <v>3</v>
      </c>
      <c r="Q114" s="35">
        <v>0.70833333333333337</v>
      </c>
      <c r="R114" s="31">
        <v>3</v>
      </c>
      <c r="S114" s="157" t="s">
        <v>492</v>
      </c>
      <c r="T114" s="31">
        <v>2</v>
      </c>
      <c r="U114" s="157" t="s">
        <v>492</v>
      </c>
      <c r="V114" s="30"/>
      <c r="W114" s="36">
        <v>4</v>
      </c>
      <c r="X114" s="27">
        <v>0.70833333333333337</v>
      </c>
      <c r="Y114" s="31">
        <v>2</v>
      </c>
      <c r="Z114" s="91" t="s">
        <v>270</v>
      </c>
      <c r="AA114" s="31">
        <v>2</v>
      </c>
      <c r="AB114" s="91" t="s">
        <v>270</v>
      </c>
      <c r="AC114" s="29"/>
    </row>
    <row r="115" spans="1:29" ht="15.75" customHeight="1" x14ac:dyDescent="0.25">
      <c r="A115" s="19"/>
      <c r="B115" s="24">
        <f t="shared" si="5"/>
        <v>32</v>
      </c>
      <c r="C115" s="10" t="s">
        <v>115</v>
      </c>
      <c r="D115" s="24" t="s">
        <v>328</v>
      </c>
      <c r="E115" s="28">
        <v>55.777141642058901</v>
      </c>
      <c r="F115" s="28">
        <v>37.516614819187197</v>
      </c>
      <c r="G115" s="24">
        <f t="shared" si="7"/>
        <v>1</v>
      </c>
      <c r="H115" s="21">
        <v>7.6259999999999994</v>
      </c>
      <c r="I115" s="21">
        <f t="shared" si="6"/>
        <v>0.31099999999999994</v>
      </c>
      <c r="J115" s="24">
        <f t="shared" si="8"/>
        <v>16</v>
      </c>
      <c r="K115" s="53"/>
      <c r="L115" s="8">
        <v>32</v>
      </c>
      <c r="M115" s="8">
        <v>0</v>
      </c>
      <c r="N115" s="8">
        <v>0</v>
      </c>
      <c r="O115" s="26"/>
      <c r="P115" s="31">
        <v>3</v>
      </c>
      <c r="Q115" s="35">
        <v>0.72916666666666663</v>
      </c>
      <c r="R115" s="31">
        <v>2</v>
      </c>
      <c r="S115" s="157" t="s">
        <v>492</v>
      </c>
      <c r="T115" s="31">
        <v>3</v>
      </c>
      <c r="U115" s="157" t="s">
        <v>492</v>
      </c>
      <c r="V115" s="30"/>
      <c r="W115" s="36">
        <v>4</v>
      </c>
      <c r="X115" s="27">
        <v>0.72916666666666663</v>
      </c>
      <c r="Y115" s="31">
        <v>2</v>
      </c>
      <c r="Z115" s="91" t="s">
        <v>270</v>
      </c>
      <c r="AA115" s="31">
        <v>2</v>
      </c>
      <c r="AB115" s="91" t="s">
        <v>270</v>
      </c>
      <c r="AC115" s="29"/>
    </row>
    <row r="116" spans="1:29" ht="15.75" customHeight="1" x14ac:dyDescent="0.25">
      <c r="A116" s="19"/>
      <c r="B116" s="24">
        <f t="shared" si="5"/>
        <v>33</v>
      </c>
      <c r="C116" s="10" t="s">
        <v>308</v>
      </c>
      <c r="D116" s="41"/>
      <c r="E116" s="28" t="s">
        <v>32</v>
      </c>
      <c r="F116" s="28" t="s">
        <v>32</v>
      </c>
      <c r="G116" s="52" t="s">
        <v>385</v>
      </c>
      <c r="H116" s="48">
        <f>H115+I116</f>
        <v>7.8259999999999996</v>
      </c>
      <c r="I116" s="21">
        <v>0.2</v>
      </c>
      <c r="J116" s="24" t="str">
        <f t="shared" si="8"/>
        <v xml:space="preserve"> </v>
      </c>
      <c r="K116" s="53"/>
      <c r="L116" s="8">
        <v>33</v>
      </c>
      <c r="M116" s="8">
        <v>0</v>
      </c>
      <c r="N116" s="8">
        <v>0</v>
      </c>
      <c r="O116" s="26"/>
      <c r="P116" s="31">
        <v>3</v>
      </c>
      <c r="Q116" s="35">
        <v>0.75</v>
      </c>
      <c r="R116" s="31">
        <v>3</v>
      </c>
      <c r="S116" s="157" t="s">
        <v>492</v>
      </c>
      <c r="T116" s="31">
        <v>2</v>
      </c>
      <c r="U116" s="157" t="s">
        <v>492</v>
      </c>
      <c r="V116" s="30"/>
      <c r="W116" s="36">
        <v>4</v>
      </c>
      <c r="X116" s="27">
        <v>0.75</v>
      </c>
      <c r="Y116" s="31">
        <v>2</v>
      </c>
      <c r="Z116" s="91" t="s">
        <v>270</v>
      </c>
      <c r="AA116" s="31">
        <v>2</v>
      </c>
      <c r="AB116" s="91" t="s">
        <v>270</v>
      </c>
      <c r="AC116" s="29"/>
    </row>
    <row r="117" spans="1:29" ht="15.75" customHeight="1" x14ac:dyDescent="0.25">
      <c r="A117" s="19"/>
      <c r="B117" s="24" t="str">
        <f t="shared" si="5"/>
        <v xml:space="preserve"> </v>
      </c>
      <c r="C117" s="10" t="s">
        <v>32</v>
      </c>
      <c r="D117" s="10"/>
      <c r="E117" s="28" t="s">
        <v>32</v>
      </c>
      <c r="F117" s="28" t="s">
        <v>32</v>
      </c>
      <c r="G117" s="24" t="str">
        <f t="shared" ref="G117:G143" si="9">IF(M116&gt;0,0,IF(N116&gt;0,1,""))</f>
        <v/>
      </c>
      <c r="H117" s="21" t="s">
        <v>81</v>
      </c>
      <c r="I117" s="21" t="str">
        <f t="shared" si="6"/>
        <v xml:space="preserve"> </v>
      </c>
      <c r="J117" s="24" t="str">
        <f t="shared" ref="J117:J143" si="10">IF(M116&gt;0,M116,IF(N116&gt;0,N116," "))</f>
        <v xml:space="preserve"> </v>
      </c>
      <c r="K117" s="53"/>
      <c r="L117" s="8">
        <v>34</v>
      </c>
      <c r="M117" s="8">
        <v>0</v>
      </c>
      <c r="N117" s="8">
        <v>0</v>
      </c>
      <c r="O117" s="26"/>
      <c r="P117" s="31">
        <v>3</v>
      </c>
      <c r="Q117" s="35">
        <v>0.77083333333333337</v>
      </c>
      <c r="R117" s="31">
        <v>2</v>
      </c>
      <c r="S117" s="157" t="s">
        <v>492</v>
      </c>
      <c r="T117" s="31">
        <v>1</v>
      </c>
      <c r="U117" s="31" t="s">
        <v>278</v>
      </c>
      <c r="V117" s="30"/>
      <c r="W117" s="36">
        <v>4</v>
      </c>
      <c r="X117" s="27">
        <v>0.77083333333333337</v>
      </c>
      <c r="Y117" s="31">
        <v>2</v>
      </c>
      <c r="Z117" s="91" t="s">
        <v>270</v>
      </c>
      <c r="AA117" s="31">
        <v>2</v>
      </c>
      <c r="AB117" s="91" t="s">
        <v>270</v>
      </c>
      <c r="AC117" s="29"/>
    </row>
    <row r="118" spans="1:29" ht="15.75" customHeight="1" x14ac:dyDescent="0.25">
      <c r="A118" s="19"/>
      <c r="B118" s="24" t="str">
        <f t="shared" si="5"/>
        <v xml:space="preserve"> </v>
      </c>
      <c r="C118" s="10" t="s">
        <v>32</v>
      </c>
      <c r="D118" s="10"/>
      <c r="E118" s="28" t="s">
        <v>32</v>
      </c>
      <c r="F118" s="28" t="s">
        <v>32</v>
      </c>
      <c r="G118" s="24" t="str">
        <f t="shared" si="9"/>
        <v/>
      </c>
      <c r="H118" s="21" t="s">
        <v>81</v>
      </c>
      <c r="I118" s="21" t="str">
        <f t="shared" si="6"/>
        <v xml:space="preserve"> </v>
      </c>
      <c r="J118" s="24" t="str">
        <f t="shared" si="10"/>
        <v xml:space="preserve"> </v>
      </c>
      <c r="K118" s="53"/>
      <c r="L118" s="8">
        <v>35</v>
      </c>
      <c r="M118" s="8">
        <v>0</v>
      </c>
      <c r="N118" s="8">
        <v>0</v>
      </c>
      <c r="O118" s="26"/>
      <c r="P118" s="31">
        <v>3</v>
      </c>
      <c r="Q118" s="35">
        <v>0.79166666666666663</v>
      </c>
      <c r="R118" s="31">
        <v>1</v>
      </c>
      <c r="S118" s="31" t="s">
        <v>278</v>
      </c>
      <c r="T118" s="31">
        <v>1</v>
      </c>
      <c r="U118" s="31" t="s">
        <v>278</v>
      </c>
      <c r="V118" s="30"/>
      <c r="W118" s="36">
        <v>4</v>
      </c>
      <c r="X118" s="27">
        <v>0.79166666666666663</v>
      </c>
      <c r="Y118" s="31">
        <v>2</v>
      </c>
      <c r="Z118" s="91" t="s">
        <v>270</v>
      </c>
      <c r="AA118" s="31">
        <v>1</v>
      </c>
      <c r="AB118" s="33" t="s">
        <v>266</v>
      </c>
      <c r="AC118" s="29"/>
    </row>
    <row r="119" spans="1:29" ht="15.75" customHeight="1" x14ac:dyDescent="0.25">
      <c r="A119" s="19"/>
      <c r="B119" s="24" t="str">
        <f t="shared" si="5"/>
        <v xml:space="preserve"> </v>
      </c>
      <c r="C119" s="10" t="s">
        <v>32</v>
      </c>
      <c r="D119" s="10"/>
      <c r="E119" s="28" t="s">
        <v>32</v>
      </c>
      <c r="F119" s="28" t="s">
        <v>32</v>
      </c>
      <c r="G119" s="24" t="str">
        <f t="shared" si="9"/>
        <v/>
      </c>
      <c r="H119" s="21" t="s">
        <v>81</v>
      </c>
      <c r="I119" s="21" t="str">
        <f t="shared" si="6"/>
        <v xml:space="preserve"> </v>
      </c>
      <c r="J119" s="24" t="str">
        <f t="shared" si="10"/>
        <v xml:space="preserve"> </v>
      </c>
      <c r="K119" s="53"/>
      <c r="L119" s="8">
        <v>36</v>
      </c>
      <c r="M119" s="8">
        <v>0</v>
      </c>
      <c r="N119" s="8">
        <v>0</v>
      </c>
      <c r="O119" s="26"/>
      <c r="P119" s="31">
        <v>3</v>
      </c>
      <c r="Q119" s="35">
        <v>0.8125</v>
      </c>
      <c r="R119" s="31">
        <v>1</v>
      </c>
      <c r="S119" s="31" t="s">
        <v>278</v>
      </c>
      <c r="T119" s="31">
        <v>2</v>
      </c>
      <c r="U119" s="31" t="s">
        <v>278</v>
      </c>
      <c r="V119" s="30"/>
      <c r="W119" s="36">
        <v>4</v>
      </c>
      <c r="X119" s="27">
        <v>0.8125</v>
      </c>
      <c r="Y119" s="31">
        <v>1</v>
      </c>
      <c r="Z119" s="33" t="s">
        <v>266</v>
      </c>
      <c r="AA119" s="31">
        <v>1</v>
      </c>
      <c r="AB119" s="33" t="s">
        <v>266</v>
      </c>
      <c r="AC119" s="29"/>
    </row>
    <row r="120" spans="1:29" ht="15.75" customHeight="1" x14ac:dyDescent="0.25">
      <c r="A120" s="19"/>
      <c r="B120" s="24" t="str">
        <f t="shared" si="5"/>
        <v xml:space="preserve"> </v>
      </c>
      <c r="C120" s="10" t="s">
        <v>32</v>
      </c>
      <c r="D120" s="10"/>
      <c r="E120" s="28" t="s">
        <v>32</v>
      </c>
      <c r="F120" s="28" t="s">
        <v>32</v>
      </c>
      <c r="G120" s="24" t="str">
        <f t="shared" si="9"/>
        <v/>
      </c>
      <c r="H120" s="21" t="s">
        <v>81</v>
      </c>
      <c r="I120" s="21" t="str">
        <f t="shared" si="6"/>
        <v xml:space="preserve"> </v>
      </c>
      <c r="J120" s="24" t="str">
        <f t="shared" si="10"/>
        <v xml:space="preserve"> </v>
      </c>
      <c r="K120" s="53"/>
      <c r="L120" s="8">
        <v>37</v>
      </c>
      <c r="M120" s="8">
        <v>0</v>
      </c>
      <c r="N120" s="8">
        <v>0</v>
      </c>
      <c r="O120" s="26"/>
      <c r="P120" s="31">
        <v>3</v>
      </c>
      <c r="Q120" s="35">
        <v>0.83333333333333337</v>
      </c>
      <c r="R120" s="31">
        <v>2</v>
      </c>
      <c r="S120" s="31" t="s">
        <v>278</v>
      </c>
      <c r="T120" s="31">
        <v>1</v>
      </c>
      <c r="U120" s="31" t="s">
        <v>278</v>
      </c>
      <c r="V120" s="30"/>
      <c r="W120" s="36">
        <v>4</v>
      </c>
      <c r="X120" s="27">
        <v>0.83333333333333337</v>
      </c>
      <c r="Y120" s="31">
        <v>1</v>
      </c>
      <c r="Z120" s="33" t="s">
        <v>266</v>
      </c>
      <c r="AA120" s="31">
        <v>1</v>
      </c>
      <c r="AB120" s="33" t="s">
        <v>266</v>
      </c>
      <c r="AC120" s="29"/>
    </row>
    <row r="121" spans="1:29" ht="15.75" customHeight="1" x14ac:dyDescent="0.25">
      <c r="A121" s="19"/>
      <c r="B121" s="24" t="str">
        <f t="shared" si="5"/>
        <v xml:space="preserve"> </v>
      </c>
      <c r="C121" s="10" t="s">
        <v>32</v>
      </c>
      <c r="D121" s="10"/>
      <c r="E121" s="28" t="s">
        <v>32</v>
      </c>
      <c r="F121" s="28" t="s">
        <v>32</v>
      </c>
      <c r="G121" s="24" t="str">
        <f t="shared" si="9"/>
        <v/>
      </c>
      <c r="H121" s="21" t="s">
        <v>81</v>
      </c>
      <c r="I121" s="21" t="str">
        <f t="shared" si="6"/>
        <v xml:space="preserve"> </v>
      </c>
      <c r="J121" s="24"/>
      <c r="K121" s="53"/>
      <c r="L121" s="8">
        <v>38</v>
      </c>
      <c r="M121" s="8">
        <v>0</v>
      </c>
      <c r="N121" s="8">
        <v>0</v>
      </c>
      <c r="O121" s="26"/>
      <c r="P121" s="31">
        <v>3</v>
      </c>
      <c r="Q121" s="35">
        <v>0.85416666666666663</v>
      </c>
      <c r="R121" s="31">
        <v>1</v>
      </c>
      <c r="S121" s="31" t="s">
        <v>278</v>
      </c>
      <c r="T121" s="31">
        <v>1</v>
      </c>
      <c r="U121" s="31" t="s">
        <v>278</v>
      </c>
      <c r="V121" s="30"/>
      <c r="W121" s="36">
        <v>4</v>
      </c>
      <c r="X121" s="27">
        <v>0.85416666666666663</v>
      </c>
      <c r="Y121" s="31">
        <v>1</v>
      </c>
      <c r="Z121" s="33" t="s">
        <v>266</v>
      </c>
      <c r="AA121" s="31">
        <v>1</v>
      </c>
      <c r="AB121" s="33" t="s">
        <v>266</v>
      </c>
      <c r="AC121" s="29"/>
    </row>
    <row r="122" spans="1:29" ht="15.75" customHeight="1" x14ac:dyDescent="0.25">
      <c r="A122" s="19"/>
      <c r="B122" s="24" t="str">
        <f t="shared" si="5"/>
        <v xml:space="preserve"> </v>
      </c>
      <c r="C122" s="10" t="s">
        <v>32</v>
      </c>
      <c r="D122" s="10"/>
      <c r="E122" s="28" t="s">
        <v>32</v>
      </c>
      <c r="F122" s="28" t="s">
        <v>32</v>
      </c>
      <c r="G122" s="24" t="str">
        <f t="shared" si="9"/>
        <v/>
      </c>
      <c r="H122" s="21" t="s">
        <v>81</v>
      </c>
      <c r="I122" s="21" t="str">
        <f t="shared" si="6"/>
        <v xml:space="preserve"> </v>
      </c>
      <c r="J122" s="24" t="str">
        <f t="shared" si="10"/>
        <v xml:space="preserve"> </v>
      </c>
      <c r="K122" s="53"/>
      <c r="L122" s="8">
        <v>39</v>
      </c>
      <c r="M122" s="8">
        <v>0</v>
      </c>
      <c r="N122" s="8">
        <v>0</v>
      </c>
      <c r="O122" s="26"/>
      <c r="P122" s="31">
        <v>3</v>
      </c>
      <c r="Q122" s="35">
        <v>0.875</v>
      </c>
      <c r="R122" s="31">
        <v>1</v>
      </c>
      <c r="S122" s="31" t="s">
        <v>278</v>
      </c>
      <c r="T122" s="31">
        <v>2</v>
      </c>
      <c r="U122" s="31" t="s">
        <v>278</v>
      </c>
      <c r="V122" s="30"/>
      <c r="W122" s="36">
        <v>4</v>
      </c>
      <c r="X122" s="27">
        <v>0.875</v>
      </c>
      <c r="Y122" s="31">
        <v>1</v>
      </c>
      <c r="Z122" s="33" t="s">
        <v>266</v>
      </c>
      <c r="AA122" s="31">
        <v>1</v>
      </c>
      <c r="AB122" s="33" t="s">
        <v>266</v>
      </c>
      <c r="AC122" s="29"/>
    </row>
    <row r="123" spans="1:29" ht="15.75" customHeight="1" x14ac:dyDescent="0.25">
      <c r="A123" s="19"/>
      <c r="B123" s="24" t="str">
        <f t="shared" si="5"/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si="9"/>
        <v/>
      </c>
      <c r="H123" s="21" t="s">
        <v>81</v>
      </c>
      <c r="I123" s="21" t="str">
        <f t="shared" si="6"/>
        <v xml:space="preserve"> </v>
      </c>
      <c r="J123" s="24" t="str">
        <f t="shared" si="10"/>
        <v xml:space="preserve"> </v>
      </c>
      <c r="K123" s="53"/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2</v>
      </c>
      <c r="S123" s="31" t="s">
        <v>278</v>
      </c>
      <c r="T123" s="31">
        <v>1</v>
      </c>
      <c r="U123" s="31" t="s">
        <v>278</v>
      </c>
      <c r="V123" s="30"/>
      <c r="W123" s="36">
        <v>4</v>
      </c>
      <c r="X123" s="27">
        <v>0.89583333333333304</v>
      </c>
      <c r="Y123" s="31">
        <v>1</v>
      </c>
      <c r="Z123" s="33" t="s">
        <v>266</v>
      </c>
      <c r="AA123" s="31">
        <v>1</v>
      </c>
      <c r="AB123" s="33" t="s">
        <v>266</v>
      </c>
      <c r="AC123" s="29"/>
    </row>
    <row r="124" spans="1:29" ht="15.75" customHeight="1" x14ac:dyDescent="0.25">
      <c r="A124" s="19"/>
      <c r="B124" s="24" t="str">
        <f t="shared" si="5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9"/>
        <v/>
      </c>
      <c r="H124" s="21" t="s">
        <v>81</v>
      </c>
      <c r="I124" s="21" t="str">
        <f t="shared" si="6"/>
        <v xml:space="preserve"> </v>
      </c>
      <c r="J124" s="24" t="str">
        <f t="shared" si="10"/>
        <v xml:space="preserve"> </v>
      </c>
      <c r="K124" s="53"/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31" t="s">
        <v>278</v>
      </c>
      <c r="T124" s="31">
        <v>1</v>
      </c>
      <c r="U124" s="31" t="s">
        <v>278</v>
      </c>
      <c r="V124" s="30"/>
      <c r="W124" s="36">
        <v>4</v>
      </c>
      <c r="X124" s="27">
        <v>0.91666666666666663</v>
      </c>
      <c r="Y124" s="31">
        <v>1</v>
      </c>
      <c r="Z124" s="33" t="s">
        <v>266</v>
      </c>
      <c r="AA124" s="31">
        <v>1</v>
      </c>
      <c r="AB124" s="33" t="s">
        <v>266</v>
      </c>
      <c r="AC124" s="29"/>
    </row>
    <row r="125" spans="1:29" ht="15.75" customHeight="1" x14ac:dyDescent="0.25">
      <c r="A125" s="19"/>
      <c r="B125" s="24" t="str">
        <f t="shared" si="5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9"/>
        <v/>
      </c>
      <c r="H125" s="21" t="s">
        <v>81</v>
      </c>
      <c r="I125" s="21" t="str">
        <f t="shared" si="6"/>
        <v xml:space="preserve"> </v>
      </c>
      <c r="J125" s="24" t="str">
        <f t="shared" si="10"/>
        <v xml:space="preserve"> </v>
      </c>
      <c r="K125" s="53"/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31" t="s">
        <v>278</v>
      </c>
      <c r="T125" s="31">
        <v>0</v>
      </c>
      <c r="U125" s="31" t="s">
        <v>217</v>
      </c>
      <c r="V125" s="30"/>
      <c r="W125" s="36">
        <v>4</v>
      </c>
      <c r="X125" s="27">
        <v>0.9375</v>
      </c>
      <c r="Y125" s="31">
        <v>1</v>
      </c>
      <c r="Z125" s="33" t="s">
        <v>266</v>
      </c>
      <c r="AA125" s="31">
        <v>0</v>
      </c>
      <c r="AB125" s="33" t="s">
        <v>217</v>
      </c>
      <c r="AC125" s="29"/>
    </row>
    <row r="126" spans="1:29" ht="15.75" customHeight="1" x14ac:dyDescent="0.25">
      <c r="A126" s="19"/>
      <c r="B126" s="24" t="str">
        <f t="shared" si="5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9"/>
        <v/>
      </c>
      <c r="H126" s="21" t="s">
        <v>81</v>
      </c>
      <c r="I126" s="21" t="str">
        <f t="shared" si="6"/>
        <v xml:space="preserve"> </v>
      </c>
      <c r="J126" s="24" t="str">
        <f t="shared" si="10"/>
        <v xml:space="preserve"> </v>
      </c>
      <c r="K126" s="53"/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3" t="s">
        <v>217</v>
      </c>
      <c r="AA126" s="31">
        <v>0</v>
      </c>
      <c r="AB126" s="33" t="s">
        <v>217</v>
      </c>
      <c r="AC126" s="29"/>
    </row>
    <row r="127" spans="1:29" ht="15.75" customHeight="1" x14ac:dyDescent="0.25">
      <c r="A127" s="19"/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9"/>
        <v/>
      </c>
      <c r="H127" s="21" t="s">
        <v>81</v>
      </c>
      <c r="I127" s="21" t="str">
        <f t="shared" si="6"/>
        <v xml:space="preserve"> </v>
      </c>
      <c r="J127" s="24" t="str">
        <f t="shared" si="10"/>
        <v xml:space="preserve"> </v>
      </c>
      <c r="K127" s="53"/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3" t="s">
        <v>217</v>
      </c>
      <c r="AA127" s="31">
        <v>0</v>
      </c>
      <c r="AB127" s="33" t="s">
        <v>217</v>
      </c>
      <c r="AC127" s="29"/>
    </row>
    <row r="128" spans="1:29" ht="15.75" customHeight="1" x14ac:dyDescent="0.25">
      <c r="A128" s="19"/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9"/>
        <v/>
      </c>
      <c r="H128" s="21" t="s">
        <v>81</v>
      </c>
      <c r="I128" s="21" t="str">
        <f t="shared" si="6"/>
        <v xml:space="preserve"> </v>
      </c>
      <c r="J128" s="24" t="str">
        <f t="shared" si="10"/>
        <v xml:space="preserve"> </v>
      </c>
      <c r="K128" s="53"/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3" t="s">
        <v>217</v>
      </c>
      <c r="AA128" s="31">
        <v>0</v>
      </c>
      <c r="AB128" s="33" t="s">
        <v>217</v>
      </c>
      <c r="AC128" s="29"/>
    </row>
    <row r="129" spans="1:29" ht="15.75" customHeight="1" x14ac:dyDescent="0.25">
      <c r="A129" s="19"/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9"/>
        <v/>
      </c>
      <c r="H129" s="21" t="s">
        <v>81</v>
      </c>
      <c r="I129" s="21" t="str">
        <f t="shared" si="6"/>
        <v xml:space="preserve"> </v>
      </c>
      <c r="J129" s="24" t="str">
        <f t="shared" si="10"/>
        <v xml:space="preserve"> </v>
      </c>
      <c r="K129" s="53"/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3" t="s">
        <v>217</v>
      </c>
      <c r="AA129" s="31">
        <v>0</v>
      </c>
      <c r="AB129" s="33" t="s">
        <v>217</v>
      </c>
      <c r="AC129" s="29"/>
    </row>
    <row r="130" spans="1:29" ht="15.75" customHeight="1" x14ac:dyDescent="0.25">
      <c r="A130" s="19"/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9"/>
        <v/>
      </c>
      <c r="H130" s="21" t="s">
        <v>81</v>
      </c>
      <c r="I130" s="21" t="str">
        <f t="shared" si="6"/>
        <v xml:space="preserve"> </v>
      </c>
      <c r="J130" s="24" t="str">
        <f t="shared" si="10"/>
        <v xml:space="preserve"> </v>
      </c>
      <c r="K130" s="53"/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1:29" ht="15.75" customHeight="1" x14ac:dyDescent="0.25">
      <c r="A131" s="19"/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K131" s="53"/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1:29" ht="15.75" customHeight="1" x14ac:dyDescent="0.25">
      <c r="A132" s="19"/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K132" s="53"/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29" ht="15.75" customHeight="1" x14ac:dyDescent="0.25">
      <c r="A133" s="19"/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K133" s="53"/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29" ht="15.75" customHeight="1" x14ac:dyDescent="0.25">
      <c r="A134" s="19"/>
      <c r="B134" s="24" t="str">
        <f t="shared" si="5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K134" s="53"/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61</v>
      </c>
      <c r="S134" s="147"/>
      <c r="T134" s="147">
        <f>SUM(T86:T133)</f>
        <v>61</v>
      </c>
      <c r="U134" s="147"/>
      <c r="V134" s="34"/>
      <c r="W134" s="145" t="s">
        <v>481</v>
      </c>
      <c r="X134" s="146"/>
      <c r="Y134" s="147">
        <f>SUM(Y86:Y133)</f>
        <v>52</v>
      </c>
      <c r="Z134" s="147"/>
      <c r="AA134" s="147">
        <f>SUM(AA86:AA133)</f>
        <v>52</v>
      </c>
      <c r="AB134" s="147"/>
      <c r="AC134" s="29"/>
    </row>
    <row r="135" spans="1:29" ht="15.75" customHeight="1" x14ac:dyDescent="0.25">
      <c r="A135" s="19"/>
      <c r="B135" s="24" t="str">
        <f t="shared" si="5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K135" s="53"/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29" ht="15.75" customHeight="1" x14ac:dyDescent="0.25">
      <c r="A136" s="19"/>
      <c r="B136" s="24" t="str">
        <f t="shared" si="5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K136" s="53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29" ht="15.75" customHeight="1" x14ac:dyDescent="0.25">
      <c r="A137" s="19"/>
      <c r="B137" s="24" t="str">
        <f t="shared" si="5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K137" s="53"/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29" ht="15.75" customHeight="1" x14ac:dyDescent="0.25">
      <c r="A138" s="19"/>
      <c r="B138" s="24" t="str">
        <f t="shared" si="5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K138" s="53"/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1:29" ht="15.75" customHeight="1" x14ac:dyDescent="0.25">
      <c r="A139" s="19"/>
      <c r="B139" s="24" t="str">
        <f t="shared" si="5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K139" s="53"/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1:29" ht="15.75" customHeight="1" x14ac:dyDescent="0.25">
      <c r="A140" s="19"/>
      <c r="B140" s="24" t="str">
        <f t="shared" si="5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K140" s="53"/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1:29" ht="15.75" customHeight="1" x14ac:dyDescent="0.25">
      <c r="A141" s="19"/>
      <c r="B141" s="24" t="str">
        <f t="shared" si="5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K141" s="53"/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9" ht="15.75" customHeight="1" x14ac:dyDescent="0.25">
      <c r="A142" s="19"/>
      <c r="B142" s="24" t="str">
        <f t="shared" si="5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K142" s="53"/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1:29" ht="15.75" customHeight="1" x14ac:dyDescent="0.25">
      <c r="A143" s="19"/>
      <c r="B143" s="24" t="str">
        <f t="shared" si="5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K143" s="53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1:29" ht="15.75" customHeight="1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53"/>
      <c r="K144" s="53"/>
      <c r="L144" s="8">
        <v>61</v>
      </c>
      <c r="M144" s="8">
        <v>0</v>
      </c>
      <c r="N144" s="8">
        <v>0</v>
      </c>
      <c r="O144" s="26"/>
    </row>
    <row r="145" spans="1:15" ht="15.75" customHeight="1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53"/>
      <c r="K145" s="53"/>
      <c r="L145" s="8">
        <v>62</v>
      </c>
      <c r="M145" s="8">
        <v>0</v>
      </c>
      <c r="N145" s="8">
        <v>0</v>
      </c>
      <c r="O145" s="26"/>
    </row>
    <row r="146" spans="1:15" ht="15.75" customHeight="1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53"/>
      <c r="K146" s="53"/>
      <c r="L146" s="8">
        <v>63</v>
      </c>
      <c r="M146" s="8">
        <v>0</v>
      </c>
      <c r="N146" s="8">
        <v>0</v>
      </c>
      <c r="O146" s="26"/>
    </row>
    <row r="147" spans="1:15" ht="15.75" customHeight="1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53"/>
      <c r="K147" s="53"/>
      <c r="L147" s="8">
        <v>64</v>
      </c>
      <c r="M147" s="8">
        <v>0</v>
      </c>
      <c r="N147" s="8">
        <v>0</v>
      </c>
      <c r="O147" s="26"/>
    </row>
    <row r="148" spans="1:15" ht="15.75" customHeight="1" x14ac:dyDescent="0.25">
      <c r="A148" s="19"/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1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2">IF(M143&gt;0,M143,IF(N143&gt;0,N143," "))</f>
        <v xml:space="preserve"> </v>
      </c>
      <c r="K148" s="53"/>
      <c r="L148" s="8">
        <v>65</v>
      </c>
      <c r="M148" s="8">
        <v>0</v>
      </c>
      <c r="N148" s="8">
        <v>0</v>
      </c>
      <c r="O148" s="26"/>
    </row>
    <row r="149" spans="1:15" ht="15.75" customHeight="1" x14ac:dyDescent="0.25">
      <c r="A149" s="19"/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1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2"/>
        <v xml:space="preserve"> </v>
      </c>
      <c r="K149" s="53"/>
      <c r="L149" s="8">
        <v>66</v>
      </c>
      <c r="M149" s="8">
        <v>0</v>
      </c>
      <c r="N149" s="8">
        <v>0</v>
      </c>
      <c r="O149" s="26"/>
    </row>
    <row r="150" spans="1:15" ht="15.75" customHeight="1" x14ac:dyDescent="0.25">
      <c r="A150" s="19"/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1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2"/>
        <v xml:space="preserve"> </v>
      </c>
      <c r="K150" s="53"/>
      <c r="L150" s="8">
        <v>67</v>
      </c>
      <c r="M150" s="8">
        <v>0</v>
      </c>
      <c r="N150" s="8">
        <v>0</v>
      </c>
      <c r="O150" s="26"/>
    </row>
    <row r="151" spans="1:15" ht="15.75" customHeight="1" x14ac:dyDescent="0.25">
      <c r="A151" s="19"/>
      <c r="B151" s="24" t="str">
        <f t="shared" ref="B151:B198" si="13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1"/>
        <v/>
      </c>
      <c r="H151" s="21" t="s">
        <v>81</v>
      </c>
      <c r="I151" s="21" t="str">
        <f t="shared" ref="I151:I198" si="14">IFERROR(IF(IF(ISERROR(H151-H150),"",H151-H150)&lt;0,"",H151-H150)," ")</f>
        <v xml:space="preserve"> </v>
      </c>
      <c r="J151" s="24" t="str">
        <f t="shared" si="12"/>
        <v xml:space="preserve"> </v>
      </c>
      <c r="K151" s="53"/>
      <c r="L151" s="8">
        <v>68</v>
      </c>
      <c r="M151" s="8">
        <v>0</v>
      </c>
      <c r="N151" s="8">
        <v>0</v>
      </c>
      <c r="O151" s="26"/>
    </row>
    <row r="152" spans="1:15" ht="15.75" customHeight="1" x14ac:dyDescent="0.25">
      <c r="A152" s="19"/>
      <c r="B152" s="24" t="str">
        <f t="shared" si="13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1"/>
        <v/>
      </c>
      <c r="H152" s="21" t="s">
        <v>81</v>
      </c>
      <c r="I152" s="21" t="str">
        <f t="shared" si="14"/>
        <v xml:space="preserve"> </v>
      </c>
      <c r="J152" s="24" t="str">
        <f t="shared" si="12"/>
        <v xml:space="preserve"> </v>
      </c>
      <c r="K152" s="53"/>
      <c r="L152" s="8">
        <v>69</v>
      </c>
      <c r="M152" s="8">
        <v>0</v>
      </c>
      <c r="N152" s="8">
        <v>0</v>
      </c>
      <c r="O152" s="26"/>
    </row>
    <row r="153" spans="1:15" ht="15.75" customHeight="1" x14ac:dyDescent="0.25">
      <c r="A153" s="19"/>
      <c r="B153" s="24" t="str">
        <f t="shared" si="13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1"/>
        <v/>
      </c>
      <c r="H153" s="21" t="s">
        <v>81</v>
      </c>
      <c r="I153" s="21" t="str">
        <f t="shared" si="14"/>
        <v xml:space="preserve"> </v>
      </c>
      <c r="J153" s="24" t="str">
        <f t="shared" si="12"/>
        <v xml:space="preserve"> </v>
      </c>
      <c r="K153" s="53"/>
      <c r="L153" s="8">
        <v>70</v>
      </c>
      <c r="M153" s="8">
        <v>0</v>
      </c>
      <c r="N153" s="8">
        <v>0</v>
      </c>
      <c r="O153" s="26"/>
    </row>
    <row r="154" spans="1:15" ht="15.75" customHeight="1" x14ac:dyDescent="0.25">
      <c r="A154" s="19"/>
      <c r="B154" s="24" t="str">
        <f t="shared" si="13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1"/>
        <v/>
      </c>
      <c r="H154" s="21" t="s">
        <v>81</v>
      </c>
      <c r="I154" s="21" t="str">
        <f t="shared" si="14"/>
        <v xml:space="preserve"> </v>
      </c>
      <c r="J154" s="24" t="str">
        <f t="shared" si="12"/>
        <v xml:space="preserve"> </v>
      </c>
      <c r="K154" s="53"/>
      <c r="L154" s="8">
        <v>71</v>
      </c>
      <c r="M154" s="8">
        <v>0</v>
      </c>
      <c r="N154" s="8">
        <v>0</v>
      </c>
      <c r="O154" s="26"/>
    </row>
    <row r="155" spans="1:15" ht="15.75" customHeight="1" x14ac:dyDescent="0.25">
      <c r="A155" s="19"/>
      <c r="B155" s="24" t="str">
        <f t="shared" si="13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1"/>
        <v/>
      </c>
      <c r="H155" s="21" t="s">
        <v>81</v>
      </c>
      <c r="I155" s="21" t="str">
        <f t="shared" si="14"/>
        <v xml:space="preserve"> </v>
      </c>
      <c r="J155" s="24" t="str">
        <f t="shared" si="12"/>
        <v xml:space="preserve"> </v>
      </c>
      <c r="K155" s="53"/>
      <c r="L155" s="8">
        <v>72</v>
      </c>
      <c r="M155" s="8">
        <v>0</v>
      </c>
      <c r="N155" s="8">
        <v>0</v>
      </c>
      <c r="O155" s="26"/>
    </row>
    <row r="156" spans="1:15" ht="15.75" customHeight="1" x14ac:dyDescent="0.25">
      <c r="A156" s="19"/>
      <c r="B156" s="24" t="str">
        <f t="shared" si="13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1"/>
        <v/>
      </c>
      <c r="H156" s="21" t="s">
        <v>81</v>
      </c>
      <c r="I156" s="21" t="str">
        <f t="shared" si="14"/>
        <v xml:space="preserve"> </v>
      </c>
      <c r="J156" s="24" t="str">
        <f t="shared" si="12"/>
        <v xml:space="preserve"> </v>
      </c>
      <c r="K156" s="53"/>
      <c r="L156" s="8">
        <v>73</v>
      </c>
      <c r="M156" s="8">
        <v>0</v>
      </c>
      <c r="N156" s="8">
        <v>0</v>
      </c>
      <c r="O156" s="26"/>
    </row>
    <row r="157" spans="1:15" ht="15.75" customHeight="1" x14ac:dyDescent="0.25">
      <c r="A157" s="19"/>
      <c r="B157" s="24" t="str">
        <f t="shared" si="13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1"/>
        <v/>
      </c>
      <c r="H157" s="21" t="s">
        <v>81</v>
      </c>
      <c r="I157" s="21" t="str">
        <f t="shared" si="14"/>
        <v xml:space="preserve"> </v>
      </c>
      <c r="J157" s="24" t="str">
        <f t="shared" si="12"/>
        <v xml:space="preserve"> </v>
      </c>
      <c r="K157" s="53"/>
      <c r="L157" s="8">
        <v>74</v>
      </c>
      <c r="M157" s="8">
        <v>0</v>
      </c>
      <c r="N157" s="8">
        <v>0</v>
      </c>
      <c r="O157" s="26"/>
    </row>
    <row r="158" spans="1:15" ht="15.75" customHeight="1" x14ac:dyDescent="0.25">
      <c r="A158" s="19"/>
      <c r="B158" s="24" t="str">
        <f t="shared" si="13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1"/>
        <v/>
      </c>
      <c r="H158" s="21" t="s">
        <v>81</v>
      </c>
      <c r="I158" s="21" t="str">
        <f t="shared" si="14"/>
        <v xml:space="preserve"> </v>
      </c>
      <c r="J158" s="24" t="str">
        <f t="shared" si="12"/>
        <v xml:space="preserve"> </v>
      </c>
      <c r="K158" s="53"/>
      <c r="L158" s="8">
        <v>75</v>
      </c>
      <c r="M158" s="8">
        <v>0</v>
      </c>
      <c r="N158" s="8">
        <v>0</v>
      </c>
      <c r="O158" s="26"/>
    </row>
    <row r="159" spans="1:15" ht="15.75" customHeight="1" x14ac:dyDescent="0.25">
      <c r="A159" s="19"/>
      <c r="B159" s="24" t="str">
        <f t="shared" si="13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1"/>
        <v/>
      </c>
      <c r="H159" s="21" t="s">
        <v>81</v>
      </c>
      <c r="I159" s="21" t="str">
        <f t="shared" si="14"/>
        <v xml:space="preserve"> </v>
      </c>
      <c r="J159" s="24" t="str">
        <f t="shared" si="12"/>
        <v xml:space="preserve"> </v>
      </c>
      <c r="K159" s="53"/>
      <c r="L159" s="8">
        <v>76</v>
      </c>
      <c r="M159" s="8">
        <v>0</v>
      </c>
      <c r="N159" s="8">
        <v>0</v>
      </c>
      <c r="O159" s="26"/>
    </row>
    <row r="160" spans="1:15" ht="15.75" customHeight="1" x14ac:dyDescent="0.25">
      <c r="A160" s="19"/>
      <c r="B160" s="24" t="str">
        <f t="shared" si="13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1"/>
        <v/>
      </c>
      <c r="H160" s="21" t="s">
        <v>81</v>
      </c>
      <c r="I160" s="21" t="str">
        <f t="shared" si="14"/>
        <v xml:space="preserve"> </v>
      </c>
      <c r="J160" s="24" t="str">
        <f t="shared" si="12"/>
        <v xml:space="preserve"> </v>
      </c>
      <c r="K160" s="53"/>
      <c r="L160" s="8">
        <v>77</v>
      </c>
      <c r="M160" s="8">
        <v>0</v>
      </c>
      <c r="N160" s="8">
        <v>0</v>
      </c>
      <c r="O160" s="26"/>
    </row>
    <row r="161" spans="1:15" ht="15.75" customHeight="1" x14ac:dyDescent="0.25">
      <c r="A161" s="19"/>
      <c r="B161" s="24" t="str">
        <f t="shared" si="13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1"/>
        <v/>
      </c>
      <c r="H161" s="21" t="s">
        <v>81</v>
      </c>
      <c r="I161" s="21" t="str">
        <f t="shared" si="14"/>
        <v xml:space="preserve"> </v>
      </c>
      <c r="J161" s="24" t="str">
        <f t="shared" si="12"/>
        <v xml:space="preserve"> </v>
      </c>
      <c r="K161" s="53"/>
      <c r="L161" s="8">
        <v>78</v>
      </c>
      <c r="M161" s="8">
        <v>0</v>
      </c>
      <c r="N161" s="8">
        <v>0</v>
      </c>
      <c r="O161" s="26"/>
    </row>
    <row r="162" spans="1:15" ht="15.75" customHeight="1" x14ac:dyDescent="0.25">
      <c r="A162" s="19"/>
      <c r="B162" s="24" t="str">
        <f t="shared" si="13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1"/>
        <v/>
      </c>
      <c r="H162" s="21" t="s">
        <v>81</v>
      </c>
      <c r="I162" s="21" t="str">
        <f t="shared" si="14"/>
        <v xml:space="preserve"> </v>
      </c>
      <c r="J162" s="24" t="str">
        <f t="shared" si="12"/>
        <v xml:space="preserve"> </v>
      </c>
      <c r="K162" s="53"/>
      <c r="L162" s="8">
        <v>79</v>
      </c>
      <c r="M162" s="8">
        <v>0</v>
      </c>
      <c r="N162" s="8">
        <v>0</v>
      </c>
      <c r="O162" s="26"/>
    </row>
    <row r="163" spans="1:15" ht="15.75" customHeight="1" x14ac:dyDescent="0.25">
      <c r="A163" s="19"/>
      <c r="B163" s="24" t="str">
        <f t="shared" si="13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1"/>
        <v/>
      </c>
      <c r="H163" s="21" t="s">
        <v>81</v>
      </c>
      <c r="I163" s="21" t="str">
        <f t="shared" si="14"/>
        <v xml:space="preserve"> </v>
      </c>
      <c r="J163" s="24" t="str">
        <f t="shared" si="12"/>
        <v xml:space="preserve"> </v>
      </c>
      <c r="K163" s="53"/>
      <c r="L163" s="8">
        <v>80</v>
      </c>
      <c r="M163" s="8">
        <v>0</v>
      </c>
      <c r="N163" s="8">
        <v>0</v>
      </c>
      <c r="O163" s="26"/>
    </row>
    <row r="164" spans="1:15" ht="15.75" customHeight="1" x14ac:dyDescent="0.25">
      <c r="A164" s="19"/>
      <c r="B164" s="24" t="str">
        <f t="shared" si="13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1"/>
        <v/>
      </c>
      <c r="H164" s="21" t="s">
        <v>81</v>
      </c>
      <c r="I164" s="21" t="str">
        <f t="shared" si="14"/>
        <v xml:space="preserve"> </v>
      </c>
      <c r="J164" s="24" t="str">
        <f t="shared" si="12"/>
        <v xml:space="preserve"> </v>
      </c>
      <c r="K164" s="53"/>
      <c r="L164" s="8">
        <v>81</v>
      </c>
      <c r="M164" s="8">
        <v>0</v>
      </c>
      <c r="N164" s="8">
        <v>0</v>
      </c>
      <c r="O164" s="26"/>
    </row>
    <row r="165" spans="1:15" ht="15.75" customHeight="1" x14ac:dyDescent="0.25">
      <c r="A165" s="19"/>
      <c r="B165" s="24" t="str">
        <f t="shared" si="13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1"/>
        <v/>
      </c>
      <c r="H165" s="21" t="s">
        <v>81</v>
      </c>
      <c r="I165" s="21" t="str">
        <f t="shared" si="14"/>
        <v xml:space="preserve"> </v>
      </c>
      <c r="J165" s="24" t="str">
        <f t="shared" si="12"/>
        <v xml:space="preserve"> </v>
      </c>
      <c r="K165" s="53"/>
      <c r="L165" s="8">
        <v>82</v>
      </c>
      <c r="M165" s="8">
        <v>0</v>
      </c>
      <c r="N165" s="8">
        <v>0</v>
      </c>
      <c r="O165" s="26"/>
    </row>
    <row r="166" spans="1:15" ht="15.75" customHeight="1" x14ac:dyDescent="0.25">
      <c r="A166" s="19"/>
      <c r="B166" s="24" t="str">
        <f t="shared" si="13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1"/>
        <v/>
      </c>
      <c r="H166" s="21" t="s">
        <v>81</v>
      </c>
      <c r="I166" s="21" t="str">
        <f t="shared" si="14"/>
        <v xml:space="preserve"> </v>
      </c>
      <c r="J166" s="24" t="str">
        <f t="shared" si="12"/>
        <v xml:space="preserve"> </v>
      </c>
      <c r="K166" s="53"/>
      <c r="L166" s="8">
        <v>83</v>
      </c>
      <c r="M166" s="8">
        <v>0</v>
      </c>
      <c r="N166" s="8">
        <v>0</v>
      </c>
      <c r="O166" s="26"/>
    </row>
    <row r="167" spans="1:15" ht="15.75" customHeight="1" x14ac:dyDescent="0.25">
      <c r="A167" s="19"/>
      <c r="B167" s="24" t="str">
        <f t="shared" si="13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1"/>
        <v/>
      </c>
      <c r="H167" s="21" t="s">
        <v>81</v>
      </c>
      <c r="I167" s="21" t="str">
        <f t="shared" si="14"/>
        <v xml:space="preserve"> </v>
      </c>
      <c r="J167" s="24" t="str">
        <f t="shared" si="12"/>
        <v xml:space="preserve"> </v>
      </c>
      <c r="K167" s="53"/>
      <c r="L167" s="8">
        <v>84</v>
      </c>
      <c r="M167" s="8">
        <v>0</v>
      </c>
      <c r="N167" s="8">
        <v>0</v>
      </c>
      <c r="O167" s="26"/>
    </row>
    <row r="168" spans="1:15" ht="15.75" customHeight="1" x14ac:dyDescent="0.25">
      <c r="A168" s="19"/>
      <c r="B168" s="24" t="str">
        <f t="shared" si="13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1"/>
        <v/>
      </c>
      <c r="H168" s="21" t="s">
        <v>81</v>
      </c>
      <c r="I168" s="21" t="str">
        <f t="shared" si="14"/>
        <v xml:space="preserve"> </v>
      </c>
      <c r="J168" s="24" t="str">
        <f t="shared" si="12"/>
        <v xml:space="preserve"> </v>
      </c>
      <c r="K168" s="53"/>
      <c r="L168" s="8">
        <v>85</v>
      </c>
      <c r="M168" s="8">
        <v>0</v>
      </c>
      <c r="N168" s="8">
        <v>0</v>
      </c>
      <c r="O168" s="26"/>
    </row>
    <row r="169" spans="1:15" ht="15.75" customHeight="1" x14ac:dyDescent="0.25">
      <c r="A169" s="19"/>
      <c r="B169" s="24" t="str">
        <f t="shared" si="13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1"/>
        <v/>
      </c>
      <c r="H169" s="21" t="s">
        <v>81</v>
      </c>
      <c r="I169" s="21" t="str">
        <f t="shared" si="14"/>
        <v xml:space="preserve"> </v>
      </c>
      <c r="J169" s="24" t="str">
        <f t="shared" si="12"/>
        <v xml:space="preserve"> </v>
      </c>
      <c r="K169" s="53"/>
      <c r="L169" s="8">
        <v>86</v>
      </c>
      <c r="M169" s="8">
        <v>0</v>
      </c>
      <c r="N169" s="8">
        <v>0</v>
      </c>
      <c r="O169" s="26"/>
    </row>
    <row r="170" spans="1:15" ht="15.75" customHeight="1" x14ac:dyDescent="0.25">
      <c r="A170" s="19"/>
      <c r="B170" s="24" t="str">
        <f t="shared" si="13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1"/>
        <v/>
      </c>
      <c r="H170" s="21" t="s">
        <v>81</v>
      </c>
      <c r="I170" s="21" t="str">
        <f t="shared" si="14"/>
        <v xml:space="preserve"> </v>
      </c>
      <c r="J170" s="24" t="str">
        <f t="shared" si="12"/>
        <v xml:space="preserve"> </v>
      </c>
      <c r="K170" s="53"/>
      <c r="L170" s="8">
        <v>87</v>
      </c>
      <c r="M170" s="8">
        <v>0</v>
      </c>
      <c r="N170" s="8">
        <v>0</v>
      </c>
      <c r="O170" s="26"/>
    </row>
    <row r="171" spans="1:15" ht="15.75" customHeight="1" x14ac:dyDescent="0.25">
      <c r="A171" s="19"/>
      <c r="B171" s="24" t="str">
        <f t="shared" si="13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1"/>
        <v/>
      </c>
      <c r="H171" s="21" t="s">
        <v>81</v>
      </c>
      <c r="I171" s="21" t="str">
        <f t="shared" si="14"/>
        <v xml:space="preserve"> </v>
      </c>
      <c r="J171" s="24" t="str">
        <f t="shared" si="12"/>
        <v xml:space="preserve"> </v>
      </c>
      <c r="K171" s="53"/>
      <c r="L171" s="8">
        <v>88</v>
      </c>
      <c r="M171" s="8">
        <v>0</v>
      </c>
      <c r="N171" s="8">
        <v>0</v>
      </c>
      <c r="O171" s="26"/>
    </row>
    <row r="172" spans="1:15" ht="15.75" customHeight="1" x14ac:dyDescent="0.25">
      <c r="A172" s="19"/>
      <c r="B172" s="24" t="str">
        <f t="shared" si="13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1"/>
        <v/>
      </c>
      <c r="H172" s="21" t="s">
        <v>81</v>
      </c>
      <c r="I172" s="21" t="str">
        <f t="shared" si="14"/>
        <v xml:space="preserve"> </v>
      </c>
      <c r="J172" s="24" t="str">
        <f t="shared" si="12"/>
        <v xml:space="preserve"> </v>
      </c>
      <c r="K172" s="53"/>
      <c r="L172" s="8">
        <v>89</v>
      </c>
      <c r="M172" s="8">
        <v>0</v>
      </c>
      <c r="N172" s="8">
        <v>0</v>
      </c>
      <c r="O172" s="26"/>
    </row>
    <row r="173" spans="1:15" ht="15.75" customHeight="1" x14ac:dyDescent="0.25">
      <c r="A173" s="19"/>
      <c r="B173" s="24" t="str">
        <f t="shared" si="13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1"/>
        <v/>
      </c>
      <c r="H173" s="21" t="s">
        <v>81</v>
      </c>
      <c r="I173" s="21" t="str">
        <f t="shared" si="14"/>
        <v xml:space="preserve"> </v>
      </c>
      <c r="J173" s="24" t="str">
        <f t="shared" si="12"/>
        <v xml:space="preserve"> </v>
      </c>
      <c r="K173" s="53"/>
      <c r="L173" s="8">
        <v>90</v>
      </c>
      <c r="M173" s="8">
        <v>0</v>
      </c>
      <c r="N173" s="8">
        <v>0</v>
      </c>
      <c r="O173" s="26"/>
    </row>
    <row r="174" spans="1:15" ht="15.75" customHeight="1" x14ac:dyDescent="0.25">
      <c r="A174" s="19"/>
      <c r="B174" s="24" t="str">
        <f t="shared" si="13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1"/>
        <v/>
      </c>
      <c r="H174" s="21" t="s">
        <v>81</v>
      </c>
      <c r="I174" s="21" t="str">
        <f t="shared" si="14"/>
        <v xml:space="preserve"> </v>
      </c>
      <c r="J174" s="24" t="str">
        <f t="shared" si="12"/>
        <v xml:space="preserve"> </v>
      </c>
      <c r="K174" s="53"/>
      <c r="L174" s="8">
        <v>91</v>
      </c>
      <c r="M174" s="8">
        <v>0</v>
      </c>
      <c r="N174" s="8">
        <v>0</v>
      </c>
      <c r="O174" s="26"/>
    </row>
    <row r="175" spans="1:15" ht="15.75" customHeight="1" x14ac:dyDescent="0.25">
      <c r="A175" s="19"/>
      <c r="B175" s="24" t="str">
        <f t="shared" si="13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1"/>
        <v/>
      </c>
      <c r="H175" s="21" t="s">
        <v>81</v>
      </c>
      <c r="I175" s="21" t="str">
        <f t="shared" si="14"/>
        <v xml:space="preserve"> </v>
      </c>
      <c r="J175" s="24" t="str">
        <f t="shared" si="12"/>
        <v xml:space="preserve"> </v>
      </c>
      <c r="K175" s="53"/>
      <c r="L175" s="8">
        <v>92</v>
      </c>
      <c r="M175" s="8">
        <v>0</v>
      </c>
      <c r="N175" s="8">
        <v>0</v>
      </c>
      <c r="O175" s="26"/>
    </row>
    <row r="176" spans="1:15" ht="15.75" customHeight="1" x14ac:dyDescent="0.25">
      <c r="A176" s="19"/>
      <c r="B176" s="24" t="str">
        <f t="shared" si="13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1"/>
        <v/>
      </c>
      <c r="H176" s="21" t="s">
        <v>81</v>
      </c>
      <c r="I176" s="21" t="str">
        <f t="shared" si="14"/>
        <v xml:space="preserve"> </v>
      </c>
      <c r="J176" s="24" t="str">
        <f t="shared" si="12"/>
        <v xml:space="preserve"> </v>
      </c>
      <c r="K176" s="53"/>
      <c r="L176" s="8">
        <v>93</v>
      </c>
      <c r="M176" s="8">
        <v>0</v>
      </c>
      <c r="N176" s="8">
        <v>0</v>
      </c>
      <c r="O176" s="26"/>
    </row>
    <row r="177" spans="1:15" ht="15.75" customHeight="1" x14ac:dyDescent="0.25">
      <c r="A177" s="19"/>
      <c r="B177" s="24" t="str">
        <f t="shared" si="13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1"/>
        <v/>
      </c>
      <c r="H177" s="21" t="s">
        <v>81</v>
      </c>
      <c r="I177" s="21" t="str">
        <f t="shared" si="14"/>
        <v xml:space="preserve"> </v>
      </c>
      <c r="J177" s="24" t="str">
        <f t="shared" si="12"/>
        <v xml:space="preserve"> </v>
      </c>
      <c r="K177" s="53"/>
      <c r="L177" s="8">
        <v>94</v>
      </c>
      <c r="M177" s="8">
        <v>0</v>
      </c>
      <c r="N177" s="8">
        <v>0</v>
      </c>
      <c r="O177" s="26"/>
    </row>
    <row r="178" spans="1:15" ht="15.75" customHeight="1" x14ac:dyDescent="0.25">
      <c r="A178" s="19"/>
      <c r="B178" s="24" t="str">
        <f t="shared" si="13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1"/>
        <v/>
      </c>
      <c r="H178" s="21" t="s">
        <v>81</v>
      </c>
      <c r="I178" s="21" t="str">
        <f t="shared" si="14"/>
        <v xml:space="preserve"> </v>
      </c>
      <c r="J178" s="24" t="str">
        <f t="shared" si="12"/>
        <v xml:space="preserve"> </v>
      </c>
      <c r="K178" s="53"/>
      <c r="L178" s="8">
        <v>95</v>
      </c>
      <c r="M178" s="8">
        <v>0</v>
      </c>
      <c r="N178" s="8">
        <v>0</v>
      </c>
      <c r="O178" s="26"/>
    </row>
    <row r="179" spans="1:15" ht="15.75" customHeight="1" x14ac:dyDescent="0.25">
      <c r="A179" s="19"/>
      <c r="B179" s="24" t="str">
        <f t="shared" si="13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1"/>
        <v/>
      </c>
      <c r="H179" s="21" t="s">
        <v>81</v>
      </c>
      <c r="I179" s="21" t="str">
        <f t="shared" si="14"/>
        <v xml:space="preserve"> </v>
      </c>
      <c r="J179" s="24" t="str">
        <f t="shared" si="12"/>
        <v xml:space="preserve"> </v>
      </c>
      <c r="K179" s="53"/>
      <c r="L179" s="8">
        <v>96</v>
      </c>
      <c r="M179" s="8">
        <v>0</v>
      </c>
      <c r="N179" s="8">
        <v>0</v>
      </c>
      <c r="O179" s="26"/>
    </row>
    <row r="180" spans="1:15" ht="15.75" customHeight="1" x14ac:dyDescent="0.25">
      <c r="A180" s="19"/>
      <c r="B180" s="24" t="str">
        <f t="shared" si="13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5">IF(M175&gt;0,0,IF(N175&gt;0,1,""))</f>
        <v/>
      </c>
      <c r="H180" s="21" t="s">
        <v>81</v>
      </c>
      <c r="I180" s="21" t="str">
        <f t="shared" si="14"/>
        <v xml:space="preserve"> </v>
      </c>
      <c r="J180" s="24" t="str">
        <f t="shared" ref="J180:J198" si="16">IF(M175&gt;0,M175,IF(N175&gt;0,N175," "))</f>
        <v xml:space="preserve"> </v>
      </c>
      <c r="K180" s="53"/>
      <c r="L180" s="8">
        <v>97</v>
      </c>
      <c r="M180" s="8">
        <v>0</v>
      </c>
      <c r="N180" s="8">
        <v>0</v>
      </c>
      <c r="O180" s="26"/>
    </row>
    <row r="181" spans="1:15" ht="15.75" customHeight="1" x14ac:dyDescent="0.25">
      <c r="A181" s="19"/>
      <c r="B181" s="24" t="str">
        <f t="shared" si="13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5"/>
        <v/>
      </c>
      <c r="H181" s="21" t="s">
        <v>81</v>
      </c>
      <c r="I181" s="21" t="str">
        <f t="shared" si="14"/>
        <v xml:space="preserve"> </v>
      </c>
      <c r="J181" s="24" t="str">
        <f t="shared" si="16"/>
        <v xml:space="preserve"> </v>
      </c>
      <c r="K181" s="53"/>
      <c r="L181" s="8">
        <v>98</v>
      </c>
      <c r="M181" s="8">
        <v>0</v>
      </c>
      <c r="N181" s="8">
        <v>0</v>
      </c>
      <c r="O181" s="26"/>
    </row>
    <row r="182" spans="1:15" ht="15.75" customHeight="1" x14ac:dyDescent="0.25">
      <c r="A182" s="19"/>
      <c r="B182" s="24" t="str">
        <f t="shared" si="13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5"/>
        <v/>
      </c>
      <c r="H182" s="21" t="s">
        <v>81</v>
      </c>
      <c r="I182" s="21" t="str">
        <f t="shared" si="14"/>
        <v xml:space="preserve"> </v>
      </c>
      <c r="J182" s="24" t="str">
        <f t="shared" si="16"/>
        <v xml:space="preserve"> </v>
      </c>
      <c r="K182" s="53"/>
      <c r="L182" s="8">
        <v>99</v>
      </c>
      <c r="M182" s="8">
        <v>0</v>
      </c>
      <c r="N182" s="8">
        <v>0</v>
      </c>
      <c r="O182" s="26"/>
    </row>
    <row r="183" spans="1:15" ht="15.75" customHeight="1" x14ac:dyDescent="0.25">
      <c r="A183" s="19"/>
      <c r="B183" s="24" t="str">
        <f t="shared" si="13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5"/>
        <v/>
      </c>
      <c r="H183" s="21" t="s">
        <v>81</v>
      </c>
      <c r="I183" s="21" t="str">
        <f t="shared" si="14"/>
        <v xml:space="preserve"> </v>
      </c>
      <c r="J183" s="24" t="str">
        <f t="shared" si="16"/>
        <v xml:space="preserve"> </v>
      </c>
      <c r="K183" s="53"/>
      <c r="L183" s="8">
        <v>100</v>
      </c>
      <c r="M183" s="8">
        <v>0</v>
      </c>
      <c r="N183" s="8">
        <v>0</v>
      </c>
      <c r="O183" s="26"/>
    </row>
    <row r="184" spans="1:15" ht="15.75" customHeight="1" x14ac:dyDescent="0.25">
      <c r="A184" s="19"/>
      <c r="B184" s="24" t="str">
        <f t="shared" si="13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5"/>
        <v/>
      </c>
      <c r="H184" s="21" t="s">
        <v>81</v>
      </c>
      <c r="I184" s="21" t="str">
        <f t="shared" si="14"/>
        <v xml:space="preserve"> </v>
      </c>
      <c r="J184" s="24" t="str">
        <f t="shared" si="16"/>
        <v xml:space="preserve"> </v>
      </c>
      <c r="K184" s="53"/>
      <c r="L184" s="8">
        <v>101</v>
      </c>
      <c r="M184" s="8">
        <v>0</v>
      </c>
      <c r="N184" s="8">
        <v>0</v>
      </c>
      <c r="O184" s="26"/>
    </row>
    <row r="185" spans="1:15" ht="15.75" customHeight="1" x14ac:dyDescent="0.25">
      <c r="A185" s="19"/>
      <c r="B185" s="24" t="str">
        <f t="shared" si="13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5"/>
        <v/>
      </c>
      <c r="H185" s="21" t="s">
        <v>81</v>
      </c>
      <c r="I185" s="21" t="str">
        <f t="shared" si="14"/>
        <v xml:space="preserve"> </v>
      </c>
      <c r="J185" s="24" t="str">
        <f t="shared" si="16"/>
        <v xml:space="preserve"> </v>
      </c>
      <c r="K185" s="53"/>
      <c r="L185" s="8">
        <v>102</v>
      </c>
      <c r="M185" s="8">
        <v>0</v>
      </c>
      <c r="N185" s="8">
        <v>0</v>
      </c>
      <c r="O185" s="26"/>
    </row>
    <row r="186" spans="1:15" ht="15.75" customHeight="1" x14ac:dyDescent="0.25">
      <c r="A186" s="19"/>
      <c r="B186" s="24" t="str">
        <f t="shared" si="13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5"/>
        <v/>
      </c>
      <c r="H186" s="21" t="s">
        <v>81</v>
      </c>
      <c r="I186" s="21" t="str">
        <f t="shared" si="14"/>
        <v xml:space="preserve"> </v>
      </c>
      <c r="J186" s="24" t="str">
        <f t="shared" si="16"/>
        <v xml:space="preserve"> </v>
      </c>
      <c r="K186" s="53"/>
      <c r="L186" s="8">
        <v>103</v>
      </c>
      <c r="M186" s="8">
        <v>0</v>
      </c>
      <c r="N186" s="8">
        <v>0</v>
      </c>
      <c r="O186" s="26"/>
    </row>
    <row r="187" spans="1:15" ht="15.75" customHeight="1" x14ac:dyDescent="0.25">
      <c r="A187" s="19"/>
      <c r="B187" s="24" t="str">
        <f t="shared" si="13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5"/>
        <v/>
      </c>
      <c r="H187" s="21" t="s">
        <v>81</v>
      </c>
      <c r="I187" s="21" t="str">
        <f t="shared" si="14"/>
        <v xml:space="preserve"> </v>
      </c>
      <c r="J187" s="24" t="str">
        <f t="shared" si="16"/>
        <v xml:space="preserve"> </v>
      </c>
      <c r="K187" s="53"/>
      <c r="L187" s="8">
        <v>104</v>
      </c>
      <c r="M187" s="8">
        <v>0</v>
      </c>
      <c r="N187" s="8">
        <v>0</v>
      </c>
      <c r="O187" s="26"/>
    </row>
    <row r="188" spans="1:15" ht="15.75" customHeight="1" x14ac:dyDescent="0.25">
      <c r="A188" s="19"/>
      <c r="B188" s="24" t="str">
        <f t="shared" si="13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5"/>
        <v/>
      </c>
      <c r="H188" s="21" t="s">
        <v>81</v>
      </c>
      <c r="I188" s="21" t="str">
        <f t="shared" si="14"/>
        <v xml:space="preserve"> </v>
      </c>
      <c r="J188" s="24" t="str">
        <f t="shared" si="16"/>
        <v xml:space="preserve"> </v>
      </c>
      <c r="K188" s="53"/>
      <c r="L188" s="8">
        <v>105</v>
      </c>
      <c r="M188" s="8">
        <v>0</v>
      </c>
      <c r="N188" s="8">
        <v>0</v>
      </c>
      <c r="O188" s="26"/>
    </row>
    <row r="189" spans="1:15" ht="15.75" customHeight="1" x14ac:dyDescent="0.25">
      <c r="A189" s="19"/>
      <c r="B189" s="24" t="str">
        <f t="shared" si="13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5"/>
        <v/>
      </c>
      <c r="H189" s="21" t="s">
        <v>81</v>
      </c>
      <c r="I189" s="21" t="str">
        <f t="shared" si="14"/>
        <v xml:space="preserve"> </v>
      </c>
      <c r="J189" s="24" t="str">
        <f t="shared" si="16"/>
        <v xml:space="preserve"> </v>
      </c>
      <c r="K189" s="53"/>
      <c r="L189" s="8">
        <v>106</v>
      </c>
      <c r="M189" s="8">
        <v>0</v>
      </c>
      <c r="N189" s="8">
        <v>0</v>
      </c>
      <c r="O189" s="26"/>
    </row>
    <row r="190" spans="1:15" ht="15.75" customHeight="1" x14ac:dyDescent="0.25">
      <c r="A190" s="19"/>
      <c r="B190" s="24" t="str">
        <f t="shared" si="13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5"/>
        <v/>
      </c>
      <c r="H190" s="21" t="s">
        <v>81</v>
      </c>
      <c r="I190" s="21" t="str">
        <f t="shared" si="14"/>
        <v xml:space="preserve"> </v>
      </c>
      <c r="J190" s="24" t="str">
        <f t="shared" si="16"/>
        <v xml:space="preserve"> </v>
      </c>
      <c r="K190" s="53"/>
      <c r="L190" s="8">
        <v>107</v>
      </c>
      <c r="M190" s="8">
        <v>0</v>
      </c>
      <c r="N190" s="8">
        <v>0</v>
      </c>
      <c r="O190" s="26"/>
    </row>
    <row r="191" spans="1:15" ht="15.75" customHeight="1" x14ac:dyDescent="0.25">
      <c r="A191" s="19"/>
      <c r="B191" s="24" t="str">
        <f t="shared" si="13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5"/>
        <v/>
      </c>
      <c r="H191" s="21" t="s">
        <v>81</v>
      </c>
      <c r="I191" s="21" t="str">
        <f t="shared" si="14"/>
        <v xml:space="preserve"> </v>
      </c>
      <c r="J191" s="24" t="str">
        <f t="shared" si="16"/>
        <v xml:space="preserve"> </v>
      </c>
      <c r="K191" s="53"/>
      <c r="L191" s="8">
        <v>108</v>
      </c>
      <c r="M191" s="8">
        <v>0</v>
      </c>
      <c r="N191" s="8">
        <v>0</v>
      </c>
      <c r="O191" s="26"/>
    </row>
    <row r="192" spans="1:15" ht="15.75" customHeight="1" x14ac:dyDescent="0.25">
      <c r="A192" s="19"/>
      <c r="B192" s="24" t="str">
        <f t="shared" si="13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5"/>
        <v/>
      </c>
      <c r="H192" s="21" t="s">
        <v>81</v>
      </c>
      <c r="I192" s="21" t="str">
        <f t="shared" si="14"/>
        <v xml:space="preserve"> </v>
      </c>
      <c r="J192" s="24" t="str">
        <f t="shared" si="16"/>
        <v xml:space="preserve"> </v>
      </c>
      <c r="K192" s="53"/>
      <c r="L192" s="8">
        <v>109</v>
      </c>
      <c r="M192" s="8">
        <v>0</v>
      </c>
      <c r="N192" s="8">
        <v>0</v>
      </c>
      <c r="O192" s="26"/>
    </row>
    <row r="193" spans="1:15" ht="15.75" customHeight="1" x14ac:dyDescent="0.25">
      <c r="A193" s="19"/>
      <c r="B193" s="24" t="str">
        <f t="shared" si="13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5"/>
        <v/>
      </c>
      <c r="H193" s="21" t="s">
        <v>81</v>
      </c>
      <c r="I193" s="21" t="str">
        <f t="shared" si="14"/>
        <v xml:space="preserve"> </v>
      </c>
      <c r="J193" s="24" t="str">
        <f t="shared" si="16"/>
        <v xml:space="preserve"> </v>
      </c>
      <c r="K193" s="53"/>
      <c r="L193" s="8">
        <v>110</v>
      </c>
      <c r="M193" s="8">
        <v>0</v>
      </c>
      <c r="N193" s="8">
        <v>0</v>
      </c>
      <c r="O193" s="26"/>
    </row>
    <row r="194" spans="1:15" ht="15.75" customHeight="1" x14ac:dyDescent="0.25">
      <c r="A194" s="19"/>
      <c r="B194" s="24" t="str">
        <f t="shared" si="13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5"/>
        <v/>
      </c>
      <c r="H194" s="21" t="s">
        <v>81</v>
      </c>
      <c r="I194" s="21" t="str">
        <f t="shared" si="14"/>
        <v xml:space="preserve"> </v>
      </c>
      <c r="J194" s="24" t="str">
        <f t="shared" si="16"/>
        <v xml:space="preserve"> </v>
      </c>
      <c r="K194" s="53"/>
      <c r="L194" s="8">
        <v>111</v>
      </c>
      <c r="M194" s="8">
        <v>0</v>
      </c>
      <c r="N194" s="8">
        <v>0</v>
      </c>
      <c r="O194" s="26"/>
    </row>
    <row r="195" spans="1:15" ht="15.75" customHeight="1" x14ac:dyDescent="0.25">
      <c r="A195" s="19"/>
      <c r="B195" s="24" t="str">
        <f t="shared" si="13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5"/>
        <v/>
      </c>
      <c r="H195" s="21" t="s">
        <v>81</v>
      </c>
      <c r="I195" s="21" t="str">
        <f t="shared" si="14"/>
        <v xml:space="preserve"> </v>
      </c>
      <c r="J195" s="24" t="str">
        <f t="shared" si="16"/>
        <v xml:space="preserve"> </v>
      </c>
      <c r="K195" s="53"/>
      <c r="L195" s="8">
        <v>112</v>
      </c>
      <c r="M195" s="8">
        <v>0</v>
      </c>
      <c r="N195" s="8">
        <v>0</v>
      </c>
      <c r="O195" s="26"/>
    </row>
    <row r="196" spans="1:15" ht="15.75" customHeight="1" x14ac:dyDescent="0.25">
      <c r="A196" s="19"/>
      <c r="B196" s="24" t="str">
        <f t="shared" si="13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5"/>
        <v/>
      </c>
      <c r="H196" s="21" t="s">
        <v>81</v>
      </c>
      <c r="I196" s="21" t="str">
        <f t="shared" si="14"/>
        <v xml:space="preserve"> </v>
      </c>
      <c r="J196" s="24" t="str">
        <f t="shared" si="16"/>
        <v xml:space="preserve"> </v>
      </c>
      <c r="K196" s="53"/>
      <c r="O196" s="26"/>
    </row>
    <row r="197" spans="1:15" ht="15.75" customHeight="1" x14ac:dyDescent="0.25">
      <c r="A197" s="19"/>
      <c r="B197" s="24" t="str">
        <f t="shared" si="13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5"/>
        <v/>
      </c>
      <c r="H197" s="21" t="s">
        <v>81</v>
      </c>
      <c r="I197" s="21" t="str">
        <f t="shared" si="14"/>
        <v xml:space="preserve"> </v>
      </c>
      <c r="J197" s="24" t="str">
        <f t="shared" si="16"/>
        <v xml:space="preserve"> </v>
      </c>
      <c r="K197" s="53"/>
      <c r="O197" s="26"/>
    </row>
    <row r="198" spans="1:15" ht="15.75" customHeight="1" x14ac:dyDescent="0.25">
      <c r="A198" s="19"/>
      <c r="B198" s="24" t="str">
        <f t="shared" si="13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5"/>
        <v/>
      </c>
      <c r="H198" s="21" t="s">
        <v>81</v>
      </c>
      <c r="I198" s="21" t="str">
        <f t="shared" si="14"/>
        <v xml:space="preserve"> </v>
      </c>
      <c r="J198" s="24" t="str">
        <f t="shared" si="16"/>
        <v xml:space="preserve"> </v>
      </c>
      <c r="K198" s="53"/>
    </row>
    <row r="199" spans="1:15" ht="15.75" customHeight="1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53"/>
      <c r="K199" s="53"/>
    </row>
    <row r="200" spans="1:1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53"/>
      <c r="K200" s="53"/>
    </row>
    <row r="201" spans="1:1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53"/>
      <c r="K201" s="53"/>
    </row>
    <row r="202" spans="1:1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53"/>
      <c r="K202" s="53"/>
    </row>
    <row r="203" spans="1:1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53"/>
      <c r="K203" s="53"/>
    </row>
    <row r="204" spans="1:1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53"/>
      <c r="K204" s="53"/>
    </row>
    <row r="205" spans="1:1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53"/>
      <c r="K205" s="53"/>
    </row>
    <row r="206" spans="1:1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53"/>
      <c r="K206" s="53"/>
    </row>
    <row r="207" spans="1:1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53"/>
      <c r="K207" s="53"/>
    </row>
    <row r="208" spans="1:1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53"/>
      <c r="K208" s="53"/>
    </row>
    <row r="209" spans="1:11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53"/>
      <c r="K209" s="53"/>
    </row>
    <row r="210" spans="1:11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53"/>
      <c r="K210" s="53"/>
    </row>
    <row r="211" spans="1:11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53"/>
      <c r="K211" s="53"/>
    </row>
    <row r="212" spans="1:11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53"/>
      <c r="K212" s="53"/>
    </row>
    <row r="213" spans="1:11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53"/>
      <c r="K213" s="53"/>
    </row>
    <row r="214" spans="1:11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53"/>
      <c r="K214" s="53"/>
    </row>
    <row r="215" spans="1:11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53"/>
      <c r="K215" s="53"/>
    </row>
    <row r="216" spans="1:11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53"/>
      <c r="K216" s="53"/>
    </row>
    <row r="217" spans="1:11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53"/>
      <c r="K217" s="53"/>
    </row>
    <row r="218" spans="1:11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53"/>
      <c r="K218" s="53"/>
    </row>
    <row r="219" spans="1:11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53"/>
      <c r="K219" s="53"/>
    </row>
    <row r="220" spans="1:11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53"/>
      <c r="K220" s="53"/>
    </row>
    <row r="221" spans="1:11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53"/>
      <c r="K221" s="53"/>
    </row>
    <row r="222" spans="1:11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53"/>
      <c r="K222" s="53"/>
    </row>
    <row r="223" spans="1:11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53"/>
      <c r="K223" s="53"/>
    </row>
    <row r="224" spans="1:11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53"/>
      <c r="K224" s="53"/>
    </row>
    <row r="225" spans="1:11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53"/>
      <c r="K225" s="53"/>
    </row>
    <row r="226" spans="1:11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53"/>
      <c r="K226" s="53"/>
    </row>
    <row r="227" spans="1:11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53"/>
      <c r="K227" s="53"/>
    </row>
    <row r="228" spans="1:11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53"/>
      <c r="K228" s="53"/>
    </row>
    <row r="229" spans="1:11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53"/>
      <c r="K229" s="53"/>
    </row>
    <row r="230" spans="1:11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53"/>
      <c r="K230" s="53"/>
    </row>
    <row r="231" spans="1:11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53"/>
      <c r="K231" s="53"/>
    </row>
    <row r="232" spans="1:11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53"/>
      <c r="K232" s="53"/>
    </row>
    <row r="233" spans="1:11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53"/>
      <c r="K233" s="53"/>
    </row>
    <row r="234" spans="1:11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53"/>
      <c r="K234" s="53"/>
    </row>
    <row r="235" spans="1:11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53"/>
      <c r="K235" s="53"/>
    </row>
    <row r="236" spans="1:11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53"/>
      <c r="K236" s="53"/>
    </row>
    <row r="237" spans="1:11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53"/>
      <c r="K237" s="53"/>
    </row>
    <row r="238" spans="1:11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53"/>
      <c r="K238" s="53"/>
    </row>
    <row r="239" spans="1:11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53"/>
      <c r="K239" s="53"/>
    </row>
    <row r="240" spans="1:11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53"/>
      <c r="K240" s="53"/>
    </row>
    <row r="241" spans="1:11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53"/>
      <c r="K241" s="53"/>
    </row>
    <row r="242" spans="1:11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53"/>
      <c r="K242" s="53"/>
    </row>
    <row r="243" spans="1:11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53"/>
      <c r="K243" s="53"/>
    </row>
    <row r="244" spans="1:11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53"/>
      <c r="K244" s="53"/>
    </row>
    <row r="245" spans="1:11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53"/>
      <c r="K245" s="53"/>
    </row>
    <row r="246" spans="1:11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53"/>
      <c r="K246" s="53"/>
    </row>
    <row r="247" spans="1:11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53"/>
      <c r="K247" s="53"/>
    </row>
    <row r="248" spans="1:11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53"/>
      <c r="K248" s="53"/>
    </row>
    <row r="249" spans="1:11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53"/>
      <c r="K249" s="53"/>
    </row>
    <row r="250" spans="1:11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53"/>
      <c r="K250" s="53"/>
    </row>
    <row r="251" spans="1:11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53"/>
      <c r="K251" s="53"/>
    </row>
    <row r="252" spans="1:11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53"/>
      <c r="K252" s="53"/>
    </row>
    <row r="253" spans="1:11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53"/>
      <c r="K253" s="53"/>
    </row>
    <row r="254" spans="1:11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53"/>
      <c r="K254" s="53"/>
    </row>
    <row r="255" spans="1:11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53"/>
      <c r="K255" s="53"/>
    </row>
    <row r="40408" spans="3:3" x14ac:dyDescent="0.25">
      <c r="C40408" s="1">
        <v>1888</v>
      </c>
    </row>
  </sheetData>
  <mergeCells count="76">
    <mergeCell ref="AA80:AB80"/>
    <mergeCell ref="Y81:Y85"/>
    <mergeCell ref="Z81:Z85"/>
    <mergeCell ref="AA81:AA85"/>
    <mergeCell ref="AB81:AB85"/>
    <mergeCell ref="Y80:Z80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21:X26"/>
    <mergeCell ref="H80:H83"/>
    <mergeCell ref="Q80:Q85"/>
    <mergeCell ref="X80:X85"/>
    <mergeCell ref="R80:S80"/>
    <mergeCell ref="T80:U80"/>
    <mergeCell ref="R81:R85"/>
    <mergeCell ref="S81:S85"/>
    <mergeCell ref="T81:T85"/>
    <mergeCell ref="U81:U85"/>
    <mergeCell ref="B80:B83"/>
    <mergeCell ref="C80:C83"/>
    <mergeCell ref="E80:E83"/>
    <mergeCell ref="F80:F83"/>
    <mergeCell ref="G80:G83"/>
    <mergeCell ref="E1:J3"/>
    <mergeCell ref="P19:Y19"/>
    <mergeCell ref="C78:I78"/>
    <mergeCell ref="C37:I37"/>
    <mergeCell ref="C30:I30"/>
    <mergeCell ref="Y21:Z21"/>
    <mergeCell ref="P21:P26"/>
    <mergeCell ref="W21:W26"/>
    <mergeCell ref="Q21:Q26"/>
    <mergeCell ref="R21:S21"/>
    <mergeCell ref="T21:U21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11:Z11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I80:I83"/>
    <mergeCell ref="J80:J83"/>
    <mergeCell ref="P80:P85"/>
    <mergeCell ref="W80:W85"/>
    <mergeCell ref="C15:D16"/>
    <mergeCell ref="E15:E16"/>
    <mergeCell ref="C23:I24"/>
    <mergeCell ref="C4:C5"/>
    <mergeCell ref="D4:D5"/>
    <mergeCell ref="E4:E5"/>
    <mergeCell ref="C8:I9"/>
    <mergeCell ref="C10:I11"/>
    <mergeCell ref="C18:I18"/>
  </mergeCells>
  <conditionalFormatting sqref="C84 C133:D143 C148:D198">
    <cfRule type="notContainsBlanks" dxfId="656" priority="62">
      <formula>LEN(TRIM(C84))&gt;0</formula>
    </cfRule>
  </conditionalFormatting>
  <conditionalFormatting sqref="B148:B198 G148:J198 E84:J98 B84:B143 E100:J115 E99:F99 I99:J99 E117:J143 E116:F116 I116:J116">
    <cfRule type="expression" dxfId="655" priority="61">
      <formula>IF($C84=" ",FALSE,TRUE)</formula>
    </cfRule>
  </conditionalFormatting>
  <conditionalFormatting sqref="C85">
    <cfRule type="notContainsBlanks" dxfId="654" priority="60">
      <formula>LEN(TRIM(C85))&gt;0</formula>
    </cfRule>
  </conditionalFormatting>
  <conditionalFormatting sqref="C86">
    <cfRule type="notContainsBlanks" dxfId="653" priority="59">
      <formula>LEN(TRIM(C86))&gt;0</formula>
    </cfRule>
  </conditionalFormatting>
  <conditionalFormatting sqref="C87">
    <cfRule type="notContainsBlanks" dxfId="652" priority="58">
      <formula>LEN(TRIM(C87))&gt;0</formula>
    </cfRule>
  </conditionalFormatting>
  <conditionalFormatting sqref="C88">
    <cfRule type="notContainsBlanks" dxfId="651" priority="57">
      <formula>LEN(TRIM(C88))&gt;0</formula>
    </cfRule>
  </conditionalFormatting>
  <conditionalFormatting sqref="C89">
    <cfRule type="notContainsBlanks" dxfId="650" priority="56">
      <formula>LEN(TRIM(C89))&gt;0</formula>
    </cfRule>
  </conditionalFormatting>
  <conditionalFormatting sqref="C90">
    <cfRule type="notContainsBlanks" dxfId="649" priority="55">
      <formula>LEN(TRIM(C90))&gt;0</formula>
    </cfRule>
  </conditionalFormatting>
  <conditionalFormatting sqref="C91">
    <cfRule type="notContainsBlanks" dxfId="648" priority="54">
      <formula>LEN(TRIM(C91))&gt;0</formula>
    </cfRule>
  </conditionalFormatting>
  <conditionalFormatting sqref="C92">
    <cfRule type="notContainsBlanks" dxfId="647" priority="53">
      <formula>LEN(TRIM(C92))&gt;0</formula>
    </cfRule>
  </conditionalFormatting>
  <conditionalFormatting sqref="C93">
    <cfRule type="notContainsBlanks" dxfId="646" priority="52">
      <formula>LEN(TRIM(C93))&gt;0</formula>
    </cfRule>
  </conditionalFormatting>
  <conditionalFormatting sqref="C94">
    <cfRule type="notContainsBlanks" dxfId="645" priority="51">
      <formula>LEN(TRIM(C94))&gt;0</formula>
    </cfRule>
  </conditionalFormatting>
  <conditionalFormatting sqref="C95">
    <cfRule type="notContainsBlanks" dxfId="644" priority="50">
      <formula>LEN(TRIM(C95))&gt;0</formula>
    </cfRule>
  </conditionalFormatting>
  <conditionalFormatting sqref="C96">
    <cfRule type="notContainsBlanks" dxfId="643" priority="49">
      <formula>LEN(TRIM(C96))&gt;0</formula>
    </cfRule>
  </conditionalFormatting>
  <conditionalFormatting sqref="C97">
    <cfRule type="notContainsBlanks" dxfId="642" priority="48">
      <formula>LEN(TRIM(C97))&gt;0</formula>
    </cfRule>
  </conditionalFormatting>
  <conditionalFormatting sqref="C98">
    <cfRule type="notContainsBlanks" dxfId="641" priority="47">
      <formula>LEN(TRIM(C98))&gt;0</formula>
    </cfRule>
  </conditionalFormatting>
  <conditionalFormatting sqref="C100">
    <cfRule type="notContainsBlanks" dxfId="640" priority="46">
      <formula>LEN(TRIM(C100))&gt;0</formula>
    </cfRule>
  </conditionalFormatting>
  <conditionalFormatting sqref="C101">
    <cfRule type="notContainsBlanks" dxfId="639" priority="45">
      <formula>LEN(TRIM(C101))&gt;0</formula>
    </cfRule>
  </conditionalFormatting>
  <conditionalFormatting sqref="C102">
    <cfRule type="notContainsBlanks" dxfId="638" priority="44">
      <formula>LEN(TRIM(C102))&gt;0</formula>
    </cfRule>
  </conditionalFormatting>
  <conditionalFormatting sqref="C103">
    <cfRule type="notContainsBlanks" dxfId="637" priority="43">
      <formula>LEN(TRIM(C103))&gt;0</formula>
    </cfRule>
  </conditionalFormatting>
  <conditionalFormatting sqref="C104">
    <cfRule type="notContainsBlanks" dxfId="636" priority="42">
      <formula>LEN(TRIM(C104))&gt;0</formula>
    </cfRule>
  </conditionalFormatting>
  <conditionalFormatting sqref="C105">
    <cfRule type="notContainsBlanks" dxfId="635" priority="41">
      <formula>LEN(TRIM(C105))&gt;0</formula>
    </cfRule>
  </conditionalFormatting>
  <conditionalFormatting sqref="C106">
    <cfRule type="notContainsBlanks" dxfId="634" priority="40">
      <formula>LEN(TRIM(C106))&gt;0</formula>
    </cfRule>
  </conditionalFormatting>
  <conditionalFormatting sqref="C107">
    <cfRule type="notContainsBlanks" dxfId="633" priority="39">
      <formula>LEN(TRIM(C107))&gt;0</formula>
    </cfRule>
  </conditionalFormatting>
  <conditionalFormatting sqref="C108">
    <cfRule type="notContainsBlanks" dxfId="632" priority="38">
      <formula>LEN(TRIM(C108))&gt;0</formula>
    </cfRule>
  </conditionalFormatting>
  <conditionalFormatting sqref="C109">
    <cfRule type="notContainsBlanks" dxfId="631" priority="37">
      <formula>LEN(TRIM(C109))&gt;0</formula>
    </cfRule>
  </conditionalFormatting>
  <conditionalFormatting sqref="C110">
    <cfRule type="notContainsBlanks" dxfId="630" priority="36">
      <formula>LEN(TRIM(C110))&gt;0</formula>
    </cfRule>
  </conditionalFormatting>
  <conditionalFormatting sqref="C111">
    <cfRule type="notContainsBlanks" dxfId="629" priority="35">
      <formula>LEN(TRIM(C111))&gt;0</formula>
    </cfRule>
  </conditionalFormatting>
  <conditionalFormatting sqref="C112">
    <cfRule type="notContainsBlanks" dxfId="628" priority="34">
      <formula>LEN(TRIM(C112))&gt;0</formula>
    </cfRule>
  </conditionalFormatting>
  <conditionalFormatting sqref="C113">
    <cfRule type="notContainsBlanks" dxfId="627" priority="33">
      <formula>LEN(TRIM(C113))&gt;0</formula>
    </cfRule>
  </conditionalFormatting>
  <conditionalFormatting sqref="C114">
    <cfRule type="notContainsBlanks" dxfId="626" priority="32">
      <formula>LEN(TRIM(C114))&gt;0</formula>
    </cfRule>
  </conditionalFormatting>
  <conditionalFormatting sqref="C115">
    <cfRule type="notContainsBlanks" dxfId="625" priority="31">
      <formula>LEN(TRIM(C115))&gt;0</formula>
    </cfRule>
  </conditionalFormatting>
  <conditionalFormatting sqref="D116">
    <cfRule type="notContainsBlanks" dxfId="624" priority="30">
      <formula>LEN(TRIM(D116))&gt;0</formula>
    </cfRule>
  </conditionalFormatting>
  <conditionalFormatting sqref="C117:D117">
    <cfRule type="notContainsBlanks" dxfId="623" priority="29">
      <formula>LEN(TRIM(C117))&gt;0</formula>
    </cfRule>
  </conditionalFormatting>
  <conditionalFormatting sqref="C118:D118">
    <cfRule type="notContainsBlanks" dxfId="622" priority="28">
      <formula>LEN(TRIM(C118))&gt;0</formula>
    </cfRule>
  </conditionalFormatting>
  <conditionalFormatting sqref="C119:D119">
    <cfRule type="notContainsBlanks" dxfId="621" priority="27">
      <formula>LEN(TRIM(C119))&gt;0</formula>
    </cfRule>
  </conditionalFormatting>
  <conditionalFormatting sqref="C120:D120">
    <cfRule type="notContainsBlanks" dxfId="620" priority="26">
      <formula>LEN(TRIM(C120))&gt;0</formula>
    </cfRule>
  </conditionalFormatting>
  <conditionalFormatting sqref="C121:D121">
    <cfRule type="notContainsBlanks" dxfId="619" priority="25">
      <formula>LEN(TRIM(C121))&gt;0</formula>
    </cfRule>
  </conditionalFormatting>
  <conditionalFormatting sqref="C122:D122">
    <cfRule type="notContainsBlanks" dxfId="618" priority="24">
      <formula>LEN(TRIM(C122))&gt;0</formula>
    </cfRule>
  </conditionalFormatting>
  <conditionalFormatting sqref="C123:D123">
    <cfRule type="notContainsBlanks" dxfId="617" priority="23">
      <formula>LEN(TRIM(C123))&gt;0</formula>
    </cfRule>
  </conditionalFormatting>
  <conditionalFormatting sqref="C124:D124">
    <cfRule type="notContainsBlanks" dxfId="616" priority="22">
      <formula>LEN(TRIM(C124))&gt;0</formula>
    </cfRule>
  </conditionalFormatting>
  <conditionalFormatting sqref="C125:D125">
    <cfRule type="notContainsBlanks" dxfId="615" priority="21">
      <formula>LEN(TRIM(C125))&gt;0</formula>
    </cfRule>
  </conditionalFormatting>
  <conditionalFormatting sqref="C126:D126">
    <cfRule type="notContainsBlanks" dxfId="614" priority="20">
      <formula>LEN(TRIM(C126))&gt;0</formula>
    </cfRule>
  </conditionalFormatting>
  <conditionalFormatting sqref="C127:D127">
    <cfRule type="notContainsBlanks" dxfId="613" priority="19">
      <formula>LEN(TRIM(C127))&gt;0</formula>
    </cfRule>
  </conditionalFormatting>
  <conditionalFormatting sqref="C128:D128">
    <cfRule type="notContainsBlanks" dxfId="612" priority="18">
      <formula>LEN(TRIM(C128))&gt;0</formula>
    </cfRule>
  </conditionalFormatting>
  <conditionalFormatting sqref="C129:D129">
    <cfRule type="notContainsBlanks" dxfId="611" priority="17">
      <formula>LEN(TRIM(C129))&gt;0</formula>
    </cfRule>
  </conditionalFormatting>
  <conditionalFormatting sqref="C130:D130">
    <cfRule type="notContainsBlanks" dxfId="610" priority="16">
      <formula>LEN(TRIM(C130))&gt;0</formula>
    </cfRule>
  </conditionalFormatting>
  <conditionalFormatting sqref="C131:D131">
    <cfRule type="notContainsBlanks" dxfId="609" priority="15">
      <formula>LEN(TRIM(C131))&gt;0</formula>
    </cfRule>
  </conditionalFormatting>
  <conditionalFormatting sqref="C132:D132">
    <cfRule type="notContainsBlanks" dxfId="608" priority="14">
      <formula>LEN(TRIM(C132))&gt;0</formula>
    </cfRule>
  </conditionalFormatting>
  <conditionalFormatting sqref="E148:E198">
    <cfRule type="expression" dxfId="607" priority="11">
      <formula>IF($C148=" ",FALSE,TRUE)</formula>
    </cfRule>
  </conditionalFormatting>
  <conditionalFormatting sqref="F148:F198">
    <cfRule type="expression" dxfId="606" priority="10">
      <formula>IF($C148=" ",FALSE,TRUE)</formula>
    </cfRule>
  </conditionalFormatting>
  <conditionalFormatting sqref="C99">
    <cfRule type="notContainsBlanks" dxfId="605" priority="9">
      <formula>LEN(TRIM(C99))&gt;0</formula>
    </cfRule>
  </conditionalFormatting>
  <conditionalFormatting sqref="C116">
    <cfRule type="notContainsBlanks" dxfId="604" priority="8">
      <formula>LEN(TRIM(C116))&gt;0</formula>
    </cfRule>
  </conditionalFormatting>
  <conditionalFormatting sqref="D84:D115">
    <cfRule type="expression" dxfId="603" priority="7">
      <formula>IF($C84=" ",FALSE,TRUE)</formula>
    </cfRule>
  </conditionalFormatting>
  <conditionalFormatting sqref="H99">
    <cfRule type="expression" dxfId="602" priority="5">
      <formula>IF($C99=" ",FALSE,TRUE)</formula>
    </cfRule>
  </conditionalFormatting>
  <conditionalFormatting sqref="H116">
    <cfRule type="expression" dxfId="601" priority="3">
      <formula>IF($C116=" ",FALSE,TRUE)</formula>
    </cfRule>
  </conditionalFormatting>
  <conditionalFormatting sqref="G116">
    <cfRule type="expression" dxfId="600" priority="2">
      <formula>IF($C116=" ",FALSE,TRUE)</formula>
    </cfRule>
  </conditionalFormatting>
  <conditionalFormatting sqref="G99">
    <cfRule type="expression" dxfId="599" priority="1">
      <formula>IF($C99="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408"/>
  <sheetViews>
    <sheetView view="pageBreakPreview" topLeftCell="D95" zoomScale="55" zoomScaleNormal="78" zoomScaleSheetLayoutView="55" workbookViewId="0">
      <selection activeCell="R100" sqref="R100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7109375" hidden="1" customWidth="1"/>
    <col min="12" max="14" width="5.710937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525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544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">
        <v>386</v>
      </c>
      <c r="E4" s="199">
        <f>VLOOKUP(D4,Лот!$C$4:$E$19,3,FALSE)</f>
        <v>88</v>
      </c>
      <c r="F4" s="65"/>
      <c r="G4" s="65"/>
      <c r="H4" s="65"/>
      <c r="I4" s="65"/>
      <c r="J4" s="65"/>
      <c r="K4" s="65"/>
      <c r="L4" s="11">
        <v>1074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1075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1074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1074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1074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1074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1074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1074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1074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1074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1074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СВ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ав:ав:8888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4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12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7" t="s">
        <v>22</v>
      </c>
      <c r="D26" s="84" t="str">
        <f>C84</f>
        <v>Метро "Планерная (к/ст)</v>
      </c>
      <c r="E26" s="84"/>
      <c r="F26" s="84"/>
      <c r="G26" s="84"/>
      <c r="H26" s="84"/>
      <c r="I26" s="72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7" t="s">
        <v>24</v>
      </c>
      <c r="D27" s="84" t="str">
        <f>C117</f>
        <v>Метро "Сокол"</v>
      </c>
      <c r="E27" s="84"/>
      <c r="F27" s="84"/>
      <c r="G27" s="84"/>
      <c r="H27" s="84"/>
      <c r="I27" s="72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O31" s="23"/>
      <c r="P31" s="31">
        <v>1</v>
      </c>
      <c r="Q31" s="35">
        <v>0.20833333333333334</v>
      </c>
      <c r="R31" s="31">
        <v>1</v>
      </c>
      <c r="S31" s="91" t="s">
        <v>266</v>
      </c>
      <c r="T31" s="31">
        <v>1</v>
      </c>
      <c r="U31" s="91" t="s">
        <v>266</v>
      </c>
      <c r="V31" s="30"/>
      <c r="W31" s="36">
        <v>2</v>
      </c>
      <c r="X31" s="27">
        <v>0.20833333333333334</v>
      </c>
      <c r="Y31" s="31">
        <v>1</v>
      </c>
      <c r="Z31" s="91" t="s">
        <v>266</v>
      </c>
      <c r="AA31" s="31">
        <v>1</v>
      </c>
      <c r="AB31" s="91" t="s">
        <v>266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96"/>
      <c r="B32" s="96"/>
      <c r="D32" s="77" t="s">
        <v>27</v>
      </c>
      <c r="E32" s="90">
        <f t="array" ref="E32">MAX(IF(G84:G208=0,H84:H208))</f>
        <v>13.443</v>
      </c>
      <c r="F32" s="72"/>
      <c r="G32" s="72"/>
      <c r="H32" s="72"/>
      <c r="I32" s="72"/>
      <c r="J32" s="72"/>
      <c r="K32" s="72"/>
      <c r="O32" s="49"/>
      <c r="P32" s="88">
        <v>1</v>
      </c>
      <c r="Q32" s="89">
        <v>0.22916666666666666</v>
      </c>
      <c r="R32" s="88">
        <v>1</v>
      </c>
      <c r="S32" s="91" t="s">
        <v>266</v>
      </c>
      <c r="T32" s="88">
        <v>1</v>
      </c>
      <c r="U32" s="91" t="s">
        <v>266</v>
      </c>
      <c r="V32" s="85"/>
      <c r="W32" s="101">
        <v>2</v>
      </c>
      <c r="X32" s="92">
        <v>0.22916666666666666</v>
      </c>
      <c r="Y32" s="88">
        <v>1</v>
      </c>
      <c r="Z32" s="91" t="s">
        <v>266</v>
      </c>
      <c r="AA32" s="88">
        <v>1</v>
      </c>
      <c r="AB32" s="91" t="s">
        <v>266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49" customFormat="1" ht="18.75" customHeight="1" x14ac:dyDescent="0.25">
      <c r="B33" s="96"/>
      <c r="D33" s="102" t="s">
        <v>28</v>
      </c>
      <c r="E33" s="90">
        <f t="array" ref="E33">MAX(IF(G84:G208=1,H84:H208))</f>
        <v>14.343999999999999</v>
      </c>
      <c r="F33" s="72"/>
      <c r="G33" s="72"/>
      <c r="H33" s="72"/>
      <c r="I33" s="72"/>
      <c r="J33" s="72"/>
      <c r="K33" s="72"/>
      <c r="L33" s="83"/>
      <c r="M33" s="83"/>
      <c r="N33" s="83"/>
      <c r="P33" s="88">
        <v>1</v>
      </c>
      <c r="Q33" s="89">
        <v>0.25</v>
      </c>
      <c r="R33" s="88">
        <v>1</v>
      </c>
      <c r="S33" s="91" t="s">
        <v>266</v>
      </c>
      <c r="T33" s="88">
        <v>1</v>
      </c>
      <c r="U33" s="91" t="s">
        <v>266</v>
      </c>
      <c r="V33" s="85"/>
      <c r="W33" s="101">
        <v>2</v>
      </c>
      <c r="X33" s="92">
        <v>0.25</v>
      </c>
      <c r="Y33" s="88">
        <v>1</v>
      </c>
      <c r="Z33" s="91" t="s">
        <v>266</v>
      </c>
      <c r="AA33" s="88">
        <v>1</v>
      </c>
      <c r="AB33" s="91" t="s">
        <v>266</v>
      </c>
      <c r="AC33" s="148"/>
      <c r="AD33" s="83"/>
      <c r="AE33" s="83"/>
      <c r="AF33" s="83"/>
      <c r="AG33" s="83"/>
      <c r="AH33" s="93"/>
    </row>
    <row r="34" spans="1:34" s="49" customFormat="1" ht="18.75" customHeight="1" x14ac:dyDescent="0.25">
      <c r="A34" s="96"/>
      <c r="B34" s="96"/>
      <c r="D34" s="77" t="s">
        <v>297</v>
      </c>
      <c r="E34" s="90">
        <f>SUMIF(C84:C208,"Разворот",I84:I208)</f>
        <v>0</v>
      </c>
      <c r="F34" s="94"/>
      <c r="G34" s="94"/>
      <c r="H34" s="94"/>
      <c r="I34" s="94"/>
      <c r="J34" s="72"/>
      <c r="K34" s="72"/>
      <c r="L34" s="83"/>
      <c r="M34" s="83"/>
      <c r="N34" s="83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1</v>
      </c>
      <c r="Z34" s="91" t="s">
        <v>266</v>
      </c>
      <c r="AA34" s="88">
        <v>1</v>
      </c>
      <c r="AB34" s="91" t="s">
        <v>266</v>
      </c>
      <c r="AC34" s="148"/>
      <c r="AD34" s="83"/>
      <c r="AE34" s="83"/>
      <c r="AF34" s="83"/>
      <c r="AG34" s="83"/>
      <c r="AH34" s="93"/>
    </row>
    <row r="35" spans="1:34" s="49" customFormat="1" ht="18.75" customHeight="1" x14ac:dyDescent="0.25">
      <c r="A35" s="96"/>
      <c r="B35" s="96"/>
      <c r="D35" s="77" t="s">
        <v>298</v>
      </c>
      <c r="E35" s="95">
        <f>SUM(E32:E34)</f>
        <v>27.786999999999999</v>
      </c>
      <c r="F35" s="72"/>
      <c r="G35" s="72"/>
      <c r="H35" s="72"/>
      <c r="I35" s="72"/>
      <c r="J35" s="72"/>
      <c r="K35" s="72"/>
      <c r="L35" s="83"/>
      <c r="M35" s="83"/>
      <c r="N35" s="83"/>
      <c r="P35" s="88">
        <v>1</v>
      </c>
      <c r="Q35" s="89">
        <v>0.29166666666666669</v>
      </c>
      <c r="R35" s="88">
        <v>4</v>
      </c>
      <c r="S35" s="91">
        <v>8</v>
      </c>
      <c r="T35" s="88">
        <v>4</v>
      </c>
      <c r="U35" s="91">
        <v>8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D35" s="83"/>
      <c r="AE35" s="83"/>
      <c r="AF35" s="83"/>
      <c r="AG35" s="83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/>
      <c r="P36" s="31">
        <v>1</v>
      </c>
      <c r="Q36" s="35">
        <v>0.3125</v>
      </c>
      <c r="R36" s="31">
        <v>4</v>
      </c>
      <c r="S36" s="91">
        <v>8</v>
      </c>
      <c r="T36" s="31">
        <v>4</v>
      </c>
      <c r="U36" s="91">
        <v>8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4</v>
      </c>
      <c r="S37" s="91">
        <v>8</v>
      </c>
      <c r="T37" s="31">
        <v>4</v>
      </c>
      <c r="U37" s="91">
        <v>8</v>
      </c>
      <c r="V37" s="30"/>
      <c r="W37" s="36">
        <v>2</v>
      </c>
      <c r="X37" s="27">
        <v>0.33333333333333331</v>
      </c>
      <c r="Y37" s="31">
        <v>2</v>
      </c>
      <c r="Z37" s="155" t="s">
        <v>268</v>
      </c>
      <c r="AA37" s="31">
        <v>2</v>
      </c>
      <c r="AB37" s="155" t="s">
        <v>268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4</v>
      </c>
      <c r="S38" s="91">
        <v>8</v>
      </c>
      <c r="T38" s="31">
        <v>4</v>
      </c>
      <c r="U38" s="91">
        <v>8</v>
      </c>
      <c r="V38" s="30"/>
      <c r="W38" s="36">
        <v>2</v>
      </c>
      <c r="X38" s="27">
        <v>0.35416666666666669</v>
      </c>
      <c r="Y38" s="31">
        <v>1</v>
      </c>
      <c r="Z38" s="155" t="s">
        <v>268</v>
      </c>
      <c r="AA38" s="31">
        <v>1</v>
      </c>
      <c r="AB38" s="155" t="s">
        <v>268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4</v>
      </c>
      <c r="S39" s="91">
        <v>8</v>
      </c>
      <c r="T39" s="31">
        <v>4</v>
      </c>
      <c r="U39" s="91">
        <v>8</v>
      </c>
      <c r="V39" s="30"/>
      <c r="W39" s="36">
        <v>2</v>
      </c>
      <c r="X39" s="27">
        <v>0.375</v>
      </c>
      <c r="Y39" s="31">
        <v>2</v>
      </c>
      <c r="Z39" s="155" t="s">
        <v>268</v>
      </c>
      <c r="AA39" s="31">
        <v>2</v>
      </c>
      <c r="AB39" s="155" t="s">
        <v>268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4</v>
      </c>
      <c r="S40" s="91">
        <v>8</v>
      </c>
      <c r="T40" s="31">
        <v>4</v>
      </c>
      <c r="U40" s="91">
        <v>8</v>
      </c>
      <c r="V40" s="30"/>
      <c r="W40" s="36">
        <v>2</v>
      </c>
      <c r="X40" s="27">
        <v>0.39583333333333331</v>
      </c>
      <c r="Y40" s="31">
        <v>1</v>
      </c>
      <c r="Z40" s="155" t="s">
        <v>268</v>
      </c>
      <c r="AA40" s="31">
        <v>1</v>
      </c>
      <c r="AB40" s="155" t="s">
        <v>268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2</v>
      </c>
      <c r="S41" s="91" t="s">
        <v>273</v>
      </c>
      <c r="T41" s="31">
        <v>2</v>
      </c>
      <c r="U41" s="31" t="s">
        <v>273</v>
      </c>
      <c r="V41" s="30"/>
      <c r="W41" s="36">
        <v>2</v>
      </c>
      <c r="X41" s="27">
        <v>0.41666666666666669</v>
      </c>
      <c r="Y41" s="31">
        <v>2</v>
      </c>
      <c r="Z41" s="155" t="s">
        <v>268</v>
      </c>
      <c r="AA41" s="31">
        <v>2</v>
      </c>
      <c r="AB41" s="155" t="s">
        <v>268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1</v>
      </c>
      <c r="S42" s="91" t="s">
        <v>273</v>
      </c>
      <c r="T42" s="31">
        <v>1</v>
      </c>
      <c r="U42" s="31" t="s">
        <v>273</v>
      </c>
      <c r="V42" s="30"/>
      <c r="W42" s="36">
        <v>2</v>
      </c>
      <c r="X42" s="27">
        <v>0.4375</v>
      </c>
      <c r="Y42" s="31">
        <v>1</v>
      </c>
      <c r="Z42" s="155" t="s">
        <v>268</v>
      </c>
      <c r="AA42" s="31">
        <v>1</v>
      </c>
      <c r="AB42" s="155" t="s">
        <v>268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1</v>
      </c>
      <c r="S43" s="91" t="s">
        <v>273</v>
      </c>
      <c r="T43" s="31">
        <v>1</v>
      </c>
      <c r="U43" s="31" t="s">
        <v>273</v>
      </c>
      <c r="V43" s="30"/>
      <c r="W43" s="36">
        <v>2</v>
      </c>
      <c r="X43" s="27">
        <v>0.45833333333333298</v>
      </c>
      <c r="Y43" s="31">
        <v>1</v>
      </c>
      <c r="Z43" s="91" t="s">
        <v>266</v>
      </c>
      <c r="AA43" s="31">
        <v>1</v>
      </c>
      <c r="AB43" s="91" t="s">
        <v>266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1</v>
      </c>
      <c r="S44" s="91" t="s">
        <v>273</v>
      </c>
      <c r="T44" s="31">
        <v>1</v>
      </c>
      <c r="U44" s="31" t="s">
        <v>273</v>
      </c>
      <c r="V44" s="30"/>
      <c r="W44" s="36">
        <v>2</v>
      </c>
      <c r="X44" s="27">
        <v>0.47916666666666702</v>
      </c>
      <c r="Y44" s="31">
        <v>1</v>
      </c>
      <c r="Z44" s="91" t="s">
        <v>266</v>
      </c>
      <c r="AA44" s="31">
        <v>1</v>
      </c>
      <c r="AB44" s="91" t="s">
        <v>266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2</v>
      </c>
      <c r="S45" s="91" t="s">
        <v>273</v>
      </c>
      <c r="T45" s="31">
        <v>2</v>
      </c>
      <c r="U45" s="31" t="s">
        <v>273</v>
      </c>
      <c r="V45" s="30"/>
      <c r="W45" s="36">
        <v>2</v>
      </c>
      <c r="X45" s="27">
        <v>0.5</v>
      </c>
      <c r="Y45" s="31">
        <v>1</v>
      </c>
      <c r="Z45" s="91" t="s">
        <v>266</v>
      </c>
      <c r="AA45" s="31">
        <v>1</v>
      </c>
      <c r="AB45" s="91" t="s">
        <v>266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1</v>
      </c>
      <c r="S46" s="91" t="s">
        <v>273</v>
      </c>
      <c r="T46" s="31">
        <v>1</v>
      </c>
      <c r="U46" s="31" t="s">
        <v>273</v>
      </c>
      <c r="V46" s="30"/>
      <c r="W46" s="36">
        <v>2</v>
      </c>
      <c r="X46" s="27">
        <v>0.52083333333333337</v>
      </c>
      <c r="Y46" s="31">
        <v>1</v>
      </c>
      <c r="Z46" s="91" t="s">
        <v>266</v>
      </c>
      <c r="AA46" s="31">
        <v>1</v>
      </c>
      <c r="AB46" s="91" t="s">
        <v>266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1</v>
      </c>
      <c r="S47" s="91" t="s">
        <v>273</v>
      </c>
      <c r="T47" s="31">
        <v>1</v>
      </c>
      <c r="U47" s="31" t="s">
        <v>273</v>
      </c>
      <c r="V47" s="30"/>
      <c r="W47" s="36">
        <v>2</v>
      </c>
      <c r="X47" s="27">
        <v>0.54166666666666663</v>
      </c>
      <c r="Y47" s="31">
        <v>1</v>
      </c>
      <c r="Z47" s="91" t="s">
        <v>266</v>
      </c>
      <c r="AA47" s="31">
        <v>1</v>
      </c>
      <c r="AB47" s="91" t="s">
        <v>266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1</v>
      </c>
      <c r="S48" s="91" t="s">
        <v>273</v>
      </c>
      <c r="T48" s="31">
        <v>1</v>
      </c>
      <c r="U48" s="31" t="s">
        <v>273</v>
      </c>
      <c r="V48" s="30"/>
      <c r="W48" s="36">
        <v>2</v>
      </c>
      <c r="X48" s="27">
        <v>0.5625</v>
      </c>
      <c r="Y48" s="31">
        <v>1</v>
      </c>
      <c r="Z48" s="91" t="s">
        <v>266</v>
      </c>
      <c r="AA48" s="31">
        <v>1</v>
      </c>
      <c r="AB48" s="91" t="s">
        <v>266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2</v>
      </c>
      <c r="S49" s="155" t="s">
        <v>268</v>
      </c>
      <c r="T49" s="31">
        <v>2</v>
      </c>
      <c r="U49" s="155" t="s">
        <v>268</v>
      </c>
      <c r="V49" s="30"/>
      <c r="W49" s="36">
        <v>2</v>
      </c>
      <c r="X49" s="27">
        <v>0.58333333333333337</v>
      </c>
      <c r="Y49" s="31">
        <v>2</v>
      </c>
      <c r="Z49" s="155" t="s">
        <v>268</v>
      </c>
      <c r="AA49" s="31">
        <v>2</v>
      </c>
      <c r="AB49" s="155" t="s">
        <v>268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1</v>
      </c>
      <c r="S50" s="155" t="s">
        <v>268</v>
      </c>
      <c r="T50" s="31">
        <v>1</v>
      </c>
      <c r="U50" s="155" t="s">
        <v>268</v>
      </c>
      <c r="V50" s="30"/>
      <c r="W50" s="36">
        <v>2</v>
      </c>
      <c r="X50" s="27">
        <v>0.60416666666666663</v>
      </c>
      <c r="Y50" s="31">
        <v>1</v>
      </c>
      <c r="Z50" s="155" t="s">
        <v>268</v>
      </c>
      <c r="AA50" s="31">
        <v>1</v>
      </c>
      <c r="AB50" s="155" t="s">
        <v>268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2</v>
      </c>
      <c r="S51" s="155" t="s">
        <v>268</v>
      </c>
      <c r="T51" s="31">
        <v>2</v>
      </c>
      <c r="U51" s="155" t="s">
        <v>268</v>
      </c>
      <c r="V51" s="30"/>
      <c r="W51" s="36">
        <v>2</v>
      </c>
      <c r="X51" s="27">
        <v>0.625</v>
      </c>
      <c r="Y51" s="31">
        <v>2</v>
      </c>
      <c r="Z51" s="155" t="s">
        <v>268</v>
      </c>
      <c r="AA51" s="31">
        <v>2</v>
      </c>
      <c r="AB51" s="155" t="s">
        <v>268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1</v>
      </c>
      <c r="S52" s="155" t="s">
        <v>268</v>
      </c>
      <c r="T52" s="31">
        <v>1</v>
      </c>
      <c r="U52" s="155" t="s">
        <v>268</v>
      </c>
      <c r="V52" s="30"/>
      <c r="W52" s="36">
        <v>2</v>
      </c>
      <c r="X52" s="27">
        <v>0.64583333333333337</v>
      </c>
      <c r="Y52" s="31">
        <v>1</v>
      </c>
      <c r="Z52" s="155" t="s">
        <v>268</v>
      </c>
      <c r="AA52" s="31">
        <v>1</v>
      </c>
      <c r="AB52" s="155" t="s">
        <v>268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2</v>
      </c>
      <c r="S53" s="155" t="s">
        <v>268</v>
      </c>
      <c r="T53" s="31">
        <v>2</v>
      </c>
      <c r="U53" s="155" t="s">
        <v>268</v>
      </c>
      <c r="V53" s="30"/>
      <c r="W53" s="36">
        <v>2</v>
      </c>
      <c r="X53" s="27">
        <v>0.66666666666666663</v>
      </c>
      <c r="Y53" s="31">
        <v>2</v>
      </c>
      <c r="Z53" s="155" t="s">
        <v>268</v>
      </c>
      <c r="AA53" s="31">
        <v>2</v>
      </c>
      <c r="AB53" s="155" t="s">
        <v>268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1</v>
      </c>
      <c r="S54" s="155" t="s">
        <v>268</v>
      </c>
      <c r="T54" s="31">
        <v>1</v>
      </c>
      <c r="U54" s="155" t="s">
        <v>268</v>
      </c>
      <c r="V54" s="30"/>
      <c r="W54" s="36">
        <v>2</v>
      </c>
      <c r="X54" s="27">
        <v>0.6875</v>
      </c>
      <c r="Y54" s="31">
        <v>1</v>
      </c>
      <c r="Z54" s="155" t="s">
        <v>268</v>
      </c>
      <c r="AA54" s="31">
        <v>1</v>
      </c>
      <c r="AB54" s="155" t="s">
        <v>268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2</v>
      </c>
      <c r="S55" s="155" t="s">
        <v>268</v>
      </c>
      <c r="T55" s="31">
        <v>2</v>
      </c>
      <c r="U55" s="155" t="s">
        <v>268</v>
      </c>
      <c r="V55" s="30"/>
      <c r="W55" s="36">
        <v>2</v>
      </c>
      <c r="X55" s="27">
        <v>0.70833333333333337</v>
      </c>
      <c r="Y55" s="31">
        <v>1</v>
      </c>
      <c r="Z55" s="91" t="s">
        <v>266</v>
      </c>
      <c r="AA55" s="31">
        <v>1</v>
      </c>
      <c r="AB55" s="91" t="s">
        <v>266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1</v>
      </c>
      <c r="S56" s="155" t="s">
        <v>268</v>
      </c>
      <c r="T56" s="31">
        <v>1</v>
      </c>
      <c r="U56" s="155" t="s">
        <v>268</v>
      </c>
      <c r="V56" s="30"/>
      <c r="W56" s="36">
        <v>2</v>
      </c>
      <c r="X56" s="27">
        <v>0.72916666666666663</v>
      </c>
      <c r="Y56" s="31">
        <v>1</v>
      </c>
      <c r="Z56" s="91" t="s">
        <v>266</v>
      </c>
      <c r="AA56" s="31">
        <v>1</v>
      </c>
      <c r="AB56" s="91" t="s">
        <v>266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268</v>
      </c>
      <c r="T57" s="31">
        <v>2</v>
      </c>
      <c r="U57" s="155" t="s">
        <v>268</v>
      </c>
      <c r="V57" s="30"/>
      <c r="W57" s="36">
        <v>2</v>
      </c>
      <c r="X57" s="27">
        <v>0.75</v>
      </c>
      <c r="Y57" s="31">
        <v>1</v>
      </c>
      <c r="Z57" s="91" t="s">
        <v>266</v>
      </c>
      <c r="AA57" s="31">
        <v>1</v>
      </c>
      <c r="AB57" s="91" t="s">
        <v>266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1</v>
      </c>
      <c r="S58" s="155" t="s">
        <v>268</v>
      </c>
      <c r="T58" s="31">
        <v>1</v>
      </c>
      <c r="U58" s="155" t="s">
        <v>268</v>
      </c>
      <c r="V58" s="30"/>
      <c r="W58" s="36">
        <v>2</v>
      </c>
      <c r="X58" s="27">
        <v>0.77083333333333337</v>
      </c>
      <c r="Y58" s="31">
        <v>1</v>
      </c>
      <c r="Z58" s="91" t="s">
        <v>266</v>
      </c>
      <c r="AA58" s="31">
        <v>1</v>
      </c>
      <c r="AB58" s="91" t="s">
        <v>266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268</v>
      </c>
      <c r="T59" s="31">
        <v>2</v>
      </c>
      <c r="U59" s="155" t="s">
        <v>268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1</v>
      </c>
      <c r="S60" s="155" t="s">
        <v>268</v>
      </c>
      <c r="T60" s="31">
        <v>1</v>
      </c>
      <c r="U60" s="155" t="s">
        <v>268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91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91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91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1</v>
      </c>
      <c r="S67" s="91" t="s">
        <v>266</v>
      </c>
      <c r="T67" s="31">
        <v>1</v>
      </c>
      <c r="U67" s="91" t="s">
        <v>266</v>
      </c>
      <c r="V67" s="30"/>
      <c r="W67" s="36">
        <v>2</v>
      </c>
      <c r="X67" s="27">
        <v>0.95833333333333337</v>
      </c>
      <c r="Y67" s="31">
        <v>1</v>
      </c>
      <c r="Z67" s="91" t="s">
        <v>266</v>
      </c>
      <c r="AA67" s="31">
        <v>1</v>
      </c>
      <c r="AB67" s="9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1</v>
      </c>
      <c r="S68" s="91" t="s">
        <v>266</v>
      </c>
      <c r="T68" s="31">
        <v>1</v>
      </c>
      <c r="U68" s="91" t="s">
        <v>266</v>
      </c>
      <c r="V68" s="30"/>
      <c r="W68" s="36">
        <v>2</v>
      </c>
      <c r="X68" s="27">
        <v>0.97916666666666663</v>
      </c>
      <c r="Y68" s="31">
        <v>1</v>
      </c>
      <c r="Z68" s="91" t="s">
        <v>266</v>
      </c>
      <c r="AA68" s="31">
        <v>1</v>
      </c>
      <c r="AB68" s="91" t="s">
        <v>266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1</v>
      </c>
      <c r="S69" s="91" t="s">
        <v>266</v>
      </c>
      <c r="T69" s="31">
        <v>1</v>
      </c>
      <c r="U69" s="91" t="s">
        <v>266</v>
      </c>
      <c r="V69" s="30"/>
      <c r="W69" s="36">
        <v>2</v>
      </c>
      <c r="X69" s="27">
        <v>0</v>
      </c>
      <c r="Y69" s="31">
        <v>1</v>
      </c>
      <c r="Z69" s="91" t="s">
        <v>266</v>
      </c>
      <c r="AA69" s="31">
        <v>1</v>
      </c>
      <c r="AB69" s="91" t="s">
        <v>266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1</v>
      </c>
      <c r="S70" s="91" t="s">
        <v>266</v>
      </c>
      <c r="T70" s="31">
        <v>1</v>
      </c>
      <c r="U70" s="91" t="s">
        <v>266</v>
      </c>
      <c r="V70" s="30"/>
      <c r="W70" s="36">
        <v>2</v>
      </c>
      <c r="X70" s="27">
        <v>2.0833333333333332E-2</v>
      </c>
      <c r="Y70" s="31">
        <v>1</v>
      </c>
      <c r="Z70" s="91" t="s">
        <v>266</v>
      </c>
      <c r="AA70" s="31">
        <v>1</v>
      </c>
      <c r="AB70" s="91" t="s">
        <v>266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1</v>
      </c>
      <c r="Z71" s="91" t="s">
        <v>266</v>
      </c>
      <c r="AA71" s="31">
        <v>1</v>
      </c>
      <c r="AB71" s="91" t="s">
        <v>266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66</v>
      </c>
      <c r="S75" s="147"/>
      <c r="T75" s="147">
        <f>SUM(T27:T74)</f>
        <v>66</v>
      </c>
      <c r="U75" s="147"/>
      <c r="V75" s="30"/>
      <c r="W75" s="145" t="s">
        <v>481</v>
      </c>
      <c r="X75" s="146"/>
      <c r="Y75" s="147">
        <f>SUM(Y27:Y74)</f>
        <v>47</v>
      </c>
      <c r="Z75" s="147"/>
      <c r="AA75" s="147">
        <f>SUM(AA27:AA74)</f>
        <v>47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09" t="s">
        <v>500</v>
      </c>
      <c r="C80" s="213" t="s">
        <v>29</v>
      </c>
      <c r="D80" s="212" t="s">
        <v>300</v>
      </c>
      <c r="E80" s="212" t="s">
        <v>36</v>
      </c>
      <c r="F80" s="212" t="s">
        <v>37</v>
      </c>
      <c r="G80" s="209" t="s">
        <v>501</v>
      </c>
      <c r="H80" s="212" t="s">
        <v>30</v>
      </c>
      <c r="I80" s="212" t="s">
        <v>502</v>
      </c>
      <c r="J80" s="20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10"/>
      <c r="C81" s="213"/>
      <c r="D81" s="212"/>
      <c r="E81" s="212"/>
      <c r="F81" s="212"/>
      <c r="G81" s="210"/>
      <c r="H81" s="212"/>
      <c r="I81" s="212"/>
      <c r="J81" s="21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10"/>
      <c r="C82" s="213"/>
      <c r="D82" s="212"/>
      <c r="E82" s="212"/>
      <c r="F82" s="212"/>
      <c r="G82" s="210"/>
      <c r="H82" s="212"/>
      <c r="I82" s="212"/>
      <c r="J82" s="21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11"/>
      <c r="C83" s="213"/>
      <c r="D83" s="212"/>
      <c r="E83" s="212"/>
      <c r="F83" s="212"/>
      <c r="G83" s="211"/>
      <c r="H83" s="212"/>
      <c r="I83" s="212"/>
      <c r="J83" s="21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11" t="s">
        <v>388</v>
      </c>
      <c r="D84" s="41" t="s">
        <v>419</v>
      </c>
      <c r="E84" s="115">
        <v>55.864430615324402</v>
      </c>
      <c r="F84" s="41">
        <v>37.434796872796099</v>
      </c>
      <c r="G84" s="24">
        <v>0</v>
      </c>
      <c r="H84" s="48">
        <v>0</v>
      </c>
      <c r="I84" s="116"/>
      <c r="J84" s="24"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11" t="s">
        <v>389</v>
      </c>
      <c r="D85" s="41" t="s">
        <v>419</v>
      </c>
      <c r="E85" s="115">
        <v>55.862550143821601</v>
      </c>
      <c r="F85" s="41">
        <v>37.435694614500903</v>
      </c>
      <c r="G85" s="24">
        <v>0</v>
      </c>
      <c r="H85" s="48">
        <v>0.35299999999999998</v>
      </c>
      <c r="I85" s="116">
        <v>0.35299999999999998</v>
      </c>
      <c r="J85" s="24"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87" si="0">IF(C86=" "," ",B85+1)</f>
        <v>3</v>
      </c>
      <c r="C86" s="111" t="s">
        <v>390</v>
      </c>
      <c r="D86" s="41" t="s">
        <v>420</v>
      </c>
      <c r="E86" s="115">
        <v>55.865125223843002</v>
      </c>
      <c r="F86" s="41">
        <v>37.430915091213897</v>
      </c>
      <c r="G86" s="24">
        <v>0</v>
      </c>
      <c r="H86" s="48">
        <v>1.073</v>
      </c>
      <c r="I86" s="116">
        <v>0.72</v>
      </c>
      <c r="J86" s="24"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2:29" ht="15.75" customHeight="1" x14ac:dyDescent="0.25">
      <c r="B87" s="24">
        <f t="shared" si="0"/>
        <v>4</v>
      </c>
      <c r="C87" s="111" t="s">
        <v>391</v>
      </c>
      <c r="D87" s="41" t="s">
        <v>420</v>
      </c>
      <c r="E87" s="115">
        <v>55.864260669813099</v>
      </c>
      <c r="F87" s="41">
        <v>37.425585539778297</v>
      </c>
      <c r="G87" s="24">
        <v>0</v>
      </c>
      <c r="H87" s="48">
        <v>1.421</v>
      </c>
      <c r="I87" s="116">
        <v>0.34800000000000009</v>
      </c>
      <c r="J87" s="24"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>IF(C88=" "," ",B87+1)</f>
        <v>5</v>
      </c>
      <c r="C88" s="111" t="s">
        <v>392</v>
      </c>
      <c r="D88" s="41" t="s">
        <v>420</v>
      </c>
      <c r="E88" s="115">
        <v>55.862452627806803</v>
      </c>
      <c r="F88" s="41">
        <v>37.421971747385797</v>
      </c>
      <c r="G88" s="24">
        <v>0</v>
      </c>
      <c r="H88" s="48">
        <v>1.77</v>
      </c>
      <c r="I88" s="116">
        <v>0.34899999999999998</v>
      </c>
      <c r="J88" s="24"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ref="B89:B142" si="1">IF(C89=" "," ",B88+1)</f>
        <v>6</v>
      </c>
      <c r="C89" s="111" t="s">
        <v>393</v>
      </c>
      <c r="D89" s="41" t="s">
        <v>282</v>
      </c>
      <c r="E89" s="115">
        <v>55.860498923427002</v>
      </c>
      <c r="F89" s="41">
        <v>37.420261632124699</v>
      </c>
      <c r="G89" s="24">
        <v>0</v>
      </c>
      <c r="H89" s="48">
        <v>1.97</v>
      </c>
      <c r="I89" s="116">
        <v>0.19999999999999996</v>
      </c>
      <c r="J89" s="24"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1"/>
        <v>7</v>
      </c>
      <c r="C90" s="111" t="s">
        <v>394</v>
      </c>
      <c r="D90" s="41" t="s">
        <v>421</v>
      </c>
      <c r="E90" s="115">
        <v>55.858072179028397</v>
      </c>
      <c r="F90" s="41">
        <v>37.4187801248071</v>
      </c>
      <c r="G90" s="24">
        <v>0</v>
      </c>
      <c r="H90" s="48">
        <v>2.3010000000000002</v>
      </c>
      <c r="I90" s="116">
        <v>0.33100000000000018</v>
      </c>
      <c r="J90" s="24"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1</v>
      </c>
      <c r="S90" s="91" t="s">
        <v>266</v>
      </c>
      <c r="T90" s="31">
        <v>1</v>
      </c>
      <c r="U90" s="33" t="s">
        <v>266</v>
      </c>
      <c r="V90" s="30"/>
      <c r="W90" s="36">
        <v>4</v>
      </c>
      <c r="X90" s="27">
        <v>0.20833333333333334</v>
      </c>
      <c r="Y90" s="31">
        <v>1</v>
      </c>
      <c r="Z90" s="91" t="s">
        <v>266</v>
      </c>
      <c r="AA90" s="31">
        <v>1</v>
      </c>
      <c r="AB90" s="33" t="s">
        <v>266</v>
      </c>
      <c r="AC90" s="29"/>
    </row>
    <row r="91" spans="2:29" ht="15.75" customHeight="1" x14ac:dyDescent="0.25">
      <c r="B91" s="24">
        <f t="shared" si="1"/>
        <v>8</v>
      </c>
      <c r="C91" s="111" t="s">
        <v>395</v>
      </c>
      <c r="D91" s="41" t="s">
        <v>421</v>
      </c>
      <c r="E91" s="115">
        <v>55.856714259120302</v>
      </c>
      <c r="F91" s="41">
        <v>37.412128542753102</v>
      </c>
      <c r="G91" s="24">
        <v>0</v>
      </c>
      <c r="H91" s="48">
        <v>2.7469999999999999</v>
      </c>
      <c r="I91" s="116">
        <v>0.44599999999999973</v>
      </c>
      <c r="J91" s="24"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88">
        <v>1</v>
      </c>
      <c r="S91" s="91" t="s">
        <v>266</v>
      </c>
      <c r="T91" s="31">
        <v>1</v>
      </c>
      <c r="U91" s="33" t="s">
        <v>266</v>
      </c>
      <c r="V91" s="30"/>
      <c r="W91" s="36">
        <v>4</v>
      </c>
      <c r="X91" s="27">
        <v>0.22916666666666666</v>
      </c>
      <c r="Y91" s="88">
        <v>1</v>
      </c>
      <c r="Z91" s="91" t="s">
        <v>266</v>
      </c>
      <c r="AA91" s="88">
        <v>1</v>
      </c>
      <c r="AB91" s="33" t="s">
        <v>266</v>
      </c>
      <c r="AC91" s="29"/>
    </row>
    <row r="92" spans="2:29" ht="15.75" customHeight="1" x14ac:dyDescent="0.25">
      <c r="B92" s="24">
        <f t="shared" si="1"/>
        <v>9</v>
      </c>
      <c r="C92" s="111" t="s">
        <v>396</v>
      </c>
      <c r="D92" s="41" t="s">
        <v>421</v>
      </c>
      <c r="E92" s="115">
        <v>55.853793587407601</v>
      </c>
      <c r="F92" s="41">
        <v>37.408165859677098</v>
      </c>
      <c r="G92" s="24">
        <v>0</v>
      </c>
      <c r="H92" s="48">
        <v>3.157</v>
      </c>
      <c r="I92" s="116">
        <v>0.41000000000000014</v>
      </c>
      <c r="J92" s="24"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1</v>
      </c>
      <c r="S92" s="91" t="s">
        <v>266</v>
      </c>
      <c r="T92" s="31">
        <v>1</v>
      </c>
      <c r="U92" s="31" t="s">
        <v>266</v>
      </c>
      <c r="V92" s="30"/>
      <c r="W92" s="36">
        <v>4</v>
      </c>
      <c r="X92" s="27">
        <v>0.25</v>
      </c>
      <c r="Y92" s="88">
        <v>1</v>
      </c>
      <c r="Z92" s="91" t="s">
        <v>266</v>
      </c>
      <c r="AA92" s="88">
        <v>1</v>
      </c>
      <c r="AB92" s="33" t="s">
        <v>266</v>
      </c>
      <c r="AC92" s="29"/>
    </row>
    <row r="93" spans="2:29" ht="15.75" customHeight="1" x14ac:dyDescent="0.25">
      <c r="B93" s="24">
        <f t="shared" si="1"/>
        <v>10</v>
      </c>
      <c r="C93" s="111" t="s">
        <v>397</v>
      </c>
      <c r="D93" s="41" t="s">
        <v>421</v>
      </c>
      <c r="E93" s="115">
        <v>55.851690871336203</v>
      </c>
      <c r="F93" s="41">
        <v>37.406797706250003</v>
      </c>
      <c r="G93" s="24">
        <v>0</v>
      </c>
      <c r="H93" s="48">
        <v>3.4060000000000001</v>
      </c>
      <c r="I93" s="116">
        <v>0.24900000000000011</v>
      </c>
      <c r="J93" s="24"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1</v>
      </c>
      <c r="S93" s="91" t="s">
        <v>266</v>
      </c>
      <c r="T93" s="31">
        <v>1</v>
      </c>
      <c r="U93" s="91" t="s">
        <v>266</v>
      </c>
      <c r="V93" s="30"/>
      <c r="W93" s="36">
        <v>4</v>
      </c>
      <c r="X93" s="27">
        <v>0.27083333333333331</v>
      </c>
      <c r="Y93" s="88">
        <v>1</v>
      </c>
      <c r="Z93" s="91" t="s">
        <v>266</v>
      </c>
      <c r="AA93" s="88">
        <v>1</v>
      </c>
      <c r="AB93" s="33" t="s">
        <v>266</v>
      </c>
      <c r="AC93" s="29"/>
    </row>
    <row r="94" spans="2:29" ht="15.75" customHeight="1" x14ac:dyDescent="0.25">
      <c r="B94" s="24">
        <f t="shared" si="1"/>
        <v>11</v>
      </c>
      <c r="C94" s="111" t="s">
        <v>398</v>
      </c>
      <c r="D94" s="41" t="s">
        <v>422</v>
      </c>
      <c r="E94" s="115">
        <v>55.850510936966799</v>
      </c>
      <c r="F94" s="41">
        <v>37.404851744182203</v>
      </c>
      <c r="G94" s="24">
        <v>0</v>
      </c>
      <c r="H94" s="48">
        <v>3.6240000000000001</v>
      </c>
      <c r="I94" s="116">
        <v>0.21799999999999997</v>
      </c>
      <c r="J94" s="24"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88">
        <v>3</v>
      </c>
      <c r="S94" s="33">
        <v>10</v>
      </c>
      <c r="T94" s="31">
        <v>3</v>
      </c>
      <c r="U94" s="33">
        <v>10</v>
      </c>
      <c r="V94" s="30"/>
      <c r="W94" s="36">
        <v>4</v>
      </c>
      <c r="X94" s="27">
        <v>0.29166666666666669</v>
      </c>
      <c r="Y94" s="88">
        <v>1</v>
      </c>
      <c r="Z94" s="91" t="s">
        <v>266</v>
      </c>
      <c r="AA94" s="88">
        <v>1</v>
      </c>
      <c r="AB94" s="33" t="s">
        <v>266</v>
      </c>
      <c r="AC94" s="29"/>
    </row>
    <row r="95" spans="2:29" ht="15.75" customHeight="1" x14ac:dyDescent="0.25">
      <c r="B95" s="24">
        <f t="shared" si="1"/>
        <v>12</v>
      </c>
      <c r="C95" s="111" t="s">
        <v>399</v>
      </c>
      <c r="D95" s="111" t="s">
        <v>399</v>
      </c>
      <c r="E95" s="115">
        <v>55.849485199979</v>
      </c>
      <c r="F95" s="41">
        <v>37.4028106963653</v>
      </c>
      <c r="G95" s="24">
        <v>0</v>
      </c>
      <c r="H95" s="48">
        <v>3.867</v>
      </c>
      <c r="I95" s="116">
        <v>0.24299999999999988</v>
      </c>
      <c r="J95" s="24"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3">
        <v>10</v>
      </c>
      <c r="T95" s="31">
        <v>3</v>
      </c>
      <c r="U95" s="33">
        <v>10</v>
      </c>
      <c r="V95" s="30"/>
      <c r="W95" s="36">
        <v>4</v>
      </c>
      <c r="X95" s="27">
        <v>0.3125</v>
      </c>
      <c r="Y95" s="31">
        <v>1</v>
      </c>
      <c r="Z95" s="91" t="s">
        <v>266</v>
      </c>
      <c r="AA95" s="31">
        <v>1</v>
      </c>
      <c r="AB95" s="33" t="s">
        <v>266</v>
      </c>
      <c r="AC95" s="29"/>
    </row>
    <row r="96" spans="2:29" ht="15.75" customHeight="1" x14ac:dyDescent="0.25">
      <c r="B96" s="24">
        <f t="shared" si="1"/>
        <v>13</v>
      </c>
      <c r="C96" s="111" t="s">
        <v>400</v>
      </c>
      <c r="D96" s="111" t="s">
        <v>399</v>
      </c>
      <c r="E96" s="115">
        <v>55.845386194626698</v>
      </c>
      <c r="F96" s="41">
        <v>37.403826628864799</v>
      </c>
      <c r="G96" s="24">
        <v>0</v>
      </c>
      <c r="H96" s="48">
        <v>4.33</v>
      </c>
      <c r="I96" s="116">
        <v>0.46300000000000008</v>
      </c>
      <c r="J96" s="24"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3</v>
      </c>
      <c r="S96" s="33">
        <v>10</v>
      </c>
      <c r="T96" s="31">
        <v>3</v>
      </c>
      <c r="U96" s="33">
        <v>10</v>
      </c>
      <c r="V96" s="30"/>
      <c r="W96" s="36">
        <v>4</v>
      </c>
      <c r="X96" s="27">
        <v>0.33333333333333331</v>
      </c>
      <c r="Y96" s="31">
        <v>2</v>
      </c>
      <c r="Z96" s="155" t="s">
        <v>268</v>
      </c>
      <c r="AA96" s="31">
        <v>2</v>
      </c>
      <c r="AB96" s="33" t="s">
        <v>268</v>
      </c>
      <c r="AC96" s="29"/>
    </row>
    <row r="97" spans="2:29" ht="15.75" customHeight="1" x14ac:dyDescent="0.25">
      <c r="B97" s="24">
        <f t="shared" si="1"/>
        <v>14</v>
      </c>
      <c r="C97" s="111" t="s">
        <v>401</v>
      </c>
      <c r="D97" s="41" t="s">
        <v>423</v>
      </c>
      <c r="E97" s="115">
        <v>55.838535189759597</v>
      </c>
      <c r="F97" s="41">
        <v>37.4079086847171</v>
      </c>
      <c r="G97" s="24">
        <v>0</v>
      </c>
      <c r="H97" s="48">
        <v>5.2480000000000002</v>
      </c>
      <c r="I97" s="116">
        <v>0.91800000000000015</v>
      </c>
      <c r="J97" s="24"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3">
        <v>10</v>
      </c>
      <c r="T97" s="31">
        <v>3</v>
      </c>
      <c r="U97" s="33">
        <v>10</v>
      </c>
      <c r="V97" s="30"/>
      <c r="W97" s="36">
        <v>4</v>
      </c>
      <c r="X97" s="27">
        <v>0.35416666666666669</v>
      </c>
      <c r="Y97" s="31">
        <v>1</v>
      </c>
      <c r="Z97" s="155" t="s">
        <v>268</v>
      </c>
      <c r="AA97" s="31">
        <v>1</v>
      </c>
      <c r="AB97" s="33" t="s">
        <v>268</v>
      </c>
      <c r="AC97" s="29"/>
    </row>
    <row r="98" spans="2:29" ht="15.75" customHeight="1" x14ac:dyDescent="0.25">
      <c r="B98" s="24">
        <f t="shared" si="1"/>
        <v>15</v>
      </c>
      <c r="C98" s="111" t="s">
        <v>402</v>
      </c>
      <c r="D98" s="41" t="s">
        <v>423</v>
      </c>
      <c r="E98" s="115">
        <v>55.837453611218798</v>
      </c>
      <c r="F98" s="41">
        <v>37.4062119337352</v>
      </c>
      <c r="G98" s="24">
        <v>0</v>
      </c>
      <c r="H98" s="48">
        <v>5.4080000000000004</v>
      </c>
      <c r="I98" s="116">
        <v>0.16000000000000014</v>
      </c>
      <c r="J98" s="24"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3</v>
      </c>
      <c r="S98" s="33">
        <v>10</v>
      </c>
      <c r="T98" s="31">
        <v>3</v>
      </c>
      <c r="U98" s="33">
        <v>10</v>
      </c>
      <c r="V98" s="30"/>
      <c r="W98" s="36">
        <v>4</v>
      </c>
      <c r="X98" s="27">
        <v>0.375</v>
      </c>
      <c r="Y98" s="31">
        <v>2</v>
      </c>
      <c r="Z98" s="155" t="s">
        <v>268</v>
      </c>
      <c r="AA98" s="31">
        <v>2</v>
      </c>
      <c r="AB98" s="33" t="s">
        <v>268</v>
      </c>
      <c r="AC98" s="29"/>
    </row>
    <row r="99" spans="2:29" ht="15.75" customHeight="1" x14ac:dyDescent="0.25">
      <c r="B99" s="24">
        <f t="shared" si="1"/>
        <v>16</v>
      </c>
      <c r="C99" s="111" t="s">
        <v>403</v>
      </c>
      <c r="D99" s="41" t="s">
        <v>423</v>
      </c>
      <c r="E99" s="115">
        <v>55.835132775028399</v>
      </c>
      <c r="F99" s="41">
        <v>37.405051301228497</v>
      </c>
      <c r="G99" s="24">
        <v>0</v>
      </c>
      <c r="H99" s="48">
        <v>5.6760000000000002</v>
      </c>
      <c r="I99" s="116">
        <v>0.26799999999999979</v>
      </c>
      <c r="J99" s="24"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3</v>
      </c>
      <c r="S99" s="33">
        <v>10</v>
      </c>
      <c r="T99" s="31">
        <v>3</v>
      </c>
      <c r="U99" s="31">
        <v>10</v>
      </c>
      <c r="V99" s="30"/>
      <c r="W99" s="36">
        <v>4</v>
      </c>
      <c r="X99" s="27">
        <v>0.39583333333333331</v>
      </c>
      <c r="Y99" s="31">
        <v>1</v>
      </c>
      <c r="Z99" s="155" t="s">
        <v>268</v>
      </c>
      <c r="AA99" s="31">
        <v>1</v>
      </c>
      <c r="AB99" s="33" t="s">
        <v>268</v>
      </c>
      <c r="AC99" s="29"/>
    </row>
    <row r="100" spans="2:29" ht="15.75" customHeight="1" x14ac:dyDescent="0.25">
      <c r="B100" s="24">
        <f t="shared" si="1"/>
        <v>17</v>
      </c>
      <c r="C100" s="111" t="s">
        <v>404</v>
      </c>
      <c r="D100" s="41" t="s">
        <v>423</v>
      </c>
      <c r="E100" s="115">
        <v>55.833205776575802</v>
      </c>
      <c r="F100" s="41">
        <v>37.405160654126099</v>
      </c>
      <c r="G100" s="24">
        <v>0</v>
      </c>
      <c r="H100" s="48">
        <v>5.89</v>
      </c>
      <c r="I100" s="116">
        <v>0.21399999999999952</v>
      </c>
      <c r="J100" s="24"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91" t="s">
        <v>273</v>
      </c>
      <c r="T100" s="31">
        <v>2</v>
      </c>
      <c r="U100" s="31" t="s">
        <v>273</v>
      </c>
      <c r="V100" s="30"/>
      <c r="W100" s="36">
        <v>4</v>
      </c>
      <c r="X100" s="27">
        <v>0.41666666666666669</v>
      </c>
      <c r="Y100" s="31">
        <v>2</v>
      </c>
      <c r="Z100" s="155" t="s">
        <v>268</v>
      </c>
      <c r="AA100" s="31">
        <v>2</v>
      </c>
      <c r="AB100" s="33" t="s">
        <v>268</v>
      </c>
      <c r="AC100" s="29"/>
    </row>
    <row r="101" spans="2:29" ht="15.75" customHeight="1" x14ac:dyDescent="0.25">
      <c r="B101" s="24">
        <f t="shared" si="1"/>
        <v>18</v>
      </c>
      <c r="C101" s="111" t="s">
        <v>155</v>
      </c>
      <c r="D101" s="41" t="s">
        <v>424</v>
      </c>
      <c r="E101" s="115">
        <v>55.828837473082501</v>
      </c>
      <c r="F101" s="41">
        <v>37.4129717766086</v>
      </c>
      <c r="G101" s="24">
        <v>0</v>
      </c>
      <c r="H101" s="48">
        <v>6.72</v>
      </c>
      <c r="I101" s="116">
        <v>0.83000000000000007</v>
      </c>
      <c r="J101" s="24">
        <v>18</v>
      </c>
      <c r="K101" s="54"/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91" t="s">
        <v>273</v>
      </c>
      <c r="T101" s="31">
        <v>1</v>
      </c>
      <c r="U101" s="31" t="s">
        <v>273</v>
      </c>
      <c r="V101" s="30"/>
      <c r="W101" s="36">
        <v>4</v>
      </c>
      <c r="X101" s="27">
        <v>0.4375</v>
      </c>
      <c r="Y101" s="31">
        <v>1</v>
      </c>
      <c r="Z101" s="155" t="s">
        <v>268</v>
      </c>
      <c r="AA101" s="31">
        <v>1</v>
      </c>
      <c r="AB101" s="33" t="s">
        <v>268</v>
      </c>
      <c r="AC101" s="29"/>
    </row>
    <row r="102" spans="2:29" ht="15.75" customHeight="1" x14ac:dyDescent="0.25">
      <c r="B102" s="24">
        <f t="shared" si="1"/>
        <v>19</v>
      </c>
      <c r="C102" s="111" t="s">
        <v>154</v>
      </c>
      <c r="D102" s="41" t="s">
        <v>424</v>
      </c>
      <c r="E102" s="115">
        <v>55.8279754104299</v>
      </c>
      <c r="F102" s="41">
        <v>37.417255936827097</v>
      </c>
      <c r="G102" s="24">
        <v>0</v>
      </c>
      <c r="H102" s="48">
        <v>7.0060000000000002</v>
      </c>
      <c r="I102" s="116">
        <v>0.28600000000000048</v>
      </c>
      <c r="J102" s="24">
        <v>19</v>
      </c>
      <c r="K102" s="54"/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1</v>
      </c>
      <c r="S102" s="91" t="s">
        <v>273</v>
      </c>
      <c r="T102" s="31">
        <v>1</v>
      </c>
      <c r="U102" s="31" t="s">
        <v>273</v>
      </c>
      <c r="V102" s="30"/>
      <c r="W102" s="36">
        <v>4</v>
      </c>
      <c r="X102" s="27">
        <v>0.45833333333333298</v>
      </c>
      <c r="Y102" s="31">
        <v>1</v>
      </c>
      <c r="Z102" s="91" t="s">
        <v>266</v>
      </c>
      <c r="AA102" s="31">
        <v>1</v>
      </c>
      <c r="AB102" s="33" t="s">
        <v>266</v>
      </c>
      <c r="AC102" s="29"/>
    </row>
    <row r="103" spans="2:29" ht="15.75" customHeight="1" x14ac:dyDescent="0.25">
      <c r="B103" s="24">
        <f t="shared" si="1"/>
        <v>20</v>
      </c>
      <c r="C103" s="111" t="s">
        <v>157</v>
      </c>
      <c r="D103" s="41" t="s">
        <v>424</v>
      </c>
      <c r="E103" s="115">
        <v>55.826730314896402</v>
      </c>
      <c r="F103" s="41">
        <v>37.423108581261097</v>
      </c>
      <c r="G103" s="24">
        <v>0</v>
      </c>
      <c r="H103" s="48">
        <v>7.3979999999999997</v>
      </c>
      <c r="I103" s="116">
        <v>0.39199999999999946</v>
      </c>
      <c r="J103" s="24">
        <v>20</v>
      </c>
      <c r="K103" s="54"/>
      <c r="L103" s="8">
        <v>20</v>
      </c>
      <c r="M103" s="8">
        <v>0</v>
      </c>
      <c r="N103" s="8">
        <v>1</v>
      </c>
      <c r="O103" s="26"/>
      <c r="P103" s="31">
        <v>3</v>
      </c>
      <c r="Q103" s="35">
        <v>0.47916666666666702</v>
      </c>
      <c r="R103" s="31">
        <v>1</v>
      </c>
      <c r="S103" s="91" t="s">
        <v>273</v>
      </c>
      <c r="T103" s="31">
        <v>1</v>
      </c>
      <c r="U103" s="31" t="s">
        <v>273</v>
      </c>
      <c r="V103" s="30"/>
      <c r="W103" s="36">
        <v>4</v>
      </c>
      <c r="X103" s="27">
        <v>0.47916666666666702</v>
      </c>
      <c r="Y103" s="31">
        <v>1</v>
      </c>
      <c r="Z103" s="91" t="s">
        <v>266</v>
      </c>
      <c r="AA103" s="31">
        <v>1</v>
      </c>
      <c r="AB103" s="33" t="s">
        <v>266</v>
      </c>
      <c r="AC103" s="29"/>
    </row>
    <row r="104" spans="2:29" ht="15.75" customHeight="1" x14ac:dyDescent="0.25">
      <c r="B104" s="24">
        <f t="shared" si="1"/>
        <v>21</v>
      </c>
      <c r="C104" s="111" t="s">
        <v>153</v>
      </c>
      <c r="D104" s="41" t="s">
        <v>424</v>
      </c>
      <c r="E104" s="115">
        <v>55.825899837716698</v>
      </c>
      <c r="F104" s="41">
        <v>37.4268317932721</v>
      </c>
      <c r="G104" s="24">
        <v>0</v>
      </c>
      <c r="H104" s="48">
        <v>7.649</v>
      </c>
      <c r="I104" s="116">
        <v>0.25100000000000033</v>
      </c>
      <c r="J104" s="24">
        <v>21</v>
      </c>
      <c r="K104" s="54"/>
      <c r="L104" s="8">
        <v>21</v>
      </c>
      <c r="M104" s="8">
        <v>0</v>
      </c>
      <c r="N104" s="8">
        <v>2</v>
      </c>
      <c r="O104" s="26"/>
      <c r="P104" s="31">
        <v>3</v>
      </c>
      <c r="Q104" s="35">
        <v>0.5</v>
      </c>
      <c r="R104" s="31">
        <v>2</v>
      </c>
      <c r="S104" s="91" t="s">
        <v>273</v>
      </c>
      <c r="T104" s="31">
        <v>2</v>
      </c>
      <c r="U104" s="31" t="s">
        <v>273</v>
      </c>
      <c r="V104" s="30"/>
      <c r="W104" s="36">
        <v>4</v>
      </c>
      <c r="X104" s="27">
        <v>0.5</v>
      </c>
      <c r="Y104" s="31">
        <v>1</v>
      </c>
      <c r="Z104" s="91" t="s">
        <v>266</v>
      </c>
      <c r="AA104" s="31">
        <v>1</v>
      </c>
      <c r="AB104" s="33" t="s">
        <v>266</v>
      </c>
      <c r="AC104" s="29"/>
    </row>
    <row r="105" spans="2:29" ht="15.75" customHeight="1" x14ac:dyDescent="0.25">
      <c r="B105" s="24">
        <f t="shared" si="1"/>
        <v>22</v>
      </c>
      <c r="C105" s="111" t="s">
        <v>152</v>
      </c>
      <c r="D105" s="41" t="s">
        <v>424</v>
      </c>
      <c r="E105" s="115">
        <v>55.824230509200099</v>
      </c>
      <c r="F105" s="41">
        <v>37.434098387195398</v>
      </c>
      <c r="G105" s="24">
        <v>0</v>
      </c>
      <c r="H105" s="48">
        <v>8.141</v>
      </c>
      <c r="I105" s="116">
        <v>0.49199999999999999</v>
      </c>
      <c r="J105" s="24">
        <v>22</v>
      </c>
      <c r="K105" s="54"/>
      <c r="L105" s="8">
        <v>22</v>
      </c>
      <c r="M105" s="8">
        <v>0</v>
      </c>
      <c r="N105" s="8">
        <v>3</v>
      </c>
      <c r="O105" s="26" t="s">
        <v>32</v>
      </c>
      <c r="P105" s="31">
        <v>3</v>
      </c>
      <c r="Q105" s="35">
        <v>0.52083333333333337</v>
      </c>
      <c r="R105" s="31">
        <v>1</v>
      </c>
      <c r="S105" s="91" t="s">
        <v>273</v>
      </c>
      <c r="T105" s="31">
        <v>1</v>
      </c>
      <c r="U105" s="31" t="s">
        <v>273</v>
      </c>
      <c r="V105" s="30"/>
      <c r="W105" s="36">
        <v>4</v>
      </c>
      <c r="X105" s="27">
        <v>0.52083333333333337</v>
      </c>
      <c r="Y105" s="31">
        <v>1</v>
      </c>
      <c r="Z105" s="91" t="s">
        <v>266</v>
      </c>
      <c r="AA105" s="31">
        <v>1</v>
      </c>
      <c r="AB105" s="33" t="s">
        <v>266</v>
      </c>
      <c r="AC105" s="29"/>
    </row>
    <row r="106" spans="2:29" ht="15.75" customHeight="1" x14ac:dyDescent="0.25">
      <c r="B106" s="24">
        <f t="shared" si="1"/>
        <v>23</v>
      </c>
      <c r="C106" s="111" t="s">
        <v>192</v>
      </c>
      <c r="D106" s="41" t="s">
        <v>424</v>
      </c>
      <c r="E106" s="115">
        <v>55.822629956386002</v>
      </c>
      <c r="F106" s="41">
        <v>37.440137975519796</v>
      </c>
      <c r="G106" s="24">
        <v>0</v>
      </c>
      <c r="H106" s="48">
        <v>8.56</v>
      </c>
      <c r="I106" s="116">
        <v>0.41900000000000048</v>
      </c>
      <c r="J106" s="24">
        <v>23</v>
      </c>
      <c r="K106" s="54"/>
      <c r="L106" s="8">
        <v>23</v>
      </c>
      <c r="M106" s="8">
        <v>0</v>
      </c>
      <c r="N106" s="8">
        <v>4</v>
      </c>
      <c r="O106" s="26"/>
      <c r="P106" s="31">
        <v>3</v>
      </c>
      <c r="Q106" s="35">
        <v>0.54166666666666663</v>
      </c>
      <c r="R106" s="31">
        <v>1</v>
      </c>
      <c r="S106" s="91" t="s">
        <v>273</v>
      </c>
      <c r="T106" s="31">
        <v>1</v>
      </c>
      <c r="U106" s="31" t="s">
        <v>273</v>
      </c>
      <c r="V106" s="30"/>
      <c r="W106" s="36">
        <v>4</v>
      </c>
      <c r="X106" s="27">
        <v>0.54166666666666663</v>
      </c>
      <c r="Y106" s="31">
        <v>1</v>
      </c>
      <c r="Z106" s="91" t="s">
        <v>266</v>
      </c>
      <c r="AA106" s="31">
        <v>1</v>
      </c>
      <c r="AB106" s="33" t="s">
        <v>266</v>
      </c>
      <c r="AC106" s="29"/>
    </row>
    <row r="107" spans="2:29" ht="15.75" customHeight="1" x14ac:dyDescent="0.25">
      <c r="B107" s="24">
        <f t="shared" si="1"/>
        <v>24</v>
      </c>
      <c r="C107" s="111" t="s">
        <v>181</v>
      </c>
      <c r="D107" s="41" t="s">
        <v>424</v>
      </c>
      <c r="E107" s="115">
        <v>55.820773741736801</v>
      </c>
      <c r="F107" s="41">
        <v>37.446859874085497</v>
      </c>
      <c r="G107" s="24">
        <v>0</v>
      </c>
      <c r="H107" s="48">
        <v>9.0310000000000006</v>
      </c>
      <c r="I107" s="116">
        <v>0.47100000000000009</v>
      </c>
      <c r="J107" s="24">
        <v>24</v>
      </c>
      <c r="K107" s="54"/>
      <c r="L107" s="8">
        <v>24</v>
      </c>
      <c r="M107" s="8">
        <v>0</v>
      </c>
      <c r="N107" s="8">
        <v>5</v>
      </c>
      <c r="O107" s="26"/>
      <c r="P107" s="31">
        <v>3</v>
      </c>
      <c r="Q107" s="35">
        <v>0.5625</v>
      </c>
      <c r="R107" s="31">
        <v>1</v>
      </c>
      <c r="S107" s="91" t="s">
        <v>273</v>
      </c>
      <c r="T107" s="31">
        <v>1</v>
      </c>
      <c r="U107" s="31" t="s">
        <v>273</v>
      </c>
      <c r="V107" s="30"/>
      <c r="W107" s="36">
        <v>4</v>
      </c>
      <c r="X107" s="27">
        <v>0.5625</v>
      </c>
      <c r="Y107" s="31">
        <v>1</v>
      </c>
      <c r="Z107" s="91" t="s">
        <v>266</v>
      </c>
      <c r="AA107" s="31">
        <v>1</v>
      </c>
      <c r="AB107" s="33" t="s">
        <v>266</v>
      </c>
      <c r="AC107" s="29"/>
    </row>
    <row r="108" spans="2:29" ht="15.75" customHeight="1" x14ac:dyDescent="0.25">
      <c r="B108" s="24">
        <f t="shared" si="1"/>
        <v>25</v>
      </c>
      <c r="C108" s="111" t="s">
        <v>75</v>
      </c>
      <c r="D108" s="41" t="s">
        <v>424</v>
      </c>
      <c r="E108" s="115">
        <v>55.816782614614901</v>
      </c>
      <c r="F108" s="41">
        <v>37.4607241589894</v>
      </c>
      <c r="G108" s="24">
        <v>0</v>
      </c>
      <c r="H108" s="48">
        <v>10.01</v>
      </c>
      <c r="I108" s="116">
        <v>0.9789999999999992</v>
      </c>
      <c r="J108" s="24">
        <v>25</v>
      </c>
      <c r="L108" s="8">
        <v>25</v>
      </c>
      <c r="M108" s="8">
        <v>0</v>
      </c>
      <c r="N108" s="8">
        <v>6</v>
      </c>
      <c r="O108" s="26"/>
      <c r="P108" s="31">
        <v>3</v>
      </c>
      <c r="Q108" s="35">
        <v>0.58333333333333337</v>
      </c>
      <c r="R108" s="31">
        <v>2</v>
      </c>
      <c r="S108" s="155" t="s">
        <v>268</v>
      </c>
      <c r="T108" s="31">
        <v>2</v>
      </c>
      <c r="U108" s="31" t="s">
        <v>268</v>
      </c>
      <c r="V108" s="30"/>
      <c r="W108" s="36">
        <v>4</v>
      </c>
      <c r="X108" s="27">
        <v>0.58333333333333337</v>
      </c>
      <c r="Y108" s="31">
        <v>2</v>
      </c>
      <c r="Z108" s="155" t="s">
        <v>268</v>
      </c>
      <c r="AA108" s="31">
        <v>2</v>
      </c>
      <c r="AB108" s="33" t="s">
        <v>268</v>
      </c>
      <c r="AC108" s="29"/>
    </row>
    <row r="109" spans="2:29" ht="15.75" customHeight="1" x14ac:dyDescent="0.25">
      <c r="B109" s="24">
        <f t="shared" si="1"/>
        <v>26</v>
      </c>
      <c r="C109" s="111" t="s">
        <v>75</v>
      </c>
      <c r="D109" s="41" t="s">
        <v>424</v>
      </c>
      <c r="E109" s="115">
        <v>55.816738836309497</v>
      </c>
      <c r="F109" s="41">
        <v>37.460915628233401</v>
      </c>
      <c r="G109" s="24">
        <v>0</v>
      </c>
      <c r="H109" s="48">
        <v>10.023</v>
      </c>
      <c r="I109" s="116">
        <v>1.2999999999999901E-2</v>
      </c>
      <c r="J109" s="24">
        <v>26</v>
      </c>
      <c r="L109" s="8">
        <v>26</v>
      </c>
      <c r="M109" s="8">
        <v>0</v>
      </c>
      <c r="N109" s="8">
        <v>7</v>
      </c>
      <c r="O109" s="26"/>
      <c r="P109" s="31">
        <v>3</v>
      </c>
      <c r="Q109" s="35">
        <v>0.60416666666666663</v>
      </c>
      <c r="R109" s="31">
        <v>1</v>
      </c>
      <c r="S109" s="155" t="s">
        <v>268</v>
      </c>
      <c r="T109" s="31">
        <v>1</v>
      </c>
      <c r="U109" s="31" t="s">
        <v>268</v>
      </c>
      <c r="V109" s="30"/>
      <c r="W109" s="36">
        <v>4</v>
      </c>
      <c r="X109" s="27">
        <v>0.60416666666666663</v>
      </c>
      <c r="Y109" s="31">
        <v>1</v>
      </c>
      <c r="Z109" s="155" t="s">
        <v>268</v>
      </c>
      <c r="AA109" s="31">
        <v>1</v>
      </c>
      <c r="AB109" s="33" t="s">
        <v>268</v>
      </c>
      <c r="AC109" s="29"/>
    </row>
    <row r="110" spans="2:29" ht="15.75" customHeight="1" x14ac:dyDescent="0.25">
      <c r="B110" s="24">
        <f t="shared" si="1"/>
        <v>27</v>
      </c>
      <c r="C110" s="111" t="s">
        <v>405</v>
      </c>
      <c r="D110" s="41" t="s">
        <v>424</v>
      </c>
      <c r="E110" s="115">
        <v>55.814396306398898</v>
      </c>
      <c r="F110" s="41">
        <v>37.469282991669097</v>
      </c>
      <c r="G110" s="24">
        <v>0</v>
      </c>
      <c r="H110" s="48">
        <v>10.608000000000001</v>
      </c>
      <c r="I110" s="116">
        <v>0.58500000000000085</v>
      </c>
      <c r="J110" s="24">
        <v>27</v>
      </c>
      <c r="L110" s="8">
        <v>27</v>
      </c>
      <c r="M110" s="8">
        <v>0</v>
      </c>
      <c r="N110" s="8">
        <v>8</v>
      </c>
      <c r="O110" s="26"/>
      <c r="P110" s="31">
        <v>3</v>
      </c>
      <c r="Q110" s="35">
        <v>0.625</v>
      </c>
      <c r="R110" s="31">
        <v>2</v>
      </c>
      <c r="S110" s="155" t="s">
        <v>268</v>
      </c>
      <c r="T110" s="31">
        <v>2</v>
      </c>
      <c r="U110" s="31" t="s">
        <v>268</v>
      </c>
      <c r="V110" s="30"/>
      <c r="W110" s="36">
        <v>4</v>
      </c>
      <c r="X110" s="27">
        <v>0.625</v>
      </c>
      <c r="Y110" s="31">
        <v>2</v>
      </c>
      <c r="Z110" s="155" t="s">
        <v>268</v>
      </c>
      <c r="AA110" s="31">
        <v>2</v>
      </c>
      <c r="AB110" s="33" t="s">
        <v>268</v>
      </c>
      <c r="AC110" s="29"/>
    </row>
    <row r="111" spans="2:29" ht="15.75" customHeight="1" x14ac:dyDescent="0.25">
      <c r="B111" s="24">
        <f t="shared" si="1"/>
        <v>28</v>
      </c>
      <c r="C111" s="111" t="s">
        <v>76</v>
      </c>
      <c r="D111" s="41" t="s">
        <v>424</v>
      </c>
      <c r="E111" s="115">
        <v>55.814359808755299</v>
      </c>
      <c r="F111" s="41">
        <v>37.469441989300798</v>
      </c>
      <c r="G111" s="24">
        <v>0</v>
      </c>
      <c r="H111" s="48">
        <v>10.619</v>
      </c>
      <c r="I111" s="116">
        <v>1.0999999999999233E-2</v>
      </c>
      <c r="J111" s="24">
        <v>28</v>
      </c>
      <c r="L111" s="8">
        <v>28</v>
      </c>
      <c r="M111" s="8">
        <v>0</v>
      </c>
      <c r="N111" s="8">
        <v>9</v>
      </c>
      <c r="O111" s="156"/>
      <c r="P111" s="31">
        <v>3</v>
      </c>
      <c r="Q111" s="35">
        <v>0.64583333333333337</v>
      </c>
      <c r="R111" s="31">
        <v>1</v>
      </c>
      <c r="S111" s="155" t="s">
        <v>268</v>
      </c>
      <c r="T111" s="31">
        <v>1</v>
      </c>
      <c r="U111" s="31" t="s">
        <v>268</v>
      </c>
      <c r="V111" s="30"/>
      <c r="W111" s="36">
        <v>4</v>
      </c>
      <c r="X111" s="27">
        <v>0.64583333333333337</v>
      </c>
      <c r="Y111" s="31">
        <v>1</v>
      </c>
      <c r="Z111" s="155" t="s">
        <v>268</v>
      </c>
      <c r="AA111" s="31">
        <v>1</v>
      </c>
      <c r="AB111" s="33" t="s">
        <v>268</v>
      </c>
      <c r="AC111" s="29"/>
    </row>
    <row r="112" spans="2:29" ht="15.75" customHeight="1" x14ac:dyDescent="0.25">
      <c r="B112" s="24">
        <f t="shared" si="1"/>
        <v>29</v>
      </c>
      <c r="C112" s="111" t="s">
        <v>77</v>
      </c>
      <c r="D112" s="41" t="s">
        <v>424</v>
      </c>
      <c r="E112" s="115">
        <v>55.812400628657798</v>
      </c>
      <c r="F112" s="41">
        <v>37.476941068352502</v>
      </c>
      <c r="G112" s="24">
        <v>0</v>
      </c>
      <c r="H112" s="48">
        <v>11.137</v>
      </c>
      <c r="I112" s="116">
        <v>0.51800000000000068</v>
      </c>
      <c r="J112" s="24">
        <v>29</v>
      </c>
      <c r="L112" s="8">
        <v>29</v>
      </c>
      <c r="M112" s="8">
        <v>0</v>
      </c>
      <c r="N112" s="8">
        <v>10</v>
      </c>
      <c r="O112" s="26"/>
      <c r="P112" s="31">
        <v>3</v>
      </c>
      <c r="Q112" s="35">
        <v>0.66666666666666663</v>
      </c>
      <c r="R112" s="31">
        <v>2</v>
      </c>
      <c r="S112" s="155" t="s">
        <v>268</v>
      </c>
      <c r="T112" s="31">
        <v>2</v>
      </c>
      <c r="U112" s="31" t="s">
        <v>268</v>
      </c>
      <c r="V112" s="30"/>
      <c r="W112" s="36">
        <v>4</v>
      </c>
      <c r="X112" s="27">
        <v>0.66666666666666663</v>
      </c>
      <c r="Y112" s="31">
        <v>2</v>
      </c>
      <c r="Z112" s="155" t="s">
        <v>268</v>
      </c>
      <c r="AA112" s="31">
        <v>2</v>
      </c>
      <c r="AB112" s="33" t="s">
        <v>268</v>
      </c>
      <c r="AC112" s="29"/>
    </row>
    <row r="113" spans="2:29" ht="15.75" customHeight="1" x14ac:dyDescent="0.25">
      <c r="B113" s="24">
        <f t="shared" si="1"/>
        <v>30</v>
      </c>
      <c r="C113" s="111" t="s">
        <v>70</v>
      </c>
      <c r="D113" s="41" t="s">
        <v>424</v>
      </c>
      <c r="E113" s="115">
        <v>55.811175580545402</v>
      </c>
      <c r="F113" s="41">
        <v>37.482951636792798</v>
      </c>
      <c r="G113" s="24">
        <v>0</v>
      </c>
      <c r="H113" s="48">
        <v>11.538</v>
      </c>
      <c r="I113" s="116">
        <v>0.4009999999999998</v>
      </c>
      <c r="J113" s="24">
        <v>30</v>
      </c>
      <c r="L113" s="8">
        <v>30</v>
      </c>
      <c r="M113" s="8">
        <v>0</v>
      </c>
      <c r="N113" s="8">
        <v>11</v>
      </c>
      <c r="O113" s="26"/>
      <c r="P113" s="31">
        <v>3</v>
      </c>
      <c r="Q113" s="35">
        <v>0.6875</v>
      </c>
      <c r="R113" s="31">
        <v>1</v>
      </c>
      <c r="S113" s="155" t="s">
        <v>268</v>
      </c>
      <c r="T113" s="31">
        <v>1</v>
      </c>
      <c r="U113" s="31" t="s">
        <v>268</v>
      </c>
      <c r="V113" s="30"/>
      <c r="W113" s="36">
        <v>4</v>
      </c>
      <c r="X113" s="27">
        <v>0.6875</v>
      </c>
      <c r="Y113" s="31">
        <v>1</v>
      </c>
      <c r="Z113" s="155" t="s">
        <v>268</v>
      </c>
      <c r="AA113" s="31">
        <v>1</v>
      </c>
      <c r="AB113" s="33" t="s">
        <v>268</v>
      </c>
      <c r="AC113" s="29"/>
    </row>
    <row r="114" spans="2:29" ht="15.75" customHeight="1" x14ac:dyDescent="0.25">
      <c r="B114" s="24">
        <f t="shared" si="1"/>
        <v>31</v>
      </c>
      <c r="C114" s="111" t="s">
        <v>69</v>
      </c>
      <c r="D114" s="41" t="s">
        <v>424</v>
      </c>
      <c r="E114" s="115">
        <v>55.808971890962702</v>
      </c>
      <c r="F114" s="41">
        <v>37.493737003352798</v>
      </c>
      <c r="G114" s="24">
        <v>0</v>
      </c>
      <c r="H114" s="48">
        <v>12.271000000000001</v>
      </c>
      <c r="I114" s="116">
        <v>0.73300000000000054</v>
      </c>
      <c r="J114" s="24">
        <v>31</v>
      </c>
      <c r="L114" s="8">
        <v>31</v>
      </c>
      <c r="M114" s="8">
        <v>0</v>
      </c>
      <c r="N114" s="8">
        <v>12</v>
      </c>
      <c r="O114" s="26"/>
      <c r="P114" s="31">
        <v>3</v>
      </c>
      <c r="Q114" s="35">
        <v>0.70833333333333337</v>
      </c>
      <c r="R114" s="31">
        <v>2</v>
      </c>
      <c r="S114" s="155" t="s">
        <v>268</v>
      </c>
      <c r="T114" s="31">
        <v>2</v>
      </c>
      <c r="U114" s="31" t="s">
        <v>268</v>
      </c>
      <c r="V114" s="30"/>
      <c r="W114" s="36">
        <v>4</v>
      </c>
      <c r="X114" s="27">
        <v>0.70833333333333337</v>
      </c>
      <c r="Y114" s="31">
        <v>1</v>
      </c>
      <c r="Z114" s="91" t="s">
        <v>266</v>
      </c>
      <c r="AA114" s="31">
        <v>1</v>
      </c>
      <c r="AB114" s="33" t="s">
        <v>266</v>
      </c>
      <c r="AC114" s="29"/>
    </row>
    <row r="115" spans="2:29" ht="15.75" customHeight="1" x14ac:dyDescent="0.25">
      <c r="B115" s="24">
        <f t="shared" si="1"/>
        <v>32</v>
      </c>
      <c r="C115" s="111" t="s">
        <v>68</v>
      </c>
      <c r="D115" s="41" t="s">
        <v>425</v>
      </c>
      <c r="E115" s="115">
        <v>55.807891370704098</v>
      </c>
      <c r="F115" s="41">
        <v>37.499559088435603</v>
      </c>
      <c r="G115" s="24">
        <v>0</v>
      </c>
      <c r="H115" s="48">
        <v>12.63</v>
      </c>
      <c r="I115" s="116">
        <v>0.35899999999999999</v>
      </c>
      <c r="J115" s="24">
        <v>32</v>
      </c>
      <c r="L115" s="8">
        <v>32</v>
      </c>
      <c r="M115" s="8">
        <v>0</v>
      </c>
      <c r="N115" s="8">
        <v>13</v>
      </c>
      <c r="O115" s="26"/>
      <c r="P115" s="31">
        <v>3</v>
      </c>
      <c r="Q115" s="35">
        <v>0.72916666666666663</v>
      </c>
      <c r="R115" s="31">
        <v>1</v>
      </c>
      <c r="S115" s="155" t="s">
        <v>268</v>
      </c>
      <c r="T115" s="31">
        <v>1</v>
      </c>
      <c r="U115" s="31" t="s">
        <v>268</v>
      </c>
      <c r="V115" s="30"/>
      <c r="W115" s="36">
        <v>4</v>
      </c>
      <c r="X115" s="27">
        <v>0.72916666666666663</v>
      </c>
      <c r="Y115" s="31">
        <v>1</v>
      </c>
      <c r="Z115" s="91" t="s">
        <v>266</v>
      </c>
      <c r="AA115" s="31">
        <v>1</v>
      </c>
      <c r="AB115" s="33" t="s">
        <v>266</v>
      </c>
      <c r="AC115" s="29"/>
    </row>
    <row r="116" spans="2:29" ht="15.75" customHeight="1" x14ac:dyDescent="0.25">
      <c r="B116" s="24">
        <f t="shared" si="1"/>
        <v>33</v>
      </c>
      <c r="C116" s="111" t="s">
        <v>67</v>
      </c>
      <c r="D116" s="41" t="s">
        <v>425</v>
      </c>
      <c r="E116" s="115">
        <v>55.806427627305297</v>
      </c>
      <c r="F116" s="41">
        <v>37.5074049825689</v>
      </c>
      <c r="G116" s="24">
        <v>0</v>
      </c>
      <c r="H116" s="48">
        <v>12.983000000000001</v>
      </c>
      <c r="I116" s="116">
        <v>0.35299999999999976</v>
      </c>
      <c r="J116" s="24">
        <v>33</v>
      </c>
      <c r="L116" s="8">
        <v>33</v>
      </c>
      <c r="M116" s="8">
        <v>0</v>
      </c>
      <c r="N116" s="8">
        <v>14</v>
      </c>
      <c r="O116" s="26"/>
      <c r="P116" s="31">
        <v>3</v>
      </c>
      <c r="Q116" s="35">
        <v>0.75</v>
      </c>
      <c r="R116" s="31">
        <v>2</v>
      </c>
      <c r="S116" s="155" t="s">
        <v>268</v>
      </c>
      <c r="T116" s="31">
        <v>2</v>
      </c>
      <c r="U116" s="31" t="s">
        <v>268</v>
      </c>
      <c r="V116" s="30"/>
      <c r="W116" s="36">
        <v>4</v>
      </c>
      <c r="X116" s="27">
        <v>0.75</v>
      </c>
      <c r="Y116" s="31">
        <v>1</v>
      </c>
      <c r="Z116" s="91" t="s">
        <v>266</v>
      </c>
      <c r="AA116" s="31">
        <v>1</v>
      </c>
      <c r="AB116" s="33" t="s">
        <v>266</v>
      </c>
      <c r="AC116" s="29"/>
    </row>
    <row r="117" spans="2:29" ht="15.75" customHeight="1" x14ac:dyDescent="0.25">
      <c r="B117" s="24">
        <f t="shared" si="1"/>
        <v>34</v>
      </c>
      <c r="C117" s="111" t="s">
        <v>66</v>
      </c>
      <c r="D117" s="41" t="s">
        <v>216</v>
      </c>
      <c r="E117" s="115">
        <v>55.804985399880003</v>
      </c>
      <c r="F117" s="41">
        <v>37.509854929983099</v>
      </c>
      <c r="G117" s="46">
        <v>0</v>
      </c>
      <c r="H117" s="48">
        <v>13.443</v>
      </c>
      <c r="I117" s="116">
        <v>0.45999999999999908</v>
      </c>
      <c r="J117" s="24">
        <v>34</v>
      </c>
      <c r="L117" s="8">
        <v>34</v>
      </c>
      <c r="M117" s="8">
        <v>0</v>
      </c>
      <c r="N117" s="8">
        <v>15</v>
      </c>
      <c r="O117" s="26"/>
      <c r="P117" s="31">
        <v>3</v>
      </c>
      <c r="Q117" s="35">
        <v>0.77083333333333337</v>
      </c>
      <c r="R117" s="31">
        <v>1</v>
      </c>
      <c r="S117" s="155" t="s">
        <v>268</v>
      </c>
      <c r="T117" s="31">
        <v>1</v>
      </c>
      <c r="U117" s="31" t="s">
        <v>268</v>
      </c>
      <c r="V117" s="30"/>
      <c r="W117" s="36">
        <v>4</v>
      </c>
      <c r="X117" s="27">
        <v>0.77083333333333337</v>
      </c>
      <c r="Y117" s="31">
        <v>1</v>
      </c>
      <c r="Z117" s="91" t="s">
        <v>266</v>
      </c>
      <c r="AA117" s="31">
        <v>1</v>
      </c>
      <c r="AB117" s="33" t="s">
        <v>266</v>
      </c>
      <c r="AC117" s="29"/>
    </row>
    <row r="118" spans="2:29" ht="15.75" customHeight="1" x14ac:dyDescent="0.25">
      <c r="B118" s="24">
        <f t="shared" si="1"/>
        <v>35</v>
      </c>
      <c r="C118" s="41" t="s">
        <v>308</v>
      </c>
      <c r="D118" s="40"/>
      <c r="E118" s="115"/>
      <c r="F118" s="41"/>
      <c r="G118" s="52" t="s">
        <v>385</v>
      </c>
      <c r="H118" s="21">
        <f>H117+I118</f>
        <v>13.443</v>
      </c>
      <c r="I118" s="21">
        <v>0</v>
      </c>
      <c r="J118" s="19"/>
      <c r="L118" s="8">
        <v>35</v>
      </c>
      <c r="M118" s="8">
        <v>0</v>
      </c>
      <c r="N118" s="8">
        <v>16</v>
      </c>
      <c r="O118" s="26"/>
      <c r="P118" s="31">
        <v>3</v>
      </c>
      <c r="Q118" s="35">
        <v>0.79166666666666663</v>
      </c>
      <c r="R118" s="31">
        <v>2</v>
      </c>
      <c r="S118" s="155" t="s">
        <v>268</v>
      </c>
      <c r="T118" s="31">
        <v>2</v>
      </c>
      <c r="U118" s="31" t="s">
        <v>268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33" t="s">
        <v>266</v>
      </c>
      <c r="AC118" s="29"/>
    </row>
    <row r="119" spans="2:29" ht="15.75" customHeight="1" x14ac:dyDescent="0.25">
      <c r="B119" s="24">
        <f t="shared" si="1"/>
        <v>36</v>
      </c>
      <c r="C119" s="111" t="s">
        <v>66</v>
      </c>
      <c r="D119" s="41" t="s">
        <v>216</v>
      </c>
      <c r="E119" s="115">
        <v>55.804985399880003</v>
      </c>
      <c r="F119" s="41">
        <v>37.509854929983099</v>
      </c>
      <c r="G119" s="24">
        <v>1</v>
      </c>
      <c r="H119" s="48">
        <v>0</v>
      </c>
      <c r="I119" s="116"/>
      <c r="J119" s="24">
        <v>1</v>
      </c>
      <c r="L119" s="8">
        <v>36</v>
      </c>
      <c r="M119" s="8">
        <v>0</v>
      </c>
      <c r="N119" s="8">
        <v>17</v>
      </c>
      <c r="O119" s="26"/>
      <c r="P119" s="31">
        <v>3</v>
      </c>
      <c r="Q119" s="35">
        <v>0.8125</v>
      </c>
      <c r="R119" s="31">
        <v>1</v>
      </c>
      <c r="S119" s="155" t="s">
        <v>268</v>
      </c>
      <c r="T119" s="31">
        <v>1</v>
      </c>
      <c r="U119" s="31" t="s">
        <v>268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33" t="s">
        <v>266</v>
      </c>
      <c r="AC119" s="29"/>
    </row>
    <row r="120" spans="2:29" ht="15.75" customHeight="1" x14ac:dyDescent="0.25">
      <c r="B120" s="24">
        <f>IF(C120=" "," ",B119+1)</f>
        <v>37</v>
      </c>
      <c r="C120" s="111" t="s">
        <v>216</v>
      </c>
      <c r="D120" s="41" t="s">
        <v>216</v>
      </c>
      <c r="E120" s="115">
        <v>55.803403442815501</v>
      </c>
      <c r="F120" s="41">
        <v>37.508449376091797</v>
      </c>
      <c r="G120" s="24">
        <v>1</v>
      </c>
      <c r="H120" s="48">
        <v>0.28299999999999997</v>
      </c>
      <c r="I120" s="116">
        <f t="shared" ref="I120:I142" si="2">H120-H119</f>
        <v>0.28299999999999997</v>
      </c>
      <c r="J120" s="24">
        <v>2</v>
      </c>
      <c r="L120" s="8">
        <v>37</v>
      </c>
      <c r="M120" s="8">
        <v>0</v>
      </c>
      <c r="N120" s="8">
        <v>18</v>
      </c>
      <c r="O120" s="26"/>
      <c r="P120" s="31">
        <v>3</v>
      </c>
      <c r="Q120" s="35">
        <v>0.83333333333333337</v>
      </c>
      <c r="R120" s="31">
        <v>2</v>
      </c>
      <c r="S120" s="155" t="s">
        <v>268</v>
      </c>
      <c r="T120" s="31">
        <v>2</v>
      </c>
      <c r="U120" s="31" t="s">
        <v>268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33" t="s">
        <v>266</v>
      </c>
      <c r="AC120" s="29"/>
    </row>
    <row r="121" spans="2:29" ht="15.75" customHeight="1" x14ac:dyDescent="0.25">
      <c r="B121" s="24">
        <f t="shared" si="1"/>
        <v>38</v>
      </c>
      <c r="C121" s="111" t="s">
        <v>200</v>
      </c>
      <c r="D121" s="41" t="s">
        <v>216</v>
      </c>
      <c r="E121" s="115">
        <v>55.800800887913198</v>
      </c>
      <c r="F121" s="41">
        <v>37.505593852395101</v>
      </c>
      <c r="G121" s="24">
        <v>1</v>
      </c>
      <c r="H121" s="48">
        <v>0.64300000000000002</v>
      </c>
      <c r="I121" s="116">
        <f t="shared" si="2"/>
        <v>0.36000000000000004</v>
      </c>
      <c r="J121" s="24">
        <v>3</v>
      </c>
      <c r="L121" s="8">
        <v>38</v>
      </c>
      <c r="M121" s="8">
        <v>0</v>
      </c>
      <c r="N121" s="8">
        <v>19</v>
      </c>
      <c r="O121" s="26"/>
      <c r="P121" s="31">
        <v>3</v>
      </c>
      <c r="Q121" s="35">
        <v>0.85416666666666663</v>
      </c>
      <c r="R121" s="31">
        <v>1</v>
      </c>
      <c r="S121" s="155" t="s">
        <v>268</v>
      </c>
      <c r="T121" s="31">
        <v>1</v>
      </c>
      <c r="U121" s="31" t="s">
        <v>268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33" t="s">
        <v>266</v>
      </c>
      <c r="AC121" s="29"/>
    </row>
    <row r="122" spans="2:29" ht="15.75" customHeight="1" x14ac:dyDescent="0.25">
      <c r="B122" s="24">
        <f t="shared" si="1"/>
        <v>39</v>
      </c>
      <c r="C122" s="111" t="s">
        <v>406</v>
      </c>
      <c r="D122" s="41" t="s">
        <v>69</v>
      </c>
      <c r="E122" s="115">
        <v>55.804810063597003</v>
      </c>
      <c r="F122" s="41">
        <v>37.494937890908801</v>
      </c>
      <c r="G122" s="24">
        <v>1</v>
      </c>
      <c r="H122" s="48">
        <v>1.7230000000000001</v>
      </c>
      <c r="I122" s="116">
        <f t="shared" si="2"/>
        <v>1.08</v>
      </c>
      <c r="J122" s="24">
        <v>4</v>
      </c>
      <c r="L122" s="8">
        <v>39</v>
      </c>
      <c r="M122" s="8">
        <v>0</v>
      </c>
      <c r="N122" s="8">
        <v>20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3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33" t="s">
        <v>266</v>
      </c>
      <c r="AC122" s="29"/>
    </row>
    <row r="123" spans="2:29" ht="15.75" customHeight="1" x14ac:dyDescent="0.25">
      <c r="B123" s="24">
        <f t="shared" si="1"/>
        <v>40</v>
      </c>
      <c r="C123" s="111" t="s">
        <v>70</v>
      </c>
      <c r="D123" s="41" t="s">
        <v>424</v>
      </c>
      <c r="E123" s="115">
        <v>55.811415590481303</v>
      </c>
      <c r="F123" s="41">
        <v>37.483102689258097</v>
      </c>
      <c r="G123" s="24">
        <v>1</v>
      </c>
      <c r="H123" s="48">
        <v>3.1739999999999999</v>
      </c>
      <c r="I123" s="116">
        <f t="shared" si="2"/>
        <v>1.4509999999999998</v>
      </c>
      <c r="J123" s="24">
        <v>5</v>
      </c>
      <c r="L123" s="8">
        <v>40</v>
      </c>
      <c r="M123" s="8">
        <v>0</v>
      </c>
      <c r="N123" s="8">
        <v>21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3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33" t="s">
        <v>266</v>
      </c>
      <c r="AC123" s="29"/>
    </row>
    <row r="124" spans="2:29" ht="15.75" customHeight="1" x14ac:dyDescent="0.25">
      <c r="B124" s="24">
        <f t="shared" si="1"/>
        <v>41</v>
      </c>
      <c r="C124" s="111" t="s">
        <v>71</v>
      </c>
      <c r="D124" s="41" t="s">
        <v>424</v>
      </c>
      <c r="E124" s="115">
        <v>55.8126819267207</v>
      </c>
      <c r="F124" s="41">
        <v>37.476811129299499</v>
      </c>
      <c r="G124" s="24">
        <v>1</v>
      </c>
      <c r="H124" s="48">
        <v>3.593</v>
      </c>
      <c r="I124" s="116">
        <f t="shared" si="2"/>
        <v>0.41900000000000004</v>
      </c>
      <c r="J124" s="24">
        <v>6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3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33" t="s">
        <v>266</v>
      </c>
      <c r="AC124" s="29"/>
    </row>
    <row r="125" spans="2:29" ht="15.75" customHeight="1" x14ac:dyDescent="0.25">
      <c r="B125" s="24">
        <f t="shared" si="1"/>
        <v>42</v>
      </c>
      <c r="C125" s="111" t="s">
        <v>197</v>
      </c>
      <c r="D125" s="41" t="s">
        <v>424</v>
      </c>
      <c r="E125" s="117">
        <v>55.812706628570602</v>
      </c>
      <c r="F125" s="112">
        <v>37.476681182280601</v>
      </c>
      <c r="G125" s="24">
        <v>1</v>
      </c>
      <c r="H125" s="118">
        <v>3.6019999999999999</v>
      </c>
      <c r="I125" s="116">
        <f t="shared" si="2"/>
        <v>8.999999999999897E-3</v>
      </c>
      <c r="J125" s="24">
        <v>7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3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33" t="s">
        <v>266</v>
      </c>
      <c r="AC125" s="29"/>
    </row>
    <row r="126" spans="2:29" ht="15.75" customHeight="1" x14ac:dyDescent="0.25">
      <c r="B126" s="24">
        <f t="shared" si="1"/>
        <v>43</v>
      </c>
      <c r="C126" s="111" t="s">
        <v>72</v>
      </c>
      <c r="D126" s="41" t="s">
        <v>424</v>
      </c>
      <c r="E126" s="115">
        <v>55.814669787164803</v>
      </c>
      <c r="F126" s="41">
        <v>37.469352275862697</v>
      </c>
      <c r="G126" s="40">
        <v>1</v>
      </c>
      <c r="H126" s="48">
        <v>4.1120000000000001</v>
      </c>
      <c r="I126" s="116">
        <f t="shared" si="2"/>
        <v>0.51000000000000023</v>
      </c>
      <c r="J126" s="24">
        <v>8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1</v>
      </c>
      <c r="S126" s="91" t="s">
        <v>266</v>
      </c>
      <c r="T126" s="31">
        <v>1</v>
      </c>
      <c r="U126" s="31" t="s">
        <v>266</v>
      </c>
      <c r="V126" s="30"/>
      <c r="W126" s="36">
        <v>4</v>
      </c>
      <c r="X126" s="27">
        <v>0.95833333333333337</v>
      </c>
      <c r="Y126" s="31">
        <v>1</v>
      </c>
      <c r="Z126" s="91" t="s">
        <v>266</v>
      </c>
      <c r="AA126" s="31">
        <v>1</v>
      </c>
      <c r="AB126" s="33" t="s">
        <v>266</v>
      </c>
      <c r="AC126" s="29"/>
    </row>
    <row r="127" spans="2:29" ht="15.75" customHeight="1" x14ac:dyDescent="0.25">
      <c r="B127" s="24">
        <f t="shared" si="1"/>
        <v>44</v>
      </c>
      <c r="C127" s="111" t="s">
        <v>407</v>
      </c>
      <c r="D127" s="41" t="s">
        <v>424</v>
      </c>
      <c r="E127" s="115">
        <v>55.817124719158201</v>
      </c>
      <c r="F127" s="41">
        <v>37.460595047837899</v>
      </c>
      <c r="G127" s="40">
        <v>1</v>
      </c>
      <c r="H127" s="48">
        <v>4.7249999999999996</v>
      </c>
      <c r="I127" s="116">
        <f t="shared" si="2"/>
        <v>0.61299999999999955</v>
      </c>
      <c r="J127" s="24">
        <v>9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1</v>
      </c>
      <c r="S127" s="91" t="s">
        <v>266</v>
      </c>
      <c r="T127" s="31">
        <v>1</v>
      </c>
      <c r="U127" s="31" t="s">
        <v>266</v>
      </c>
      <c r="V127" s="30"/>
      <c r="W127" s="36">
        <v>4</v>
      </c>
      <c r="X127" s="27">
        <v>0.97916666666666663</v>
      </c>
      <c r="Y127" s="31">
        <v>1</v>
      </c>
      <c r="Z127" s="91" t="s">
        <v>266</v>
      </c>
      <c r="AA127" s="31">
        <v>1</v>
      </c>
      <c r="AB127" s="33" t="s">
        <v>266</v>
      </c>
      <c r="AC127" s="29"/>
    </row>
    <row r="128" spans="2:29" ht="15.75" customHeight="1" x14ac:dyDescent="0.25">
      <c r="B128" s="24">
        <f t="shared" si="1"/>
        <v>45</v>
      </c>
      <c r="C128" s="111" t="s">
        <v>198</v>
      </c>
      <c r="D128" s="41" t="s">
        <v>424</v>
      </c>
      <c r="E128" s="115">
        <v>55.817180743999302</v>
      </c>
      <c r="F128" s="41">
        <v>37.460363603450197</v>
      </c>
      <c r="G128" s="40">
        <v>1</v>
      </c>
      <c r="H128" s="48">
        <v>4.7409999999999997</v>
      </c>
      <c r="I128" s="116">
        <f t="shared" si="2"/>
        <v>1.6000000000000014E-2</v>
      </c>
      <c r="J128" s="24">
        <v>10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1</v>
      </c>
      <c r="S128" s="91" t="s">
        <v>266</v>
      </c>
      <c r="T128" s="31">
        <v>1</v>
      </c>
      <c r="U128" s="31" t="s">
        <v>266</v>
      </c>
      <c r="V128" s="30"/>
      <c r="W128" s="36">
        <v>4</v>
      </c>
      <c r="X128" s="27">
        <v>0</v>
      </c>
      <c r="Y128" s="31">
        <v>1</v>
      </c>
      <c r="Z128" s="91" t="s">
        <v>266</v>
      </c>
      <c r="AA128" s="31">
        <v>1</v>
      </c>
      <c r="AB128" s="33" t="s">
        <v>266</v>
      </c>
      <c r="AC128" s="29"/>
    </row>
    <row r="129" spans="2:29" ht="15.75" customHeight="1" x14ac:dyDescent="0.25">
      <c r="B129" s="24">
        <f t="shared" si="1"/>
        <v>46</v>
      </c>
      <c r="C129" s="111" t="s">
        <v>181</v>
      </c>
      <c r="D129" s="41" t="s">
        <v>424</v>
      </c>
      <c r="E129" s="115">
        <v>55.821518156803201</v>
      </c>
      <c r="F129" s="41">
        <v>37.445893463829499</v>
      </c>
      <c r="G129" s="40">
        <v>1</v>
      </c>
      <c r="H129" s="48">
        <v>5.774</v>
      </c>
      <c r="I129" s="116">
        <f t="shared" si="2"/>
        <v>1.0330000000000004</v>
      </c>
      <c r="J129" s="24">
        <v>11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1</v>
      </c>
      <c r="S129" s="91" t="s">
        <v>266</v>
      </c>
      <c r="T129" s="31">
        <v>1</v>
      </c>
      <c r="U129" s="31" t="s">
        <v>266</v>
      </c>
      <c r="V129" s="30"/>
      <c r="W129" s="36">
        <v>4</v>
      </c>
      <c r="X129" s="27">
        <v>2.0833333333333332E-2</v>
      </c>
      <c r="Y129" s="31">
        <v>1</v>
      </c>
      <c r="Z129" s="91" t="s">
        <v>266</v>
      </c>
      <c r="AA129" s="31">
        <v>1</v>
      </c>
      <c r="AB129" s="33" t="s">
        <v>266</v>
      </c>
      <c r="AC129" s="29"/>
    </row>
    <row r="130" spans="2:29" ht="15.75" customHeight="1" x14ac:dyDescent="0.25">
      <c r="B130" s="24">
        <f t="shared" si="1"/>
        <v>47</v>
      </c>
      <c r="C130" s="111" t="s">
        <v>192</v>
      </c>
      <c r="D130" s="41" t="s">
        <v>424</v>
      </c>
      <c r="E130" s="117">
        <v>55.822934299129102</v>
      </c>
      <c r="F130" s="112">
        <v>37.440454255550897</v>
      </c>
      <c r="G130" s="119">
        <v>1</v>
      </c>
      <c r="H130" s="118">
        <v>6.149</v>
      </c>
      <c r="I130" s="116">
        <f t="shared" si="2"/>
        <v>0.375</v>
      </c>
      <c r="J130" s="24">
        <v>12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1</v>
      </c>
      <c r="Z130" s="91" t="s">
        <v>266</v>
      </c>
      <c r="AA130" s="31">
        <v>1</v>
      </c>
      <c r="AB130" s="33" t="s">
        <v>266</v>
      </c>
      <c r="AC130" s="29"/>
    </row>
    <row r="131" spans="2:29" ht="15.75" customHeight="1" x14ac:dyDescent="0.25">
      <c r="B131" s="24">
        <f t="shared" si="1"/>
        <v>48</v>
      </c>
      <c r="C131" s="111" t="s">
        <v>152</v>
      </c>
      <c r="D131" s="41" t="s">
        <v>424</v>
      </c>
      <c r="E131" s="115">
        <v>55.824579566774197</v>
      </c>
      <c r="F131" s="41">
        <v>37.434259280798003</v>
      </c>
      <c r="G131" s="40">
        <v>1</v>
      </c>
      <c r="H131" s="48">
        <v>6.5789999999999997</v>
      </c>
      <c r="I131" s="51">
        <f t="shared" si="2"/>
        <v>0.42999999999999972</v>
      </c>
      <c r="J131" s="40">
        <v>13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2:29" ht="15.75" customHeight="1" x14ac:dyDescent="0.25">
      <c r="B132" s="24">
        <f>IF(C132=" "," ",B131+1)</f>
        <v>49</v>
      </c>
      <c r="C132" s="111" t="s">
        <v>153</v>
      </c>
      <c r="D132" s="41" t="s">
        <v>424</v>
      </c>
      <c r="E132" s="115">
        <v>55.826332095900398</v>
      </c>
      <c r="F132" s="41">
        <v>37.426711598969497</v>
      </c>
      <c r="G132" s="40">
        <v>1</v>
      </c>
      <c r="H132" s="48">
        <v>7.09</v>
      </c>
      <c r="I132" s="51">
        <f t="shared" si="2"/>
        <v>0.51100000000000012</v>
      </c>
      <c r="J132" s="40">
        <v>14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>
        <f t="shared" si="1"/>
        <v>50</v>
      </c>
      <c r="C133" s="111" t="s">
        <v>154</v>
      </c>
      <c r="D133" s="41" t="s">
        <v>424</v>
      </c>
      <c r="E133" s="115">
        <v>55.828307283558502</v>
      </c>
      <c r="F133" s="41">
        <v>37.417474032462003</v>
      </c>
      <c r="G133" s="40">
        <v>1</v>
      </c>
      <c r="H133" s="48">
        <v>7.7089999999999996</v>
      </c>
      <c r="I133" s="51">
        <f t="shared" si="2"/>
        <v>0.61899999999999977</v>
      </c>
      <c r="J133" s="40">
        <v>15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>
        <f t="shared" si="1"/>
        <v>51</v>
      </c>
      <c r="C134" s="111" t="s">
        <v>155</v>
      </c>
      <c r="D134" s="41" t="s">
        <v>424</v>
      </c>
      <c r="E134" s="115">
        <v>55.829238916948</v>
      </c>
      <c r="F134" s="41">
        <v>37.412733724135698</v>
      </c>
      <c r="G134" s="40">
        <v>1</v>
      </c>
      <c r="H134" s="48">
        <v>8.0239999999999991</v>
      </c>
      <c r="I134" s="51">
        <f t="shared" si="2"/>
        <v>0.3149999999999995</v>
      </c>
      <c r="J134" s="40">
        <v>16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61</v>
      </c>
      <c r="S134" s="147"/>
      <c r="T134" s="147">
        <f>SUM(T86:T133)</f>
        <v>61</v>
      </c>
      <c r="U134" s="147"/>
      <c r="V134" s="34"/>
      <c r="W134" s="145" t="s">
        <v>481</v>
      </c>
      <c r="X134" s="146"/>
      <c r="Y134" s="147">
        <f>SUM(Y86:Y133)</f>
        <v>47</v>
      </c>
      <c r="Z134" s="147"/>
      <c r="AA134" s="147">
        <f>SUM(AA86:AA133)</f>
        <v>47</v>
      </c>
      <c r="AB134" s="147"/>
      <c r="AC134" s="29"/>
    </row>
    <row r="135" spans="2:29" ht="15.75" customHeight="1" x14ac:dyDescent="0.25">
      <c r="B135" s="24">
        <f t="shared" si="1"/>
        <v>52</v>
      </c>
      <c r="C135" s="111" t="s">
        <v>404</v>
      </c>
      <c r="D135" s="41" t="s">
        <v>423</v>
      </c>
      <c r="E135" s="115">
        <v>55.833324880329897</v>
      </c>
      <c r="F135" s="41">
        <v>37.405450800143299</v>
      </c>
      <c r="G135" s="40">
        <v>1</v>
      </c>
      <c r="H135" s="48">
        <v>8.8919999999999995</v>
      </c>
      <c r="I135" s="51">
        <f t="shared" si="2"/>
        <v>0.86800000000000033</v>
      </c>
      <c r="J135" s="40">
        <v>17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>
        <f t="shared" si="1"/>
        <v>53</v>
      </c>
      <c r="C136" s="111" t="s">
        <v>403</v>
      </c>
      <c r="D136" s="41" t="s">
        <v>423</v>
      </c>
      <c r="E136" s="115">
        <v>55.835318077205798</v>
      </c>
      <c r="F136" s="41">
        <v>37.405393153541702</v>
      </c>
      <c r="G136" s="40">
        <v>1</v>
      </c>
      <c r="H136" s="48">
        <v>9.1159999999999997</v>
      </c>
      <c r="I136" s="51">
        <f t="shared" si="2"/>
        <v>0.2240000000000002</v>
      </c>
      <c r="J136" s="40">
        <v>18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>
        <f t="shared" si="1"/>
        <v>54</v>
      </c>
      <c r="C137" s="111" t="s">
        <v>401</v>
      </c>
      <c r="D137" s="41" t="s">
        <v>423</v>
      </c>
      <c r="E137" s="115">
        <v>55.838650313174703</v>
      </c>
      <c r="F137" s="41">
        <v>37.408761196720199</v>
      </c>
      <c r="G137" s="40">
        <v>1</v>
      </c>
      <c r="H137" s="48">
        <v>9.5640000000000001</v>
      </c>
      <c r="I137" s="51">
        <f t="shared" si="2"/>
        <v>0.4480000000000004</v>
      </c>
      <c r="J137" s="40">
        <v>19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>
        <f t="shared" si="1"/>
        <v>55</v>
      </c>
      <c r="C138" s="111" t="s">
        <v>400</v>
      </c>
      <c r="D138" s="111" t="s">
        <v>399</v>
      </c>
      <c r="E138" s="115">
        <v>55.8464822988553</v>
      </c>
      <c r="F138" s="41">
        <v>37.404046560508903</v>
      </c>
      <c r="G138" s="40">
        <v>1</v>
      </c>
      <c r="H138" s="48">
        <v>10.568</v>
      </c>
      <c r="I138" s="51">
        <f t="shared" si="2"/>
        <v>1.0039999999999996</v>
      </c>
      <c r="J138" s="40">
        <v>20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>
        <f t="shared" si="1"/>
        <v>56</v>
      </c>
      <c r="C139" s="111" t="s">
        <v>398</v>
      </c>
      <c r="D139" s="41" t="s">
        <v>422</v>
      </c>
      <c r="E139" s="115">
        <v>55.850317776838097</v>
      </c>
      <c r="F139" s="41">
        <v>37.403797320207197</v>
      </c>
      <c r="G139" s="40">
        <v>1</v>
      </c>
      <c r="H139" s="48">
        <v>11.061</v>
      </c>
      <c r="I139" s="51">
        <f t="shared" si="2"/>
        <v>0.49300000000000033</v>
      </c>
      <c r="J139" s="40">
        <v>21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>
        <f t="shared" si="1"/>
        <v>57</v>
      </c>
      <c r="C140" s="111" t="s">
        <v>397</v>
      </c>
      <c r="D140" s="41" t="s">
        <v>421</v>
      </c>
      <c r="E140" s="115">
        <v>55.852515704838702</v>
      </c>
      <c r="F140" s="41">
        <v>37.4075504008674</v>
      </c>
      <c r="G140" s="40">
        <v>1</v>
      </c>
      <c r="H140" s="48">
        <v>11.393000000000001</v>
      </c>
      <c r="I140" s="51">
        <f t="shared" si="2"/>
        <v>0.33200000000000074</v>
      </c>
      <c r="J140" s="40">
        <v>22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>
        <f t="shared" si="1"/>
        <v>58</v>
      </c>
      <c r="C141" s="111" t="s">
        <v>396</v>
      </c>
      <c r="D141" s="41" t="s">
        <v>421</v>
      </c>
      <c r="E141" s="115">
        <v>55.853475639554901</v>
      </c>
      <c r="F141" s="41">
        <v>37.408213632708403</v>
      </c>
      <c r="G141" s="40">
        <v>1</v>
      </c>
      <c r="H141" s="48">
        <v>11.57</v>
      </c>
      <c r="I141" s="51">
        <f t="shared" si="2"/>
        <v>0.1769999999999996</v>
      </c>
      <c r="J141" s="40">
        <v>23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>
        <f t="shared" si="1"/>
        <v>59</v>
      </c>
      <c r="C142" s="111" t="s">
        <v>395</v>
      </c>
      <c r="D142" s="41" t="s">
        <v>421</v>
      </c>
      <c r="E142" s="117">
        <v>55.856940814675198</v>
      </c>
      <c r="F142" s="112">
        <v>37.413236441694998</v>
      </c>
      <c r="G142" s="119">
        <v>1</v>
      </c>
      <c r="H142" s="118">
        <v>12.081</v>
      </c>
      <c r="I142" s="120">
        <f t="shared" si="2"/>
        <v>0.51099999999999923</v>
      </c>
      <c r="J142" s="119">
        <v>24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5"/>
      <c r="D143" s="5"/>
      <c r="E143" s="11"/>
      <c r="F143" s="11"/>
      <c r="G143" s="11"/>
      <c r="H143" s="11"/>
      <c r="I143" s="11"/>
      <c r="J143" s="11"/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B144" s="8"/>
      <c r="D144" s="8"/>
      <c r="E144" s="10"/>
      <c r="F144" s="10"/>
      <c r="G144" s="10"/>
      <c r="H144" s="10"/>
      <c r="I144" s="10"/>
      <c r="J144" s="10"/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B145" s="8"/>
      <c r="D145" s="8"/>
      <c r="E145" s="10"/>
      <c r="F145" s="10"/>
      <c r="G145" s="10"/>
      <c r="H145" s="10"/>
      <c r="I145" s="10"/>
      <c r="J145" s="10"/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B146" s="15"/>
      <c r="D146" s="15"/>
      <c r="E146" s="55"/>
      <c r="F146" s="55"/>
      <c r="G146" s="55"/>
      <c r="H146" s="55"/>
      <c r="I146" s="55"/>
      <c r="J146" s="55"/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B147" s="24">
        <f>IF(C147=" "," ",B142+1)</f>
        <v>60</v>
      </c>
      <c r="C147" s="111" t="s">
        <v>394</v>
      </c>
      <c r="D147" s="41" t="s">
        <v>421</v>
      </c>
      <c r="E147" s="115">
        <v>55.857885808659098</v>
      </c>
      <c r="F147" s="41">
        <v>37.417976572535501</v>
      </c>
      <c r="G147" s="40">
        <v>1</v>
      </c>
      <c r="H147" s="164">
        <v>12.4</v>
      </c>
      <c r="I147" s="41">
        <f>H147-H142</f>
        <v>0.31900000000000084</v>
      </c>
      <c r="J147" s="40">
        <v>25</v>
      </c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>
        <f t="shared" ref="B148:B154" si="3">IF(C148=" "," ",B147+1)</f>
        <v>61</v>
      </c>
      <c r="C148" s="111" t="s">
        <v>393</v>
      </c>
      <c r="D148" s="41" t="s">
        <v>282</v>
      </c>
      <c r="E148" s="165">
        <v>55.8606568295382</v>
      </c>
      <c r="F148" s="166">
        <v>37.420611069665703</v>
      </c>
      <c r="G148" s="167">
        <v>1</v>
      </c>
      <c r="H148" s="168">
        <v>12.82</v>
      </c>
      <c r="I148" s="165">
        <f t="shared" ref="I148:I153" si="4">H148-H147</f>
        <v>0.41999999999999993</v>
      </c>
      <c r="J148" s="24">
        <v>26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>
        <f t="shared" si="3"/>
        <v>62</v>
      </c>
      <c r="C149" s="111" t="s">
        <v>392</v>
      </c>
      <c r="D149" s="41" t="s">
        <v>420</v>
      </c>
      <c r="E149" s="115">
        <v>55.862074417690302</v>
      </c>
      <c r="F149" s="41">
        <v>37.4218069374854</v>
      </c>
      <c r="G149" s="119">
        <v>1</v>
      </c>
      <c r="H149" s="169">
        <v>13.028</v>
      </c>
      <c r="I149" s="117">
        <f t="shared" si="4"/>
        <v>0.20800000000000018</v>
      </c>
      <c r="J149" s="24">
        <v>27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>
        <f t="shared" si="3"/>
        <v>63</v>
      </c>
      <c r="C150" s="111" t="s">
        <v>391</v>
      </c>
      <c r="D150" s="41" t="s">
        <v>420</v>
      </c>
      <c r="E150" s="115">
        <v>55.864260309196403</v>
      </c>
      <c r="F150" s="41">
        <v>37.426284871551097</v>
      </c>
      <c r="G150" s="40">
        <v>1</v>
      </c>
      <c r="H150" s="164">
        <v>13.382999999999999</v>
      </c>
      <c r="I150" s="41">
        <f t="shared" si="4"/>
        <v>0.35499999999999865</v>
      </c>
      <c r="J150" s="40">
        <v>28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>
        <f t="shared" si="3"/>
        <v>64</v>
      </c>
      <c r="C151" s="111" t="s">
        <v>390</v>
      </c>
      <c r="D151" s="41" t="s">
        <v>420</v>
      </c>
      <c r="E151" s="115">
        <v>55.8648563423247</v>
      </c>
      <c r="F151" s="41">
        <v>37.430038987453997</v>
      </c>
      <c r="G151" s="40">
        <v>1</v>
      </c>
      <c r="H151" s="164">
        <v>13.627000000000001</v>
      </c>
      <c r="I151" s="41">
        <f t="shared" si="4"/>
        <v>0.24400000000000155</v>
      </c>
      <c r="J151" s="40">
        <v>29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>
        <f t="shared" si="3"/>
        <v>65</v>
      </c>
      <c r="C152" s="111" t="s">
        <v>408</v>
      </c>
      <c r="D152" s="41" t="s">
        <v>419</v>
      </c>
      <c r="E152" s="115">
        <v>55.863132321404102</v>
      </c>
      <c r="F152" s="41">
        <v>37.434980782578897</v>
      </c>
      <c r="G152" s="40">
        <v>1</v>
      </c>
      <c r="H152" s="164">
        <v>14.097</v>
      </c>
      <c r="I152" s="41">
        <f t="shared" si="4"/>
        <v>0.46999999999999886</v>
      </c>
      <c r="J152" s="40">
        <v>30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>
        <f t="shared" si="3"/>
        <v>66</v>
      </c>
      <c r="C153" s="111" t="s">
        <v>388</v>
      </c>
      <c r="D153" s="41" t="s">
        <v>419</v>
      </c>
      <c r="E153" s="115">
        <v>55.864430615324402</v>
      </c>
      <c r="F153" s="41">
        <v>37.434796872796099</v>
      </c>
      <c r="G153" s="40">
        <v>1</v>
      </c>
      <c r="H153" s="164">
        <v>14.343999999999999</v>
      </c>
      <c r="I153" s="41">
        <f t="shared" si="4"/>
        <v>0.24699999999999989</v>
      </c>
      <c r="J153" s="40">
        <v>31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>
        <f t="shared" si="3"/>
        <v>67</v>
      </c>
      <c r="C154" s="10" t="s">
        <v>308</v>
      </c>
      <c r="D154" s="41"/>
      <c r="E154" s="42" t="s">
        <v>32</v>
      </c>
      <c r="F154" s="42" t="s">
        <v>32</v>
      </c>
      <c r="G154" s="113" t="s">
        <v>385</v>
      </c>
      <c r="H154" s="51">
        <f>H153+I154</f>
        <v>14.343999999999999</v>
      </c>
      <c r="I154" s="51">
        <v>0</v>
      </c>
      <c r="J154" s="40" t="str">
        <f t="shared" ref="J154:J198" si="5">IF(M149&gt;0,M149,IF(N149&gt;0,N149," "))</f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ref="B155:B198" si="6">IF(C155=" "," ",B154+1)</f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ref="G155:G198" si="7">IF(M150&gt;0,0,IF(N150&gt;0,1,""))</f>
        <v/>
      </c>
      <c r="H155" s="21" t="s">
        <v>81</v>
      </c>
      <c r="I155" s="21" t="str">
        <f t="shared" ref="I155:I198" si="8">IFERROR(IF(IF(ISERROR(H155-H154),"",H155-H154)&lt;0,"",H155-H154)," ")</f>
        <v xml:space="preserve"> </v>
      </c>
      <c r="J155" s="24" t="str">
        <f t="shared" si="5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6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7"/>
        <v/>
      </c>
      <c r="H156" s="21" t="s">
        <v>81</v>
      </c>
      <c r="I156" s="21" t="str">
        <f t="shared" si="8"/>
        <v xml:space="preserve"> </v>
      </c>
      <c r="J156" s="24" t="str">
        <f t="shared" si="5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6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7"/>
        <v/>
      </c>
      <c r="H157" s="21" t="s">
        <v>81</v>
      </c>
      <c r="I157" s="21" t="str">
        <f t="shared" si="8"/>
        <v xml:space="preserve"> </v>
      </c>
      <c r="J157" s="24" t="str">
        <f t="shared" si="5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6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7"/>
        <v/>
      </c>
      <c r="H158" s="21" t="s">
        <v>81</v>
      </c>
      <c r="I158" s="21" t="str">
        <f t="shared" si="8"/>
        <v xml:space="preserve"> </v>
      </c>
      <c r="J158" s="24" t="str">
        <f t="shared" si="5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6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7"/>
        <v/>
      </c>
      <c r="H159" s="21" t="s">
        <v>81</v>
      </c>
      <c r="I159" s="21" t="str">
        <f t="shared" si="8"/>
        <v xml:space="preserve"> </v>
      </c>
      <c r="J159" s="24" t="str">
        <f t="shared" si="5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6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7"/>
        <v/>
      </c>
      <c r="H160" s="21" t="s">
        <v>81</v>
      </c>
      <c r="I160" s="21" t="str">
        <f t="shared" si="8"/>
        <v xml:space="preserve"> </v>
      </c>
      <c r="J160" s="24" t="str">
        <f t="shared" si="5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6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7"/>
        <v/>
      </c>
      <c r="H161" s="21" t="s">
        <v>81</v>
      </c>
      <c r="I161" s="21" t="str">
        <f t="shared" si="8"/>
        <v xml:space="preserve"> </v>
      </c>
      <c r="J161" s="24" t="str">
        <f t="shared" si="5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6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7"/>
        <v/>
      </c>
      <c r="H162" s="21" t="s">
        <v>81</v>
      </c>
      <c r="I162" s="21" t="str">
        <f t="shared" si="8"/>
        <v xml:space="preserve"> </v>
      </c>
      <c r="J162" s="24" t="str">
        <f t="shared" si="5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6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7"/>
        <v/>
      </c>
      <c r="H163" s="21" t="s">
        <v>81</v>
      </c>
      <c r="I163" s="21" t="str">
        <f t="shared" si="8"/>
        <v xml:space="preserve"> </v>
      </c>
      <c r="J163" s="24" t="str">
        <f t="shared" si="5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6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7"/>
        <v/>
      </c>
      <c r="H164" s="21" t="s">
        <v>81</v>
      </c>
      <c r="I164" s="21" t="str">
        <f t="shared" si="8"/>
        <v xml:space="preserve"> </v>
      </c>
      <c r="J164" s="24" t="str">
        <f t="shared" si="5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6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7"/>
        <v/>
      </c>
      <c r="H165" s="21" t="s">
        <v>81</v>
      </c>
      <c r="I165" s="21" t="str">
        <f t="shared" si="8"/>
        <v xml:space="preserve"> </v>
      </c>
      <c r="J165" s="24" t="str">
        <f t="shared" si="5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6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7"/>
        <v/>
      </c>
      <c r="H166" s="21" t="s">
        <v>81</v>
      </c>
      <c r="I166" s="21" t="str">
        <f t="shared" si="8"/>
        <v xml:space="preserve"> </v>
      </c>
      <c r="J166" s="24" t="str">
        <f t="shared" si="5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6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7"/>
        <v/>
      </c>
      <c r="H167" s="21" t="s">
        <v>81</v>
      </c>
      <c r="I167" s="21" t="str">
        <f t="shared" si="8"/>
        <v xml:space="preserve"> </v>
      </c>
      <c r="J167" s="24" t="str">
        <f t="shared" si="5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6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7"/>
        <v/>
      </c>
      <c r="H168" s="21" t="s">
        <v>81</v>
      </c>
      <c r="I168" s="21" t="str">
        <f t="shared" si="8"/>
        <v xml:space="preserve"> </v>
      </c>
      <c r="J168" s="24" t="str">
        <f t="shared" si="5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6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7"/>
        <v/>
      </c>
      <c r="H169" s="21" t="s">
        <v>81</v>
      </c>
      <c r="I169" s="21" t="str">
        <f t="shared" si="8"/>
        <v xml:space="preserve"> </v>
      </c>
      <c r="J169" s="24" t="str">
        <f t="shared" si="5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6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7"/>
        <v/>
      </c>
      <c r="H170" s="21" t="s">
        <v>81</v>
      </c>
      <c r="I170" s="21" t="str">
        <f t="shared" si="8"/>
        <v xml:space="preserve"> </v>
      </c>
      <c r="J170" s="24" t="str">
        <f t="shared" si="5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6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7"/>
        <v/>
      </c>
      <c r="H171" s="21" t="s">
        <v>81</v>
      </c>
      <c r="I171" s="21" t="str">
        <f t="shared" si="8"/>
        <v xml:space="preserve"> </v>
      </c>
      <c r="J171" s="24" t="str">
        <f t="shared" si="5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6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7"/>
        <v/>
      </c>
      <c r="H172" s="21" t="s">
        <v>81</v>
      </c>
      <c r="I172" s="21" t="str">
        <f t="shared" si="8"/>
        <v xml:space="preserve"> </v>
      </c>
      <c r="J172" s="24" t="str">
        <f t="shared" si="5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6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7"/>
        <v/>
      </c>
      <c r="H173" s="21" t="s">
        <v>81</v>
      </c>
      <c r="I173" s="21" t="str">
        <f t="shared" si="8"/>
        <v xml:space="preserve"> </v>
      </c>
      <c r="J173" s="24" t="str">
        <f t="shared" si="5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6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7"/>
        <v/>
      </c>
      <c r="H174" s="21" t="s">
        <v>81</v>
      </c>
      <c r="I174" s="21" t="str">
        <f t="shared" si="8"/>
        <v xml:space="preserve"> </v>
      </c>
      <c r="J174" s="24" t="str">
        <f t="shared" si="5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6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7"/>
        <v/>
      </c>
      <c r="H175" s="21" t="s">
        <v>81</v>
      </c>
      <c r="I175" s="21" t="str">
        <f t="shared" si="8"/>
        <v xml:space="preserve"> </v>
      </c>
      <c r="J175" s="24" t="str">
        <f t="shared" si="5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6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7"/>
        <v/>
      </c>
      <c r="H176" s="21" t="s">
        <v>81</v>
      </c>
      <c r="I176" s="21" t="str">
        <f t="shared" si="8"/>
        <v xml:space="preserve"> </v>
      </c>
      <c r="J176" s="24" t="str">
        <f t="shared" si="5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6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7"/>
        <v/>
      </c>
      <c r="H177" s="21" t="s">
        <v>81</v>
      </c>
      <c r="I177" s="21" t="str">
        <f t="shared" si="8"/>
        <v xml:space="preserve"> </v>
      </c>
      <c r="J177" s="24" t="str">
        <f t="shared" si="5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6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7"/>
        <v/>
      </c>
      <c r="H178" s="21" t="s">
        <v>81</v>
      </c>
      <c r="I178" s="21" t="str">
        <f t="shared" si="8"/>
        <v xml:space="preserve"> </v>
      </c>
      <c r="J178" s="24" t="str">
        <f t="shared" si="5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6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7"/>
        <v/>
      </c>
      <c r="H179" s="21" t="s">
        <v>81</v>
      </c>
      <c r="I179" s="21" t="str">
        <f t="shared" si="8"/>
        <v xml:space="preserve"> </v>
      </c>
      <c r="J179" s="24" t="str">
        <f t="shared" si="5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6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7"/>
        <v/>
      </c>
      <c r="H180" s="21" t="s">
        <v>81</v>
      </c>
      <c r="I180" s="21" t="str">
        <f t="shared" si="8"/>
        <v xml:space="preserve"> </v>
      </c>
      <c r="J180" s="24" t="str">
        <f t="shared" si="5"/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6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7"/>
        <v/>
      </c>
      <c r="H181" s="21" t="s">
        <v>81</v>
      </c>
      <c r="I181" s="21" t="str">
        <f t="shared" si="8"/>
        <v xml:space="preserve"> </v>
      </c>
      <c r="J181" s="24" t="str">
        <f t="shared" si="5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6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7"/>
        <v/>
      </c>
      <c r="H182" s="21" t="s">
        <v>81</v>
      </c>
      <c r="I182" s="21" t="str">
        <f t="shared" si="8"/>
        <v xml:space="preserve"> </v>
      </c>
      <c r="J182" s="24" t="str">
        <f t="shared" si="5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6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7"/>
        <v/>
      </c>
      <c r="H183" s="21" t="s">
        <v>81</v>
      </c>
      <c r="I183" s="21" t="str">
        <f t="shared" si="8"/>
        <v xml:space="preserve"> </v>
      </c>
      <c r="J183" s="24" t="str">
        <f t="shared" si="5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6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7"/>
        <v/>
      </c>
      <c r="H184" s="21" t="s">
        <v>81</v>
      </c>
      <c r="I184" s="21" t="str">
        <f t="shared" si="8"/>
        <v xml:space="preserve"> </v>
      </c>
      <c r="J184" s="24" t="str">
        <f t="shared" si="5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6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7"/>
        <v/>
      </c>
      <c r="H185" s="21" t="s">
        <v>81</v>
      </c>
      <c r="I185" s="21" t="str">
        <f t="shared" si="8"/>
        <v xml:space="preserve"> </v>
      </c>
      <c r="J185" s="24" t="str">
        <f t="shared" si="5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6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7"/>
        <v/>
      </c>
      <c r="H186" s="21" t="s">
        <v>81</v>
      </c>
      <c r="I186" s="21" t="str">
        <f t="shared" si="8"/>
        <v xml:space="preserve"> </v>
      </c>
      <c r="J186" s="24" t="str">
        <f t="shared" si="5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6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7"/>
        <v/>
      </c>
      <c r="H187" s="21" t="s">
        <v>81</v>
      </c>
      <c r="I187" s="21" t="str">
        <f t="shared" si="8"/>
        <v xml:space="preserve"> </v>
      </c>
      <c r="J187" s="24" t="str">
        <f t="shared" si="5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6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7"/>
        <v/>
      </c>
      <c r="H188" s="21" t="s">
        <v>81</v>
      </c>
      <c r="I188" s="21" t="str">
        <f t="shared" si="8"/>
        <v xml:space="preserve"> </v>
      </c>
      <c r="J188" s="24" t="str">
        <f t="shared" si="5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6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7"/>
        <v/>
      </c>
      <c r="H189" s="21" t="s">
        <v>81</v>
      </c>
      <c r="I189" s="21" t="str">
        <f t="shared" si="8"/>
        <v xml:space="preserve"> </v>
      </c>
      <c r="J189" s="24" t="str">
        <f t="shared" si="5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6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7"/>
        <v/>
      </c>
      <c r="H190" s="21" t="s">
        <v>81</v>
      </c>
      <c r="I190" s="21" t="str">
        <f t="shared" si="8"/>
        <v xml:space="preserve"> </v>
      </c>
      <c r="J190" s="24" t="str">
        <f t="shared" si="5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6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7"/>
        <v/>
      </c>
      <c r="H191" s="21" t="s">
        <v>81</v>
      </c>
      <c r="I191" s="21" t="str">
        <f t="shared" si="8"/>
        <v xml:space="preserve"> </v>
      </c>
      <c r="J191" s="24" t="str">
        <f t="shared" si="5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6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7"/>
        <v/>
      </c>
      <c r="H192" s="21" t="s">
        <v>81</v>
      </c>
      <c r="I192" s="21" t="str">
        <f t="shared" si="8"/>
        <v xml:space="preserve"> </v>
      </c>
      <c r="J192" s="24" t="str">
        <f t="shared" si="5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6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7"/>
        <v/>
      </c>
      <c r="H193" s="21" t="s">
        <v>81</v>
      </c>
      <c r="I193" s="21" t="str">
        <f t="shared" si="8"/>
        <v xml:space="preserve"> </v>
      </c>
      <c r="J193" s="24" t="str">
        <f t="shared" si="5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6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7"/>
        <v/>
      </c>
      <c r="H194" s="21" t="s">
        <v>81</v>
      </c>
      <c r="I194" s="21" t="str">
        <f t="shared" si="8"/>
        <v xml:space="preserve"> </v>
      </c>
      <c r="J194" s="24" t="str">
        <f t="shared" si="5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6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7"/>
        <v/>
      </c>
      <c r="H195" s="21" t="s">
        <v>81</v>
      </c>
      <c r="I195" s="21" t="str">
        <f t="shared" si="8"/>
        <v xml:space="preserve"> </v>
      </c>
      <c r="J195" s="24" t="str">
        <f t="shared" si="5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6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7"/>
        <v/>
      </c>
      <c r="H196" s="21" t="s">
        <v>81</v>
      </c>
      <c r="I196" s="21" t="str">
        <f t="shared" si="8"/>
        <v xml:space="preserve"> </v>
      </c>
      <c r="J196" s="24" t="str">
        <f t="shared" si="5"/>
        <v xml:space="preserve"> </v>
      </c>
      <c r="O196" s="26"/>
    </row>
    <row r="197" spans="2:15" ht="15.75" customHeight="1" x14ac:dyDescent="0.25">
      <c r="B197" s="24" t="str">
        <f t="shared" si="6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7"/>
        <v/>
      </c>
      <c r="H197" s="21" t="s">
        <v>81</v>
      </c>
      <c r="I197" s="21" t="str">
        <f t="shared" si="8"/>
        <v xml:space="preserve"> </v>
      </c>
      <c r="J197" s="24" t="str">
        <f t="shared" si="5"/>
        <v xml:space="preserve"> </v>
      </c>
      <c r="O197" s="26"/>
    </row>
    <row r="198" spans="2:15" ht="15.75" customHeight="1" x14ac:dyDescent="0.25">
      <c r="B198" s="24" t="str">
        <f t="shared" si="6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7"/>
        <v/>
      </c>
      <c r="H198" s="21" t="s">
        <v>81</v>
      </c>
      <c r="I198" s="21" t="str">
        <f t="shared" si="8"/>
        <v xml:space="preserve"> </v>
      </c>
      <c r="J198" s="24" t="str">
        <f t="shared" si="5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AA4:AB7"/>
    <mergeCell ref="Y8:Z8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4:Z7"/>
    <mergeCell ref="C18:I18"/>
    <mergeCell ref="AA8:AB8"/>
    <mergeCell ref="E15:E16"/>
    <mergeCell ref="Y10:Z10"/>
    <mergeCell ref="AA10:AB10"/>
    <mergeCell ref="Y11:Z11"/>
    <mergeCell ref="AA11:AB11"/>
    <mergeCell ref="C13:I13"/>
    <mergeCell ref="C15:D16"/>
    <mergeCell ref="Y9:Z9"/>
    <mergeCell ref="AA9:AB9"/>
    <mergeCell ref="P19:Y19"/>
    <mergeCell ref="P21:P26"/>
    <mergeCell ref="Q21:Q26"/>
    <mergeCell ref="R21:S21"/>
    <mergeCell ref="T21:U21"/>
    <mergeCell ref="W21:W26"/>
    <mergeCell ref="X21:X26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80:X85"/>
    <mergeCell ref="R81:R85"/>
    <mergeCell ref="S81:S85"/>
    <mergeCell ref="T81:T85"/>
    <mergeCell ref="U81:U85"/>
    <mergeCell ref="J80:J83"/>
    <mergeCell ref="P80:P85"/>
    <mergeCell ref="R80:S80"/>
    <mergeCell ref="T80:U80"/>
    <mergeCell ref="W80:W85"/>
    <mergeCell ref="C78:I78"/>
    <mergeCell ref="B80:B83"/>
    <mergeCell ref="C80:C83"/>
    <mergeCell ref="D80:D83"/>
    <mergeCell ref="E80:E83"/>
    <mergeCell ref="F80:F83"/>
    <mergeCell ref="G80:G83"/>
    <mergeCell ref="H80:H83"/>
    <mergeCell ref="I80:I83"/>
    <mergeCell ref="E1:J3"/>
    <mergeCell ref="Y81:Y85"/>
    <mergeCell ref="Z81:Z85"/>
    <mergeCell ref="AA81:AA85"/>
    <mergeCell ref="AB81:AB85"/>
    <mergeCell ref="Y80:Z80"/>
    <mergeCell ref="AA80:AB80"/>
    <mergeCell ref="Q80:Q85"/>
    <mergeCell ref="C30:I30"/>
    <mergeCell ref="C4:C5"/>
    <mergeCell ref="D4:D5"/>
    <mergeCell ref="E4:E5"/>
    <mergeCell ref="C8:I9"/>
    <mergeCell ref="C10:I11"/>
    <mergeCell ref="C23:I24"/>
    <mergeCell ref="C37:I37"/>
  </mergeCells>
  <conditionalFormatting sqref="C84 C155:D198 C133:C142 C151 D154">
    <cfRule type="notContainsBlanks" dxfId="598" priority="66">
      <formula>LEN(TRIM(C84))&gt;0</formula>
    </cfRule>
  </conditionalFormatting>
  <conditionalFormatting sqref="G154:J198 H85:J86 H104:I116 H87:I102 H126:I142 J87:J117 G117:I118 H119:I124 G84:J84 G85:G116 E84:F116 B155:B198 H151:I151 H152:H153 B84:B142">
    <cfRule type="expression" dxfId="597" priority="65">
      <formula>IF($C84=" ",FALSE,TRUE)</formula>
    </cfRule>
  </conditionalFormatting>
  <conditionalFormatting sqref="C85">
    <cfRule type="notContainsBlanks" dxfId="596" priority="64">
      <formula>LEN(TRIM(C85))&gt;0</formula>
    </cfRule>
  </conditionalFormatting>
  <conditionalFormatting sqref="C86">
    <cfRule type="notContainsBlanks" dxfId="595" priority="63">
      <formula>LEN(TRIM(C86))&gt;0</formula>
    </cfRule>
  </conditionalFormatting>
  <conditionalFormatting sqref="C87">
    <cfRule type="notContainsBlanks" dxfId="594" priority="62">
      <formula>LEN(TRIM(C87))&gt;0</formula>
    </cfRule>
  </conditionalFormatting>
  <conditionalFormatting sqref="C88">
    <cfRule type="notContainsBlanks" dxfId="593" priority="61">
      <formula>LEN(TRIM(C88))&gt;0</formula>
    </cfRule>
  </conditionalFormatting>
  <conditionalFormatting sqref="C89">
    <cfRule type="notContainsBlanks" dxfId="592" priority="60">
      <formula>LEN(TRIM(C89))&gt;0</formula>
    </cfRule>
  </conditionalFormatting>
  <conditionalFormatting sqref="C90">
    <cfRule type="notContainsBlanks" dxfId="591" priority="59">
      <formula>LEN(TRIM(C90))&gt;0</formula>
    </cfRule>
  </conditionalFormatting>
  <conditionalFormatting sqref="C91">
    <cfRule type="notContainsBlanks" dxfId="590" priority="58">
      <formula>LEN(TRIM(C91))&gt;0</formula>
    </cfRule>
  </conditionalFormatting>
  <conditionalFormatting sqref="C92">
    <cfRule type="notContainsBlanks" dxfId="589" priority="57">
      <formula>LEN(TRIM(C92))&gt;0</formula>
    </cfRule>
  </conditionalFormatting>
  <conditionalFormatting sqref="C93">
    <cfRule type="notContainsBlanks" dxfId="588" priority="56">
      <formula>LEN(TRIM(C93))&gt;0</formula>
    </cfRule>
  </conditionalFormatting>
  <conditionalFormatting sqref="C94">
    <cfRule type="notContainsBlanks" dxfId="587" priority="55">
      <formula>LEN(TRIM(C94))&gt;0</formula>
    </cfRule>
  </conditionalFormatting>
  <conditionalFormatting sqref="C95">
    <cfRule type="notContainsBlanks" dxfId="586" priority="54">
      <formula>LEN(TRIM(C95))&gt;0</formula>
    </cfRule>
  </conditionalFormatting>
  <conditionalFormatting sqref="C96">
    <cfRule type="notContainsBlanks" dxfId="585" priority="53">
      <formula>LEN(TRIM(C96))&gt;0</formula>
    </cfRule>
  </conditionalFormatting>
  <conditionalFormatting sqref="C97">
    <cfRule type="notContainsBlanks" dxfId="584" priority="52">
      <formula>LEN(TRIM(C97))&gt;0</formula>
    </cfRule>
  </conditionalFormatting>
  <conditionalFormatting sqref="C98">
    <cfRule type="notContainsBlanks" dxfId="583" priority="51">
      <formula>LEN(TRIM(C98))&gt;0</formula>
    </cfRule>
  </conditionalFormatting>
  <conditionalFormatting sqref="C99">
    <cfRule type="notContainsBlanks" dxfId="582" priority="50">
      <formula>LEN(TRIM(C99))&gt;0</formula>
    </cfRule>
  </conditionalFormatting>
  <conditionalFormatting sqref="C100">
    <cfRule type="notContainsBlanks" dxfId="581" priority="49">
      <formula>LEN(TRIM(C100))&gt;0</formula>
    </cfRule>
  </conditionalFormatting>
  <conditionalFormatting sqref="C101">
    <cfRule type="notContainsBlanks" dxfId="580" priority="48">
      <formula>LEN(TRIM(C101))&gt;0</formula>
    </cfRule>
  </conditionalFormatting>
  <conditionalFormatting sqref="C102">
    <cfRule type="notContainsBlanks" dxfId="579" priority="47">
      <formula>LEN(TRIM(C102))&gt;0</formula>
    </cfRule>
  </conditionalFormatting>
  <conditionalFormatting sqref="C104">
    <cfRule type="notContainsBlanks" dxfId="578" priority="46">
      <formula>LEN(TRIM(C104))&gt;0</formula>
    </cfRule>
  </conditionalFormatting>
  <conditionalFormatting sqref="C105">
    <cfRule type="notContainsBlanks" dxfId="577" priority="45">
      <formula>LEN(TRIM(C105))&gt;0</formula>
    </cfRule>
  </conditionalFormatting>
  <conditionalFormatting sqref="C106">
    <cfRule type="notContainsBlanks" dxfId="576" priority="44">
      <formula>LEN(TRIM(C106))&gt;0</formula>
    </cfRule>
  </conditionalFormatting>
  <conditionalFormatting sqref="C107">
    <cfRule type="notContainsBlanks" dxfId="575" priority="43">
      <formula>LEN(TRIM(C107))&gt;0</formula>
    </cfRule>
  </conditionalFormatting>
  <conditionalFormatting sqref="C108">
    <cfRule type="notContainsBlanks" dxfId="574" priority="42">
      <formula>LEN(TRIM(C108))&gt;0</formula>
    </cfRule>
  </conditionalFormatting>
  <conditionalFormatting sqref="C109">
    <cfRule type="notContainsBlanks" dxfId="573" priority="41">
      <formula>LEN(TRIM(C109))&gt;0</formula>
    </cfRule>
  </conditionalFormatting>
  <conditionalFormatting sqref="C110">
    <cfRule type="notContainsBlanks" dxfId="572" priority="40">
      <formula>LEN(TRIM(C110))&gt;0</formula>
    </cfRule>
  </conditionalFormatting>
  <conditionalFormatting sqref="C111">
    <cfRule type="notContainsBlanks" dxfId="571" priority="39">
      <formula>LEN(TRIM(C111))&gt;0</formula>
    </cfRule>
  </conditionalFormatting>
  <conditionalFormatting sqref="C112">
    <cfRule type="notContainsBlanks" dxfId="570" priority="38">
      <formula>LEN(TRIM(C112))&gt;0</formula>
    </cfRule>
  </conditionalFormatting>
  <conditionalFormatting sqref="C113">
    <cfRule type="notContainsBlanks" dxfId="569" priority="37">
      <formula>LEN(TRIM(C113))&gt;0</formula>
    </cfRule>
  </conditionalFormatting>
  <conditionalFormatting sqref="C114">
    <cfRule type="notContainsBlanks" dxfId="568" priority="36">
      <formula>LEN(TRIM(C114))&gt;0</formula>
    </cfRule>
  </conditionalFormatting>
  <conditionalFormatting sqref="C115">
    <cfRule type="notContainsBlanks" dxfId="567" priority="35">
      <formula>LEN(TRIM(C115))&gt;0</formula>
    </cfRule>
  </conditionalFormatting>
  <conditionalFormatting sqref="C116">
    <cfRule type="notContainsBlanks" dxfId="566" priority="34">
      <formula>LEN(TRIM(C116))&gt;0</formula>
    </cfRule>
  </conditionalFormatting>
  <conditionalFormatting sqref="C117">
    <cfRule type="notContainsBlanks" dxfId="565" priority="33">
      <formula>LEN(TRIM(C117))&gt;0</formula>
    </cfRule>
  </conditionalFormatting>
  <conditionalFormatting sqref="C118">
    <cfRule type="notContainsBlanks" dxfId="564" priority="32">
      <formula>LEN(TRIM(C118))&gt;0</formula>
    </cfRule>
  </conditionalFormatting>
  <conditionalFormatting sqref="C119">
    <cfRule type="notContainsBlanks" dxfId="563" priority="31">
      <formula>LEN(TRIM(C119))&gt;0</formula>
    </cfRule>
  </conditionalFormatting>
  <conditionalFormatting sqref="C120">
    <cfRule type="notContainsBlanks" dxfId="562" priority="30">
      <formula>LEN(TRIM(C120))&gt;0</formula>
    </cfRule>
  </conditionalFormatting>
  <conditionalFormatting sqref="C121">
    <cfRule type="notContainsBlanks" dxfId="561" priority="29">
      <formula>LEN(TRIM(C121))&gt;0</formula>
    </cfRule>
  </conditionalFormatting>
  <conditionalFormatting sqref="C122">
    <cfRule type="notContainsBlanks" dxfId="560" priority="28">
      <formula>LEN(TRIM(C122))&gt;0</formula>
    </cfRule>
  </conditionalFormatting>
  <conditionalFormatting sqref="C123">
    <cfRule type="notContainsBlanks" dxfId="559" priority="27">
      <formula>LEN(TRIM(C123))&gt;0</formula>
    </cfRule>
  </conditionalFormatting>
  <conditionalFormatting sqref="C124">
    <cfRule type="notContainsBlanks" dxfId="558" priority="26">
      <formula>LEN(TRIM(C124))&gt;0</formula>
    </cfRule>
  </conditionalFormatting>
  <conditionalFormatting sqref="C126">
    <cfRule type="notContainsBlanks" dxfId="557" priority="24">
      <formula>LEN(TRIM(C126))&gt;0</formula>
    </cfRule>
  </conditionalFormatting>
  <conditionalFormatting sqref="C127">
    <cfRule type="notContainsBlanks" dxfId="556" priority="23">
      <formula>LEN(TRIM(C127))&gt;0</formula>
    </cfRule>
  </conditionalFormatting>
  <conditionalFormatting sqref="C128">
    <cfRule type="notContainsBlanks" dxfId="555" priority="22">
      <formula>LEN(TRIM(C128))&gt;0</formula>
    </cfRule>
  </conditionalFormatting>
  <conditionalFormatting sqref="C129">
    <cfRule type="notContainsBlanks" dxfId="554" priority="21">
      <formula>LEN(TRIM(C129))&gt;0</formula>
    </cfRule>
  </conditionalFormatting>
  <conditionalFormatting sqref="C130">
    <cfRule type="notContainsBlanks" dxfId="553" priority="20">
      <formula>LEN(TRIM(C130))&gt;0</formula>
    </cfRule>
  </conditionalFormatting>
  <conditionalFormatting sqref="C131">
    <cfRule type="notContainsBlanks" dxfId="552" priority="19">
      <formula>LEN(TRIM(C131))&gt;0</formula>
    </cfRule>
  </conditionalFormatting>
  <conditionalFormatting sqref="C132">
    <cfRule type="notContainsBlanks" dxfId="551" priority="18">
      <formula>LEN(TRIM(C132))&gt;0</formula>
    </cfRule>
  </conditionalFormatting>
  <conditionalFormatting sqref="E154:E198">
    <cfRule type="expression" dxfId="550" priority="17">
      <formula>IF($C154=" ",FALSE,TRUE)</formula>
    </cfRule>
  </conditionalFormatting>
  <conditionalFormatting sqref="F154:F198">
    <cfRule type="expression" dxfId="549" priority="16">
      <formula>IF($C154=" ",FALSE,TRUE)</formula>
    </cfRule>
  </conditionalFormatting>
  <conditionalFormatting sqref="C103">
    <cfRule type="notContainsBlanks" dxfId="548" priority="15">
      <formula>LEN(TRIM(C103))&gt;0</formula>
    </cfRule>
  </conditionalFormatting>
  <conditionalFormatting sqref="C125">
    <cfRule type="notContainsBlanks" dxfId="547" priority="14">
      <formula>LEN(TRIM(C125))&gt;0</formula>
    </cfRule>
  </conditionalFormatting>
  <conditionalFormatting sqref="D118">
    <cfRule type="expression" dxfId="546" priority="13">
      <formula>IF($C118=" ",FALSE,TRUE)</formula>
    </cfRule>
  </conditionalFormatting>
  <conditionalFormatting sqref="I103">
    <cfRule type="expression" dxfId="545" priority="12">
      <formula>IF($C103=" ",FALSE,TRUE)</formula>
    </cfRule>
  </conditionalFormatting>
  <conditionalFormatting sqref="I125">
    <cfRule type="expression" dxfId="544" priority="11">
      <formula>IF($C125=" ",FALSE,TRUE)</formula>
    </cfRule>
  </conditionalFormatting>
  <conditionalFormatting sqref="H125">
    <cfRule type="expression" dxfId="543" priority="10">
      <formula>IF($C125=" ",FALSE,TRUE)</formula>
    </cfRule>
  </conditionalFormatting>
  <conditionalFormatting sqref="H103">
    <cfRule type="expression" dxfId="542" priority="8">
      <formula>IF($C103=" ",FALSE,TRUE)</formula>
    </cfRule>
  </conditionalFormatting>
  <conditionalFormatting sqref="J119:J142 E118:F142 E152:F152">
    <cfRule type="expression" dxfId="541" priority="252">
      <formula>IF($C117=" ",FALSE,TRUE)</formula>
    </cfRule>
  </conditionalFormatting>
  <conditionalFormatting sqref="E151:F151">
    <cfRule type="expression" dxfId="540" priority="270">
      <formula>IF($C142=" ",FALSE,TRUE)</formula>
    </cfRule>
  </conditionalFormatting>
  <conditionalFormatting sqref="G119:G142">
    <cfRule type="expression" dxfId="539" priority="6">
      <formula>IF($C119=" ",FALSE,TRUE)</formula>
    </cfRule>
  </conditionalFormatting>
  <conditionalFormatting sqref="C154">
    <cfRule type="notContainsBlanks" dxfId="538" priority="5">
      <formula>LEN(TRIM(C154))&gt;0</formula>
    </cfRule>
  </conditionalFormatting>
  <conditionalFormatting sqref="G150:G153 J150:J153">
    <cfRule type="expression" dxfId="537" priority="274">
      <formula>IF(#REF!=" ",FALSE,TRUE)</formula>
    </cfRule>
  </conditionalFormatting>
  <conditionalFormatting sqref="G147:G149 J147:J149">
    <cfRule type="expression" dxfId="536" priority="275">
      <formula>IF($C151=" ",FALSE,TRUE)</formula>
    </cfRule>
  </conditionalFormatting>
  <conditionalFormatting sqref="B147:B154">
    <cfRule type="expression" dxfId="535" priority="4">
      <formula>IF($C147=" ",FALSE,TRUE)</formula>
    </cfRule>
  </conditionalFormatting>
  <conditionalFormatting sqref="D95">
    <cfRule type="notContainsBlanks" dxfId="534" priority="3">
      <formula>LEN(TRIM(D95))&gt;0</formula>
    </cfRule>
  </conditionalFormatting>
  <conditionalFormatting sqref="D96">
    <cfRule type="notContainsBlanks" dxfId="533" priority="2">
      <formula>LEN(TRIM(D96))&gt;0</formula>
    </cfRule>
  </conditionalFormatting>
  <conditionalFormatting sqref="D138">
    <cfRule type="notContainsBlanks" dxfId="532" priority="1">
      <formula>LEN(TRIM(D138))&gt;0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8" man="1"/>
    <brk id="144" max="28" man="1"/>
  </rowBreaks>
  <colBreaks count="1" manualBreakCount="1">
    <brk id="11" max="179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6">
    <tabColor rgb="FF00B050"/>
  </sheetPr>
  <dimension ref="A1:AM40408"/>
  <sheetViews>
    <sheetView view="pageBreakPreview" topLeftCell="F21" zoomScale="70" zoomScaleNormal="78" zoomScaleSheetLayoutView="70" workbookViewId="0">
      <selection activeCell="R100" sqref="R100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22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22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Лот!C10</f>
        <v>277м</v>
      </c>
      <c r="E4" s="199">
        <f>VLOOKUP(D4,Лот!$C$4:$E$19,3,FALSE)</f>
        <v>277</v>
      </c>
      <c r="F4" s="65"/>
      <c r="G4" s="65"/>
      <c r="H4" s="65"/>
      <c r="I4" s="65"/>
      <c r="J4" s="65"/>
      <c r="K4" s="65"/>
      <c r="L4" s="11">
        <v>43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44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43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43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43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43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43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43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43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43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43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СВ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3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"Щукинская"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Метро "Строгино" (вост. вестибюль)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8.0920000000000005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8.9719999999999995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0.66999999999999993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17.734000000000002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1</v>
      </c>
      <c r="S35" s="91" t="s">
        <v>266</v>
      </c>
      <c r="T35" s="88">
        <v>1</v>
      </c>
      <c r="U35" s="91" t="s">
        <v>266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2</v>
      </c>
      <c r="S36" s="33" t="s">
        <v>268</v>
      </c>
      <c r="T36" s="31">
        <v>2</v>
      </c>
      <c r="U36" s="33" t="s">
        <v>268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1</v>
      </c>
      <c r="S37" s="33" t="s">
        <v>268</v>
      </c>
      <c r="T37" s="31">
        <v>1</v>
      </c>
      <c r="U37" s="33" t="s">
        <v>268</v>
      </c>
      <c r="V37" s="30"/>
      <c r="W37" s="36">
        <v>2</v>
      </c>
      <c r="X37" s="27">
        <v>0.33333333333333331</v>
      </c>
      <c r="Y37" s="31">
        <v>1</v>
      </c>
      <c r="Z37" s="91" t="s">
        <v>266</v>
      </c>
      <c r="AA37" s="31">
        <v>1</v>
      </c>
      <c r="AB37" s="91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2</v>
      </c>
      <c r="S38" s="33" t="s">
        <v>268</v>
      </c>
      <c r="T38" s="31">
        <v>2</v>
      </c>
      <c r="U38" s="33" t="s">
        <v>268</v>
      </c>
      <c r="V38" s="30"/>
      <c r="W38" s="36">
        <v>2</v>
      </c>
      <c r="X38" s="27">
        <v>0.35416666666666669</v>
      </c>
      <c r="Y38" s="31">
        <v>1</v>
      </c>
      <c r="Z38" s="91" t="s">
        <v>266</v>
      </c>
      <c r="AA38" s="31">
        <v>1</v>
      </c>
      <c r="AB38" s="91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1</v>
      </c>
      <c r="S39" s="33" t="s">
        <v>268</v>
      </c>
      <c r="T39" s="31">
        <v>1</v>
      </c>
      <c r="U39" s="33" t="s">
        <v>268</v>
      </c>
      <c r="V39" s="30"/>
      <c r="W39" s="36">
        <v>2</v>
      </c>
      <c r="X39" s="27">
        <v>0.375</v>
      </c>
      <c r="Y39" s="31">
        <v>1</v>
      </c>
      <c r="Z39" s="91" t="s">
        <v>266</v>
      </c>
      <c r="AA39" s="31">
        <v>1</v>
      </c>
      <c r="AB39" s="91" t="s">
        <v>266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2</v>
      </c>
      <c r="S40" s="33" t="s">
        <v>268</v>
      </c>
      <c r="T40" s="31">
        <v>2</v>
      </c>
      <c r="U40" s="33" t="s">
        <v>268</v>
      </c>
      <c r="V40" s="30"/>
      <c r="W40" s="36">
        <v>2</v>
      </c>
      <c r="X40" s="27">
        <v>0.39583333333333331</v>
      </c>
      <c r="Y40" s="31">
        <v>1</v>
      </c>
      <c r="Z40" s="91" t="s">
        <v>266</v>
      </c>
      <c r="AA40" s="31">
        <v>1</v>
      </c>
      <c r="AB40" s="91" t="s">
        <v>266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1</v>
      </c>
      <c r="S41" s="33" t="s">
        <v>268</v>
      </c>
      <c r="T41" s="31">
        <v>1</v>
      </c>
      <c r="U41" s="33" t="s">
        <v>268</v>
      </c>
      <c r="V41" s="30"/>
      <c r="W41" s="36">
        <v>2</v>
      </c>
      <c r="X41" s="27">
        <v>0.41666666666666669</v>
      </c>
      <c r="Y41" s="31">
        <v>1</v>
      </c>
      <c r="Z41" s="91" t="s">
        <v>266</v>
      </c>
      <c r="AA41" s="31">
        <v>1</v>
      </c>
      <c r="AB41" s="91" t="s">
        <v>266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1</v>
      </c>
      <c r="S42" s="91" t="s">
        <v>266</v>
      </c>
      <c r="T42" s="31">
        <v>1</v>
      </c>
      <c r="U42" s="33" t="s">
        <v>268</v>
      </c>
      <c r="V42" s="30"/>
      <c r="W42" s="36">
        <v>2</v>
      </c>
      <c r="X42" s="27">
        <v>0.4375</v>
      </c>
      <c r="Y42" s="31">
        <v>1</v>
      </c>
      <c r="Z42" s="91" t="s">
        <v>266</v>
      </c>
      <c r="AA42" s="31">
        <v>1</v>
      </c>
      <c r="AB42" s="91" t="s">
        <v>266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1</v>
      </c>
      <c r="S43" s="91" t="s">
        <v>266</v>
      </c>
      <c r="T43" s="31">
        <v>1</v>
      </c>
      <c r="U43" s="91" t="s">
        <v>266</v>
      </c>
      <c r="V43" s="30"/>
      <c r="W43" s="36">
        <v>2</v>
      </c>
      <c r="X43" s="27">
        <v>0.45833333333333298</v>
      </c>
      <c r="Y43" s="31">
        <v>1</v>
      </c>
      <c r="Z43" s="91" t="s">
        <v>266</v>
      </c>
      <c r="AA43" s="31">
        <v>1</v>
      </c>
      <c r="AB43" s="91" t="s">
        <v>266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1</v>
      </c>
      <c r="S44" s="91" t="s">
        <v>266</v>
      </c>
      <c r="T44" s="31">
        <v>1</v>
      </c>
      <c r="U44" s="91" t="s">
        <v>266</v>
      </c>
      <c r="V44" s="30"/>
      <c r="W44" s="36">
        <v>2</v>
      </c>
      <c r="X44" s="27">
        <v>0.47916666666666702</v>
      </c>
      <c r="Y44" s="31">
        <v>1</v>
      </c>
      <c r="Z44" s="91" t="s">
        <v>266</v>
      </c>
      <c r="AA44" s="31">
        <v>1</v>
      </c>
      <c r="AB44" s="91" t="s">
        <v>266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1</v>
      </c>
      <c r="S45" s="91" t="s">
        <v>266</v>
      </c>
      <c r="T45" s="31">
        <v>1</v>
      </c>
      <c r="U45" s="91" t="s">
        <v>266</v>
      </c>
      <c r="V45" s="30"/>
      <c r="W45" s="36">
        <v>2</v>
      </c>
      <c r="X45" s="27">
        <v>0.5</v>
      </c>
      <c r="Y45" s="31">
        <v>1</v>
      </c>
      <c r="Z45" s="91" t="s">
        <v>266</v>
      </c>
      <c r="AA45" s="31">
        <v>1</v>
      </c>
      <c r="AB45" s="91" t="s">
        <v>266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1</v>
      </c>
      <c r="S46" s="91" t="s">
        <v>266</v>
      </c>
      <c r="T46" s="31">
        <v>1</v>
      </c>
      <c r="U46" s="91" t="s">
        <v>266</v>
      </c>
      <c r="V46" s="30"/>
      <c r="W46" s="36">
        <v>2</v>
      </c>
      <c r="X46" s="27">
        <v>0.52083333333333337</v>
      </c>
      <c r="Y46" s="31">
        <v>1</v>
      </c>
      <c r="Z46" s="91" t="s">
        <v>266</v>
      </c>
      <c r="AA46" s="31">
        <v>1</v>
      </c>
      <c r="AB46" s="91" t="s">
        <v>266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1</v>
      </c>
      <c r="S47" s="91" t="s">
        <v>266</v>
      </c>
      <c r="T47" s="31">
        <v>1</v>
      </c>
      <c r="U47" s="91" t="s">
        <v>266</v>
      </c>
      <c r="V47" s="30"/>
      <c r="W47" s="36">
        <v>2</v>
      </c>
      <c r="X47" s="27">
        <v>0.54166666666666663</v>
      </c>
      <c r="Y47" s="31">
        <v>1</v>
      </c>
      <c r="Z47" s="91" t="s">
        <v>266</v>
      </c>
      <c r="AA47" s="31">
        <v>1</v>
      </c>
      <c r="AB47" s="91" t="s">
        <v>266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1</v>
      </c>
      <c r="S48" s="91" t="s">
        <v>266</v>
      </c>
      <c r="T48" s="31">
        <v>1</v>
      </c>
      <c r="U48" s="91" t="s">
        <v>266</v>
      </c>
      <c r="V48" s="30"/>
      <c r="W48" s="36">
        <v>2</v>
      </c>
      <c r="X48" s="27">
        <v>0.5625</v>
      </c>
      <c r="Y48" s="31">
        <v>1</v>
      </c>
      <c r="Z48" s="91" t="s">
        <v>266</v>
      </c>
      <c r="AA48" s="31">
        <v>1</v>
      </c>
      <c r="AB48" s="91" t="s">
        <v>266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1</v>
      </c>
      <c r="S49" s="91" t="s">
        <v>266</v>
      </c>
      <c r="T49" s="31">
        <v>1</v>
      </c>
      <c r="U49" s="91" t="s">
        <v>266</v>
      </c>
      <c r="V49" s="30"/>
      <c r="W49" s="36">
        <v>2</v>
      </c>
      <c r="X49" s="27">
        <v>0.58333333333333337</v>
      </c>
      <c r="Y49" s="31">
        <v>1</v>
      </c>
      <c r="Z49" s="91" t="s">
        <v>266</v>
      </c>
      <c r="AA49" s="31">
        <v>1</v>
      </c>
      <c r="AB49" s="91" t="s">
        <v>266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1</v>
      </c>
      <c r="S50" s="91" t="s">
        <v>266</v>
      </c>
      <c r="T50" s="31">
        <v>1</v>
      </c>
      <c r="U50" s="91" t="s">
        <v>266</v>
      </c>
      <c r="V50" s="30"/>
      <c r="W50" s="36">
        <v>2</v>
      </c>
      <c r="X50" s="27">
        <v>0.60416666666666663</v>
      </c>
      <c r="Y50" s="31">
        <v>1</v>
      </c>
      <c r="Z50" s="91" t="s">
        <v>266</v>
      </c>
      <c r="AA50" s="31">
        <v>1</v>
      </c>
      <c r="AB50" s="91" t="s">
        <v>266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1</v>
      </c>
      <c r="S51" s="91" t="s">
        <v>266</v>
      </c>
      <c r="T51" s="31">
        <v>1</v>
      </c>
      <c r="U51" s="91" t="s">
        <v>266</v>
      </c>
      <c r="V51" s="30"/>
      <c r="W51" s="36">
        <v>2</v>
      </c>
      <c r="X51" s="27">
        <v>0.625</v>
      </c>
      <c r="Y51" s="31">
        <v>1</v>
      </c>
      <c r="Z51" s="91" t="s">
        <v>266</v>
      </c>
      <c r="AA51" s="31">
        <v>1</v>
      </c>
      <c r="AB51" s="91" t="s">
        <v>266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1</v>
      </c>
      <c r="S52" s="91" t="s">
        <v>266</v>
      </c>
      <c r="T52" s="31">
        <v>1</v>
      </c>
      <c r="U52" s="91" t="s">
        <v>266</v>
      </c>
      <c r="V52" s="30"/>
      <c r="W52" s="36">
        <v>2</v>
      </c>
      <c r="X52" s="27">
        <v>0.64583333333333337</v>
      </c>
      <c r="Y52" s="31">
        <v>1</v>
      </c>
      <c r="Z52" s="91" t="s">
        <v>266</v>
      </c>
      <c r="AA52" s="31">
        <v>1</v>
      </c>
      <c r="AB52" s="91" t="s">
        <v>266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1</v>
      </c>
      <c r="S53" s="91" t="s">
        <v>266</v>
      </c>
      <c r="T53" s="31">
        <v>1</v>
      </c>
      <c r="U53" s="91" t="s">
        <v>266</v>
      </c>
      <c r="V53" s="30"/>
      <c r="W53" s="36">
        <v>2</v>
      </c>
      <c r="X53" s="27">
        <v>0.66666666666666663</v>
      </c>
      <c r="Y53" s="31">
        <v>1</v>
      </c>
      <c r="Z53" s="91" t="s">
        <v>266</v>
      </c>
      <c r="AA53" s="31">
        <v>1</v>
      </c>
      <c r="AB53" s="91" t="s">
        <v>266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1</v>
      </c>
      <c r="S54" s="91" t="s">
        <v>266</v>
      </c>
      <c r="T54" s="31">
        <v>1</v>
      </c>
      <c r="U54" s="91" t="s">
        <v>266</v>
      </c>
      <c r="V54" s="30"/>
      <c r="W54" s="36">
        <v>2</v>
      </c>
      <c r="X54" s="27">
        <v>0.6875</v>
      </c>
      <c r="Y54" s="31">
        <v>1</v>
      </c>
      <c r="Z54" s="91" t="s">
        <v>266</v>
      </c>
      <c r="AA54" s="31">
        <v>1</v>
      </c>
      <c r="AB54" s="91" t="s">
        <v>266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1</v>
      </c>
      <c r="S55" s="91" t="s">
        <v>266</v>
      </c>
      <c r="T55" s="31">
        <v>1</v>
      </c>
      <c r="U55" s="91" t="s">
        <v>266</v>
      </c>
      <c r="V55" s="30"/>
      <c r="W55" s="36">
        <v>2</v>
      </c>
      <c r="X55" s="27">
        <v>0.70833333333333337</v>
      </c>
      <c r="Y55" s="31">
        <v>1</v>
      </c>
      <c r="Z55" s="91" t="s">
        <v>266</v>
      </c>
      <c r="AA55" s="31">
        <v>1</v>
      </c>
      <c r="AB55" s="91" t="s">
        <v>266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1</v>
      </c>
      <c r="S56" s="91" t="s">
        <v>266</v>
      </c>
      <c r="T56" s="31">
        <v>1</v>
      </c>
      <c r="U56" s="91" t="s">
        <v>266</v>
      </c>
      <c r="V56" s="30"/>
      <c r="W56" s="36">
        <v>2</v>
      </c>
      <c r="X56" s="27">
        <v>0.72916666666666663</v>
      </c>
      <c r="Y56" s="31">
        <v>1</v>
      </c>
      <c r="Z56" s="91" t="s">
        <v>266</v>
      </c>
      <c r="AA56" s="31">
        <v>1</v>
      </c>
      <c r="AB56" s="91" t="s">
        <v>266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1</v>
      </c>
      <c r="S57" s="91" t="s">
        <v>266</v>
      </c>
      <c r="T57" s="31">
        <v>1</v>
      </c>
      <c r="U57" s="91" t="s">
        <v>266</v>
      </c>
      <c r="V57" s="30"/>
      <c r="W57" s="36">
        <v>2</v>
      </c>
      <c r="X57" s="27">
        <v>0.75</v>
      </c>
      <c r="Y57" s="31">
        <v>1</v>
      </c>
      <c r="Z57" s="91" t="s">
        <v>266</v>
      </c>
      <c r="AA57" s="31">
        <v>1</v>
      </c>
      <c r="AB57" s="91" t="s">
        <v>266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1</v>
      </c>
      <c r="S58" s="91" t="s">
        <v>266</v>
      </c>
      <c r="T58" s="31">
        <v>1</v>
      </c>
      <c r="U58" s="91" t="s">
        <v>266</v>
      </c>
      <c r="V58" s="30"/>
      <c r="W58" s="36">
        <v>2</v>
      </c>
      <c r="X58" s="27">
        <v>0.77083333333333337</v>
      </c>
      <c r="Y58" s="31">
        <v>1</v>
      </c>
      <c r="Z58" s="91" t="s">
        <v>266</v>
      </c>
      <c r="AA58" s="31">
        <v>1</v>
      </c>
      <c r="AB58" s="91" t="s">
        <v>266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1</v>
      </c>
      <c r="S59" s="91" t="s">
        <v>266</v>
      </c>
      <c r="T59" s="31">
        <v>1</v>
      </c>
      <c r="U59" s="91" t="s">
        <v>266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1</v>
      </c>
      <c r="S60" s="91" t="s">
        <v>266</v>
      </c>
      <c r="T60" s="31">
        <v>1</v>
      </c>
      <c r="U60" s="91" t="s">
        <v>266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91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91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91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36</v>
      </c>
      <c r="S75" s="147"/>
      <c r="T75" s="147">
        <f>SUM(T27:T74)</f>
        <v>36</v>
      </c>
      <c r="U75" s="147"/>
      <c r="V75" s="30"/>
      <c r="W75" s="145" t="s">
        <v>481</v>
      </c>
      <c r="X75" s="146"/>
      <c r="Y75" s="147">
        <f>SUM(Y27:Y74)</f>
        <v>32</v>
      </c>
      <c r="Z75" s="147"/>
      <c r="AA75" s="147">
        <f>SUM(AA27:AA74)</f>
        <v>32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82</v>
      </c>
      <c r="D84" s="24" t="s">
        <v>309</v>
      </c>
      <c r="E84" s="28">
        <v>55.809678074995098</v>
      </c>
      <c r="F84" s="28">
        <v>37.462121047064102</v>
      </c>
      <c r="G84" s="24">
        <f t="shared" ref="G84:G103" si="3">IF(M84&gt;0,0,IF(N84&gt;0,1,""))</f>
        <v>0</v>
      </c>
      <c r="H84" s="21">
        <v>0</v>
      </c>
      <c r="I84" s="21"/>
      <c r="J84" s="24">
        <f t="shared" ref="J84:J103" si="4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140</v>
      </c>
      <c r="D85" s="24" t="s">
        <v>310</v>
      </c>
      <c r="E85" s="28">
        <v>55.807060999999997</v>
      </c>
      <c r="F85" s="28">
        <v>37.457982999999999</v>
      </c>
      <c r="G85" s="24">
        <f t="shared" si="3"/>
        <v>0</v>
      </c>
      <c r="H85" s="21">
        <v>0.39</v>
      </c>
      <c r="I85" s="21">
        <f>IFERROR(IF(IF(ISERROR(H85-H84),"",H85-H84)&lt;0,"",H85-H84)," ")</f>
        <v>0.39</v>
      </c>
      <c r="J85" s="24">
        <f t="shared" si="4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3" si="5">IF(C86=" "," ",B85+1)</f>
        <v>3</v>
      </c>
      <c r="C86" s="10" t="s">
        <v>83</v>
      </c>
      <c r="D86" s="24" t="s">
        <v>310</v>
      </c>
      <c r="E86" s="28">
        <v>55.805623279077203</v>
      </c>
      <c r="F86" s="28">
        <v>37.4521669505503</v>
      </c>
      <c r="G86" s="24">
        <f t="shared" si="3"/>
        <v>0</v>
      </c>
      <c r="H86" s="21">
        <v>0.80699999999999994</v>
      </c>
      <c r="I86" s="21">
        <f t="shared" ref="I86:I143" si="6">IFERROR(IF(IF(ISERROR(H86-H85),"",H86-H85)&lt;0,"",H86-H85)," ")</f>
        <v>0.41699999999999993</v>
      </c>
      <c r="J86" s="24">
        <f t="shared" si="4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88">
        <v>0</v>
      </c>
      <c r="S86" s="88" t="s">
        <v>217</v>
      </c>
      <c r="T86" s="88">
        <v>0</v>
      </c>
      <c r="U86" s="88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2:29" ht="15.75" customHeight="1" x14ac:dyDescent="0.25">
      <c r="B87" s="24">
        <f t="shared" si="5"/>
        <v>4</v>
      </c>
      <c r="C87" s="10" t="s">
        <v>141</v>
      </c>
      <c r="D87" s="24" t="s">
        <v>311</v>
      </c>
      <c r="E87" s="28">
        <v>55.8048246694051</v>
      </c>
      <c r="F87" s="28">
        <v>37.434338931311899</v>
      </c>
      <c r="G87" s="24">
        <f t="shared" si="3"/>
        <v>0</v>
      </c>
      <c r="H87" s="21">
        <v>1.929</v>
      </c>
      <c r="I87" s="21">
        <f t="shared" si="6"/>
        <v>1.1220000000000001</v>
      </c>
      <c r="J87" s="24">
        <f t="shared" si="4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5"/>
        <v>5</v>
      </c>
      <c r="C88" s="10" t="s">
        <v>84</v>
      </c>
      <c r="D88" s="24" t="s">
        <v>312</v>
      </c>
      <c r="E88" s="28">
        <v>55.804492727295298</v>
      </c>
      <c r="F88" s="28">
        <v>37.419827636321102</v>
      </c>
      <c r="G88" s="24">
        <f t="shared" si="3"/>
        <v>0</v>
      </c>
      <c r="H88" s="21">
        <v>2.8639999999999999</v>
      </c>
      <c r="I88" s="21">
        <f t="shared" si="6"/>
        <v>0.93499999999999983</v>
      </c>
      <c r="J88" s="24">
        <f t="shared" si="4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5"/>
        <v>6</v>
      </c>
      <c r="C89" s="10" t="s">
        <v>142</v>
      </c>
      <c r="D89" s="24" t="s">
        <v>337</v>
      </c>
      <c r="E89" s="28">
        <v>55.805370849637903</v>
      </c>
      <c r="F89" s="28">
        <v>37.416700131185003</v>
      </c>
      <c r="G89" s="24">
        <f t="shared" si="3"/>
        <v>0</v>
      </c>
      <c r="H89" s="21">
        <v>3.1440000000000001</v>
      </c>
      <c r="I89" s="21">
        <f t="shared" si="6"/>
        <v>0.28000000000000025</v>
      </c>
      <c r="J89" s="24">
        <f t="shared" si="4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5"/>
        <v>7</v>
      </c>
      <c r="C90" s="10" t="s">
        <v>143</v>
      </c>
      <c r="D90" s="24" t="s">
        <v>337</v>
      </c>
      <c r="E90" s="28">
        <v>55.807801638960697</v>
      </c>
      <c r="F90" s="28">
        <v>37.418400004945497</v>
      </c>
      <c r="G90" s="24">
        <f t="shared" si="3"/>
        <v>0</v>
      </c>
      <c r="H90" s="21">
        <v>3.4330000000000003</v>
      </c>
      <c r="I90" s="21">
        <f t="shared" si="6"/>
        <v>0.28900000000000015</v>
      </c>
      <c r="J90" s="24">
        <f t="shared" si="4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3" t="s">
        <v>217</v>
      </c>
      <c r="T90" s="31">
        <v>0</v>
      </c>
      <c r="U90" s="33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2:29" ht="15.75" customHeight="1" x14ac:dyDescent="0.25">
      <c r="B91" s="24">
        <f t="shared" si="5"/>
        <v>8</v>
      </c>
      <c r="C91" s="10" t="s">
        <v>144</v>
      </c>
      <c r="D91" s="24" t="s">
        <v>337</v>
      </c>
      <c r="E91" s="28">
        <v>55.810836792304102</v>
      </c>
      <c r="F91" s="28">
        <v>37.413546689084001</v>
      </c>
      <c r="G91" s="24">
        <f t="shared" si="3"/>
        <v>0</v>
      </c>
      <c r="H91" s="21">
        <v>3.9000000000000004</v>
      </c>
      <c r="I91" s="21">
        <f t="shared" si="6"/>
        <v>0.46700000000000008</v>
      </c>
      <c r="J91" s="24">
        <f t="shared" si="4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88">
        <v>0</v>
      </c>
      <c r="S91" s="91" t="s">
        <v>217</v>
      </c>
      <c r="T91" s="88">
        <v>0</v>
      </c>
      <c r="U91" s="9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2:29" ht="15.75" customHeight="1" x14ac:dyDescent="0.25">
      <c r="B92" s="24">
        <f t="shared" si="5"/>
        <v>9</v>
      </c>
      <c r="C92" s="10" t="s">
        <v>145</v>
      </c>
      <c r="D92" s="24" t="s">
        <v>337</v>
      </c>
      <c r="E92" s="28">
        <v>55.812523605700598</v>
      </c>
      <c r="F92" s="28">
        <v>37.410928651376501</v>
      </c>
      <c r="G92" s="24">
        <f t="shared" si="3"/>
        <v>0</v>
      </c>
      <c r="H92" s="21">
        <v>4.1510000000000007</v>
      </c>
      <c r="I92" s="21">
        <f t="shared" si="6"/>
        <v>0.25100000000000033</v>
      </c>
      <c r="J92" s="24">
        <f t="shared" si="4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0</v>
      </c>
      <c r="S92" s="91" t="s">
        <v>217</v>
      </c>
      <c r="T92" s="88">
        <v>0</v>
      </c>
      <c r="U92" s="9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2:29" ht="15.75" customHeight="1" x14ac:dyDescent="0.25">
      <c r="B93" s="24">
        <f t="shared" si="5"/>
        <v>10</v>
      </c>
      <c r="C93" s="10" t="s">
        <v>146</v>
      </c>
      <c r="D93" s="24" t="s">
        <v>337</v>
      </c>
      <c r="E93" s="28">
        <v>55.815746189822598</v>
      </c>
      <c r="F93" s="28">
        <v>37.406373175475899</v>
      </c>
      <c r="G93" s="24">
        <f t="shared" si="3"/>
        <v>0</v>
      </c>
      <c r="H93" s="21">
        <v>4.6100000000000003</v>
      </c>
      <c r="I93" s="21">
        <f t="shared" si="6"/>
        <v>0.45899999999999963</v>
      </c>
      <c r="J93" s="24">
        <f t="shared" si="4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1</v>
      </c>
      <c r="S93" s="91" t="s">
        <v>266</v>
      </c>
      <c r="T93" s="88">
        <v>1</v>
      </c>
      <c r="U93" s="91" t="s">
        <v>266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2:29" ht="15.75" customHeight="1" x14ac:dyDescent="0.25">
      <c r="B94" s="24">
        <f t="shared" si="5"/>
        <v>11</v>
      </c>
      <c r="C94" s="10" t="s">
        <v>147</v>
      </c>
      <c r="D94" s="24" t="s">
        <v>337</v>
      </c>
      <c r="E94" s="28">
        <v>55.817056107000496</v>
      </c>
      <c r="F94" s="28">
        <v>37.404551475990203</v>
      </c>
      <c r="G94" s="24">
        <f t="shared" si="3"/>
        <v>0</v>
      </c>
      <c r="H94" s="21">
        <v>4.7949999999999999</v>
      </c>
      <c r="I94" s="21">
        <f t="shared" si="6"/>
        <v>0.18499999999999961</v>
      </c>
      <c r="J94" s="24">
        <f t="shared" si="4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88">
        <v>1</v>
      </c>
      <c r="S94" s="91" t="s">
        <v>266</v>
      </c>
      <c r="T94" s="88">
        <v>1</v>
      </c>
      <c r="U94" s="91" t="s">
        <v>266</v>
      </c>
      <c r="V94" s="30"/>
      <c r="W94" s="36">
        <v>4</v>
      </c>
      <c r="X94" s="27">
        <v>0.29166666666666669</v>
      </c>
      <c r="Y94" s="31">
        <v>1</v>
      </c>
      <c r="Z94" s="91" t="s">
        <v>266</v>
      </c>
      <c r="AA94" s="31">
        <v>1</v>
      </c>
      <c r="AB94" s="91" t="s">
        <v>266</v>
      </c>
      <c r="AC94" s="29"/>
    </row>
    <row r="95" spans="2:29" ht="15.75" customHeight="1" x14ac:dyDescent="0.25">
      <c r="B95" s="24">
        <f t="shared" si="5"/>
        <v>12</v>
      </c>
      <c r="C95" s="10" t="s">
        <v>148</v>
      </c>
      <c r="D95" s="24" t="s">
        <v>337</v>
      </c>
      <c r="E95" s="28">
        <v>55.818866947817703</v>
      </c>
      <c r="F95" s="28">
        <v>37.4002078345844</v>
      </c>
      <c r="G95" s="24">
        <f t="shared" si="3"/>
        <v>0</v>
      </c>
      <c r="H95" s="21">
        <v>5.14</v>
      </c>
      <c r="I95" s="21">
        <f t="shared" si="6"/>
        <v>0.34499999999999975</v>
      </c>
      <c r="J95" s="24">
        <f t="shared" si="4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1</v>
      </c>
      <c r="S95" s="33" t="s">
        <v>268</v>
      </c>
      <c r="T95" s="31">
        <v>1</v>
      </c>
      <c r="U95" s="33" t="s">
        <v>268</v>
      </c>
      <c r="V95" s="30"/>
      <c r="W95" s="36">
        <v>4</v>
      </c>
      <c r="X95" s="27">
        <v>0.3125</v>
      </c>
      <c r="Y95" s="31">
        <v>1</v>
      </c>
      <c r="Z95" s="91" t="s">
        <v>266</v>
      </c>
      <c r="AA95" s="31">
        <v>1</v>
      </c>
      <c r="AB95" s="91" t="s">
        <v>266</v>
      </c>
      <c r="AC95" s="29"/>
    </row>
    <row r="96" spans="2:29" ht="15.75" customHeight="1" x14ac:dyDescent="0.25">
      <c r="B96" s="24">
        <f t="shared" si="5"/>
        <v>13</v>
      </c>
      <c r="C96" s="10" t="s">
        <v>149</v>
      </c>
      <c r="D96" s="24" t="s">
        <v>143</v>
      </c>
      <c r="E96" s="28">
        <v>55.817747969814498</v>
      </c>
      <c r="F96" s="28">
        <v>37.393925406499299</v>
      </c>
      <c r="G96" s="24">
        <f t="shared" si="3"/>
        <v>0</v>
      </c>
      <c r="H96" s="21">
        <v>5.6629999999999994</v>
      </c>
      <c r="I96" s="21">
        <f t="shared" si="6"/>
        <v>0.52299999999999969</v>
      </c>
      <c r="J96" s="24">
        <f t="shared" si="4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2</v>
      </c>
      <c r="S96" s="33" t="s">
        <v>268</v>
      </c>
      <c r="T96" s="31">
        <v>2</v>
      </c>
      <c r="U96" s="33" t="s">
        <v>268</v>
      </c>
      <c r="V96" s="30"/>
      <c r="W96" s="36">
        <v>4</v>
      </c>
      <c r="X96" s="27">
        <v>0.33333333333333331</v>
      </c>
      <c r="Y96" s="31">
        <v>1</v>
      </c>
      <c r="Z96" s="91" t="s">
        <v>266</v>
      </c>
      <c r="AA96" s="31">
        <v>1</v>
      </c>
      <c r="AB96" s="91" t="s">
        <v>266</v>
      </c>
      <c r="AC96" s="29"/>
    </row>
    <row r="97" spans="2:29" ht="15.75" customHeight="1" x14ac:dyDescent="0.25">
      <c r="B97" s="24">
        <f t="shared" si="5"/>
        <v>14</v>
      </c>
      <c r="C97" s="10" t="s">
        <v>150</v>
      </c>
      <c r="D97" s="24" t="s">
        <v>338</v>
      </c>
      <c r="E97" s="28">
        <v>55.815825410029497</v>
      </c>
      <c r="F97" s="28">
        <v>37.393356373612498</v>
      </c>
      <c r="G97" s="24">
        <f t="shared" si="3"/>
        <v>0</v>
      </c>
      <c r="H97" s="21">
        <v>5.8809999999999993</v>
      </c>
      <c r="I97" s="21">
        <f t="shared" si="6"/>
        <v>0.21799999999999997</v>
      </c>
      <c r="J97" s="24">
        <f t="shared" si="4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1</v>
      </c>
      <c r="S97" s="33" t="s">
        <v>268</v>
      </c>
      <c r="T97" s="31">
        <v>1</v>
      </c>
      <c r="U97" s="33" t="s">
        <v>268</v>
      </c>
      <c r="V97" s="30"/>
      <c r="W97" s="36">
        <v>4</v>
      </c>
      <c r="X97" s="27">
        <v>0.35416666666666669</v>
      </c>
      <c r="Y97" s="31">
        <v>1</v>
      </c>
      <c r="Z97" s="91" t="s">
        <v>266</v>
      </c>
      <c r="AA97" s="31">
        <v>1</v>
      </c>
      <c r="AB97" s="91" t="s">
        <v>266</v>
      </c>
      <c r="AC97" s="29"/>
    </row>
    <row r="98" spans="2:29" ht="15.75" customHeight="1" x14ac:dyDescent="0.25">
      <c r="B98" s="24">
        <f t="shared" si="5"/>
        <v>15</v>
      </c>
      <c r="C98" s="10" t="s">
        <v>151</v>
      </c>
      <c r="D98" s="24" t="s">
        <v>312</v>
      </c>
      <c r="E98" s="28">
        <v>55.813364532598101</v>
      </c>
      <c r="F98" s="28">
        <v>37.393458806944203</v>
      </c>
      <c r="G98" s="24">
        <f t="shared" si="3"/>
        <v>0</v>
      </c>
      <c r="H98" s="21">
        <v>6.1839999999999993</v>
      </c>
      <c r="I98" s="21">
        <f t="shared" si="6"/>
        <v>0.30299999999999994</v>
      </c>
      <c r="J98" s="24">
        <f t="shared" si="4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2</v>
      </c>
      <c r="S98" s="33" t="s">
        <v>268</v>
      </c>
      <c r="T98" s="31">
        <v>2</v>
      </c>
      <c r="U98" s="33" t="s">
        <v>268</v>
      </c>
      <c r="V98" s="30"/>
      <c r="W98" s="36">
        <v>4</v>
      </c>
      <c r="X98" s="27">
        <v>0.375</v>
      </c>
      <c r="Y98" s="31">
        <v>1</v>
      </c>
      <c r="Z98" s="91" t="s">
        <v>266</v>
      </c>
      <c r="AA98" s="31">
        <v>1</v>
      </c>
      <c r="AB98" s="91" t="s">
        <v>266</v>
      </c>
      <c r="AC98" s="29"/>
    </row>
    <row r="99" spans="2:29" ht="15.75" customHeight="1" x14ac:dyDescent="0.25">
      <c r="B99" s="24">
        <f t="shared" si="5"/>
        <v>16</v>
      </c>
      <c r="C99" s="10" t="s">
        <v>88</v>
      </c>
      <c r="D99" s="24" t="s">
        <v>313</v>
      </c>
      <c r="E99" s="28">
        <v>55.811202440944598</v>
      </c>
      <c r="F99" s="28">
        <v>37.397629104353499</v>
      </c>
      <c r="G99" s="24">
        <f t="shared" si="3"/>
        <v>0</v>
      </c>
      <c r="H99" s="21">
        <v>6.6419999999999995</v>
      </c>
      <c r="I99" s="21">
        <f t="shared" si="6"/>
        <v>0.45800000000000018</v>
      </c>
      <c r="J99" s="24">
        <f t="shared" si="4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1</v>
      </c>
      <c r="S99" s="33" t="s">
        <v>268</v>
      </c>
      <c r="T99" s="31">
        <v>1</v>
      </c>
      <c r="U99" s="33" t="s">
        <v>268</v>
      </c>
      <c r="V99" s="30"/>
      <c r="W99" s="36">
        <v>4</v>
      </c>
      <c r="X99" s="27">
        <v>0.39583333333333331</v>
      </c>
      <c r="Y99" s="31">
        <v>1</v>
      </c>
      <c r="Z99" s="91" t="s">
        <v>266</v>
      </c>
      <c r="AA99" s="31">
        <v>1</v>
      </c>
      <c r="AB99" s="91" t="s">
        <v>266</v>
      </c>
      <c r="AC99" s="29"/>
    </row>
    <row r="100" spans="2:29" ht="15.75" customHeight="1" x14ac:dyDescent="0.25">
      <c r="B100" s="24">
        <f t="shared" si="5"/>
        <v>17</v>
      </c>
      <c r="C100" s="10" t="s">
        <v>90</v>
      </c>
      <c r="D100" s="24" t="s">
        <v>313</v>
      </c>
      <c r="E100" s="28">
        <v>55.8070066484715</v>
      </c>
      <c r="F100" s="28">
        <v>37.394752021375197</v>
      </c>
      <c r="G100" s="24">
        <f t="shared" si="3"/>
        <v>0</v>
      </c>
      <c r="H100" s="21">
        <v>7.1419999999999995</v>
      </c>
      <c r="I100" s="21">
        <f t="shared" si="6"/>
        <v>0.5</v>
      </c>
      <c r="J100" s="24">
        <f t="shared" si="4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33" t="s">
        <v>268</v>
      </c>
      <c r="T100" s="31">
        <v>2</v>
      </c>
      <c r="U100" s="33" t="s">
        <v>268</v>
      </c>
      <c r="V100" s="30"/>
      <c r="W100" s="36">
        <v>4</v>
      </c>
      <c r="X100" s="27">
        <v>0.41666666666666669</v>
      </c>
      <c r="Y100" s="31">
        <v>1</v>
      </c>
      <c r="Z100" s="91" t="s">
        <v>266</v>
      </c>
      <c r="AA100" s="31">
        <v>1</v>
      </c>
      <c r="AB100" s="91" t="s">
        <v>266</v>
      </c>
      <c r="AC100" s="29"/>
    </row>
    <row r="101" spans="2:29" ht="15.75" customHeight="1" x14ac:dyDescent="0.25">
      <c r="B101" s="24">
        <f t="shared" si="5"/>
        <v>18</v>
      </c>
      <c r="C101" s="10" t="s">
        <v>137</v>
      </c>
      <c r="D101" s="24" t="s">
        <v>339</v>
      </c>
      <c r="E101" s="28">
        <v>55.805087040087997</v>
      </c>
      <c r="F101" s="28">
        <v>37.394680668712397</v>
      </c>
      <c r="G101" s="24">
        <f t="shared" si="3"/>
        <v>0</v>
      </c>
      <c r="H101" s="21">
        <v>7.3929999999999998</v>
      </c>
      <c r="I101" s="21">
        <f t="shared" si="6"/>
        <v>0.25100000000000033</v>
      </c>
      <c r="J101" s="24">
        <f t="shared" si="4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33" t="s">
        <v>268</v>
      </c>
      <c r="T101" s="31">
        <v>1</v>
      </c>
      <c r="U101" s="33" t="s">
        <v>268</v>
      </c>
      <c r="V101" s="30"/>
      <c r="W101" s="36">
        <v>4</v>
      </c>
      <c r="X101" s="27">
        <v>0.4375</v>
      </c>
      <c r="Y101" s="31">
        <v>1</v>
      </c>
      <c r="Z101" s="91" t="s">
        <v>266</v>
      </c>
      <c r="AA101" s="31">
        <v>1</v>
      </c>
      <c r="AB101" s="91" t="s">
        <v>266</v>
      </c>
      <c r="AC101" s="29"/>
    </row>
    <row r="102" spans="2:29" ht="15.75" customHeight="1" x14ac:dyDescent="0.25">
      <c r="B102" s="24">
        <f t="shared" si="5"/>
        <v>19</v>
      </c>
      <c r="C102" s="10" t="s">
        <v>138</v>
      </c>
      <c r="D102" s="24" t="s">
        <v>339</v>
      </c>
      <c r="E102" s="28">
        <v>55.803673193024501</v>
      </c>
      <c r="F102" s="28">
        <v>37.401227872086501</v>
      </c>
      <c r="G102" s="24">
        <f t="shared" si="3"/>
        <v>0</v>
      </c>
      <c r="H102" s="21">
        <v>7.8330000000000002</v>
      </c>
      <c r="I102" s="21">
        <f t="shared" si="6"/>
        <v>0.44000000000000039</v>
      </c>
      <c r="J102" s="24">
        <f t="shared" si="4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1</v>
      </c>
      <c r="S102" s="91" t="s">
        <v>266</v>
      </c>
      <c r="T102" s="31">
        <v>1</v>
      </c>
      <c r="U102" s="91" t="s">
        <v>266</v>
      </c>
      <c r="V102" s="30"/>
      <c r="W102" s="36">
        <v>4</v>
      </c>
      <c r="X102" s="27">
        <v>0.45833333333333298</v>
      </c>
      <c r="Y102" s="31">
        <v>1</v>
      </c>
      <c r="Z102" s="91" t="s">
        <v>266</v>
      </c>
      <c r="AA102" s="31">
        <v>1</v>
      </c>
      <c r="AB102" s="91" t="s">
        <v>266</v>
      </c>
      <c r="AC102" s="29"/>
    </row>
    <row r="103" spans="2:29" ht="15.75" customHeight="1" x14ac:dyDescent="0.25">
      <c r="B103" s="24">
        <f t="shared" si="5"/>
        <v>20</v>
      </c>
      <c r="C103" s="10" t="s">
        <v>139</v>
      </c>
      <c r="D103" s="24" t="s">
        <v>339</v>
      </c>
      <c r="E103" s="28">
        <v>55.802860744531998</v>
      </c>
      <c r="F103" s="28">
        <v>37.405100206750802</v>
      </c>
      <c r="G103" s="24">
        <f t="shared" si="3"/>
        <v>0</v>
      </c>
      <c r="H103" s="21">
        <v>8.0920000000000005</v>
      </c>
      <c r="I103" s="21">
        <f t="shared" si="6"/>
        <v>0.25900000000000034</v>
      </c>
      <c r="J103" s="24">
        <f t="shared" si="4"/>
        <v>20</v>
      </c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1</v>
      </c>
      <c r="S103" s="91" t="s">
        <v>266</v>
      </c>
      <c r="T103" s="31">
        <v>1</v>
      </c>
      <c r="U103" s="91" t="s">
        <v>266</v>
      </c>
      <c r="V103" s="30"/>
      <c r="W103" s="36">
        <v>4</v>
      </c>
      <c r="X103" s="27">
        <v>0.47916666666666702</v>
      </c>
      <c r="Y103" s="31">
        <v>1</v>
      </c>
      <c r="Z103" s="91" t="s">
        <v>266</v>
      </c>
      <c r="AA103" s="31">
        <v>1</v>
      </c>
      <c r="AB103" s="91" t="s">
        <v>266</v>
      </c>
      <c r="AC103" s="29"/>
    </row>
    <row r="104" spans="2:29" ht="15.75" customHeight="1" x14ac:dyDescent="0.25">
      <c r="B104" s="24">
        <f t="shared" si="5"/>
        <v>21</v>
      </c>
      <c r="C104" s="10" t="s">
        <v>308</v>
      </c>
      <c r="D104" s="24" t="s">
        <v>81</v>
      </c>
      <c r="E104" s="28"/>
      <c r="F104" s="28"/>
      <c r="G104" s="52" t="s">
        <v>385</v>
      </c>
      <c r="H104" s="50">
        <f>H103+I104</f>
        <v>8.4420000000000002</v>
      </c>
      <c r="I104" s="21">
        <v>0.35</v>
      </c>
      <c r="J104" s="24"/>
      <c r="L104" s="8">
        <v>21</v>
      </c>
      <c r="M104" s="8">
        <v>0</v>
      </c>
      <c r="N104" s="8">
        <v>1</v>
      </c>
      <c r="O104" s="26"/>
      <c r="P104" s="31">
        <v>3</v>
      </c>
      <c r="Q104" s="35">
        <v>0.5</v>
      </c>
      <c r="R104" s="31">
        <v>1</v>
      </c>
      <c r="S104" s="91" t="s">
        <v>266</v>
      </c>
      <c r="T104" s="31">
        <v>1</v>
      </c>
      <c r="U104" s="91" t="s">
        <v>266</v>
      </c>
      <c r="V104" s="30"/>
      <c r="W104" s="36">
        <v>4</v>
      </c>
      <c r="X104" s="27">
        <v>0.5</v>
      </c>
      <c r="Y104" s="31">
        <v>1</v>
      </c>
      <c r="Z104" s="91" t="s">
        <v>266</v>
      </c>
      <c r="AA104" s="31">
        <v>1</v>
      </c>
      <c r="AB104" s="91" t="s">
        <v>266</v>
      </c>
      <c r="AC104" s="29"/>
    </row>
    <row r="105" spans="2:29" ht="15.75" customHeight="1" x14ac:dyDescent="0.25">
      <c r="B105" s="24">
        <f t="shared" si="5"/>
        <v>22</v>
      </c>
      <c r="C105" s="10" t="s">
        <v>139</v>
      </c>
      <c r="D105" s="24" t="s">
        <v>339</v>
      </c>
      <c r="E105" s="28">
        <v>55.8032694846667</v>
      </c>
      <c r="F105" s="28">
        <v>37.4063939485223</v>
      </c>
      <c r="G105" s="24">
        <f t="shared" ref="G105:G116" si="7">IF(M104&gt;0,0,IF(N104&gt;0,1,""))</f>
        <v>1</v>
      </c>
      <c r="H105" s="21">
        <v>0</v>
      </c>
      <c r="I105" s="21" t="str">
        <f>IFERROR(IF(IF(ISERROR(H105-H103),"",H105-H103)&lt;0,"",H105-H103)," ")</f>
        <v/>
      </c>
      <c r="J105" s="24">
        <f t="shared" ref="J105:J116" si="8">IF(M104&gt;0,M104,IF(N104&gt;0,N104," "))</f>
        <v>1</v>
      </c>
      <c r="L105" s="8">
        <v>22</v>
      </c>
      <c r="M105" s="8">
        <v>0</v>
      </c>
      <c r="N105" s="8">
        <v>2</v>
      </c>
      <c r="O105" s="26" t="s">
        <v>32</v>
      </c>
      <c r="P105" s="31">
        <v>3</v>
      </c>
      <c r="Q105" s="35">
        <v>0.52083333333333337</v>
      </c>
      <c r="R105" s="31">
        <v>1</v>
      </c>
      <c r="S105" s="91" t="s">
        <v>266</v>
      </c>
      <c r="T105" s="31">
        <v>1</v>
      </c>
      <c r="U105" s="91" t="s">
        <v>266</v>
      </c>
      <c r="V105" s="30"/>
      <c r="W105" s="36">
        <v>4</v>
      </c>
      <c r="X105" s="27">
        <v>0.52083333333333337</v>
      </c>
      <c r="Y105" s="31">
        <v>1</v>
      </c>
      <c r="Z105" s="91" t="s">
        <v>266</v>
      </c>
      <c r="AA105" s="31">
        <v>1</v>
      </c>
      <c r="AB105" s="91" t="s">
        <v>266</v>
      </c>
      <c r="AC105" s="29"/>
    </row>
    <row r="106" spans="2:29" ht="15.75" customHeight="1" x14ac:dyDescent="0.25">
      <c r="B106" s="24">
        <f t="shared" si="5"/>
        <v>23</v>
      </c>
      <c r="C106" s="10" t="s">
        <v>138</v>
      </c>
      <c r="D106" s="24" t="s">
        <v>339</v>
      </c>
      <c r="E106" s="28">
        <v>55.804438896726197</v>
      </c>
      <c r="F106" s="28">
        <v>37.400916034102003</v>
      </c>
      <c r="G106" s="24">
        <f t="shared" si="7"/>
        <v>1</v>
      </c>
      <c r="H106" s="21">
        <v>0.34100000000000003</v>
      </c>
      <c r="I106" s="21">
        <f t="shared" si="6"/>
        <v>0.34100000000000003</v>
      </c>
      <c r="J106" s="24">
        <f t="shared" si="8"/>
        <v>2</v>
      </c>
      <c r="L106" s="8">
        <v>23</v>
      </c>
      <c r="M106" s="8">
        <v>0</v>
      </c>
      <c r="N106" s="8">
        <v>3</v>
      </c>
      <c r="O106" s="26"/>
      <c r="P106" s="31">
        <v>3</v>
      </c>
      <c r="Q106" s="35">
        <v>0.54166666666666663</v>
      </c>
      <c r="R106" s="31">
        <v>1</v>
      </c>
      <c r="S106" s="91" t="s">
        <v>266</v>
      </c>
      <c r="T106" s="31">
        <v>1</v>
      </c>
      <c r="U106" s="91" t="s">
        <v>266</v>
      </c>
      <c r="V106" s="30"/>
      <c r="W106" s="36">
        <v>4</v>
      </c>
      <c r="X106" s="27">
        <v>0.54166666666666663</v>
      </c>
      <c r="Y106" s="31">
        <v>1</v>
      </c>
      <c r="Z106" s="91" t="s">
        <v>266</v>
      </c>
      <c r="AA106" s="31">
        <v>1</v>
      </c>
      <c r="AB106" s="91" t="s">
        <v>266</v>
      </c>
      <c r="AC106" s="29"/>
    </row>
    <row r="107" spans="2:29" ht="15.75" customHeight="1" x14ac:dyDescent="0.25">
      <c r="B107" s="24">
        <f t="shared" si="5"/>
        <v>24</v>
      </c>
      <c r="C107" s="10" t="s">
        <v>137</v>
      </c>
      <c r="D107" s="24" t="s">
        <v>339</v>
      </c>
      <c r="E107" s="28">
        <v>55.805284040871499</v>
      </c>
      <c r="F107" s="28">
        <v>37.3969574125679</v>
      </c>
      <c r="G107" s="24">
        <f t="shared" si="7"/>
        <v>1</v>
      </c>
      <c r="H107" s="21">
        <v>0.60600000000000009</v>
      </c>
      <c r="I107" s="21">
        <f t="shared" si="6"/>
        <v>0.26500000000000007</v>
      </c>
      <c r="J107" s="24">
        <f t="shared" si="8"/>
        <v>3</v>
      </c>
      <c r="L107" s="8">
        <v>24</v>
      </c>
      <c r="M107" s="8">
        <v>0</v>
      </c>
      <c r="N107" s="8">
        <v>4</v>
      </c>
      <c r="O107" s="26"/>
      <c r="P107" s="31">
        <v>3</v>
      </c>
      <c r="Q107" s="35">
        <v>0.5625</v>
      </c>
      <c r="R107" s="31">
        <v>1</v>
      </c>
      <c r="S107" s="91" t="s">
        <v>266</v>
      </c>
      <c r="T107" s="31">
        <v>1</v>
      </c>
      <c r="U107" s="91" t="s">
        <v>266</v>
      </c>
      <c r="V107" s="30"/>
      <c r="W107" s="36">
        <v>4</v>
      </c>
      <c r="X107" s="27">
        <v>0.5625</v>
      </c>
      <c r="Y107" s="31">
        <v>1</v>
      </c>
      <c r="Z107" s="91" t="s">
        <v>266</v>
      </c>
      <c r="AA107" s="31">
        <v>1</v>
      </c>
      <c r="AB107" s="91" t="s">
        <v>266</v>
      </c>
      <c r="AC107" s="29"/>
    </row>
    <row r="108" spans="2:29" ht="15.75" customHeight="1" x14ac:dyDescent="0.25">
      <c r="B108" s="24">
        <f t="shared" si="5"/>
        <v>25</v>
      </c>
      <c r="C108" s="10" t="s">
        <v>89</v>
      </c>
      <c r="D108" s="24" t="s">
        <v>313</v>
      </c>
      <c r="E108" s="28">
        <v>55.8080496821715</v>
      </c>
      <c r="F108" s="28">
        <v>37.396120782652403</v>
      </c>
      <c r="G108" s="24">
        <f t="shared" si="7"/>
        <v>1</v>
      </c>
      <c r="H108" s="21">
        <v>1.0410000000000001</v>
      </c>
      <c r="I108" s="21">
        <f t="shared" si="6"/>
        <v>0.43500000000000005</v>
      </c>
      <c r="J108" s="24">
        <f t="shared" si="8"/>
        <v>4</v>
      </c>
      <c r="L108" s="8">
        <v>25</v>
      </c>
      <c r="M108" s="8">
        <v>0</v>
      </c>
      <c r="N108" s="8">
        <v>5</v>
      </c>
      <c r="O108" s="26"/>
      <c r="P108" s="31">
        <v>3</v>
      </c>
      <c r="Q108" s="35">
        <v>0.58333333333333337</v>
      </c>
      <c r="R108" s="31">
        <v>1</v>
      </c>
      <c r="S108" s="91" t="s">
        <v>266</v>
      </c>
      <c r="T108" s="31">
        <v>1</v>
      </c>
      <c r="U108" s="91" t="s">
        <v>266</v>
      </c>
      <c r="V108" s="30"/>
      <c r="W108" s="36">
        <v>4</v>
      </c>
      <c r="X108" s="27">
        <v>0.58333333333333337</v>
      </c>
      <c r="Y108" s="31">
        <v>1</v>
      </c>
      <c r="Z108" s="91" t="s">
        <v>266</v>
      </c>
      <c r="AA108" s="31">
        <v>1</v>
      </c>
      <c r="AB108" s="91" t="s">
        <v>266</v>
      </c>
      <c r="AC108" s="29"/>
    </row>
    <row r="109" spans="2:29" ht="15.75" customHeight="1" x14ac:dyDescent="0.25">
      <c r="B109" s="24">
        <f t="shared" si="5"/>
        <v>26</v>
      </c>
      <c r="C109" s="10" t="s">
        <v>88</v>
      </c>
      <c r="D109" s="24" t="s">
        <v>313</v>
      </c>
      <c r="E109" s="28">
        <v>55.811456106383801</v>
      </c>
      <c r="F109" s="28">
        <v>37.398383939549703</v>
      </c>
      <c r="G109" s="24">
        <f t="shared" si="7"/>
        <v>1</v>
      </c>
      <c r="H109" s="21">
        <v>1.4460000000000002</v>
      </c>
      <c r="I109" s="21">
        <f t="shared" si="6"/>
        <v>0.40500000000000003</v>
      </c>
      <c r="J109" s="24">
        <f t="shared" si="8"/>
        <v>5</v>
      </c>
      <c r="L109" s="8">
        <v>26</v>
      </c>
      <c r="M109" s="8">
        <v>0</v>
      </c>
      <c r="N109" s="8">
        <v>6</v>
      </c>
      <c r="O109" s="26"/>
      <c r="P109" s="31">
        <v>3</v>
      </c>
      <c r="Q109" s="35">
        <v>0.60416666666666663</v>
      </c>
      <c r="R109" s="31">
        <v>1</v>
      </c>
      <c r="S109" s="91" t="s">
        <v>266</v>
      </c>
      <c r="T109" s="31">
        <v>1</v>
      </c>
      <c r="U109" s="91" t="s">
        <v>266</v>
      </c>
      <c r="V109" s="30"/>
      <c r="W109" s="36">
        <v>4</v>
      </c>
      <c r="X109" s="27">
        <v>0.60416666666666663</v>
      </c>
      <c r="Y109" s="31">
        <v>1</v>
      </c>
      <c r="Z109" s="91" t="s">
        <v>266</v>
      </c>
      <c r="AA109" s="31">
        <v>1</v>
      </c>
      <c r="AB109" s="91" t="s">
        <v>266</v>
      </c>
      <c r="AC109" s="29"/>
    </row>
    <row r="110" spans="2:29" ht="15.75" customHeight="1" x14ac:dyDescent="0.25">
      <c r="B110" s="24">
        <f t="shared" si="5"/>
        <v>27</v>
      </c>
      <c r="C110" s="10" t="s">
        <v>94</v>
      </c>
      <c r="D110" s="24" t="s">
        <v>312</v>
      </c>
      <c r="E110" s="28">
        <v>55.812647466078303</v>
      </c>
      <c r="F110" s="28">
        <v>37.397582723951103</v>
      </c>
      <c r="G110" s="24">
        <f t="shared" si="7"/>
        <v>1</v>
      </c>
      <c r="H110" s="21">
        <v>1.6270000000000002</v>
      </c>
      <c r="I110" s="21">
        <f t="shared" si="6"/>
        <v>0.18100000000000005</v>
      </c>
      <c r="J110" s="24">
        <f t="shared" si="8"/>
        <v>6</v>
      </c>
      <c r="L110" s="8">
        <v>27</v>
      </c>
      <c r="M110" s="8">
        <v>0</v>
      </c>
      <c r="N110" s="8">
        <v>7</v>
      </c>
      <c r="O110" s="26"/>
      <c r="P110" s="31">
        <v>3</v>
      </c>
      <c r="Q110" s="35">
        <v>0.625</v>
      </c>
      <c r="R110" s="31">
        <v>1</v>
      </c>
      <c r="S110" s="91" t="s">
        <v>266</v>
      </c>
      <c r="T110" s="31">
        <v>1</v>
      </c>
      <c r="U110" s="91" t="s">
        <v>266</v>
      </c>
      <c r="V110" s="30"/>
      <c r="W110" s="36">
        <v>4</v>
      </c>
      <c r="X110" s="27">
        <v>0.625</v>
      </c>
      <c r="Y110" s="31">
        <v>1</v>
      </c>
      <c r="Z110" s="91" t="s">
        <v>266</v>
      </c>
      <c r="AA110" s="31">
        <v>1</v>
      </c>
      <c r="AB110" s="91" t="s">
        <v>266</v>
      </c>
      <c r="AC110" s="29"/>
    </row>
    <row r="111" spans="2:29" ht="15.75" customHeight="1" x14ac:dyDescent="0.25">
      <c r="B111" s="24">
        <f t="shared" si="5"/>
        <v>28</v>
      </c>
      <c r="C111" s="10" t="s">
        <v>151</v>
      </c>
      <c r="D111" s="24" t="s">
        <v>338</v>
      </c>
      <c r="E111" s="28">
        <v>55.8138671705088</v>
      </c>
      <c r="F111" s="28">
        <v>37.393074611531901</v>
      </c>
      <c r="G111" s="24">
        <f t="shared" si="7"/>
        <v>1</v>
      </c>
      <c r="H111" s="21">
        <v>1.9680000000000002</v>
      </c>
      <c r="I111" s="21">
        <f t="shared" si="6"/>
        <v>0.34099999999999997</v>
      </c>
      <c r="J111" s="24">
        <f t="shared" si="8"/>
        <v>7</v>
      </c>
      <c r="L111" s="8">
        <v>28</v>
      </c>
      <c r="M111" s="8">
        <v>0</v>
      </c>
      <c r="N111" s="8">
        <v>8</v>
      </c>
      <c r="O111" s="156"/>
      <c r="P111" s="31">
        <v>3</v>
      </c>
      <c r="Q111" s="35">
        <v>0.64583333333333337</v>
      </c>
      <c r="R111" s="31">
        <v>1</v>
      </c>
      <c r="S111" s="91" t="s">
        <v>266</v>
      </c>
      <c r="T111" s="31">
        <v>1</v>
      </c>
      <c r="U111" s="91" t="s">
        <v>266</v>
      </c>
      <c r="V111" s="30"/>
      <c r="W111" s="36">
        <v>4</v>
      </c>
      <c r="X111" s="27">
        <v>0.64583333333333337</v>
      </c>
      <c r="Y111" s="31">
        <v>1</v>
      </c>
      <c r="Z111" s="91" t="s">
        <v>266</v>
      </c>
      <c r="AA111" s="31">
        <v>1</v>
      </c>
      <c r="AB111" s="91" t="s">
        <v>266</v>
      </c>
      <c r="AC111" s="29"/>
    </row>
    <row r="112" spans="2:29" ht="15.75" customHeight="1" x14ac:dyDescent="0.25">
      <c r="B112" s="24">
        <f t="shared" si="5"/>
        <v>29</v>
      </c>
      <c r="C112" s="10" t="s">
        <v>150</v>
      </c>
      <c r="D112" s="24" t="s">
        <v>338</v>
      </c>
      <c r="E112" s="28">
        <v>55.815969419454902</v>
      </c>
      <c r="F112" s="28">
        <v>37.393706919184098</v>
      </c>
      <c r="G112" s="24">
        <f t="shared" si="7"/>
        <v>1</v>
      </c>
      <c r="H112" s="21">
        <v>2.2050000000000001</v>
      </c>
      <c r="I112" s="21">
        <f t="shared" si="6"/>
        <v>0.23699999999999988</v>
      </c>
      <c r="J112" s="24">
        <f t="shared" si="8"/>
        <v>8</v>
      </c>
      <c r="L112" s="8">
        <v>29</v>
      </c>
      <c r="M112" s="8">
        <v>0</v>
      </c>
      <c r="N112" s="8">
        <v>9</v>
      </c>
      <c r="O112" s="26"/>
      <c r="P112" s="31">
        <v>3</v>
      </c>
      <c r="Q112" s="35">
        <v>0.66666666666666663</v>
      </c>
      <c r="R112" s="31">
        <v>1</v>
      </c>
      <c r="S112" s="91" t="s">
        <v>266</v>
      </c>
      <c r="T112" s="31">
        <v>1</v>
      </c>
      <c r="U112" s="91" t="s">
        <v>266</v>
      </c>
      <c r="V112" s="30"/>
      <c r="W112" s="36">
        <v>4</v>
      </c>
      <c r="X112" s="27">
        <v>0.66666666666666663</v>
      </c>
      <c r="Y112" s="31">
        <v>1</v>
      </c>
      <c r="Z112" s="91" t="s">
        <v>266</v>
      </c>
      <c r="AA112" s="31">
        <v>1</v>
      </c>
      <c r="AB112" s="91" t="s">
        <v>266</v>
      </c>
      <c r="AC112" s="29"/>
    </row>
    <row r="113" spans="2:29" ht="15.75" customHeight="1" x14ac:dyDescent="0.25">
      <c r="B113" s="24">
        <f t="shared" si="5"/>
        <v>30</v>
      </c>
      <c r="C113" s="10" t="s">
        <v>149</v>
      </c>
      <c r="D113" s="24" t="s">
        <v>338</v>
      </c>
      <c r="E113" s="28">
        <v>55.817388898070099</v>
      </c>
      <c r="F113" s="28">
        <v>37.3941497164246</v>
      </c>
      <c r="G113" s="24">
        <f t="shared" si="7"/>
        <v>1</v>
      </c>
      <c r="H113" s="21">
        <v>2.3660000000000001</v>
      </c>
      <c r="I113" s="21">
        <f t="shared" si="6"/>
        <v>0.16100000000000003</v>
      </c>
      <c r="J113" s="24">
        <f t="shared" si="8"/>
        <v>9</v>
      </c>
      <c r="L113" s="8">
        <v>30</v>
      </c>
      <c r="M113" s="8">
        <v>0</v>
      </c>
      <c r="N113" s="8">
        <v>10</v>
      </c>
      <c r="O113" s="26"/>
      <c r="P113" s="31">
        <v>3</v>
      </c>
      <c r="Q113" s="35">
        <v>0.6875</v>
      </c>
      <c r="R113" s="31">
        <v>1</v>
      </c>
      <c r="S113" s="91" t="s">
        <v>266</v>
      </c>
      <c r="T113" s="31">
        <v>1</v>
      </c>
      <c r="U113" s="33" t="s">
        <v>266</v>
      </c>
      <c r="V113" s="30"/>
      <c r="W113" s="36">
        <v>4</v>
      </c>
      <c r="X113" s="27">
        <v>0.6875</v>
      </c>
      <c r="Y113" s="31">
        <v>1</v>
      </c>
      <c r="Z113" s="91" t="s">
        <v>266</v>
      </c>
      <c r="AA113" s="31">
        <v>1</v>
      </c>
      <c r="AB113" s="91" t="s">
        <v>266</v>
      </c>
      <c r="AC113" s="29"/>
    </row>
    <row r="114" spans="2:29" ht="15.75" customHeight="1" x14ac:dyDescent="0.25">
      <c r="B114" s="24">
        <f t="shared" si="5"/>
        <v>31</v>
      </c>
      <c r="C114" s="10" t="s">
        <v>148</v>
      </c>
      <c r="D114" s="24" t="s">
        <v>337</v>
      </c>
      <c r="E114" s="28">
        <v>55.818590560212201</v>
      </c>
      <c r="F114" s="28">
        <v>37.400312267412502</v>
      </c>
      <c r="G114" s="24">
        <f t="shared" si="7"/>
        <v>1</v>
      </c>
      <c r="H114" s="21">
        <v>2.9250000000000003</v>
      </c>
      <c r="I114" s="21">
        <f t="shared" si="6"/>
        <v>0.55900000000000016</v>
      </c>
      <c r="J114" s="24">
        <f t="shared" si="8"/>
        <v>10</v>
      </c>
      <c r="L114" s="8">
        <v>31</v>
      </c>
      <c r="M114" s="8">
        <v>0</v>
      </c>
      <c r="N114" s="8">
        <v>11</v>
      </c>
      <c r="O114" s="26"/>
      <c r="P114" s="31">
        <v>3</v>
      </c>
      <c r="Q114" s="35">
        <v>0.70833333333333337</v>
      </c>
      <c r="R114" s="31">
        <v>1</v>
      </c>
      <c r="S114" s="91" t="s">
        <v>266</v>
      </c>
      <c r="T114" s="31">
        <v>1</v>
      </c>
      <c r="U114" s="33" t="s">
        <v>266</v>
      </c>
      <c r="V114" s="30"/>
      <c r="W114" s="36">
        <v>4</v>
      </c>
      <c r="X114" s="27">
        <v>0.70833333333333337</v>
      </c>
      <c r="Y114" s="31">
        <v>1</v>
      </c>
      <c r="Z114" s="91" t="s">
        <v>266</v>
      </c>
      <c r="AA114" s="31">
        <v>1</v>
      </c>
      <c r="AB114" s="91" t="s">
        <v>266</v>
      </c>
      <c r="AC114" s="29"/>
    </row>
    <row r="115" spans="2:29" ht="15.75" customHeight="1" x14ac:dyDescent="0.25">
      <c r="B115" s="24">
        <f t="shared" si="5"/>
        <v>32</v>
      </c>
      <c r="C115" s="10" t="s">
        <v>146</v>
      </c>
      <c r="D115" s="24" t="s">
        <v>337</v>
      </c>
      <c r="E115" s="28">
        <v>55.816481629902199</v>
      </c>
      <c r="F115" s="28">
        <v>37.404999538009399</v>
      </c>
      <c r="G115" s="24">
        <f t="shared" si="7"/>
        <v>1</v>
      </c>
      <c r="H115" s="21">
        <v>3.3150000000000004</v>
      </c>
      <c r="I115" s="21">
        <f t="shared" si="6"/>
        <v>0.39000000000000012</v>
      </c>
      <c r="J115" s="24">
        <f t="shared" si="8"/>
        <v>11</v>
      </c>
      <c r="L115" s="8">
        <v>32</v>
      </c>
      <c r="M115" s="8">
        <v>0</v>
      </c>
      <c r="N115" s="8">
        <v>12</v>
      </c>
      <c r="O115" s="26"/>
      <c r="P115" s="31">
        <v>3</v>
      </c>
      <c r="Q115" s="35">
        <v>0.72916666666666663</v>
      </c>
      <c r="R115" s="31">
        <v>1</v>
      </c>
      <c r="S115" s="91" t="s">
        <v>266</v>
      </c>
      <c r="T115" s="31">
        <v>1</v>
      </c>
      <c r="U115" s="33" t="s">
        <v>266</v>
      </c>
      <c r="V115" s="30"/>
      <c r="W115" s="36">
        <v>4</v>
      </c>
      <c r="X115" s="27">
        <v>0.72916666666666663</v>
      </c>
      <c r="Y115" s="31">
        <v>1</v>
      </c>
      <c r="Z115" s="91" t="s">
        <v>266</v>
      </c>
      <c r="AA115" s="31">
        <v>1</v>
      </c>
      <c r="AB115" s="91" t="s">
        <v>266</v>
      </c>
      <c r="AC115" s="29"/>
    </row>
    <row r="116" spans="2:29" ht="15.75" customHeight="1" x14ac:dyDescent="0.25">
      <c r="B116" s="24">
        <f t="shared" si="5"/>
        <v>33</v>
      </c>
      <c r="C116" s="10" t="s">
        <v>147</v>
      </c>
      <c r="D116" s="24" t="s">
        <v>337</v>
      </c>
      <c r="E116" s="28">
        <v>55.815081962310998</v>
      </c>
      <c r="F116" s="28">
        <v>37.406917118564699</v>
      </c>
      <c r="G116" s="24">
        <f t="shared" si="7"/>
        <v>1</v>
      </c>
      <c r="H116" s="21">
        <v>3.5120000000000005</v>
      </c>
      <c r="I116" s="21">
        <f t="shared" si="6"/>
        <v>0.19700000000000006</v>
      </c>
      <c r="J116" s="24">
        <f t="shared" si="8"/>
        <v>12</v>
      </c>
      <c r="L116" s="8">
        <v>33</v>
      </c>
      <c r="M116" s="8">
        <v>0</v>
      </c>
      <c r="N116" s="8">
        <v>13</v>
      </c>
      <c r="O116" s="26"/>
      <c r="P116" s="31">
        <v>3</v>
      </c>
      <c r="Q116" s="35">
        <v>0.75</v>
      </c>
      <c r="R116" s="31">
        <v>1</v>
      </c>
      <c r="S116" s="91" t="s">
        <v>266</v>
      </c>
      <c r="T116" s="31">
        <v>1</v>
      </c>
      <c r="U116" s="33" t="s">
        <v>266</v>
      </c>
      <c r="V116" s="30"/>
      <c r="W116" s="36">
        <v>4</v>
      </c>
      <c r="X116" s="27">
        <v>0.75</v>
      </c>
      <c r="Y116" s="31">
        <v>1</v>
      </c>
      <c r="Z116" s="91" t="s">
        <v>266</v>
      </c>
      <c r="AA116" s="31">
        <v>1</v>
      </c>
      <c r="AB116" s="91" t="s">
        <v>266</v>
      </c>
      <c r="AC116" s="29"/>
    </row>
    <row r="117" spans="2:29" ht="15.75" customHeight="1" x14ac:dyDescent="0.25">
      <c r="B117" s="24">
        <f t="shared" si="5"/>
        <v>34</v>
      </c>
      <c r="C117" s="10" t="s">
        <v>145</v>
      </c>
      <c r="D117" s="24" t="s">
        <v>337</v>
      </c>
      <c r="E117" s="28">
        <v>55.812633195693003</v>
      </c>
      <c r="F117" s="28">
        <v>37.410329973150297</v>
      </c>
      <c r="G117" s="24">
        <f t="shared" ref="G117:G143" si="9">IF(M116&gt;0,0,IF(N116&gt;0,1,""))</f>
        <v>1</v>
      </c>
      <c r="H117" s="21">
        <v>3.8590000000000004</v>
      </c>
      <c r="I117" s="21">
        <f t="shared" si="6"/>
        <v>0.34699999999999998</v>
      </c>
      <c r="J117" s="24">
        <f t="shared" ref="J117:J143" si="10">IF(M116&gt;0,M116,IF(N116&gt;0,N116," "))</f>
        <v>13</v>
      </c>
      <c r="L117" s="8">
        <v>34</v>
      </c>
      <c r="M117" s="8">
        <v>0</v>
      </c>
      <c r="N117" s="8">
        <v>14</v>
      </c>
      <c r="O117" s="26"/>
      <c r="P117" s="31">
        <v>3</v>
      </c>
      <c r="Q117" s="35">
        <v>0.77083333333333337</v>
      </c>
      <c r="R117" s="31">
        <v>1</v>
      </c>
      <c r="S117" s="91" t="s">
        <v>266</v>
      </c>
      <c r="T117" s="31">
        <v>1</v>
      </c>
      <c r="U117" s="33" t="s">
        <v>266</v>
      </c>
      <c r="V117" s="30"/>
      <c r="W117" s="36">
        <v>4</v>
      </c>
      <c r="X117" s="27">
        <v>0.77083333333333337</v>
      </c>
      <c r="Y117" s="31">
        <v>1</v>
      </c>
      <c r="Z117" s="91" t="s">
        <v>266</v>
      </c>
      <c r="AA117" s="31">
        <v>1</v>
      </c>
      <c r="AB117" s="91" t="s">
        <v>266</v>
      </c>
      <c r="AC117" s="29"/>
    </row>
    <row r="118" spans="2:29" ht="15.75" customHeight="1" x14ac:dyDescent="0.25">
      <c r="B118" s="24">
        <f t="shared" si="5"/>
        <v>35</v>
      </c>
      <c r="C118" s="10" t="s">
        <v>144</v>
      </c>
      <c r="D118" s="24" t="s">
        <v>337</v>
      </c>
      <c r="E118" s="28">
        <v>55.809950100049903</v>
      </c>
      <c r="F118" s="28">
        <v>37.414680737414599</v>
      </c>
      <c r="G118" s="24">
        <f t="shared" si="9"/>
        <v>1</v>
      </c>
      <c r="H118" s="21">
        <v>4.2620000000000005</v>
      </c>
      <c r="I118" s="21">
        <f t="shared" si="6"/>
        <v>0.40300000000000002</v>
      </c>
      <c r="J118" s="24">
        <f t="shared" si="10"/>
        <v>14</v>
      </c>
      <c r="L118" s="8">
        <v>35</v>
      </c>
      <c r="M118" s="8">
        <v>0</v>
      </c>
      <c r="N118" s="8">
        <v>15</v>
      </c>
      <c r="O118" s="26"/>
      <c r="P118" s="31">
        <v>3</v>
      </c>
      <c r="Q118" s="35">
        <v>0.79166666666666663</v>
      </c>
      <c r="R118" s="31">
        <v>1</v>
      </c>
      <c r="S118" s="91" t="s">
        <v>266</v>
      </c>
      <c r="T118" s="31">
        <v>1</v>
      </c>
      <c r="U118" s="91" t="s">
        <v>266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91" t="s">
        <v>266</v>
      </c>
      <c r="AC118" s="29"/>
    </row>
    <row r="119" spans="2:29" ht="15.75" customHeight="1" x14ac:dyDescent="0.25">
      <c r="B119" s="24">
        <f t="shared" si="5"/>
        <v>36</v>
      </c>
      <c r="C119" s="10" t="s">
        <v>143</v>
      </c>
      <c r="D119" s="24" t="s">
        <v>337</v>
      </c>
      <c r="E119" s="28">
        <v>55.807606442796597</v>
      </c>
      <c r="F119" s="28">
        <v>37.417460352764898</v>
      </c>
      <c r="G119" s="24">
        <f t="shared" si="9"/>
        <v>1</v>
      </c>
      <c r="H119" s="47">
        <v>4.6190000000000007</v>
      </c>
      <c r="I119" s="47">
        <f t="shared" si="6"/>
        <v>0.35700000000000021</v>
      </c>
      <c r="J119" s="24">
        <f t="shared" si="10"/>
        <v>15</v>
      </c>
      <c r="L119" s="8">
        <v>36</v>
      </c>
      <c r="M119" s="8">
        <v>0</v>
      </c>
      <c r="N119" s="8">
        <v>16</v>
      </c>
      <c r="O119" s="26"/>
      <c r="P119" s="31">
        <v>3</v>
      </c>
      <c r="Q119" s="35">
        <v>0.8125</v>
      </c>
      <c r="R119" s="31">
        <v>1</v>
      </c>
      <c r="S119" s="91" t="s">
        <v>266</v>
      </c>
      <c r="T119" s="31">
        <v>1</v>
      </c>
      <c r="U119" s="91" t="s">
        <v>266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91" t="s">
        <v>266</v>
      </c>
      <c r="AC119" s="29"/>
    </row>
    <row r="120" spans="2:29" ht="15.75" customHeight="1" x14ac:dyDescent="0.25">
      <c r="B120" s="24">
        <f t="shared" si="5"/>
        <v>37</v>
      </c>
      <c r="C120" s="10" t="s">
        <v>84</v>
      </c>
      <c r="D120" s="24" t="s">
        <v>312</v>
      </c>
      <c r="E120" s="28">
        <v>55.8040798626037</v>
      </c>
      <c r="F120" s="28">
        <v>37.420274998594003</v>
      </c>
      <c r="G120" s="24">
        <f t="shared" si="9"/>
        <v>1</v>
      </c>
      <c r="H120" s="47">
        <v>6.0190000000000001</v>
      </c>
      <c r="I120" s="47">
        <f t="shared" si="6"/>
        <v>1.3999999999999995</v>
      </c>
      <c r="J120" s="24">
        <f t="shared" si="10"/>
        <v>16</v>
      </c>
      <c r="L120" s="8">
        <v>37</v>
      </c>
      <c r="M120" s="8">
        <v>0</v>
      </c>
      <c r="N120" s="8">
        <v>17</v>
      </c>
      <c r="O120" s="26"/>
      <c r="P120" s="31">
        <v>3</v>
      </c>
      <c r="Q120" s="35">
        <v>0.83333333333333337</v>
      </c>
      <c r="R120" s="31">
        <v>1</v>
      </c>
      <c r="S120" s="91" t="s">
        <v>266</v>
      </c>
      <c r="T120" s="31">
        <v>1</v>
      </c>
      <c r="U120" s="91" t="s">
        <v>266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2:29" ht="15.75" customHeight="1" x14ac:dyDescent="0.25">
      <c r="B121" s="24">
        <f t="shared" si="5"/>
        <v>38</v>
      </c>
      <c r="C121" s="10" t="s">
        <v>141</v>
      </c>
      <c r="D121" s="24" t="s">
        <v>311</v>
      </c>
      <c r="E121" s="28">
        <v>55.804625288292797</v>
      </c>
      <c r="F121" s="28">
        <v>37.435121809229003</v>
      </c>
      <c r="G121" s="24">
        <f t="shared" si="9"/>
        <v>1</v>
      </c>
      <c r="H121" s="47">
        <v>6.9710000000000001</v>
      </c>
      <c r="I121" s="47">
        <f t="shared" si="6"/>
        <v>0.95199999999999996</v>
      </c>
      <c r="J121" s="24">
        <f t="shared" si="10"/>
        <v>17</v>
      </c>
      <c r="L121" s="8">
        <v>38</v>
      </c>
      <c r="M121" s="8">
        <v>0</v>
      </c>
      <c r="N121" s="8">
        <v>18</v>
      </c>
      <c r="O121" s="26"/>
      <c r="P121" s="31">
        <v>3</v>
      </c>
      <c r="Q121" s="35">
        <v>0.85416666666666663</v>
      </c>
      <c r="R121" s="31">
        <v>1</v>
      </c>
      <c r="S121" s="91" t="s">
        <v>266</v>
      </c>
      <c r="T121" s="31">
        <v>1</v>
      </c>
      <c r="U121" s="91" t="s">
        <v>266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2:29" ht="15.75" customHeight="1" x14ac:dyDescent="0.25">
      <c r="B122" s="24">
        <f t="shared" si="5"/>
        <v>39</v>
      </c>
      <c r="C122" s="10" t="s">
        <v>83</v>
      </c>
      <c r="D122" s="24" t="s">
        <v>310</v>
      </c>
      <c r="E122" s="28">
        <v>55.8052999278801</v>
      </c>
      <c r="F122" s="28">
        <v>37.452135452162601</v>
      </c>
      <c r="G122" s="24">
        <f t="shared" si="9"/>
        <v>1</v>
      </c>
      <c r="H122" s="47">
        <v>8.0399999999999991</v>
      </c>
      <c r="I122" s="47">
        <f t="shared" si="6"/>
        <v>1.0689999999999991</v>
      </c>
      <c r="J122" s="24">
        <f t="shared" si="10"/>
        <v>18</v>
      </c>
      <c r="L122" s="8">
        <v>39</v>
      </c>
      <c r="M122" s="8">
        <v>0</v>
      </c>
      <c r="N122" s="8">
        <v>19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9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2:29" ht="15.75" customHeight="1" x14ac:dyDescent="0.25">
      <c r="B123" s="24">
        <f t="shared" si="5"/>
        <v>40</v>
      </c>
      <c r="C123" s="10" t="s">
        <v>95</v>
      </c>
      <c r="D123" s="24" t="s">
        <v>310</v>
      </c>
      <c r="E123" s="28">
        <v>55.806817843764101</v>
      </c>
      <c r="F123" s="28">
        <v>37.4585725947396</v>
      </c>
      <c r="G123" s="24">
        <f t="shared" si="9"/>
        <v>1</v>
      </c>
      <c r="H123" s="47">
        <v>8.4919999999999991</v>
      </c>
      <c r="I123" s="47">
        <f t="shared" si="6"/>
        <v>0.45199999999999996</v>
      </c>
      <c r="J123" s="24">
        <f t="shared" si="10"/>
        <v>19</v>
      </c>
      <c r="L123" s="8">
        <v>40</v>
      </c>
      <c r="M123" s="8">
        <v>0</v>
      </c>
      <c r="N123" s="8">
        <v>20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9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2:29" ht="15.75" customHeight="1" x14ac:dyDescent="0.25">
      <c r="B124" s="24">
        <f t="shared" si="5"/>
        <v>41</v>
      </c>
      <c r="C124" s="10" t="s">
        <v>96</v>
      </c>
      <c r="D124" s="24" t="s">
        <v>310</v>
      </c>
      <c r="E124" s="28">
        <v>55.808454030840799</v>
      </c>
      <c r="F124" s="28">
        <v>37.460520156060902</v>
      </c>
      <c r="G124" s="24">
        <f t="shared" si="9"/>
        <v>1</v>
      </c>
      <c r="H124" s="47">
        <v>8.7129999999999992</v>
      </c>
      <c r="I124" s="47">
        <f t="shared" si="6"/>
        <v>0.22100000000000009</v>
      </c>
      <c r="J124" s="24">
        <f t="shared" si="10"/>
        <v>20</v>
      </c>
      <c r="L124" s="8">
        <v>41</v>
      </c>
      <c r="M124" s="8">
        <v>0</v>
      </c>
      <c r="N124" s="8">
        <v>21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9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2:29" ht="15.75" customHeight="1" x14ac:dyDescent="0.25">
      <c r="B125" s="24">
        <f t="shared" si="5"/>
        <v>42</v>
      </c>
      <c r="C125" s="10" t="s">
        <v>97</v>
      </c>
      <c r="D125" s="24" t="s">
        <v>318</v>
      </c>
      <c r="E125" s="28">
        <v>55.808808314985903</v>
      </c>
      <c r="F125" s="28">
        <v>37.463705073904002</v>
      </c>
      <c r="G125" s="24">
        <f t="shared" si="9"/>
        <v>1</v>
      </c>
      <c r="H125" s="47">
        <v>8.9719999999999995</v>
      </c>
      <c r="I125" s="47">
        <f t="shared" si="6"/>
        <v>0.25900000000000034</v>
      </c>
      <c r="J125" s="24">
        <f t="shared" si="10"/>
        <v>21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2:29" ht="15.75" customHeight="1" x14ac:dyDescent="0.25">
      <c r="B126" s="24">
        <f t="shared" si="5"/>
        <v>43</v>
      </c>
      <c r="C126" s="10" t="s">
        <v>308</v>
      </c>
      <c r="D126" s="41"/>
      <c r="E126" s="28" t="s">
        <v>32</v>
      </c>
      <c r="F126" s="28" t="s">
        <v>32</v>
      </c>
      <c r="G126" s="52" t="s">
        <v>385</v>
      </c>
      <c r="H126" s="48">
        <f>H125+I126</f>
        <v>9.2919999999999998</v>
      </c>
      <c r="I126" s="21">
        <v>0.32</v>
      </c>
      <c r="J126" s="24" t="str">
        <f t="shared" si="10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3" t="s">
        <v>217</v>
      </c>
      <c r="T126" s="31">
        <v>0</v>
      </c>
      <c r="U126" s="33" t="s">
        <v>217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2:29" ht="15.75" customHeight="1" x14ac:dyDescent="0.25"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9"/>
        <v/>
      </c>
      <c r="H127" s="21" t="s">
        <v>81</v>
      </c>
      <c r="I127" s="21" t="str">
        <f t="shared" si="6"/>
        <v xml:space="preserve"> </v>
      </c>
      <c r="J127" s="24" t="str">
        <f t="shared" si="10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3" t="s">
        <v>217</v>
      </c>
      <c r="T127" s="31">
        <v>0</v>
      </c>
      <c r="U127" s="33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2:29" ht="15.75" customHeight="1" x14ac:dyDescent="0.25"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9"/>
        <v/>
      </c>
      <c r="H128" s="21" t="s">
        <v>81</v>
      </c>
      <c r="I128" s="21" t="str">
        <f t="shared" si="6"/>
        <v xml:space="preserve"> </v>
      </c>
      <c r="J128" s="24" t="str">
        <f t="shared" si="10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3" t="s">
        <v>217</v>
      </c>
      <c r="T128" s="31">
        <v>0</v>
      </c>
      <c r="U128" s="33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2:29" ht="15.75" customHeight="1" x14ac:dyDescent="0.25"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9"/>
        <v/>
      </c>
      <c r="H129" s="21" t="s">
        <v>81</v>
      </c>
      <c r="I129" s="21" t="str">
        <f t="shared" si="6"/>
        <v xml:space="preserve"> </v>
      </c>
      <c r="J129" s="24" t="str">
        <f t="shared" si="10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3" t="s">
        <v>217</v>
      </c>
      <c r="T129" s="31">
        <v>0</v>
      </c>
      <c r="U129" s="33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2:29" ht="15.75" customHeight="1" x14ac:dyDescent="0.25"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9"/>
        <v/>
      </c>
      <c r="H130" s="21" t="s">
        <v>81</v>
      </c>
      <c r="I130" s="21" t="str">
        <f t="shared" si="6"/>
        <v xml:space="preserve"> </v>
      </c>
      <c r="J130" s="24" t="str">
        <f t="shared" si="10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3" t="s">
        <v>217</v>
      </c>
      <c r="T130" s="31">
        <v>0</v>
      </c>
      <c r="U130" s="33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2:29" ht="15.75" customHeight="1" x14ac:dyDescent="0.25"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3" t="s">
        <v>217</v>
      </c>
      <c r="T131" s="31">
        <v>0</v>
      </c>
      <c r="U131" s="33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2:29" ht="15.75" customHeight="1" x14ac:dyDescent="0.25"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 t="str">
        <f t="shared" si="5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36</v>
      </c>
      <c r="S134" s="147"/>
      <c r="T134" s="147">
        <f>SUM(T86:T133)</f>
        <v>36</v>
      </c>
      <c r="U134" s="147"/>
      <c r="V134" s="34"/>
      <c r="W134" s="145" t="s">
        <v>481</v>
      </c>
      <c r="X134" s="146"/>
      <c r="Y134" s="147">
        <f>SUM(Y86:Y133)</f>
        <v>32</v>
      </c>
      <c r="Z134" s="147"/>
      <c r="AA134" s="147">
        <f>SUM(AA86:AA133)</f>
        <v>32</v>
      </c>
      <c r="AB134" s="147"/>
      <c r="AC134" s="29"/>
    </row>
    <row r="135" spans="2:29" ht="15.75" customHeight="1" x14ac:dyDescent="0.25">
      <c r="B135" s="24" t="str">
        <f t="shared" si="5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 t="str">
        <f t="shared" si="5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5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5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5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5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5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5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24" t="str">
        <f t="shared" si="5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1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2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1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2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1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2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ref="B151:B198" si="13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1"/>
        <v/>
      </c>
      <c r="H151" s="21" t="s">
        <v>81</v>
      </c>
      <c r="I151" s="21" t="str">
        <f t="shared" ref="I151:I198" si="14">IFERROR(IF(IF(ISERROR(H151-H150),"",H151-H150)&lt;0,"",H151-H150)," ")</f>
        <v xml:space="preserve"> </v>
      </c>
      <c r="J151" s="24" t="str">
        <f t="shared" si="12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3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1"/>
        <v/>
      </c>
      <c r="H152" s="21" t="s">
        <v>81</v>
      </c>
      <c r="I152" s="21" t="str">
        <f t="shared" si="14"/>
        <v xml:space="preserve"> </v>
      </c>
      <c r="J152" s="24" t="str">
        <f t="shared" si="12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3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1"/>
        <v/>
      </c>
      <c r="H153" s="21" t="s">
        <v>81</v>
      </c>
      <c r="I153" s="21" t="str">
        <f t="shared" si="14"/>
        <v xml:space="preserve"> </v>
      </c>
      <c r="J153" s="24" t="str">
        <f t="shared" si="12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3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1"/>
        <v/>
      </c>
      <c r="H154" s="21" t="s">
        <v>81</v>
      </c>
      <c r="I154" s="21" t="str">
        <f t="shared" si="14"/>
        <v xml:space="preserve"> </v>
      </c>
      <c r="J154" s="24" t="str">
        <f t="shared" si="12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3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1"/>
        <v/>
      </c>
      <c r="H155" s="21" t="s">
        <v>81</v>
      </c>
      <c r="I155" s="21" t="str">
        <f t="shared" si="14"/>
        <v xml:space="preserve"> </v>
      </c>
      <c r="J155" s="24" t="str">
        <f t="shared" si="12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3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1"/>
        <v/>
      </c>
      <c r="H156" s="21" t="s">
        <v>81</v>
      </c>
      <c r="I156" s="21" t="str">
        <f t="shared" si="14"/>
        <v xml:space="preserve"> </v>
      </c>
      <c r="J156" s="24" t="str">
        <f t="shared" si="12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3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1"/>
        <v/>
      </c>
      <c r="H157" s="21" t="s">
        <v>81</v>
      </c>
      <c r="I157" s="21" t="str">
        <f t="shared" si="14"/>
        <v xml:space="preserve"> </v>
      </c>
      <c r="J157" s="24" t="str">
        <f t="shared" si="12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3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1"/>
        <v/>
      </c>
      <c r="H158" s="21" t="s">
        <v>81</v>
      </c>
      <c r="I158" s="21" t="str">
        <f t="shared" si="14"/>
        <v xml:space="preserve"> </v>
      </c>
      <c r="J158" s="24" t="str">
        <f t="shared" si="12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3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1"/>
        <v/>
      </c>
      <c r="H159" s="21" t="s">
        <v>81</v>
      </c>
      <c r="I159" s="21" t="str">
        <f t="shared" si="14"/>
        <v xml:space="preserve"> </v>
      </c>
      <c r="J159" s="24" t="str">
        <f t="shared" si="12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3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1"/>
        <v/>
      </c>
      <c r="H160" s="21" t="s">
        <v>81</v>
      </c>
      <c r="I160" s="21" t="str">
        <f t="shared" si="14"/>
        <v xml:space="preserve"> </v>
      </c>
      <c r="J160" s="24" t="str">
        <f t="shared" si="12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3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1"/>
        <v/>
      </c>
      <c r="H161" s="21" t="s">
        <v>81</v>
      </c>
      <c r="I161" s="21" t="str">
        <f t="shared" si="14"/>
        <v xml:space="preserve"> </v>
      </c>
      <c r="J161" s="24" t="str">
        <f t="shared" si="12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3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1"/>
        <v/>
      </c>
      <c r="H162" s="21" t="s">
        <v>81</v>
      </c>
      <c r="I162" s="21" t="str">
        <f t="shared" si="14"/>
        <v xml:space="preserve"> </v>
      </c>
      <c r="J162" s="24" t="str">
        <f t="shared" si="12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3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1"/>
        <v/>
      </c>
      <c r="H163" s="21" t="s">
        <v>81</v>
      </c>
      <c r="I163" s="21" t="str">
        <f t="shared" si="14"/>
        <v xml:space="preserve"> </v>
      </c>
      <c r="J163" s="24" t="str">
        <f t="shared" si="12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3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1"/>
        <v/>
      </c>
      <c r="H164" s="21" t="s">
        <v>81</v>
      </c>
      <c r="I164" s="21" t="str">
        <f t="shared" si="14"/>
        <v xml:space="preserve"> </v>
      </c>
      <c r="J164" s="24" t="str">
        <f t="shared" si="12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3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1"/>
        <v/>
      </c>
      <c r="H165" s="21" t="s">
        <v>81</v>
      </c>
      <c r="I165" s="21" t="str">
        <f t="shared" si="14"/>
        <v xml:space="preserve"> </v>
      </c>
      <c r="J165" s="24" t="str">
        <f t="shared" si="12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3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1"/>
        <v/>
      </c>
      <c r="H166" s="21" t="s">
        <v>81</v>
      </c>
      <c r="I166" s="21" t="str">
        <f t="shared" si="14"/>
        <v xml:space="preserve"> </v>
      </c>
      <c r="J166" s="24" t="str">
        <f t="shared" si="12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3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1"/>
        <v/>
      </c>
      <c r="H167" s="21" t="s">
        <v>81</v>
      </c>
      <c r="I167" s="21" t="str">
        <f t="shared" si="14"/>
        <v xml:space="preserve"> </v>
      </c>
      <c r="J167" s="24" t="str">
        <f t="shared" si="12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3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1"/>
        <v/>
      </c>
      <c r="H168" s="21" t="s">
        <v>81</v>
      </c>
      <c r="I168" s="21" t="str">
        <f t="shared" si="14"/>
        <v xml:space="preserve"> </v>
      </c>
      <c r="J168" s="24" t="str">
        <f t="shared" si="12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3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1"/>
        <v/>
      </c>
      <c r="H169" s="21" t="s">
        <v>81</v>
      </c>
      <c r="I169" s="21" t="str">
        <f t="shared" si="14"/>
        <v xml:space="preserve"> </v>
      </c>
      <c r="J169" s="24" t="str">
        <f t="shared" si="12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3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1"/>
        <v/>
      </c>
      <c r="H170" s="21" t="s">
        <v>81</v>
      </c>
      <c r="I170" s="21" t="str">
        <f t="shared" si="14"/>
        <v xml:space="preserve"> </v>
      </c>
      <c r="J170" s="24" t="str">
        <f t="shared" si="12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3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1"/>
        <v/>
      </c>
      <c r="H171" s="21" t="s">
        <v>81</v>
      </c>
      <c r="I171" s="21" t="str">
        <f t="shared" si="14"/>
        <v xml:space="preserve"> </v>
      </c>
      <c r="J171" s="24" t="str">
        <f t="shared" si="12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3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1"/>
        <v/>
      </c>
      <c r="H172" s="21" t="s">
        <v>81</v>
      </c>
      <c r="I172" s="21" t="str">
        <f t="shared" si="14"/>
        <v xml:space="preserve"> </v>
      </c>
      <c r="J172" s="24" t="str">
        <f t="shared" si="12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3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1"/>
        <v/>
      </c>
      <c r="H173" s="21" t="s">
        <v>81</v>
      </c>
      <c r="I173" s="21" t="str">
        <f t="shared" si="14"/>
        <v xml:space="preserve"> </v>
      </c>
      <c r="J173" s="24" t="str">
        <f t="shared" si="12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3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1"/>
        <v/>
      </c>
      <c r="H174" s="21" t="s">
        <v>81</v>
      </c>
      <c r="I174" s="21" t="str">
        <f t="shared" si="14"/>
        <v xml:space="preserve"> </v>
      </c>
      <c r="J174" s="24" t="str">
        <f t="shared" si="12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3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1"/>
        <v/>
      </c>
      <c r="H175" s="21" t="s">
        <v>81</v>
      </c>
      <c r="I175" s="21" t="str">
        <f t="shared" si="14"/>
        <v xml:space="preserve"> </v>
      </c>
      <c r="J175" s="24" t="str">
        <f t="shared" si="12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3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1"/>
        <v/>
      </c>
      <c r="H176" s="21" t="s">
        <v>81</v>
      </c>
      <c r="I176" s="21" t="str">
        <f t="shared" si="14"/>
        <v xml:space="preserve"> </v>
      </c>
      <c r="J176" s="24" t="str">
        <f t="shared" si="12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3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1"/>
        <v/>
      </c>
      <c r="H177" s="21" t="s">
        <v>81</v>
      </c>
      <c r="I177" s="21" t="str">
        <f t="shared" si="14"/>
        <v xml:space="preserve"> </v>
      </c>
      <c r="J177" s="24" t="str">
        <f t="shared" si="12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3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1"/>
        <v/>
      </c>
      <c r="H178" s="21" t="s">
        <v>81</v>
      </c>
      <c r="I178" s="21" t="str">
        <f t="shared" si="14"/>
        <v xml:space="preserve"> </v>
      </c>
      <c r="J178" s="24" t="str">
        <f t="shared" si="12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3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1"/>
        <v/>
      </c>
      <c r="H179" s="21" t="s">
        <v>81</v>
      </c>
      <c r="I179" s="21" t="str">
        <f t="shared" si="14"/>
        <v xml:space="preserve"> </v>
      </c>
      <c r="J179" s="24" t="str">
        <f t="shared" si="12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13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5">IF(M175&gt;0,0,IF(N175&gt;0,1,""))</f>
        <v/>
      </c>
      <c r="H180" s="21" t="s">
        <v>81</v>
      </c>
      <c r="I180" s="21" t="str">
        <f t="shared" si="14"/>
        <v xml:space="preserve"> </v>
      </c>
      <c r="J180" s="24" t="str">
        <f t="shared" ref="J180:J198" si="16">IF(M175&gt;0,M175,IF(N175&gt;0,N175," "))</f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3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5"/>
        <v/>
      </c>
      <c r="H181" s="21" t="s">
        <v>81</v>
      </c>
      <c r="I181" s="21" t="str">
        <f t="shared" si="14"/>
        <v xml:space="preserve"> </v>
      </c>
      <c r="J181" s="24" t="str">
        <f t="shared" si="16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3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5"/>
        <v/>
      </c>
      <c r="H182" s="21" t="s">
        <v>81</v>
      </c>
      <c r="I182" s="21" t="str">
        <f t="shared" si="14"/>
        <v xml:space="preserve"> </v>
      </c>
      <c r="J182" s="24" t="str">
        <f t="shared" si="16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3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5"/>
        <v/>
      </c>
      <c r="H183" s="21" t="s">
        <v>81</v>
      </c>
      <c r="I183" s="21" t="str">
        <f t="shared" si="14"/>
        <v xml:space="preserve"> </v>
      </c>
      <c r="J183" s="24" t="str">
        <f t="shared" si="16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3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5"/>
        <v/>
      </c>
      <c r="H184" s="21" t="s">
        <v>81</v>
      </c>
      <c r="I184" s="21" t="str">
        <f t="shared" si="14"/>
        <v xml:space="preserve"> </v>
      </c>
      <c r="J184" s="24" t="str">
        <f t="shared" si="16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3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5"/>
        <v/>
      </c>
      <c r="H185" s="21" t="s">
        <v>81</v>
      </c>
      <c r="I185" s="21" t="str">
        <f t="shared" si="14"/>
        <v xml:space="preserve"> </v>
      </c>
      <c r="J185" s="24" t="str">
        <f t="shared" si="16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3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5"/>
        <v/>
      </c>
      <c r="H186" s="21" t="s">
        <v>81</v>
      </c>
      <c r="I186" s="21" t="str">
        <f t="shared" si="14"/>
        <v xml:space="preserve"> </v>
      </c>
      <c r="J186" s="24" t="str">
        <f t="shared" si="16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3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5"/>
        <v/>
      </c>
      <c r="H187" s="21" t="s">
        <v>81</v>
      </c>
      <c r="I187" s="21" t="str">
        <f t="shared" si="14"/>
        <v xml:space="preserve"> </v>
      </c>
      <c r="J187" s="24" t="str">
        <f t="shared" si="16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3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5"/>
        <v/>
      </c>
      <c r="H188" s="21" t="s">
        <v>81</v>
      </c>
      <c r="I188" s="21" t="str">
        <f t="shared" si="14"/>
        <v xml:space="preserve"> </v>
      </c>
      <c r="J188" s="24" t="str">
        <f t="shared" si="16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3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5"/>
        <v/>
      </c>
      <c r="H189" s="21" t="s">
        <v>81</v>
      </c>
      <c r="I189" s="21" t="str">
        <f t="shared" si="14"/>
        <v xml:space="preserve"> </v>
      </c>
      <c r="J189" s="24" t="str">
        <f t="shared" si="16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3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5"/>
        <v/>
      </c>
      <c r="H190" s="21" t="s">
        <v>81</v>
      </c>
      <c r="I190" s="21" t="str">
        <f t="shared" si="14"/>
        <v xml:space="preserve"> </v>
      </c>
      <c r="J190" s="24" t="str">
        <f t="shared" si="16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3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5"/>
        <v/>
      </c>
      <c r="H191" s="21" t="s">
        <v>81</v>
      </c>
      <c r="I191" s="21" t="str">
        <f t="shared" si="14"/>
        <v xml:space="preserve"> </v>
      </c>
      <c r="J191" s="24" t="str">
        <f t="shared" si="16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3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5"/>
        <v/>
      </c>
      <c r="H192" s="21" t="s">
        <v>81</v>
      </c>
      <c r="I192" s="21" t="str">
        <f t="shared" si="14"/>
        <v xml:space="preserve"> </v>
      </c>
      <c r="J192" s="24" t="str">
        <f t="shared" si="16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3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5"/>
        <v/>
      </c>
      <c r="H193" s="21" t="s">
        <v>81</v>
      </c>
      <c r="I193" s="21" t="str">
        <f t="shared" si="14"/>
        <v xml:space="preserve"> </v>
      </c>
      <c r="J193" s="24" t="str">
        <f t="shared" si="16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3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5"/>
        <v/>
      </c>
      <c r="H194" s="21" t="s">
        <v>81</v>
      </c>
      <c r="I194" s="21" t="str">
        <f t="shared" si="14"/>
        <v xml:space="preserve"> </v>
      </c>
      <c r="J194" s="24" t="str">
        <f t="shared" si="16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3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5"/>
        <v/>
      </c>
      <c r="H195" s="21" t="s">
        <v>81</v>
      </c>
      <c r="I195" s="21" t="str">
        <f t="shared" si="14"/>
        <v xml:space="preserve"> </v>
      </c>
      <c r="J195" s="24" t="str">
        <f t="shared" si="16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3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5"/>
        <v/>
      </c>
      <c r="H196" s="21" t="s">
        <v>81</v>
      </c>
      <c r="I196" s="21" t="str">
        <f t="shared" si="14"/>
        <v xml:space="preserve"> </v>
      </c>
      <c r="J196" s="24" t="str">
        <f t="shared" si="16"/>
        <v xml:space="preserve"> </v>
      </c>
      <c r="O196" s="26"/>
    </row>
    <row r="197" spans="2:15" ht="15.75" customHeight="1" x14ac:dyDescent="0.25">
      <c r="B197" s="24" t="str">
        <f t="shared" si="13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5"/>
        <v/>
      </c>
      <c r="H197" s="21" t="s">
        <v>81</v>
      </c>
      <c r="I197" s="21" t="str">
        <f t="shared" si="14"/>
        <v xml:space="preserve"> </v>
      </c>
      <c r="J197" s="24" t="str">
        <f t="shared" si="16"/>
        <v xml:space="preserve"> </v>
      </c>
      <c r="O197" s="26"/>
    </row>
    <row r="198" spans="2:15" ht="15.75" customHeight="1" x14ac:dyDescent="0.25">
      <c r="B198" s="24" t="str">
        <f t="shared" si="13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5"/>
        <v/>
      </c>
      <c r="H198" s="21" t="s">
        <v>81</v>
      </c>
      <c r="I198" s="21" t="str">
        <f t="shared" si="14"/>
        <v xml:space="preserve"> </v>
      </c>
      <c r="J198" s="24" t="str">
        <f t="shared" si="16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AA80:AB80"/>
    <mergeCell ref="R81:R85"/>
    <mergeCell ref="S81:S85"/>
    <mergeCell ref="T81:T85"/>
    <mergeCell ref="U81:U85"/>
    <mergeCell ref="Y81:Y85"/>
    <mergeCell ref="Z81:Z85"/>
    <mergeCell ref="AA81:AA85"/>
    <mergeCell ref="AB81:AB85"/>
    <mergeCell ref="X80:X85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21:X26"/>
    <mergeCell ref="Y21:Z21"/>
    <mergeCell ref="R21:S21"/>
    <mergeCell ref="T21:U21"/>
    <mergeCell ref="W21:W26"/>
    <mergeCell ref="Q80:Q85"/>
    <mergeCell ref="R80:S80"/>
    <mergeCell ref="T80:U80"/>
    <mergeCell ref="Y80:Z80"/>
    <mergeCell ref="I80:I83"/>
    <mergeCell ref="J80:J83"/>
    <mergeCell ref="P80:P85"/>
    <mergeCell ref="W80:W85"/>
    <mergeCell ref="C78:I78"/>
    <mergeCell ref="C37:I37"/>
    <mergeCell ref="B80:B83"/>
    <mergeCell ref="C80:C83"/>
    <mergeCell ref="E80:E83"/>
    <mergeCell ref="F80:F83"/>
    <mergeCell ref="G80:G83"/>
    <mergeCell ref="E1:J3"/>
    <mergeCell ref="C15:D16"/>
    <mergeCell ref="E15:E16"/>
    <mergeCell ref="C30:I30"/>
    <mergeCell ref="P21:P26"/>
    <mergeCell ref="C23:I24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P19:Y19"/>
    <mergeCell ref="Y11:Z11"/>
    <mergeCell ref="C18:I18"/>
    <mergeCell ref="Q21:Q26"/>
    <mergeCell ref="H80:H83"/>
    <mergeCell ref="C4:C5"/>
    <mergeCell ref="D4:D5"/>
    <mergeCell ref="E4:E5"/>
    <mergeCell ref="C8:I9"/>
    <mergeCell ref="C10:I11"/>
  </mergeCells>
  <conditionalFormatting sqref="C84 C133:D143 C148:D198">
    <cfRule type="notContainsBlanks" dxfId="531" priority="63">
      <formula>LEN(TRIM(C84))&gt;0</formula>
    </cfRule>
  </conditionalFormatting>
  <conditionalFormatting sqref="B148:B198 G148:J198 E84:J103 B84:B143 E105:J118 E104:F104 I104:J104 E127:J143 E126:F126 I126:J126 E119:G125 J119:J125">
    <cfRule type="expression" dxfId="530" priority="62">
      <formula>IF($C84=" ",FALSE,TRUE)</formula>
    </cfRule>
  </conditionalFormatting>
  <conditionalFormatting sqref="C85">
    <cfRule type="notContainsBlanks" dxfId="529" priority="61">
      <formula>LEN(TRIM(C85))&gt;0</formula>
    </cfRule>
  </conditionalFormatting>
  <conditionalFormatting sqref="C86">
    <cfRule type="notContainsBlanks" dxfId="528" priority="60">
      <formula>LEN(TRIM(C86))&gt;0</formula>
    </cfRule>
  </conditionalFormatting>
  <conditionalFormatting sqref="C87">
    <cfRule type="notContainsBlanks" dxfId="527" priority="59">
      <formula>LEN(TRIM(C87))&gt;0</formula>
    </cfRule>
  </conditionalFormatting>
  <conditionalFormatting sqref="C88">
    <cfRule type="notContainsBlanks" dxfId="526" priority="58">
      <formula>LEN(TRIM(C88))&gt;0</formula>
    </cfRule>
  </conditionalFormatting>
  <conditionalFormatting sqref="C89">
    <cfRule type="notContainsBlanks" dxfId="525" priority="57">
      <formula>LEN(TRIM(C89))&gt;0</formula>
    </cfRule>
  </conditionalFormatting>
  <conditionalFormatting sqref="C90">
    <cfRule type="notContainsBlanks" dxfId="524" priority="56">
      <formula>LEN(TRIM(C90))&gt;0</formula>
    </cfRule>
  </conditionalFormatting>
  <conditionalFormatting sqref="C91">
    <cfRule type="notContainsBlanks" dxfId="523" priority="55">
      <formula>LEN(TRIM(C91))&gt;0</formula>
    </cfRule>
  </conditionalFormatting>
  <conditionalFormatting sqref="C92">
    <cfRule type="notContainsBlanks" dxfId="522" priority="54">
      <formula>LEN(TRIM(C92))&gt;0</formula>
    </cfRule>
  </conditionalFormatting>
  <conditionalFormatting sqref="C93">
    <cfRule type="notContainsBlanks" dxfId="521" priority="53">
      <formula>LEN(TRIM(C93))&gt;0</formula>
    </cfRule>
  </conditionalFormatting>
  <conditionalFormatting sqref="C94">
    <cfRule type="notContainsBlanks" dxfId="520" priority="52">
      <formula>LEN(TRIM(C94))&gt;0</formula>
    </cfRule>
  </conditionalFormatting>
  <conditionalFormatting sqref="C95">
    <cfRule type="notContainsBlanks" dxfId="519" priority="51">
      <formula>LEN(TRIM(C95))&gt;0</formula>
    </cfRule>
  </conditionalFormatting>
  <conditionalFormatting sqref="C96">
    <cfRule type="notContainsBlanks" dxfId="518" priority="50">
      <formula>LEN(TRIM(C96))&gt;0</formula>
    </cfRule>
  </conditionalFormatting>
  <conditionalFormatting sqref="C97">
    <cfRule type="notContainsBlanks" dxfId="517" priority="49">
      <formula>LEN(TRIM(C97))&gt;0</formula>
    </cfRule>
  </conditionalFormatting>
  <conditionalFormatting sqref="C98">
    <cfRule type="notContainsBlanks" dxfId="516" priority="48">
      <formula>LEN(TRIM(C98))&gt;0</formula>
    </cfRule>
  </conditionalFormatting>
  <conditionalFormatting sqref="C99">
    <cfRule type="notContainsBlanks" dxfId="515" priority="47">
      <formula>LEN(TRIM(C99))&gt;0</formula>
    </cfRule>
  </conditionalFormatting>
  <conditionalFormatting sqref="C100">
    <cfRule type="notContainsBlanks" dxfId="514" priority="46">
      <formula>LEN(TRIM(C100))&gt;0</formula>
    </cfRule>
  </conditionalFormatting>
  <conditionalFormatting sqref="C101">
    <cfRule type="notContainsBlanks" dxfId="513" priority="45">
      <formula>LEN(TRIM(C101))&gt;0</formula>
    </cfRule>
  </conditionalFormatting>
  <conditionalFormatting sqref="C102">
    <cfRule type="notContainsBlanks" dxfId="512" priority="44">
      <formula>LEN(TRIM(C102))&gt;0</formula>
    </cfRule>
  </conditionalFormatting>
  <conditionalFormatting sqref="C103">
    <cfRule type="notContainsBlanks" dxfId="511" priority="43">
      <formula>LEN(TRIM(C103))&gt;0</formula>
    </cfRule>
  </conditionalFormatting>
  <conditionalFormatting sqref="C105">
    <cfRule type="notContainsBlanks" dxfId="510" priority="42">
      <formula>LEN(TRIM(C105))&gt;0</formula>
    </cfRule>
  </conditionalFormatting>
  <conditionalFormatting sqref="C106">
    <cfRule type="notContainsBlanks" dxfId="509" priority="41">
      <formula>LEN(TRIM(C106))&gt;0</formula>
    </cfRule>
  </conditionalFormatting>
  <conditionalFormatting sqref="C107">
    <cfRule type="notContainsBlanks" dxfId="508" priority="40">
      <formula>LEN(TRIM(C107))&gt;0</formula>
    </cfRule>
  </conditionalFormatting>
  <conditionalFormatting sqref="C108">
    <cfRule type="notContainsBlanks" dxfId="507" priority="39">
      <formula>LEN(TRIM(C108))&gt;0</formula>
    </cfRule>
  </conditionalFormatting>
  <conditionalFormatting sqref="C109">
    <cfRule type="notContainsBlanks" dxfId="506" priority="38">
      <formula>LEN(TRIM(C109))&gt;0</formula>
    </cfRule>
  </conditionalFormatting>
  <conditionalFormatting sqref="C110">
    <cfRule type="notContainsBlanks" dxfId="505" priority="37">
      <formula>LEN(TRIM(C110))&gt;0</formula>
    </cfRule>
  </conditionalFormatting>
  <conditionalFormatting sqref="C111">
    <cfRule type="notContainsBlanks" dxfId="504" priority="36">
      <formula>LEN(TRIM(C111))&gt;0</formula>
    </cfRule>
  </conditionalFormatting>
  <conditionalFormatting sqref="C112">
    <cfRule type="notContainsBlanks" dxfId="503" priority="35">
      <formula>LEN(TRIM(C112))&gt;0</formula>
    </cfRule>
  </conditionalFormatting>
  <conditionalFormatting sqref="C113">
    <cfRule type="notContainsBlanks" dxfId="502" priority="34">
      <formula>LEN(TRIM(C113))&gt;0</formula>
    </cfRule>
  </conditionalFormatting>
  <conditionalFormatting sqref="C114">
    <cfRule type="notContainsBlanks" dxfId="501" priority="33">
      <formula>LEN(TRIM(C114))&gt;0</formula>
    </cfRule>
  </conditionalFormatting>
  <conditionalFormatting sqref="C115">
    <cfRule type="notContainsBlanks" dxfId="500" priority="32">
      <formula>LEN(TRIM(C115))&gt;0</formula>
    </cfRule>
  </conditionalFormatting>
  <conditionalFormatting sqref="C116">
    <cfRule type="notContainsBlanks" dxfId="499" priority="31">
      <formula>LEN(TRIM(C116))&gt;0</formula>
    </cfRule>
  </conditionalFormatting>
  <conditionalFormatting sqref="C117">
    <cfRule type="notContainsBlanks" dxfId="498" priority="30">
      <formula>LEN(TRIM(C117))&gt;0</formula>
    </cfRule>
  </conditionalFormatting>
  <conditionalFormatting sqref="C118">
    <cfRule type="notContainsBlanks" dxfId="497" priority="29">
      <formula>LEN(TRIM(C118))&gt;0</formula>
    </cfRule>
  </conditionalFormatting>
  <conditionalFormatting sqref="C119">
    <cfRule type="notContainsBlanks" dxfId="496" priority="28">
      <formula>LEN(TRIM(C119))&gt;0</formula>
    </cfRule>
  </conditionalFormatting>
  <conditionalFormatting sqref="C120">
    <cfRule type="notContainsBlanks" dxfId="495" priority="27">
      <formula>LEN(TRIM(C120))&gt;0</formula>
    </cfRule>
  </conditionalFormatting>
  <conditionalFormatting sqref="C121">
    <cfRule type="notContainsBlanks" dxfId="494" priority="26">
      <formula>LEN(TRIM(C121))&gt;0</formula>
    </cfRule>
  </conditionalFormatting>
  <conditionalFormatting sqref="C122">
    <cfRule type="notContainsBlanks" dxfId="493" priority="25">
      <formula>LEN(TRIM(C122))&gt;0</formula>
    </cfRule>
  </conditionalFormatting>
  <conditionalFormatting sqref="C123">
    <cfRule type="notContainsBlanks" dxfId="492" priority="24">
      <formula>LEN(TRIM(C123))&gt;0</formula>
    </cfRule>
  </conditionalFormatting>
  <conditionalFormatting sqref="C124">
    <cfRule type="notContainsBlanks" dxfId="491" priority="23">
      <formula>LEN(TRIM(C124))&gt;0</formula>
    </cfRule>
  </conditionalFormatting>
  <conditionalFormatting sqref="C125">
    <cfRule type="notContainsBlanks" dxfId="490" priority="22">
      <formula>LEN(TRIM(C125))&gt;0</formula>
    </cfRule>
  </conditionalFormatting>
  <conditionalFormatting sqref="D126">
    <cfRule type="notContainsBlanks" dxfId="489" priority="21">
      <formula>LEN(TRIM(D126))&gt;0</formula>
    </cfRule>
  </conditionalFormatting>
  <conditionalFormatting sqref="C127:D127">
    <cfRule type="notContainsBlanks" dxfId="488" priority="20">
      <formula>LEN(TRIM(C127))&gt;0</formula>
    </cfRule>
  </conditionalFormatting>
  <conditionalFormatting sqref="C128:D128">
    <cfRule type="notContainsBlanks" dxfId="487" priority="19">
      <formula>LEN(TRIM(C128))&gt;0</formula>
    </cfRule>
  </conditionalFormatting>
  <conditionalFormatting sqref="C129:D129">
    <cfRule type="notContainsBlanks" dxfId="486" priority="18">
      <formula>LEN(TRIM(C129))&gt;0</formula>
    </cfRule>
  </conditionalFormatting>
  <conditionalFormatting sqref="C130:D130">
    <cfRule type="notContainsBlanks" dxfId="485" priority="17">
      <formula>LEN(TRIM(C130))&gt;0</formula>
    </cfRule>
  </conditionalFormatting>
  <conditionalFormatting sqref="C131:D131">
    <cfRule type="notContainsBlanks" dxfId="484" priority="16">
      <formula>LEN(TRIM(C131))&gt;0</formula>
    </cfRule>
  </conditionalFormatting>
  <conditionalFormatting sqref="C132:D132">
    <cfRule type="notContainsBlanks" dxfId="483" priority="15">
      <formula>LEN(TRIM(C132))&gt;0</formula>
    </cfRule>
  </conditionalFormatting>
  <conditionalFormatting sqref="E148:E198">
    <cfRule type="expression" dxfId="482" priority="12">
      <formula>IF($C148=" ",FALSE,TRUE)</formula>
    </cfRule>
  </conditionalFormatting>
  <conditionalFormatting sqref="F148:F198">
    <cfRule type="expression" dxfId="481" priority="11">
      <formula>IF($C148=" ",FALSE,TRUE)</formula>
    </cfRule>
  </conditionalFormatting>
  <conditionalFormatting sqref="C104">
    <cfRule type="notContainsBlanks" dxfId="480" priority="10">
      <formula>LEN(TRIM(C104))&gt;0</formula>
    </cfRule>
  </conditionalFormatting>
  <conditionalFormatting sqref="C126">
    <cfRule type="notContainsBlanks" dxfId="479" priority="9">
      <formula>LEN(TRIM(C126))&gt;0</formula>
    </cfRule>
  </conditionalFormatting>
  <conditionalFormatting sqref="D84:D125">
    <cfRule type="expression" dxfId="478" priority="8">
      <formula>IF($C84=" ",FALSE,TRUE)</formula>
    </cfRule>
  </conditionalFormatting>
  <conditionalFormatting sqref="H104">
    <cfRule type="expression" dxfId="477" priority="6">
      <formula>IF($C104=" ",FALSE,TRUE)</formula>
    </cfRule>
  </conditionalFormatting>
  <conditionalFormatting sqref="H126">
    <cfRule type="expression" dxfId="476" priority="4">
      <formula>IF($C126=" ",FALSE,TRUE)</formula>
    </cfRule>
  </conditionalFormatting>
  <conditionalFormatting sqref="H119:I125">
    <cfRule type="expression" dxfId="475" priority="3">
      <formula>IF($C119=" ",FALSE,TRUE)</formula>
    </cfRule>
  </conditionalFormatting>
  <conditionalFormatting sqref="G126">
    <cfRule type="expression" dxfId="474" priority="2">
      <formula>IF($C126=" ",FALSE,TRUE)</formula>
    </cfRule>
  </conditionalFormatting>
  <conditionalFormatting sqref="G104">
    <cfRule type="expression" dxfId="473" priority="1">
      <formula>IF($C104="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370"/>
  <sheetViews>
    <sheetView tabSelected="1" view="pageBreakPreview" zoomScale="85" zoomScaleNormal="78" zoomScaleSheetLayoutView="85" workbookViewId="0">
      <selection activeCell="E4" sqref="E4:E5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 t="s">
        <v>532</v>
      </c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525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544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23" t="s">
        <v>33</v>
      </c>
      <c r="D4" s="204" t="s">
        <v>295</v>
      </c>
      <c r="E4" s="199">
        <f>VLOOKUP(D4,Лот!$C$4:$E$19,3,FALSE)</f>
        <v>368</v>
      </c>
      <c r="F4" s="65"/>
      <c r="G4" s="65"/>
      <c r="H4" s="65"/>
      <c r="I4" s="65"/>
      <c r="J4" s="65"/>
      <c r="K4" s="65"/>
      <c r="L4" s="11">
        <v>1074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23"/>
      <c r="D5" s="204"/>
      <c r="E5" s="199"/>
      <c r="F5" s="65"/>
      <c r="G5" s="66"/>
      <c r="H5" s="65"/>
      <c r="I5" s="65"/>
      <c r="J5" s="65"/>
      <c r="K5" s="65"/>
      <c r="L5" s="10">
        <v>1075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1074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1074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1074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1074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1074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1074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1074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1074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1074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ав:368м368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99"/>
      <c r="E21" s="100" t="str">
        <f>"Минимальное количество транспортных средств:  "&amp;ROUND(VLOOKUP(D4,Лот!$C$4:$F$19,4,FALSE),0)&amp;"  ед."</f>
        <v>Минимальное количество транспортных средств:  4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99" t="s">
        <v>22</v>
      </c>
      <c r="D26" s="84" t="str">
        <f>C84</f>
        <v>Метро "Сходненская"</v>
      </c>
      <c r="E26" s="84"/>
      <c r="F26" s="84"/>
      <c r="G26" s="84"/>
      <c r="H26" s="84"/>
      <c r="I26" s="72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99" t="s">
        <v>24</v>
      </c>
      <c r="D27" s="84" t="str">
        <f>INDEX(C84:C158,MATCH(MAX(M84:M181),M84:M181,0),1)</f>
        <v>Разворот</v>
      </c>
      <c r="E27" s="84"/>
      <c r="F27" s="84"/>
      <c r="G27" s="84"/>
      <c r="H27" s="84"/>
      <c r="I27" s="72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99" t="s">
        <v>27</v>
      </c>
      <c r="E32" s="90">
        <f t="array" ref="E32">MAX(IF(G84:G170=0,H84:H170))</f>
        <v>2.9930000000000003</v>
      </c>
      <c r="F32" s="72"/>
      <c r="G32" s="72"/>
      <c r="H32" s="72"/>
      <c r="I32" s="72"/>
      <c r="J32" s="72"/>
      <c r="K32" s="72"/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49" customFormat="1" ht="18.75" customHeight="1" x14ac:dyDescent="0.25">
      <c r="B33" s="72"/>
      <c r="D33" s="99" t="s">
        <v>28</v>
      </c>
      <c r="E33" s="90">
        <f t="array" ref="E33">MAX(IF(G84:G170=1,H84:H170))</f>
        <v>3.1139999999999999</v>
      </c>
      <c r="F33" s="72"/>
      <c r="G33" s="72"/>
      <c r="H33" s="72"/>
      <c r="I33" s="72"/>
      <c r="J33" s="72"/>
      <c r="K33" s="72"/>
      <c r="L33" s="83"/>
      <c r="M33" s="83"/>
      <c r="N33" s="83"/>
      <c r="P33" s="88">
        <v>1</v>
      </c>
      <c r="Q33" s="89">
        <v>0.25</v>
      </c>
      <c r="R33" s="88">
        <v>0</v>
      </c>
      <c r="S33" s="91" t="s">
        <v>217</v>
      </c>
      <c r="T33" s="88">
        <v>1</v>
      </c>
      <c r="U33" s="91" t="s">
        <v>266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D33" s="83"/>
      <c r="AE33" s="83"/>
      <c r="AF33" s="83"/>
      <c r="AG33" s="83"/>
      <c r="AH33" s="93"/>
    </row>
    <row r="34" spans="1:34" s="49" customFormat="1" ht="18.75" customHeight="1" x14ac:dyDescent="0.25">
      <c r="A34" s="72"/>
      <c r="B34" s="72"/>
      <c r="D34" s="102" t="s">
        <v>297</v>
      </c>
      <c r="E34" s="90">
        <f>SUMIF(C84:C170,"Разворот",I84:I170)</f>
        <v>0.55000000000000004</v>
      </c>
      <c r="F34" s="94"/>
      <c r="G34" s="94"/>
      <c r="H34" s="94"/>
      <c r="I34" s="94"/>
      <c r="J34" s="72"/>
      <c r="K34" s="72"/>
      <c r="L34" s="83"/>
      <c r="M34" s="83"/>
      <c r="N34" s="83"/>
      <c r="P34" s="88">
        <v>1</v>
      </c>
      <c r="Q34" s="89">
        <v>0.27083333333333331</v>
      </c>
      <c r="R34" s="88">
        <v>1</v>
      </c>
      <c r="S34" s="155" t="s">
        <v>266</v>
      </c>
      <c r="T34" s="88">
        <v>6</v>
      </c>
      <c r="U34" s="91">
        <v>5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1</v>
      </c>
      <c r="AB34" s="91" t="s">
        <v>266</v>
      </c>
      <c r="AC34" s="148"/>
      <c r="AD34" s="83"/>
      <c r="AE34" s="83"/>
      <c r="AF34" s="83"/>
      <c r="AG34" s="83"/>
      <c r="AH34" s="93"/>
    </row>
    <row r="35" spans="1:34" s="49" customFormat="1" ht="18.75" customHeight="1" x14ac:dyDescent="0.25">
      <c r="A35" s="72"/>
      <c r="B35" s="72"/>
      <c r="D35" s="102" t="s">
        <v>298</v>
      </c>
      <c r="E35" s="90">
        <f>SUM(E32:E34)</f>
        <v>6.657</v>
      </c>
      <c r="F35" s="72"/>
      <c r="G35" s="72"/>
      <c r="H35" s="72"/>
      <c r="I35" s="72"/>
      <c r="J35" s="72"/>
      <c r="K35" s="72"/>
      <c r="L35" s="83"/>
      <c r="M35" s="83"/>
      <c r="N35" s="83"/>
      <c r="P35" s="88">
        <v>1</v>
      </c>
      <c r="Q35" s="89">
        <v>0.29166666666666669</v>
      </c>
      <c r="R35" s="88">
        <v>6</v>
      </c>
      <c r="S35" s="91">
        <v>5</v>
      </c>
      <c r="T35" s="88">
        <v>6</v>
      </c>
      <c r="U35" s="91">
        <v>5</v>
      </c>
      <c r="V35" s="85"/>
      <c r="W35" s="101">
        <v>2</v>
      </c>
      <c r="X35" s="92">
        <v>0.29166666666666669</v>
      </c>
      <c r="Y35" s="88">
        <v>1</v>
      </c>
      <c r="Z35" s="155" t="s">
        <v>266</v>
      </c>
      <c r="AA35" s="88">
        <v>1</v>
      </c>
      <c r="AB35" s="91" t="s">
        <v>266</v>
      </c>
      <c r="AC35" s="148"/>
      <c r="AD35" s="83"/>
      <c r="AE35" s="83"/>
      <c r="AF35" s="83"/>
      <c r="AG35" s="83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/>
      <c r="P36" s="31">
        <v>1</v>
      </c>
      <c r="Q36" s="35">
        <v>0.3125</v>
      </c>
      <c r="R36" s="31">
        <v>6</v>
      </c>
      <c r="S36" s="33">
        <v>5</v>
      </c>
      <c r="T36" s="31">
        <v>6</v>
      </c>
      <c r="U36" s="33">
        <v>5</v>
      </c>
      <c r="V36" s="30"/>
      <c r="W36" s="36">
        <v>2</v>
      </c>
      <c r="X36" s="27">
        <v>0.3125</v>
      </c>
      <c r="Y36" s="31">
        <v>1</v>
      </c>
      <c r="Z36" s="155" t="s">
        <v>266</v>
      </c>
      <c r="AA36" s="31">
        <v>1</v>
      </c>
      <c r="AB36" s="158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6</v>
      </c>
      <c r="S37" s="33">
        <v>5</v>
      </c>
      <c r="T37" s="31">
        <v>6</v>
      </c>
      <c r="U37" s="33">
        <v>5</v>
      </c>
      <c r="V37" s="30"/>
      <c r="W37" s="36">
        <v>2</v>
      </c>
      <c r="X37" s="27">
        <v>0.33333333333333331</v>
      </c>
      <c r="Y37" s="31">
        <v>1</v>
      </c>
      <c r="Z37" s="155" t="s">
        <v>266</v>
      </c>
      <c r="AA37" s="31">
        <v>1</v>
      </c>
      <c r="AB37" s="158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6</v>
      </c>
      <c r="S38" s="33">
        <v>5</v>
      </c>
      <c r="T38" s="31">
        <v>6</v>
      </c>
      <c r="U38" s="33">
        <v>5</v>
      </c>
      <c r="V38" s="30"/>
      <c r="W38" s="36">
        <v>2</v>
      </c>
      <c r="X38" s="27">
        <v>0.35416666666666669</v>
      </c>
      <c r="Y38" s="31">
        <v>1</v>
      </c>
      <c r="Z38" s="155" t="s">
        <v>266</v>
      </c>
      <c r="AA38" s="31">
        <v>1</v>
      </c>
      <c r="AB38" s="158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6</v>
      </c>
      <c r="S39" s="33">
        <v>5</v>
      </c>
      <c r="T39" s="31">
        <v>6</v>
      </c>
      <c r="U39" s="33">
        <v>5</v>
      </c>
      <c r="V39" s="30"/>
      <c r="W39" s="36">
        <v>2</v>
      </c>
      <c r="X39" s="27">
        <v>0.375</v>
      </c>
      <c r="Y39" s="31">
        <v>1</v>
      </c>
      <c r="Z39" s="155" t="s">
        <v>266</v>
      </c>
      <c r="AA39" s="31">
        <v>1</v>
      </c>
      <c r="AB39" s="158" t="s">
        <v>266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6</v>
      </c>
      <c r="S40" s="33">
        <v>5</v>
      </c>
      <c r="T40" s="31">
        <v>2</v>
      </c>
      <c r="U40" s="33" t="s">
        <v>530</v>
      </c>
      <c r="V40" s="30"/>
      <c r="W40" s="36">
        <v>2</v>
      </c>
      <c r="X40" s="27">
        <v>0.39583333333333331</v>
      </c>
      <c r="Y40" s="31">
        <v>1</v>
      </c>
      <c r="Z40" s="155" t="s">
        <v>266</v>
      </c>
      <c r="AA40" s="31">
        <v>2</v>
      </c>
      <c r="AB40" s="158" t="s">
        <v>276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2</v>
      </c>
      <c r="S41" s="155" t="s">
        <v>530</v>
      </c>
      <c r="T41" s="31">
        <v>3</v>
      </c>
      <c r="U41" s="155" t="s">
        <v>530</v>
      </c>
      <c r="V41" s="30"/>
      <c r="W41" s="36">
        <v>2</v>
      </c>
      <c r="X41" s="27">
        <v>0.41666666666666669</v>
      </c>
      <c r="Y41" s="31">
        <v>2</v>
      </c>
      <c r="Z41" s="158" t="s">
        <v>276</v>
      </c>
      <c r="AA41" s="31">
        <v>2</v>
      </c>
      <c r="AB41" s="158" t="s">
        <v>276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3</v>
      </c>
      <c r="S42" s="155" t="s">
        <v>530</v>
      </c>
      <c r="T42" s="31">
        <v>2</v>
      </c>
      <c r="U42" s="155" t="s">
        <v>530</v>
      </c>
      <c r="V42" s="30"/>
      <c r="W42" s="36">
        <v>2</v>
      </c>
      <c r="X42" s="27">
        <v>0.4375</v>
      </c>
      <c r="Y42" s="31">
        <v>2</v>
      </c>
      <c r="Z42" s="158" t="s">
        <v>276</v>
      </c>
      <c r="AA42" s="31">
        <v>2</v>
      </c>
      <c r="AB42" s="158" t="s">
        <v>276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2</v>
      </c>
      <c r="S43" s="155" t="s">
        <v>530</v>
      </c>
      <c r="T43" s="31">
        <v>3</v>
      </c>
      <c r="U43" s="155" t="s">
        <v>530</v>
      </c>
      <c r="V43" s="30"/>
      <c r="W43" s="36">
        <v>2</v>
      </c>
      <c r="X43" s="27">
        <v>0.45833333333333298</v>
      </c>
      <c r="Y43" s="31">
        <v>2</v>
      </c>
      <c r="Z43" s="158" t="s">
        <v>276</v>
      </c>
      <c r="AA43" s="31">
        <v>1</v>
      </c>
      <c r="AB43" s="158" t="s">
        <v>276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3</v>
      </c>
      <c r="S44" s="155" t="s">
        <v>530</v>
      </c>
      <c r="T44" s="31">
        <v>2</v>
      </c>
      <c r="U44" s="155" t="s">
        <v>530</v>
      </c>
      <c r="V44" s="30"/>
      <c r="W44" s="36">
        <v>2</v>
      </c>
      <c r="X44" s="27">
        <v>0.47916666666666702</v>
      </c>
      <c r="Y44" s="31">
        <v>1</v>
      </c>
      <c r="Z44" s="158" t="s">
        <v>276</v>
      </c>
      <c r="AA44" s="31">
        <v>2</v>
      </c>
      <c r="AB44" s="158" t="s">
        <v>276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2</v>
      </c>
      <c r="S45" s="155" t="s">
        <v>530</v>
      </c>
      <c r="T45" s="31">
        <v>3</v>
      </c>
      <c r="U45" s="155" t="s">
        <v>530</v>
      </c>
      <c r="V45" s="30"/>
      <c r="W45" s="36">
        <v>2</v>
      </c>
      <c r="X45" s="27">
        <v>0.5</v>
      </c>
      <c r="Y45" s="31">
        <v>2</v>
      </c>
      <c r="Z45" s="158" t="s">
        <v>276</v>
      </c>
      <c r="AA45" s="31">
        <v>2</v>
      </c>
      <c r="AB45" s="158" t="s">
        <v>276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3</v>
      </c>
      <c r="S46" s="155" t="s">
        <v>530</v>
      </c>
      <c r="T46" s="31">
        <v>2</v>
      </c>
      <c r="U46" s="155" t="s">
        <v>530</v>
      </c>
      <c r="V46" s="30"/>
      <c r="W46" s="36">
        <v>2</v>
      </c>
      <c r="X46" s="27">
        <v>0.52083333333333337</v>
      </c>
      <c r="Y46" s="31">
        <v>2</v>
      </c>
      <c r="Z46" s="158" t="s">
        <v>276</v>
      </c>
      <c r="AA46" s="31">
        <v>2</v>
      </c>
      <c r="AB46" s="158" t="s">
        <v>276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2</v>
      </c>
      <c r="S47" s="155" t="s">
        <v>530</v>
      </c>
      <c r="T47" s="31">
        <v>3</v>
      </c>
      <c r="U47" s="155" t="s">
        <v>530</v>
      </c>
      <c r="V47" s="30"/>
      <c r="W47" s="36">
        <v>2</v>
      </c>
      <c r="X47" s="27">
        <v>0.54166666666666663</v>
      </c>
      <c r="Y47" s="31">
        <v>2</v>
      </c>
      <c r="Z47" s="158" t="s">
        <v>276</v>
      </c>
      <c r="AA47" s="31">
        <v>1</v>
      </c>
      <c r="AB47" s="158" t="s">
        <v>276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3</v>
      </c>
      <c r="S48" s="155" t="s">
        <v>530</v>
      </c>
      <c r="T48" s="31">
        <v>2</v>
      </c>
      <c r="U48" s="155" t="s">
        <v>530</v>
      </c>
      <c r="V48" s="30"/>
      <c r="W48" s="36">
        <v>2</v>
      </c>
      <c r="X48" s="27">
        <v>0.5625</v>
      </c>
      <c r="Y48" s="31">
        <v>1</v>
      </c>
      <c r="Z48" s="158" t="s">
        <v>276</v>
      </c>
      <c r="AA48" s="31">
        <v>2</v>
      </c>
      <c r="AB48" s="158" t="s">
        <v>276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2</v>
      </c>
      <c r="S49" s="155" t="s">
        <v>530</v>
      </c>
      <c r="T49" s="31">
        <v>3</v>
      </c>
      <c r="U49" s="155" t="s">
        <v>530</v>
      </c>
      <c r="V49" s="30"/>
      <c r="W49" s="36">
        <v>2</v>
      </c>
      <c r="X49" s="27">
        <v>0.58333333333333337</v>
      </c>
      <c r="Y49" s="31">
        <v>2</v>
      </c>
      <c r="Z49" s="158" t="s">
        <v>276</v>
      </c>
      <c r="AA49" s="31">
        <v>2</v>
      </c>
      <c r="AB49" s="158" t="s">
        <v>276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3</v>
      </c>
      <c r="S50" s="155" t="s">
        <v>530</v>
      </c>
      <c r="T50" s="31">
        <v>2</v>
      </c>
      <c r="U50" s="155" t="s">
        <v>530</v>
      </c>
      <c r="V50" s="30"/>
      <c r="W50" s="36">
        <v>2</v>
      </c>
      <c r="X50" s="27">
        <v>0.60416666666666663</v>
      </c>
      <c r="Y50" s="31">
        <v>2</v>
      </c>
      <c r="Z50" s="158" t="s">
        <v>276</v>
      </c>
      <c r="AA50" s="31">
        <v>2</v>
      </c>
      <c r="AB50" s="158" t="s">
        <v>276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2</v>
      </c>
      <c r="S51" s="155" t="s">
        <v>530</v>
      </c>
      <c r="T51" s="31">
        <v>3</v>
      </c>
      <c r="U51" s="155" t="s">
        <v>530</v>
      </c>
      <c r="V51" s="30"/>
      <c r="W51" s="36">
        <v>2</v>
      </c>
      <c r="X51" s="27">
        <v>0.625</v>
      </c>
      <c r="Y51" s="31">
        <v>2</v>
      </c>
      <c r="Z51" s="158" t="s">
        <v>276</v>
      </c>
      <c r="AA51" s="31">
        <v>1</v>
      </c>
      <c r="AB51" s="158" t="s">
        <v>276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3</v>
      </c>
      <c r="S52" s="155" t="s">
        <v>530</v>
      </c>
      <c r="T52" s="31">
        <v>2</v>
      </c>
      <c r="U52" s="155" t="s">
        <v>530</v>
      </c>
      <c r="V52" s="30"/>
      <c r="W52" s="36">
        <v>2</v>
      </c>
      <c r="X52" s="27">
        <v>0.64583333333333337</v>
      </c>
      <c r="Y52" s="31">
        <v>1</v>
      </c>
      <c r="Z52" s="158" t="s">
        <v>276</v>
      </c>
      <c r="AA52" s="31">
        <v>2</v>
      </c>
      <c r="AB52" s="158" t="s">
        <v>276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2</v>
      </c>
      <c r="S53" s="155" t="s">
        <v>530</v>
      </c>
      <c r="T53" s="31">
        <v>3</v>
      </c>
      <c r="U53" s="33" t="s">
        <v>530</v>
      </c>
      <c r="V53" s="30"/>
      <c r="W53" s="36">
        <v>2</v>
      </c>
      <c r="X53" s="27">
        <v>0.66666666666666663</v>
      </c>
      <c r="Y53" s="31">
        <v>2</v>
      </c>
      <c r="Z53" s="158" t="s">
        <v>276</v>
      </c>
      <c r="AA53" s="31">
        <v>2</v>
      </c>
      <c r="AB53" s="158" t="s">
        <v>276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3</v>
      </c>
      <c r="S54" s="155" t="s">
        <v>530</v>
      </c>
      <c r="T54" s="31">
        <v>2</v>
      </c>
      <c r="U54" s="33" t="s">
        <v>530</v>
      </c>
      <c r="V54" s="30"/>
      <c r="W54" s="36">
        <v>2</v>
      </c>
      <c r="X54" s="27">
        <v>0.6875</v>
      </c>
      <c r="Y54" s="31">
        <v>2</v>
      </c>
      <c r="Z54" s="158" t="s">
        <v>276</v>
      </c>
      <c r="AA54" s="31">
        <v>2</v>
      </c>
      <c r="AB54" s="158" t="s">
        <v>276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2</v>
      </c>
      <c r="S55" s="155" t="s">
        <v>530</v>
      </c>
      <c r="T55" s="31">
        <v>3</v>
      </c>
      <c r="U55" s="33" t="s">
        <v>530</v>
      </c>
      <c r="V55" s="30"/>
      <c r="W55" s="36">
        <v>2</v>
      </c>
      <c r="X55" s="27">
        <v>0.70833333333333337</v>
      </c>
      <c r="Y55" s="31">
        <v>2</v>
      </c>
      <c r="Z55" s="158" t="s">
        <v>276</v>
      </c>
      <c r="AA55" s="31">
        <v>1</v>
      </c>
      <c r="AB55" s="158" t="s">
        <v>276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530</v>
      </c>
      <c r="T56" s="31">
        <v>2</v>
      </c>
      <c r="U56" s="33" t="s">
        <v>530</v>
      </c>
      <c r="V56" s="30"/>
      <c r="W56" s="36">
        <v>2</v>
      </c>
      <c r="X56" s="27">
        <v>0.72916666666666663</v>
      </c>
      <c r="Y56" s="31">
        <v>1</v>
      </c>
      <c r="Z56" s="158" t="s">
        <v>276</v>
      </c>
      <c r="AA56" s="31">
        <v>2</v>
      </c>
      <c r="AB56" s="158" t="s">
        <v>276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530</v>
      </c>
      <c r="T57" s="31">
        <v>3</v>
      </c>
      <c r="U57" s="33" t="s">
        <v>530</v>
      </c>
      <c r="V57" s="30"/>
      <c r="W57" s="36">
        <v>2</v>
      </c>
      <c r="X57" s="27">
        <v>0.75</v>
      </c>
      <c r="Y57" s="31">
        <v>2</v>
      </c>
      <c r="Z57" s="158" t="s">
        <v>276</v>
      </c>
      <c r="AA57" s="31">
        <v>2</v>
      </c>
      <c r="AB57" s="158" t="s">
        <v>276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3</v>
      </c>
      <c r="S58" s="155" t="s">
        <v>530</v>
      </c>
      <c r="T58" s="31">
        <v>2</v>
      </c>
      <c r="U58" s="33" t="s">
        <v>530</v>
      </c>
      <c r="V58" s="30"/>
      <c r="W58" s="36">
        <v>2</v>
      </c>
      <c r="X58" s="27">
        <v>0.77083333333333337</v>
      </c>
      <c r="Y58" s="31">
        <v>2</v>
      </c>
      <c r="Z58" s="158" t="s">
        <v>276</v>
      </c>
      <c r="AA58" s="31">
        <v>2</v>
      </c>
      <c r="AB58" s="158" t="s">
        <v>276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530</v>
      </c>
      <c r="T59" s="31">
        <v>3</v>
      </c>
      <c r="U59" s="33" t="s">
        <v>530</v>
      </c>
      <c r="V59" s="30"/>
      <c r="W59" s="36">
        <v>2</v>
      </c>
      <c r="X59" s="27">
        <v>0.79166666666666663</v>
      </c>
      <c r="Y59" s="31">
        <v>2</v>
      </c>
      <c r="Z59" s="91" t="s">
        <v>276</v>
      </c>
      <c r="AA59" s="31">
        <v>1</v>
      </c>
      <c r="AB59" s="91" t="s">
        <v>276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530</v>
      </c>
      <c r="T60" s="31">
        <v>2</v>
      </c>
      <c r="U60" s="33" t="s">
        <v>530</v>
      </c>
      <c r="V60" s="30"/>
      <c r="W60" s="36">
        <v>2</v>
      </c>
      <c r="X60" s="27">
        <v>0.8125</v>
      </c>
      <c r="Y60" s="31">
        <v>1</v>
      </c>
      <c r="Z60" s="91" t="s">
        <v>276</v>
      </c>
      <c r="AA60" s="31">
        <v>1</v>
      </c>
      <c r="AB60" s="91" t="s">
        <v>275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2</v>
      </c>
      <c r="S61" s="155" t="s">
        <v>530</v>
      </c>
      <c r="T61" s="31">
        <v>1</v>
      </c>
      <c r="U61" s="33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275</v>
      </c>
      <c r="AA61" s="31">
        <v>1</v>
      </c>
      <c r="AB61" s="91" t="s">
        <v>275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155" t="s">
        <v>266</v>
      </c>
      <c r="T62" s="31">
        <v>1</v>
      </c>
      <c r="U62" s="91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275</v>
      </c>
      <c r="AA62" s="31">
        <v>1</v>
      </c>
      <c r="AB62" s="91" t="s">
        <v>275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155" t="s">
        <v>266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1</v>
      </c>
      <c r="Z63" s="91" t="s">
        <v>275</v>
      </c>
      <c r="AA63" s="31">
        <v>1</v>
      </c>
      <c r="AB63" s="91" t="s">
        <v>275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155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275</v>
      </c>
      <c r="AA64" s="31">
        <v>1</v>
      </c>
      <c r="AB64" s="91" t="s">
        <v>275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155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275</v>
      </c>
      <c r="AA65" s="31">
        <v>1</v>
      </c>
      <c r="AB65" s="91" t="s">
        <v>275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155" t="s">
        <v>266</v>
      </c>
      <c r="T66" s="31">
        <v>0</v>
      </c>
      <c r="U66" s="91" t="s">
        <v>217</v>
      </c>
      <c r="V66" s="30"/>
      <c r="W66" s="36">
        <v>2</v>
      </c>
      <c r="X66" s="27">
        <v>0.9375</v>
      </c>
      <c r="Y66" s="31">
        <v>1</v>
      </c>
      <c r="Z66" s="91" t="s">
        <v>275</v>
      </c>
      <c r="AA66" s="31">
        <v>0</v>
      </c>
      <c r="AB66" s="91" t="s">
        <v>217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91" t="s">
        <v>217</v>
      </c>
      <c r="T67" s="31">
        <v>0</v>
      </c>
      <c r="U67" s="91" t="s">
        <v>217</v>
      </c>
      <c r="V67" s="30"/>
      <c r="W67" s="36">
        <v>2</v>
      </c>
      <c r="X67" s="27">
        <v>0.95833333333333337</v>
      </c>
      <c r="Y67" s="31">
        <v>0</v>
      </c>
      <c r="Z67" s="91" t="s">
        <v>217</v>
      </c>
      <c r="AA67" s="31">
        <v>0</v>
      </c>
      <c r="AB67" s="91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91" t="s">
        <v>217</v>
      </c>
      <c r="T68" s="31">
        <v>0</v>
      </c>
      <c r="U68" s="91" t="s">
        <v>217</v>
      </c>
      <c r="V68" s="30"/>
      <c r="W68" s="36">
        <v>2</v>
      </c>
      <c r="X68" s="27">
        <v>0.97916666666666663</v>
      </c>
      <c r="Y68" s="31">
        <v>0</v>
      </c>
      <c r="Z68" s="91" t="s">
        <v>217</v>
      </c>
      <c r="AA68" s="31">
        <v>0</v>
      </c>
      <c r="AB68" s="91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91" t="s">
        <v>217</v>
      </c>
      <c r="T69" s="31">
        <v>0</v>
      </c>
      <c r="U69" s="91" t="s">
        <v>217</v>
      </c>
      <c r="V69" s="30"/>
      <c r="W69" s="36">
        <v>2</v>
      </c>
      <c r="X69" s="27">
        <v>0</v>
      </c>
      <c r="Y69" s="31">
        <v>0</v>
      </c>
      <c r="Z69" s="91" t="s">
        <v>217</v>
      </c>
      <c r="AA69" s="31">
        <v>0</v>
      </c>
      <c r="AB69" s="91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91" t="s">
        <v>217</v>
      </c>
      <c r="T70" s="31">
        <v>0</v>
      </c>
      <c r="U70" s="91" t="s">
        <v>217</v>
      </c>
      <c r="V70" s="30"/>
      <c r="W70" s="36">
        <v>2</v>
      </c>
      <c r="X70" s="27">
        <v>2.0833333333333332E-2</v>
      </c>
      <c r="Y70" s="31">
        <v>0</v>
      </c>
      <c r="Z70" s="91" t="s">
        <v>217</v>
      </c>
      <c r="AA70" s="31">
        <v>0</v>
      </c>
      <c r="AB70" s="91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94</v>
      </c>
      <c r="S75" s="147"/>
      <c r="T75" s="147">
        <f>SUM(T27:T74)</f>
        <v>94</v>
      </c>
      <c r="U75" s="147"/>
      <c r="V75" s="30"/>
      <c r="W75" s="145" t="s">
        <v>481</v>
      </c>
      <c r="X75" s="146"/>
      <c r="Y75" s="147">
        <f>SUM(Y27:Y74)</f>
        <v>47</v>
      </c>
      <c r="Z75" s="147"/>
      <c r="AA75" s="147">
        <f>SUM(AA27:AA74)</f>
        <v>47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11" t="s">
        <v>279</v>
      </c>
      <c r="D84" s="41" t="s">
        <v>383</v>
      </c>
      <c r="E84" s="41">
        <v>55.8499402351489</v>
      </c>
      <c r="F84" s="41">
        <v>37.439120630957397</v>
      </c>
      <c r="G84" s="24">
        <v>0</v>
      </c>
      <c r="H84" s="21">
        <v>0</v>
      </c>
      <c r="I84" s="21"/>
      <c r="J84" s="24"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v>2</v>
      </c>
      <c r="C85" s="111" t="s">
        <v>288</v>
      </c>
      <c r="D85" s="41" t="s">
        <v>383</v>
      </c>
      <c r="E85" s="41">
        <v>55.845997492035004</v>
      </c>
      <c r="F85" s="41">
        <v>37.439663457482403</v>
      </c>
      <c r="G85" s="24">
        <v>0</v>
      </c>
      <c r="H85" s="21">
        <v>0.41399999999999998</v>
      </c>
      <c r="I85" s="21">
        <v>0.41399999999999998</v>
      </c>
      <c r="J85" s="24"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v>3</v>
      </c>
      <c r="C86" s="111" t="s">
        <v>289</v>
      </c>
      <c r="D86" s="19" t="s">
        <v>384</v>
      </c>
      <c r="E86" s="41">
        <v>55.843577587274403</v>
      </c>
      <c r="F86" s="41">
        <v>37.438041460920502</v>
      </c>
      <c r="G86" s="24">
        <v>0</v>
      </c>
      <c r="H86" s="21">
        <v>0.76400000000000001</v>
      </c>
      <c r="I86" s="21">
        <v>0.35000000000000003</v>
      </c>
      <c r="J86" s="24"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2:29" ht="15.75" customHeight="1" x14ac:dyDescent="0.25">
      <c r="B87" s="24">
        <v>4</v>
      </c>
      <c r="C87" s="111" t="s">
        <v>290</v>
      </c>
      <c r="D87" s="24" t="s">
        <v>384</v>
      </c>
      <c r="E87" s="41">
        <v>55.843923260204498</v>
      </c>
      <c r="F87" s="41">
        <v>37.432326570329501</v>
      </c>
      <c r="G87" s="24">
        <v>0</v>
      </c>
      <c r="H87" s="21">
        <v>1.123</v>
      </c>
      <c r="I87" s="21">
        <v>0.35899999999999999</v>
      </c>
      <c r="J87" s="24"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0.125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v>5</v>
      </c>
      <c r="C88" s="111" t="s">
        <v>291</v>
      </c>
      <c r="D88" s="24" t="s">
        <v>384</v>
      </c>
      <c r="E88" s="41">
        <v>55.844174090339898</v>
      </c>
      <c r="F88" s="41">
        <v>37.427472930606299</v>
      </c>
      <c r="G88" s="24">
        <v>0</v>
      </c>
      <c r="H88" s="21">
        <v>1.43</v>
      </c>
      <c r="I88" s="21">
        <v>0.30699999999999994</v>
      </c>
      <c r="J88" s="24"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0.125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v>6</v>
      </c>
      <c r="C89" s="111" t="s">
        <v>292</v>
      </c>
      <c r="D89" s="24" t="s">
        <v>382</v>
      </c>
      <c r="E89" s="41">
        <v>55.8422893247768</v>
      </c>
      <c r="F89" s="41">
        <v>37.4229104608429</v>
      </c>
      <c r="G89" s="24">
        <v>0</v>
      </c>
      <c r="H89" s="21">
        <v>1.859</v>
      </c>
      <c r="I89" s="21">
        <v>0.42900000000000005</v>
      </c>
      <c r="J89" s="24"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0.125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v>7</v>
      </c>
      <c r="C90" s="111" t="s">
        <v>293</v>
      </c>
      <c r="D90" s="24" t="s">
        <v>382</v>
      </c>
      <c r="E90" s="41">
        <v>55.838818831453302</v>
      </c>
      <c r="F90" s="41">
        <v>37.417362850953097</v>
      </c>
      <c r="G90" s="24">
        <v>0</v>
      </c>
      <c r="H90" s="21">
        <v>2.3810000000000002</v>
      </c>
      <c r="I90" s="21">
        <v>0.52200000000000024</v>
      </c>
      <c r="J90" s="24"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0.125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2:29" ht="15.75" customHeight="1" x14ac:dyDescent="0.25">
      <c r="B91" s="24">
        <v>8</v>
      </c>
      <c r="C91" s="111" t="s">
        <v>470</v>
      </c>
      <c r="D91" s="24" t="s">
        <v>382</v>
      </c>
      <c r="E91" s="41">
        <v>55.83480814</v>
      </c>
      <c r="F91" s="41">
        <v>37.41064729</v>
      </c>
      <c r="G91" s="24">
        <v>0</v>
      </c>
      <c r="H91" s="21">
        <v>2.9930000000000003</v>
      </c>
      <c r="I91" s="21">
        <v>0.6120000000000001</v>
      </c>
      <c r="J91" s="24"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91" t="s">
        <v>217</v>
      </c>
      <c r="T91" s="31">
        <v>0</v>
      </c>
      <c r="U91" s="91" t="s">
        <v>217</v>
      </c>
      <c r="V91" s="30"/>
      <c r="W91" s="36">
        <v>4</v>
      </c>
      <c r="X91" s="27">
        <v>0.125</v>
      </c>
      <c r="Y91" s="88">
        <v>0</v>
      </c>
      <c r="Z91" s="91" t="s">
        <v>217</v>
      </c>
      <c r="AA91" s="88">
        <v>0</v>
      </c>
      <c r="AB91" s="91" t="s">
        <v>217</v>
      </c>
      <c r="AC91" s="29"/>
    </row>
    <row r="92" spans="2:29" ht="15.75" customHeight="1" x14ac:dyDescent="0.25">
      <c r="B92" s="24">
        <v>9</v>
      </c>
      <c r="C92" s="111" t="s">
        <v>308</v>
      </c>
      <c r="D92" s="24" t="s">
        <v>81</v>
      </c>
      <c r="E92" s="41"/>
      <c r="F92" s="41"/>
      <c r="G92" s="24" t="s">
        <v>385</v>
      </c>
      <c r="H92" s="21">
        <v>3.0930000000000004</v>
      </c>
      <c r="I92" s="21">
        <v>0.1</v>
      </c>
      <c r="J92" s="24"/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91" t="s">
        <v>217</v>
      </c>
      <c r="T92" s="31">
        <v>1</v>
      </c>
      <c r="U92" s="91" t="s">
        <v>274</v>
      </c>
      <c r="V92" s="30"/>
      <c r="W92" s="36">
        <v>4</v>
      </c>
      <c r="X92" s="27">
        <v>0.125</v>
      </c>
      <c r="Y92" s="88">
        <v>0</v>
      </c>
      <c r="Z92" s="91" t="s">
        <v>217</v>
      </c>
      <c r="AA92" s="88">
        <v>0</v>
      </c>
      <c r="AB92" s="91" t="s">
        <v>217</v>
      </c>
      <c r="AC92" s="29"/>
    </row>
    <row r="93" spans="2:29" ht="15.75" customHeight="1" x14ac:dyDescent="0.25">
      <c r="B93" s="24">
        <v>10</v>
      </c>
      <c r="C93" s="111" t="s">
        <v>470</v>
      </c>
      <c r="D93" s="24" t="s">
        <v>382</v>
      </c>
      <c r="E93" s="41">
        <v>55.83476185</v>
      </c>
      <c r="F93" s="41">
        <v>37.410566129999999</v>
      </c>
      <c r="G93" s="24">
        <v>1</v>
      </c>
      <c r="H93" s="21">
        <v>0</v>
      </c>
      <c r="I93" s="21" t="s">
        <v>81</v>
      </c>
      <c r="J93" s="24">
        <v>1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91" t="s">
        <v>274</v>
      </c>
      <c r="T93" s="31">
        <v>5</v>
      </c>
      <c r="U93" s="91">
        <v>6</v>
      </c>
      <c r="V93" s="30"/>
      <c r="W93" s="36">
        <v>4</v>
      </c>
      <c r="X93" s="27">
        <v>0.125</v>
      </c>
      <c r="Y93" s="88">
        <v>0</v>
      </c>
      <c r="Z93" s="91" t="s">
        <v>217</v>
      </c>
      <c r="AA93" s="88">
        <v>1</v>
      </c>
      <c r="AB93" s="91" t="s">
        <v>266</v>
      </c>
      <c r="AC93" s="29"/>
    </row>
    <row r="94" spans="2:29" ht="15.75" customHeight="1" x14ac:dyDescent="0.25">
      <c r="B94" s="24">
        <v>11</v>
      </c>
      <c r="C94" s="111" t="s">
        <v>287</v>
      </c>
      <c r="D94" s="24" t="s">
        <v>382</v>
      </c>
      <c r="E94" s="41">
        <v>55.837002722603501</v>
      </c>
      <c r="F94" s="41">
        <v>37.414685355978598</v>
      </c>
      <c r="G94" s="24">
        <v>1</v>
      </c>
      <c r="H94" s="21">
        <v>0.35799999999999998</v>
      </c>
      <c r="I94" s="21">
        <v>0.35799999999999998</v>
      </c>
      <c r="J94" s="24">
        <v>2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5</v>
      </c>
      <c r="S94" s="33">
        <v>6</v>
      </c>
      <c r="T94" s="31">
        <v>5</v>
      </c>
      <c r="U94" s="33">
        <v>6</v>
      </c>
      <c r="V94" s="30"/>
      <c r="W94" s="36">
        <v>4</v>
      </c>
      <c r="X94" s="27">
        <v>0.125</v>
      </c>
      <c r="Y94" s="88">
        <v>1</v>
      </c>
      <c r="Z94" s="91" t="s">
        <v>266</v>
      </c>
      <c r="AA94" s="88">
        <v>1</v>
      </c>
      <c r="AB94" s="91" t="s">
        <v>266</v>
      </c>
      <c r="AC94" s="29"/>
    </row>
    <row r="95" spans="2:29" ht="15.75" customHeight="1" x14ac:dyDescent="0.25">
      <c r="B95" s="24">
        <v>12</v>
      </c>
      <c r="C95" s="111" t="s">
        <v>293</v>
      </c>
      <c r="D95" s="24" t="s">
        <v>382</v>
      </c>
      <c r="E95" s="112">
        <v>55.838956979827699</v>
      </c>
      <c r="F95" s="112">
        <v>37.417984166728601</v>
      </c>
      <c r="G95" s="24">
        <v>1</v>
      </c>
      <c r="H95" s="21">
        <v>0.65900000000000003</v>
      </c>
      <c r="I95" s="21">
        <v>0.30100000000000005</v>
      </c>
      <c r="J95" s="24">
        <v>3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5</v>
      </c>
      <c r="S95" s="33">
        <v>6</v>
      </c>
      <c r="T95" s="31">
        <v>5</v>
      </c>
      <c r="U95" s="33">
        <v>6</v>
      </c>
      <c r="V95" s="30"/>
      <c r="W95" s="36">
        <v>4</v>
      </c>
      <c r="X95" s="27">
        <v>0.125</v>
      </c>
      <c r="Y95" s="31">
        <v>1</v>
      </c>
      <c r="Z95" s="158" t="s">
        <v>266</v>
      </c>
      <c r="AA95" s="31">
        <v>1</v>
      </c>
      <c r="AB95" s="158" t="s">
        <v>266</v>
      </c>
      <c r="AC95" s="29"/>
    </row>
    <row r="96" spans="2:29" ht="15.75" customHeight="1" x14ac:dyDescent="0.25">
      <c r="B96" s="24">
        <v>13</v>
      </c>
      <c r="C96" s="111" t="s">
        <v>292</v>
      </c>
      <c r="D96" s="24" t="s">
        <v>382</v>
      </c>
      <c r="E96" s="41">
        <v>55.842307467584803</v>
      </c>
      <c r="F96" s="41">
        <v>37.423197751160302</v>
      </c>
      <c r="G96" s="40">
        <v>1</v>
      </c>
      <c r="H96" s="51">
        <v>1.1539999999999999</v>
      </c>
      <c r="I96" s="51">
        <v>0.49499999999999988</v>
      </c>
      <c r="J96" s="40">
        <v>4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5</v>
      </c>
      <c r="S96" s="33">
        <v>6</v>
      </c>
      <c r="T96" s="31">
        <v>5</v>
      </c>
      <c r="U96" s="33">
        <v>6</v>
      </c>
      <c r="V96" s="30"/>
      <c r="W96" s="36">
        <v>4</v>
      </c>
      <c r="X96" s="27">
        <v>0.125</v>
      </c>
      <c r="Y96" s="31">
        <v>1</v>
      </c>
      <c r="Z96" s="158" t="s">
        <v>266</v>
      </c>
      <c r="AA96" s="31">
        <v>1</v>
      </c>
      <c r="AB96" s="158" t="s">
        <v>266</v>
      </c>
      <c r="AC96" s="29"/>
    </row>
    <row r="97" spans="2:29" ht="15.75" customHeight="1" x14ac:dyDescent="0.25">
      <c r="B97" s="24">
        <v>14</v>
      </c>
      <c r="C97" s="111" t="s">
        <v>291</v>
      </c>
      <c r="D97" s="24" t="s">
        <v>384</v>
      </c>
      <c r="E97" s="41">
        <v>55.843962972708397</v>
      </c>
      <c r="F97" s="41">
        <v>37.427983461083798</v>
      </c>
      <c r="G97" s="40">
        <v>1</v>
      </c>
      <c r="H97" s="51">
        <v>1.65</v>
      </c>
      <c r="I97" s="51">
        <v>0.496</v>
      </c>
      <c r="J97" s="40">
        <v>5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5</v>
      </c>
      <c r="S97" s="33">
        <v>6</v>
      </c>
      <c r="T97" s="31">
        <v>5</v>
      </c>
      <c r="U97" s="33">
        <v>6</v>
      </c>
      <c r="V97" s="30"/>
      <c r="W97" s="36">
        <v>4</v>
      </c>
      <c r="X97" s="27">
        <v>0.125</v>
      </c>
      <c r="Y97" s="31">
        <v>1</v>
      </c>
      <c r="Z97" s="158" t="s">
        <v>266</v>
      </c>
      <c r="AA97" s="31">
        <v>1</v>
      </c>
      <c r="AB97" s="158" t="s">
        <v>266</v>
      </c>
      <c r="AC97" s="29"/>
    </row>
    <row r="98" spans="2:29" ht="15.75" customHeight="1" x14ac:dyDescent="0.25">
      <c r="B98" s="24">
        <v>15</v>
      </c>
      <c r="C98" s="111" t="s">
        <v>290</v>
      </c>
      <c r="D98" s="24" t="s">
        <v>384</v>
      </c>
      <c r="E98" s="41">
        <v>55.843661095964102</v>
      </c>
      <c r="F98" s="41">
        <v>37.433196249608102</v>
      </c>
      <c r="G98" s="40">
        <v>1</v>
      </c>
      <c r="H98" s="51">
        <v>1.978</v>
      </c>
      <c r="I98" s="51">
        <v>0.32800000000000007</v>
      </c>
      <c r="J98" s="40">
        <v>6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5</v>
      </c>
      <c r="S98" s="33">
        <v>6</v>
      </c>
      <c r="T98" s="31">
        <v>5</v>
      </c>
      <c r="U98" s="33">
        <v>6</v>
      </c>
      <c r="V98" s="30"/>
      <c r="W98" s="36">
        <v>4</v>
      </c>
      <c r="X98" s="27">
        <v>0.125</v>
      </c>
      <c r="Y98" s="31">
        <v>1</v>
      </c>
      <c r="Z98" s="158" t="s">
        <v>266</v>
      </c>
      <c r="AA98" s="31">
        <v>1</v>
      </c>
      <c r="AB98" s="158" t="s">
        <v>266</v>
      </c>
      <c r="AC98" s="29"/>
    </row>
    <row r="99" spans="2:29" ht="15.75" customHeight="1" x14ac:dyDescent="0.25">
      <c r="B99" s="24">
        <v>16</v>
      </c>
      <c r="C99" s="111" t="s">
        <v>289</v>
      </c>
      <c r="D99" s="24" t="s">
        <v>383</v>
      </c>
      <c r="E99" s="41">
        <v>55.843761924415098</v>
      </c>
      <c r="F99" s="41">
        <v>37.439538496342301</v>
      </c>
      <c r="G99" s="40">
        <v>1</v>
      </c>
      <c r="H99" s="51">
        <v>2.4239999999999999</v>
      </c>
      <c r="I99" s="51">
        <v>0.44599999999999995</v>
      </c>
      <c r="J99" s="40">
        <v>7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5</v>
      </c>
      <c r="S99" s="31">
        <v>6</v>
      </c>
      <c r="T99" s="31">
        <v>2</v>
      </c>
      <c r="U99" s="31" t="s">
        <v>271</v>
      </c>
      <c r="V99" s="30"/>
      <c r="W99" s="36">
        <v>4</v>
      </c>
      <c r="X99" s="27">
        <v>0.125</v>
      </c>
      <c r="Y99" s="31">
        <v>1</v>
      </c>
      <c r="Z99" s="158" t="s">
        <v>266</v>
      </c>
      <c r="AA99" s="31">
        <v>2</v>
      </c>
      <c r="AB99" s="158" t="s">
        <v>276</v>
      </c>
      <c r="AC99" s="29"/>
    </row>
    <row r="100" spans="2:29" ht="15.75" customHeight="1" x14ac:dyDescent="0.25">
      <c r="B100" s="24">
        <v>17</v>
      </c>
      <c r="C100" s="111" t="s">
        <v>279</v>
      </c>
      <c r="D100" s="24" t="s">
        <v>383</v>
      </c>
      <c r="E100" s="41">
        <v>55.849933192640499</v>
      </c>
      <c r="F100" s="41">
        <v>37.440551742624201</v>
      </c>
      <c r="G100" s="40">
        <v>1</v>
      </c>
      <c r="H100" s="51">
        <v>3.1139999999999999</v>
      </c>
      <c r="I100" s="51">
        <v>0.69</v>
      </c>
      <c r="J100" s="40">
        <v>8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31" t="s">
        <v>271</v>
      </c>
      <c r="T100" s="31">
        <v>3</v>
      </c>
      <c r="U100" s="31" t="s">
        <v>271</v>
      </c>
      <c r="V100" s="30"/>
      <c r="W100" s="36">
        <v>4</v>
      </c>
      <c r="X100" s="27">
        <v>0.125</v>
      </c>
      <c r="Y100" s="31">
        <v>2</v>
      </c>
      <c r="Z100" s="158" t="s">
        <v>276</v>
      </c>
      <c r="AA100" s="31">
        <v>2</v>
      </c>
      <c r="AB100" s="158" t="s">
        <v>276</v>
      </c>
      <c r="AC100" s="29"/>
    </row>
    <row r="101" spans="2:29" ht="15.75" customHeight="1" x14ac:dyDescent="0.25">
      <c r="B101" s="24">
        <v>18</v>
      </c>
      <c r="C101" s="112" t="s">
        <v>308</v>
      </c>
      <c r="D101" s="24"/>
      <c r="E101" s="176" t="s">
        <v>32</v>
      </c>
      <c r="F101" s="176" t="s">
        <v>32</v>
      </c>
      <c r="G101" s="177" t="s">
        <v>385</v>
      </c>
      <c r="H101" s="120">
        <v>3.5640000000000001</v>
      </c>
      <c r="I101" s="120">
        <v>0.45</v>
      </c>
      <c r="J101" s="119" t="s">
        <v>32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3</v>
      </c>
      <c r="S101" s="31" t="s">
        <v>271</v>
      </c>
      <c r="T101" s="31">
        <v>2</v>
      </c>
      <c r="U101" s="31" t="s">
        <v>271</v>
      </c>
      <c r="V101" s="30"/>
      <c r="W101" s="36">
        <v>4</v>
      </c>
      <c r="X101" s="27">
        <v>0.125</v>
      </c>
      <c r="Y101" s="31">
        <v>2</v>
      </c>
      <c r="Z101" s="158" t="s">
        <v>276</v>
      </c>
      <c r="AA101" s="31">
        <v>2</v>
      </c>
      <c r="AB101" s="158" t="s">
        <v>276</v>
      </c>
      <c r="AC101" s="29"/>
    </row>
    <row r="102" spans="2:29" ht="15.75" customHeight="1" x14ac:dyDescent="0.25">
      <c r="J102" s="1"/>
      <c r="K102" s="1"/>
      <c r="O102" s="1"/>
      <c r="P102" s="31">
        <v>3</v>
      </c>
      <c r="Q102" s="35">
        <v>0.45833333333333298</v>
      </c>
      <c r="R102" s="31">
        <v>2</v>
      </c>
      <c r="S102" s="31" t="s">
        <v>271</v>
      </c>
      <c r="T102" s="31">
        <v>2</v>
      </c>
      <c r="U102" s="31" t="s">
        <v>271</v>
      </c>
      <c r="V102" s="30"/>
      <c r="W102" s="36">
        <v>4</v>
      </c>
      <c r="X102" s="27">
        <v>0.125</v>
      </c>
      <c r="Y102" s="31">
        <v>2</v>
      </c>
      <c r="Z102" s="158" t="s">
        <v>276</v>
      </c>
      <c r="AA102" s="31">
        <v>1</v>
      </c>
      <c r="AB102" s="158" t="s">
        <v>276</v>
      </c>
      <c r="AC102" s="29"/>
    </row>
    <row r="103" spans="2:29" ht="15.75" customHeight="1" x14ac:dyDescent="0.25">
      <c r="J103" s="1"/>
      <c r="K103" s="1"/>
      <c r="O103" s="1"/>
      <c r="P103" s="31">
        <v>3</v>
      </c>
      <c r="Q103" s="35">
        <v>0.47916666666666702</v>
      </c>
      <c r="R103" s="31">
        <v>2</v>
      </c>
      <c r="S103" s="31" t="s">
        <v>271</v>
      </c>
      <c r="T103" s="31">
        <v>3</v>
      </c>
      <c r="U103" s="31" t="s">
        <v>271</v>
      </c>
      <c r="V103" s="30"/>
      <c r="W103" s="36">
        <v>4</v>
      </c>
      <c r="X103" s="27">
        <v>0.125</v>
      </c>
      <c r="Y103" s="31">
        <v>1</v>
      </c>
      <c r="Z103" s="158" t="s">
        <v>276</v>
      </c>
      <c r="AA103" s="31">
        <v>2</v>
      </c>
      <c r="AB103" s="158" t="s">
        <v>276</v>
      </c>
      <c r="AC103" s="29"/>
    </row>
    <row r="104" spans="2:29" ht="15.75" customHeight="1" x14ac:dyDescent="0.25">
      <c r="J104" s="1"/>
      <c r="K104" s="1"/>
      <c r="O104" s="1"/>
      <c r="P104" s="31">
        <v>3</v>
      </c>
      <c r="Q104" s="35">
        <v>0.5</v>
      </c>
      <c r="R104" s="31">
        <v>3</v>
      </c>
      <c r="S104" s="31" t="s">
        <v>271</v>
      </c>
      <c r="T104" s="31">
        <v>2</v>
      </c>
      <c r="U104" s="31" t="s">
        <v>271</v>
      </c>
      <c r="V104" s="30"/>
      <c r="W104" s="36">
        <v>4</v>
      </c>
      <c r="X104" s="27">
        <v>0.125</v>
      </c>
      <c r="Y104" s="31">
        <v>2</v>
      </c>
      <c r="Z104" s="158" t="s">
        <v>276</v>
      </c>
      <c r="AA104" s="31">
        <v>2</v>
      </c>
      <c r="AB104" s="158" t="s">
        <v>276</v>
      </c>
      <c r="AC104" s="29"/>
    </row>
    <row r="105" spans="2:29" ht="15.75" customHeight="1" x14ac:dyDescent="0.25">
      <c r="J105" s="1"/>
      <c r="K105" s="1"/>
      <c r="O105" s="1"/>
      <c r="P105" s="31">
        <v>3</v>
      </c>
      <c r="Q105" s="35">
        <v>0.52083333333333337</v>
      </c>
      <c r="R105" s="31">
        <v>2</v>
      </c>
      <c r="S105" s="31" t="s">
        <v>271</v>
      </c>
      <c r="T105" s="31">
        <v>2</v>
      </c>
      <c r="U105" s="31" t="s">
        <v>271</v>
      </c>
      <c r="V105" s="30"/>
      <c r="W105" s="36">
        <v>4</v>
      </c>
      <c r="X105" s="27">
        <v>0.125</v>
      </c>
      <c r="Y105" s="31">
        <v>2</v>
      </c>
      <c r="Z105" s="158" t="s">
        <v>276</v>
      </c>
      <c r="AA105" s="31">
        <v>2</v>
      </c>
      <c r="AB105" s="158" t="s">
        <v>276</v>
      </c>
      <c r="AC105" s="29"/>
    </row>
    <row r="106" spans="2:29" ht="15.75" customHeight="1" x14ac:dyDescent="0.25">
      <c r="J106" s="1"/>
      <c r="K106" s="1"/>
      <c r="O106" s="1"/>
      <c r="P106" s="31">
        <v>3</v>
      </c>
      <c r="Q106" s="35">
        <v>0.54166666666666663</v>
      </c>
      <c r="R106" s="31">
        <v>2</v>
      </c>
      <c r="S106" s="31" t="s">
        <v>271</v>
      </c>
      <c r="T106" s="31">
        <v>3</v>
      </c>
      <c r="U106" s="31" t="s">
        <v>271</v>
      </c>
      <c r="V106" s="30"/>
      <c r="W106" s="36">
        <v>4</v>
      </c>
      <c r="X106" s="27">
        <v>0.125</v>
      </c>
      <c r="Y106" s="31">
        <v>2</v>
      </c>
      <c r="Z106" s="158" t="s">
        <v>276</v>
      </c>
      <c r="AA106" s="31">
        <v>1</v>
      </c>
      <c r="AB106" s="158" t="s">
        <v>276</v>
      </c>
      <c r="AC106" s="29"/>
    </row>
    <row r="107" spans="2:29" ht="15.75" customHeight="1" x14ac:dyDescent="0.25">
      <c r="J107" s="1"/>
      <c r="K107" s="1"/>
      <c r="O107" s="1"/>
      <c r="P107" s="31">
        <v>3</v>
      </c>
      <c r="Q107" s="35">
        <v>0.5625</v>
      </c>
      <c r="R107" s="31">
        <v>3</v>
      </c>
      <c r="S107" s="31" t="s">
        <v>271</v>
      </c>
      <c r="T107" s="31">
        <v>2</v>
      </c>
      <c r="U107" s="31" t="s">
        <v>271</v>
      </c>
      <c r="V107" s="30"/>
      <c r="W107" s="36">
        <v>4</v>
      </c>
      <c r="X107" s="27">
        <v>0.125</v>
      </c>
      <c r="Y107" s="31">
        <v>1</v>
      </c>
      <c r="Z107" s="158" t="s">
        <v>276</v>
      </c>
      <c r="AA107" s="31">
        <v>2</v>
      </c>
      <c r="AB107" s="158" t="s">
        <v>276</v>
      </c>
      <c r="AC107" s="29"/>
    </row>
    <row r="108" spans="2:29" ht="15.75" customHeight="1" x14ac:dyDescent="0.25">
      <c r="J108" s="1"/>
      <c r="K108" s="1"/>
      <c r="O108" s="1"/>
      <c r="P108" s="31">
        <v>3</v>
      </c>
      <c r="Q108" s="35">
        <v>0.58333333333333337</v>
      </c>
      <c r="R108" s="31">
        <v>2</v>
      </c>
      <c r="S108" s="31" t="s">
        <v>271</v>
      </c>
      <c r="T108" s="31">
        <v>2</v>
      </c>
      <c r="U108" s="31" t="s">
        <v>271</v>
      </c>
      <c r="V108" s="30"/>
      <c r="W108" s="36">
        <v>4</v>
      </c>
      <c r="X108" s="27">
        <v>0.125</v>
      </c>
      <c r="Y108" s="31">
        <v>2</v>
      </c>
      <c r="Z108" s="158" t="s">
        <v>276</v>
      </c>
      <c r="AA108" s="31">
        <v>2</v>
      </c>
      <c r="AB108" s="158" t="s">
        <v>276</v>
      </c>
      <c r="AC108" s="29"/>
    </row>
    <row r="109" spans="2:29" ht="15.75" customHeight="1" x14ac:dyDescent="0.25">
      <c r="J109" s="1"/>
      <c r="K109" s="1"/>
      <c r="O109" s="1"/>
      <c r="P109" s="31">
        <v>3</v>
      </c>
      <c r="Q109" s="35">
        <v>0.60416666666666663</v>
      </c>
      <c r="R109" s="31">
        <v>2</v>
      </c>
      <c r="S109" s="31" t="s">
        <v>271</v>
      </c>
      <c r="T109" s="31">
        <v>3</v>
      </c>
      <c r="U109" s="31" t="s">
        <v>271</v>
      </c>
      <c r="V109" s="30"/>
      <c r="W109" s="36">
        <v>4</v>
      </c>
      <c r="X109" s="27">
        <v>0.125</v>
      </c>
      <c r="Y109" s="31">
        <v>2</v>
      </c>
      <c r="Z109" s="158" t="s">
        <v>276</v>
      </c>
      <c r="AA109" s="31">
        <v>2</v>
      </c>
      <c r="AB109" s="158" t="s">
        <v>276</v>
      </c>
      <c r="AC109" s="29"/>
    </row>
    <row r="110" spans="2:29" ht="15.75" customHeight="1" x14ac:dyDescent="0.25">
      <c r="J110" s="1"/>
      <c r="K110" s="1"/>
      <c r="O110" s="1"/>
      <c r="P110" s="31">
        <v>3</v>
      </c>
      <c r="Q110" s="35">
        <v>0.625</v>
      </c>
      <c r="R110" s="31">
        <v>3</v>
      </c>
      <c r="S110" s="31" t="s">
        <v>271</v>
      </c>
      <c r="T110" s="31">
        <v>2</v>
      </c>
      <c r="U110" s="31" t="s">
        <v>271</v>
      </c>
      <c r="V110" s="30"/>
      <c r="W110" s="36">
        <v>4</v>
      </c>
      <c r="X110" s="27">
        <v>0.125</v>
      </c>
      <c r="Y110" s="31">
        <v>2</v>
      </c>
      <c r="Z110" s="158" t="s">
        <v>276</v>
      </c>
      <c r="AA110" s="31">
        <v>1</v>
      </c>
      <c r="AB110" s="158" t="s">
        <v>276</v>
      </c>
      <c r="AC110" s="29"/>
    </row>
    <row r="111" spans="2:29" ht="15.75" customHeight="1" x14ac:dyDescent="0.25">
      <c r="J111" s="1"/>
      <c r="K111" s="1"/>
      <c r="O111" s="1"/>
      <c r="P111" s="31">
        <v>3</v>
      </c>
      <c r="Q111" s="35">
        <v>0.64583333333333337</v>
      </c>
      <c r="R111" s="31">
        <v>2</v>
      </c>
      <c r="S111" s="31" t="s">
        <v>271</v>
      </c>
      <c r="T111" s="31">
        <v>2</v>
      </c>
      <c r="U111" s="31" t="s">
        <v>271</v>
      </c>
      <c r="V111" s="30"/>
      <c r="W111" s="36">
        <v>4</v>
      </c>
      <c r="X111" s="27">
        <v>0.125</v>
      </c>
      <c r="Y111" s="31">
        <v>1</v>
      </c>
      <c r="Z111" s="158" t="s">
        <v>276</v>
      </c>
      <c r="AA111" s="31">
        <v>2</v>
      </c>
      <c r="AB111" s="158" t="s">
        <v>276</v>
      </c>
      <c r="AC111" s="29"/>
    </row>
    <row r="112" spans="2:29" ht="15.75" customHeight="1" x14ac:dyDescent="0.25">
      <c r="J112" s="1"/>
      <c r="K112" s="1"/>
      <c r="O112" s="1"/>
      <c r="P112" s="31">
        <v>3</v>
      </c>
      <c r="Q112" s="35">
        <v>0.66666666666666663</v>
      </c>
      <c r="R112" s="31">
        <v>2</v>
      </c>
      <c r="S112" s="33" t="s">
        <v>271</v>
      </c>
      <c r="T112" s="31">
        <v>3</v>
      </c>
      <c r="U112" s="33" t="s">
        <v>271</v>
      </c>
      <c r="V112" s="30"/>
      <c r="W112" s="36">
        <v>4</v>
      </c>
      <c r="X112" s="27">
        <v>0.125</v>
      </c>
      <c r="Y112" s="31">
        <v>2</v>
      </c>
      <c r="Z112" s="158" t="s">
        <v>276</v>
      </c>
      <c r="AA112" s="31">
        <v>2</v>
      </c>
      <c r="AB112" s="158" t="s">
        <v>276</v>
      </c>
      <c r="AC112" s="29"/>
    </row>
    <row r="113" spans="1:29" ht="15.75" customHeight="1" x14ac:dyDescent="0.25">
      <c r="J113" s="1"/>
      <c r="K113" s="1"/>
      <c r="O113" s="1"/>
      <c r="P113" s="31">
        <v>3</v>
      </c>
      <c r="Q113" s="35">
        <v>0.6875</v>
      </c>
      <c r="R113" s="31">
        <v>3</v>
      </c>
      <c r="S113" s="33" t="s">
        <v>271</v>
      </c>
      <c r="T113" s="31">
        <v>2</v>
      </c>
      <c r="U113" s="33" t="s">
        <v>271</v>
      </c>
      <c r="V113" s="30"/>
      <c r="W113" s="36">
        <v>4</v>
      </c>
      <c r="X113" s="27">
        <v>0.125</v>
      </c>
      <c r="Y113" s="31">
        <v>2</v>
      </c>
      <c r="Z113" s="158" t="s">
        <v>276</v>
      </c>
      <c r="AA113" s="31">
        <v>2</v>
      </c>
      <c r="AB113" s="158" t="s">
        <v>276</v>
      </c>
      <c r="AC113" s="29"/>
    </row>
    <row r="114" spans="1:29" ht="15.75" customHeight="1" x14ac:dyDescent="0.25">
      <c r="J114" s="1"/>
      <c r="K114" s="1"/>
      <c r="O114" s="1"/>
      <c r="P114" s="31">
        <v>3</v>
      </c>
      <c r="Q114" s="35">
        <v>0.70833333333333337</v>
      </c>
      <c r="R114" s="31">
        <v>2</v>
      </c>
      <c r="S114" s="33" t="s">
        <v>271</v>
      </c>
      <c r="T114" s="31">
        <v>2</v>
      </c>
      <c r="U114" s="33" t="s">
        <v>271</v>
      </c>
      <c r="V114" s="30"/>
      <c r="W114" s="36">
        <v>4</v>
      </c>
      <c r="X114" s="27">
        <v>0.125</v>
      </c>
      <c r="Y114" s="31">
        <v>2</v>
      </c>
      <c r="Z114" s="158" t="s">
        <v>276</v>
      </c>
      <c r="AA114" s="31">
        <v>1</v>
      </c>
      <c r="AB114" s="158" t="s">
        <v>276</v>
      </c>
      <c r="AC114" s="29"/>
    </row>
    <row r="115" spans="1:29" ht="15.75" customHeight="1" x14ac:dyDescent="0.25">
      <c r="J115" s="1"/>
      <c r="K115" s="1"/>
      <c r="O115" s="1"/>
      <c r="P115" s="31">
        <v>3</v>
      </c>
      <c r="Q115" s="35">
        <v>0.72916666666666663</v>
      </c>
      <c r="R115" s="31">
        <v>2</v>
      </c>
      <c r="S115" s="33" t="s">
        <v>271</v>
      </c>
      <c r="T115" s="31">
        <v>2</v>
      </c>
      <c r="U115" s="33" t="s">
        <v>271</v>
      </c>
      <c r="V115" s="30"/>
      <c r="W115" s="36">
        <v>4</v>
      </c>
      <c r="X115" s="27">
        <v>0.125</v>
      </c>
      <c r="Y115" s="31">
        <v>1</v>
      </c>
      <c r="Z115" s="158" t="s">
        <v>276</v>
      </c>
      <c r="AA115" s="31">
        <v>2</v>
      </c>
      <c r="AB115" s="158" t="s">
        <v>276</v>
      </c>
      <c r="AC115" s="29"/>
    </row>
    <row r="116" spans="1:29" ht="15.75" customHeight="1" x14ac:dyDescent="0.25">
      <c r="J116" s="1"/>
      <c r="K116" s="1"/>
      <c r="O116" s="1"/>
      <c r="P116" s="31">
        <v>3</v>
      </c>
      <c r="Q116" s="35">
        <v>0.75</v>
      </c>
      <c r="R116" s="31">
        <v>2</v>
      </c>
      <c r="S116" s="33" t="s">
        <v>271</v>
      </c>
      <c r="T116" s="31">
        <v>3</v>
      </c>
      <c r="U116" s="33" t="s">
        <v>271</v>
      </c>
      <c r="V116" s="30"/>
      <c r="W116" s="36">
        <v>4</v>
      </c>
      <c r="X116" s="27">
        <v>0.125</v>
      </c>
      <c r="Y116" s="31">
        <v>2</v>
      </c>
      <c r="Z116" s="158" t="s">
        <v>276</v>
      </c>
      <c r="AA116" s="31">
        <v>2</v>
      </c>
      <c r="AB116" s="158" t="s">
        <v>276</v>
      </c>
      <c r="AC116" s="29"/>
    </row>
    <row r="117" spans="1:29" ht="15.75" customHeight="1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1">
        <v>3</v>
      </c>
      <c r="Q117" s="35">
        <v>0.77083333333333337</v>
      </c>
      <c r="R117" s="31">
        <v>3</v>
      </c>
      <c r="S117" s="33" t="s">
        <v>271</v>
      </c>
      <c r="T117" s="31">
        <v>2</v>
      </c>
      <c r="U117" s="33" t="s">
        <v>271</v>
      </c>
      <c r="V117" s="30"/>
      <c r="W117" s="36">
        <v>4</v>
      </c>
      <c r="X117" s="27">
        <v>0.125</v>
      </c>
      <c r="Y117" s="31">
        <v>2</v>
      </c>
      <c r="Z117" s="158" t="s">
        <v>276</v>
      </c>
      <c r="AA117" s="31">
        <v>2</v>
      </c>
      <c r="AB117" s="158" t="s">
        <v>276</v>
      </c>
      <c r="AC117" s="29"/>
    </row>
    <row r="118" spans="1:29" ht="15.75" customHeigh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1">
        <v>3</v>
      </c>
      <c r="Q118" s="35">
        <v>0.79166666666666663</v>
      </c>
      <c r="R118" s="31">
        <v>2</v>
      </c>
      <c r="S118" s="33" t="s">
        <v>271</v>
      </c>
      <c r="T118" s="31">
        <v>3</v>
      </c>
      <c r="U118" s="33" t="s">
        <v>271</v>
      </c>
      <c r="V118" s="30"/>
      <c r="W118" s="36">
        <v>4</v>
      </c>
      <c r="X118" s="27">
        <v>0.125</v>
      </c>
      <c r="Y118" s="31">
        <v>2</v>
      </c>
      <c r="Z118" s="91" t="s">
        <v>276</v>
      </c>
      <c r="AA118" s="31">
        <v>1</v>
      </c>
      <c r="AB118" s="91" t="s">
        <v>276</v>
      </c>
      <c r="AC118" s="29"/>
    </row>
    <row r="119" spans="1:29" ht="15.75" customHeight="1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1">
        <v>3</v>
      </c>
      <c r="Q119" s="35">
        <v>0.8125</v>
      </c>
      <c r="R119" s="31">
        <v>3</v>
      </c>
      <c r="S119" s="33" t="s">
        <v>271</v>
      </c>
      <c r="T119" s="31">
        <v>2</v>
      </c>
      <c r="U119" s="33" t="s">
        <v>273</v>
      </c>
      <c r="V119" s="30"/>
      <c r="W119" s="36">
        <v>4</v>
      </c>
      <c r="X119" s="27">
        <v>0.125</v>
      </c>
      <c r="Y119" s="31">
        <v>1</v>
      </c>
      <c r="Z119" s="91" t="s">
        <v>276</v>
      </c>
      <c r="AA119" s="31">
        <v>1</v>
      </c>
      <c r="AB119" s="91" t="s">
        <v>275</v>
      </c>
      <c r="AC119" s="29"/>
    </row>
    <row r="120" spans="1:29" ht="15.75" customHeight="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1">
        <v>3</v>
      </c>
      <c r="Q120" s="35">
        <v>0.83333333333333337</v>
      </c>
      <c r="R120" s="31">
        <v>2</v>
      </c>
      <c r="S120" s="33" t="s">
        <v>273</v>
      </c>
      <c r="T120" s="31">
        <v>1</v>
      </c>
      <c r="U120" s="33" t="s">
        <v>266</v>
      </c>
      <c r="V120" s="30"/>
      <c r="W120" s="36">
        <v>4</v>
      </c>
      <c r="X120" s="27">
        <v>0.125</v>
      </c>
      <c r="Y120" s="31">
        <v>1</v>
      </c>
      <c r="Z120" s="91" t="s">
        <v>275</v>
      </c>
      <c r="AA120" s="31">
        <v>1</v>
      </c>
      <c r="AB120" s="91" t="s">
        <v>275</v>
      </c>
      <c r="AC120" s="29"/>
    </row>
    <row r="121" spans="1:29" ht="15.75" customHeight="1" x14ac:dyDescent="0.25">
      <c r="A121" s="10"/>
      <c r="B121" s="24" t="str">
        <f>IF(C121=" "," ",#REF!+1)</f>
        <v xml:space="preserve"> </v>
      </c>
      <c r="C121" s="10" t="s">
        <v>32</v>
      </c>
      <c r="D121" s="10"/>
      <c r="E121" s="28"/>
      <c r="F121" s="28"/>
      <c r="G121" s="24"/>
      <c r="H121" s="21"/>
      <c r="I121" s="21"/>
      <c r="J121" s="24"/>
      <c r="L121" s="8">
        <v>38</v>
      </c>
      <c r="M121" s="8">
        <v>0</v>
      </c>
      <c r="N121" s="8">
        <v>19</v>
      </c>
      <c r="O121" s="26"/>
      <c r="P121" s="31">
        <v>3</v>
      </c>
      <c r="Q121" s="35">
        <v>0.85416666666666663</v>
      </c>
      <c r="R121" s="31">
        <v>1</v>
      </c>
      <c r="S121" s="155" t="s">
        <v>266</v>
      </c>
      <c r="T121" s="31">
        <v>1</v>
      </c>
      <c r="U121" s="91" t="s">
        <v>266</v>
      </c>
      <c r="V121" s="30"/>
      <c r="W121" s="36">
        <v>4</v>
      </c>
      <c r="X121" s="27">
        <v>0.125</v>
      </c>
      <c r="Y121" s="31">
        <v>1</v>
      </c>
      <c r="Z121" s="91" t="s">
        <v>275</v>
      </c>
      <c r="AA121" s="31">
        <v>1</v>
      </c>
      <c r="AB121" s="91" t="s">
        <v>275</v>
      </c>
      <c r="AC121" s="29"/>
    </row>
    <row r="122" spans="1:29" ht="15.75" customHeight="1" x14ac:dyDescent="0.25">
      <c r="A122" s="10"/>
      <c r="B122" s="24" t="str">
        <f t="shared" ref="B122:B160" si="0">IF(C122=" "," ",B121+1)</f>
        <v xml:space="preserve"> </v>
      </c>
      <c r="C122" s="10" t="s">
        <v>32</v>
      </c>
      <c r="D122" s="10"/>
      <c r="E122" s="28"/>
      <c r="F122" s="28"/>
      <c r="G122" s="24" t="str">
        <f t="shared" ref="G122:G160" si="1">IF(M141&gt;0,0,IF(N141&gt;0,1,""))</f>
        <v/>
      </c>
      <c r="H122" s="21" t="s">
        <v>81</v>
      </c>
      <c r="I122" s="21" t="str">
        <f t="shared" ref="I122:I160" si="2">IFERROR(IF(IF(ISERROR(H122-H121),"",H122-H121)&lt;0,"",H122-H121)," ")</f>
        <v xml:space="preserve"> </v>
      </c>
      <c r="J122" s="24" t="str">
        <f t="shared" ref="J122:J160" si="3">IF(M141&gt;0,M141,IF(N141&gt;0,N141," "))</f>
        <v xml:space="preserve"> </v>
      </c>
      <c r="L122" s="8">
        <v>39</v>
      </c>
      <c r="M122" s="8">
        <v>0</v>
      </c>
      <c r="N122" s="8">
        <v>20</v>
      </c>
      <c r="O122" s="26"/>
      <c r="P122" s="31">
        <v>3</v>
      </c>
      <c r="Q122" s="35">
        <v>0.875</v>
      </c>
      <c r="R122" s="31">
        <v>1</v>
      </c>
      <c r="S122" s="155" t="s">
        <v>266</v>
      </c>
      <c r="T122" s="31">
        <v>1</v>
      </c>
      <c r="U122" s="91" t="s">
        <v>266</v>
      </c>
      <c r="V122" s="30"/>
      <c r="W122" s="36">
        <v>4</v>
      </c>
      <c r="X122" s="27">
        <v>0.125</v>
      </c>
      <c r="Y122" s="31">
        <v>1</v>
      </c>
      <c r="Z122" s="91" t="s">
        <v>275</v>
      </c>
      <c r="AA122" s="31">
        <v>1</v>
      </c>
      <c r="AB122" s="91" t="s">
        <v>275</v>
      </c>
      <c r="AC122" s="29"/>
    </row>
    <row r="123" spans="1:29" ht="15.75" customHeight="1" x14ac:dyDescent="0.25">
      <c r="A123" s="10"/>
      <c r="B123" s="24" t="str">
        <f t="shared" si="0"/>
        <v xml:space="preserve"> </v>
      </c>
      <c r="C123" s="10" t="s">
        <v>32</v>
      </c>
      <c r="D123" s="10"/>
      <c r="E123" s="28"/>
      <c r="F123" s="28"/>
      <c r="G123" s="24" t="str">
        <f t="shared" si="1"/>
        <v/>
      </c>
      <c r="H123" s="21" t="s">
        <v>81</v>
      </c>
      <c r="I123" s="21" t="str">
        <f t="shared" si="2"/>
        <v xml:space="preserve"> </v>
      </c>
      <c r="J123" s="24" t="str">
        <f t="shared" si="3"/>
        <v xml:space="preserve"> </v>
      </c>
      <c r="L123" s="8">
        <v>40</v>
      </c>
      <c r="M123" s="8">
        <v>0</v>
      </c>
      <c r="N123" s="8">
        <v>21</v>
      </c>
      <c r="O123" s="26"/>
      <c r="P123" s="31">
        <v>3</v>
      </c>
      <c r="Q123" s="35">
        <v>0.89583333333333304</v>
      </c>
      <c r="R123" s="31">
        <v>1</v>
      </c>
      <c r="S123" s="155" t="s">
        <v>266</v>
      </c>
      <c r="T123" s="31">
        <v>1</v>
      </c>
      <c r="U123" s="91" t="s">
        <v>266</v>
      </c>
      <c r="V123" s="30"/>
      <c r="W123" s="36">
        <v>4</v>
      </c>
      <c r="X123" s="27">
        <v>0.125</v>
      </c>
      <c r="Y123" s="31">
        <v>1</v>
      </c>
      <c r="Z123" s="91" t="s">
        <v>275</v>
      </c>
      <c r="AA123" s="31">
        <v>1</v>
      </c>
      <c r="AB123" s="91" t="s">
        <v>275</v>
      </c>
      <c r="AC123" s="29"/>
    </row>
    <row r="124" spans="1:29" ht="15.75" customHeight="1" x14ac:dyDescent="0.25">
      <c r="A124" s="10"/>
      <c r="B124" s="24" t="str">
        <f t="shared" si="0"/>
        <v xml:space="preserve"> </v>
      </c>
      <c r="C124" s="10" t="s">
        <v>32</v>
      </c>
      <c r="D124" s="10"/>
      <c r="E124" s="28"/>
      <c r="F124" s="28"/>
      <c r="G124" s="24" t="str">
        <f t="shared" si="1"/>
        <v/>
      </c>
      <c r="H124" s="21" t="s">
        <v>81</v>
      </c>
      <c r="I124" s="21" t="str">
        <f t="shared" si="2"/>
        <v xml:space="preserve"> </v>
      </c>
      <c r="J124" s="24" t="str">
        <f t="shared" si="3"/>
        <v xml:space="preserve"> 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155" t="s">
        <v>266</v>
      </c>
      <c r="T124" s="31">
        <v>1</v>
      </c>
      <c r="U124" s="91" t="s">
        <v>266</v>
      </c>
      <c r="V124" s="30"/>
      <c r="W124" s="36">
        <v>4</v>
      </c>
      <c r="X124" s="27">
        <v>0.125</v>
      </c>
      <c r="Y124" s="31">
        <v>1</v>
      </c>
      <c r="Z124" s="91" t="s">
        <v>275</v>
      </c>
      <c r="AA124" s="31">
        <v>1</v>
      </c>
      <c r="AB124" s="91" t="s">
        <v>275</v>
      </c>
      <c r="AC124" s="29"/>
    </row>
    <row r="125" spans="1:29" ht="15.75" customHeight="1" x14ac:dyDescent="0.25">
      <c r="A125" s="10"/>
      <c r="B125" s="24" t="str">
        <f t="shared" si="0"/>
        <v xml:space="preserve"> </v>
      </c>
      <c r="C125" s="10" t="s">
        <v>32</v>
      </c>
      <c r="D125" s="10"/>
      <c r="E125" s="28"/>
      <c r="F125" s="28"/>
      <c r="G125" s="24" t="str">
        <f t="shared" si="1"/>
        <v/>
      </c>
      <c r="H125" s="21" t="s">
        <v>81</v>
      </c>
      <c r="I125" s="21" t="str">
        <f t="shared" si="2"/>
        <v xml:space="preserve"> </v>
      </c>
      <c r="J125" s="24" t="str">
        <f t="shared" si="3"/>
        <v xml:space="preserve"> 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155" t="s">
        <v>266</v>
      </c>
      <c r="T125" s="31">
        <v>0</v>
      </c>
      <c r="U125" s="91" t="s">
        <v>217</v>
      </c>
      <c r="V125" s="30"/>
      <c r="W125" s="36">
        <v>4</v>
      </c>
      <c r="X125" s="27">
        <v>0.125</v>
      </c>
      <c r="Y125" s="31">
        <v>1</v>
      </c>
      <c r="Z125" s="91" t="s">
        <v>275</v>
      </c>
      <c r="AA125" s="31">
        <v>0</v>
      </c>
      <c r="AB125" s="91" t="s">
        <v>217</v>
      </c>
      <c r="AC125" s="29"/>
    </row>
    <row r="126" spans="1:29" ht="15.75" customHeight="1" x14ac:dyDescent="0.25">
      <c r="A126" s="10"/>
      <c r="B126" s="24" t="str">
        <f t="shared" si="0"/>
        <v xml:space="preserve"> </v>
      </c>
      <c r="C126" s="10" t="s">
        <v>32</v>
      </c>
      <c r="D126" s="10"/>
      <c r="E126" s="28"/>
      <c r="F126" s="28"/>
      <c r="G126" s="24" t="str">
        <f t="shared" si="1"/>
        <v/>
      </c>
      <c r="H126" s="21" t="s">
        <v>81</v>
      </c>
      <c r="I126" s="21" t="str">
        <f t="shared" si="2"/>
        <v xml:space="preserve"> </v>
      </c>
      <c r="J126" s="24" t="str">
        <f t="shared" si="3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91" t="s">
        <v>217</v>
      </c>
      <c r="T126" s="31">
        <v>0</v>
      </c>
      <c r="U126" s="91" t="s">
        <v>217</v>
      </c>
      <c r="V126" s="30"/>
      <c r="W126" s="36">
        <v>4</v>
      </c>
      <c r="X126" s="27">
        <v>0.125</v>
      </c>
      <c r="Y126" s="31">
        <v>0</v>
      </c>
      <c r="Z126" s="91" t="s">
        <v>217</v>
      </c>
      <c r="AA126" s="31">
        <v>0</v>
      </c>
      <c r="AB126" s="91" t="s">
        <v>217</v>
      </c>
      <c r="AC126" s="29"/>
    </row>
    <row r="127" spans="1:29" ht="15.75" customHeight="1" x14ac:dyDescent="0.25">
      <c r="A127" s="10"/>
      <c r="B127" s="24" t="str">
        <f t="shared" si="0"/>
        <v xml:space="preserve"> </v>
      </c>
      <c r="C127" s="10" t="s">
        <v>32</v>
      </c>
      <c r="D127" s="10"/>
      <c r="E127" s="28"/>
      <c r="F127" s="28"/>
      <c r="G127" s="24" t="str">
        <f t="shared" si="1"/>
        <v/>
      </c>
      <c r="H127" s="21" t="s">
        <v>81</v>
      </c>
      <c r="I127" s="21" t="str">
        <f t="shared" si="2"/>
        <v xml:space="preserve"> </v>
      </c>
      <c r="J127" s="24" t="str">
        <f t="shared" si="3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91" t="s">
        <v>217</v>
      </c>
      <c r="T127" s="31">
        <v>0</v>
      </c>
      <c r="U127" s="91" t="s">
        <v>217</v>
      </c>
      <c r="V127" s="30"/>
      <c r="W127" s="36">
        <v>4</v>
      </c>
      <c r="X127" s="27">
        <v>0.125</v>
      </c>
      <c r="Y127" s="31">
        <v>0</v>
      </c>
      <c r="Z127" s="91" t="s">
        <v>217</v>
      </c>
      <c r="AA127" s="31">
        <v>0</v>
      </c>
      <c r="AB127" s="91" t="s">
        <v>217</v>
      </c>
      <c r="AC127" s="29"/>
    </row>
    <row r="128" spans="1:29" ht="15.75" customHeight="1" x14ac:dyDescent="0.25">
      <c r="A128" s="10"/>
      <c r="B128" s="24" t="str">
        <f t="shared" si="0"/>
        <v xml:space="preserve"> </v>
      </c>
      <c r="C128" s="10" t="s">
        <v>32</v>
      </c>
      <c r="D128" s="10"/>
      <c r="E128" s="28"/>
      <c r="F128" s="28"/>
      <c r="G128" s="24" t="str">
        <f t="shared" si="1"/>
        <v/>
      </c>
      <c r="H128" s="21" t="s">
        <v>81</v>
      </c>
      <c r="I128" s="21" t="str">
        <f t="shared" si="2"/>
        <v xml:space="preserve"> </v>
      </c>
      <c r="J128" s="24" t="str">
        <f t="shared" si="3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91" t="s">
        <v>217</v>
      </c>
      <c r="T128" s="31">
        <v>0</v>
      </c>
      <c r="U128" s="91" t="s">
        <v>217</v>
      </c>
      <c r="V128" s="30"/>
      <c r="W128" s="36">
        <v>4</v>
      </c>
      <c r="X128" s="27">
        <v>0.125</v>
      </c>
      <c r="Y128" s="31">
        <v>0</v>
      </c>
      <c r="Z128" s="91" t="s">
        <v>217</v>
      </c>
      <c r="AA128" s="31">
        <v>0</v>
      </c>
      <c r="AB128" s="91" t="s">
        <v>217</v>
      </c>
      <c r="AC128" s="29"/>
    </row>
    <row r="129" spans="1:39" ht="15.75" customHeight="1" x14ac:dyDescent="0.25">
      <c r="A129" s="10"/>
      <c r="B129" s="24" t="str">
        <f t="shared" si="0"/>
        <v xml:space="preserve"> </v>
      </c>
      <c r="C129" s="10" t="s">
        <v>32</v>
      </c>
      <c r="D129" s="10"/>
      <c r="E129" s="28"/>
      <c r="F129" s="28"/>
      <c r="G129" s="24" t="str">
        <f t="shared" si="1"/>
        <v/>
      </c>
      <c r="H129" s="21" t="s">
        <v>81</v>
      </c>
      <c r="I129" s="21" t="str">
        <f t="shared" si="2"/>
        <v xml:space="preserve"> </v>
      </c>
      <c r="J129" s="24" t="str">
        <f t="shared" si="3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91" t="s">
        <v>217</v>
      </c>
      <c r="T129" s="31">
        <v>0</v>
      </c>
      <c r="U129" s="91" t="s">
        <v>217</v>
      </c>
      <c r="V129" s="30"/>
      <c r="W129" s="36">
        <v>4</v>
      </c>
      <c r="X129" s="27">
        <v>0.125</v>
      </c>
      <c r="Y129" s="31">
        <v>0</v>
      </c>
      <c r="Z129" s="91" t="s">
        <v>217</v>
      </c>
      <c r="AA129" s="31">
        <v>0</v>
      </c>
      <c r="AB129" s="91" t="s">
        <v>217</v>
      </c>
      <c r="AC129" s="29"/>
    </row>
    <row r="130" spans="1:39" ht="15.75" customHeight="1" x14ac:dyDescent="0.25">
      <c r="A130" s="10"/>
      <c r="B130" s="24" t="str">
        <f t="shared" si="0"/>
        <v xml:space="preserve"> </v>
      </c>
      <c r="C130" s="10" t="s">
        <v>32</v>
      </c>
      <c r="D130" s="10"/>
      <c r="E130" s="28"/>
      <c r="F130" s="28"/>
      <c r="G130" s="24" t="str">
        <f t="shared" si="1"/>
        <v/>
      </c>
      <c r="H130" s="21" t="s">
        <v>81</v>
      </c>
      <c r="I130" s="21" t="str">
        <f t="shared" si="2"/>
        <v xml:space="preserve"> </v>
      </c>
      <c r="J130" s="24" t="str">
        <f t="shared" si="3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0.125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1:39" ht="15.75" customHeight="1" x14ac:dyDescent="0.25">
      <c r="A131" s="10"/>
      <c r="B131" s="24" t="str">
        <f t="shared" si="0"/>
        <v xml:space="preserve"> </v>
      </c>
      <c r="C131" s="10" t="s">
        <v>32</v>
      </c>
      <c r="D131" s="10"/>
      <c r="E131" s="28"/>
      <c r="F131" s="28"/>
      <c r="G131" s="24" t="str">
        <f t="shared" si="1"/>
        <v/>
      </c>
      <c r="H131" s="21" t="s">
        <v>81</v>
      </c>
      <c r="I131" s="21" t="str">
        <f t="shared" si="2"/>
        <v xml:space="preserve"> </v>
      </c>
      <c r="J131" s="24" t="str">
        <f t="shared" si="3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0.125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1:39" ht="15.75" customHeight="1" x14ac:dyDescent="0.25">
      <c r="A132" s="10"/>
      <c r="B132" s="24" t="str">
        <f t="shared" si="0"/>
        <v xml:space="preserve"> </v>
      </c>
      <c r="C132" s="10" t="s">
        <v>32</v>
      </c>
      <c r="D132" s="10"/>
      <c r="E132" s="28"/>
      <c r="F132" s="28"/>
      <c r="G132" s="24" t="str">
        <f t="shared" si="1"/>
        <v/>
      </c>
      <c r="H132" s="21" t="s">
        <v>81</v>
      </c>
      <c r="I132" s="21" t="str">
        <f t="shared" si="2"/>
        <v xml:space="preserve"> </v>
      </c>
      <c r="J132" s="24" t="str">
        <f t="shared" si="3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0.125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39" ht="15.75" customHeight="1" x14ac:dyDescent="0.25">
      <c r="A133" s="10"/>
      <c r="B133" s="24" t="str">
        <f t="shared" si="0"/>
        <v xml:space="preserve"> </v>
      </c>
      <c r="C133" s="10" t="s">
        <v>32</v>
      </c>
      <c r="D133" s="10"/>
      <c r="E133" s="28"/>
      <c r="F133" s="28"/>
      <c r="G133" s="24" t="str">
        <f t="shared" si="1"/>
        <v/>
      </c>
      <c r="H133" s="21" t="s">
        <v>81</v>
      </c>
      <c r="I133" s="21" t="str">
        <f t="shared" si="2"/>
        <v xml:space="preserve"> </v>
      </c>
      <c r="J133" s="24" t="str">
        <f t="shared" si="3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0.125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39" ht="15.75" customHeight="1" x14ac:dyDescent="0.25">
      <c r="A134" s="10"/>
      <c r="B134" s="24" t="str">
        <f t="shared" si="0"/>
        <v xml:space="preserve"> </v>
      </c>
      <c r="C134" s="10" t="s">
        <v>32</v>
      </c>
      <c r="D134" s="10"/>
      <c r="E134" s="28"/>
      <c r="F134" s="28"/>
      <c r="G134" s="24" t="str">
        <f t="shared" si="1"/>
        <v/>
      </c>
      <c r="H134" s="21" t="s">
        <v>81</v>
      </c>
      <c r="I134" s="21" t="str">
        <f t="shared" si="2"/>
        <v xml:space="preserve"> </v>
      </c>
      <c r="J134" s="24" t="str">
        <f t="shared" si="3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85</v>
      </c>
      <c r="S134" s="147"/>
      <c r="T134" s="147">
        <f>SUM(T86:T133)</f>
        <v>85</v>
      </c>
      <c r="U134" s="147"/>
      <c r="V134" s="34"/>
      <c r="W134" s="145" t="s">
        <v>481</v>
      </c>
      <c r="X134" s="146"/>
      <c r="Y134" s="147">
        <f>SUM(Y86:Y133)</f>
        <v>47</v>
      </c>
      <c r="Z134" s="147"/>
      <c r="AA134" s="147">
        <f>SUM(AA86:AA133)</f>
        <v>47</v>
      </c>
      <c r="AB134" s="147"/>
      <c r="AC134" s="29"/>
    </row>
    <row r="135" spans="1:39" ht="15.75" customHeight="1" x14ac:dyDescent="0.25">
      <c r="A135" s="10"/>
      <c r="B135" s="24" t="str">
        <f t="shared" si="0"/>
        <v xml:space="preserve"> </v>
      </c>
      <c r="C135" s="10" t="s">
        <v>32</v>
      </c>
      <c r="D135" s="10"/>
      <c r="E135" s="28"/>
      <c r="F135" s="28"/>
      <c r="G135" s="24" t="str">
        <f t="shared" si="1"/>
        <v/>
      </c>
      <c r="H135" s="21" t="s">
        <v>81</v>
      </c>
      <c r="I135" s="21" t="str">
        <f t="shared" si="2"/>
        <v xml:space="preserve"> </v>
      </c>
      <c r="J135" s="24" t="str">
        <f t="shared" si="3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39" ht="15.75" customHeight="1" x14ac:dyDescent="0.25">
      <c r="A136" s="10"/>
      <c r="B136" s="24" t="str">
        <f t="shared" si="0"/>
        <v xml:space="preserve"> </v>
      </c>
      <c r="C136" s="10" t="s">
        <v>32</v>
      </c>
      <c r="D136" s="10"/>
      <c r="E136" s="28"/>
      <c r="F136" s="28"/>
      <c r="G136" s="24" t="str">
        <f t="shared" si="1"/>
        <v/>
      </c>
      <c r="H136" s="21" t="s">
        <v>81</v>
      </c>
      <c r="I136" s="21" t="str">
        <f t="shared" si="2"/>
        <v xml:space="preserve"> </v>
      </c>
      <c r="J136" s="24" t="str">
        <f t="shared" si="3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39" ht="15.75" customHeight="1" x14ac:dyDescent="0.25">
      <c r="A137" s="10"/>
      <c r="B137" s="24" t="str">
        <f t="shared" si="0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1"/>
        <v/>
      </c>
      <c r="H137" s="21" t="s">
        <v>81</v>
      </c>
      <c r="I137" s="21" t="str">
        <f t="shared" si="2"/>
        <v xml:space="preserve"> </v>
      </c>
      <c r="J137" s="24" t="str">
        <f t="shared" si="3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39" s="22" customFormat="1" ht="15.75" customHeight="1" x14ac:dyDescent="0.25">
      <c r="A138" s="1"/>
      <c r="B138" s="24" t="str">
        <f t="shared" si="0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1"/>
        <v/>
      </c>
      <c r="H138" s="21" t="s">
        <v>81</v>
      </c>
      <c r="I138" s="21" t="str">
        <f t="shared" si="2"/>
        <v xml:space="preserve"> </v>
      </c>
      <c r="J138" s="24" t="str">
        <f t="shared" si="3"/>
        <v xml:space="preserve"> </v>
      </c>
      <c r="K138"/>
      <c r="L138" s="8">
        <v>69</v>
      </c>
      <c r="M138" s="8">
        <v>0</v>
      </c>
      <c r="N138" s="8">
        <v>0</v>
      </c>
      <c r="O138" s="26"/>
      <c r="P138" s="29"/>
      <c r="Q138" s="30"/>
      <c r="R138" s="30"/>
      <c r="S138" s="30"/>
      <c r="T138" s="30"/>
      <c r="U138" s="30"/>
      <c r="V138" s="30"/>
      <c r="W138" s="105"/>
      <c r="X138" s="29"/>
      <c r="Y138" s="29"/>
      <c r="Z138" s="29"/>
      <c r="AA138" s="29"/>
      <c r="AB138" s="29"/>
      <c r="AC138" s="29"/>
      <c r="AD138" s="1"/>
      <c r="AE138" s="1"/>
      <c r="AF138" s="1"/>
      <c r="AG138" s="1"/>
      <c r="AH138" s="4"/>
      <c r="AI138" s="1"/>
      <c r="AJ138" s="1"/>
      <c r="AK138" s="1"/>
      <c r="AL138" s="1"/>
      <c r="AM138" s="1"/>
    </row>
    <row r="139" spans="1:39" s="22" customFormat="1" ht="15.75" customHeight="1" x14ac:dyDescent="0.25">
      <c r="A139" s="1"/>
      <c r="B139" s="24" t="str">
        <f t="shared" si="0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1"/>
        <v/>
      </c>
      <c r="H139" s="21" t="s">
        <v>81</v>
      </c>
      <c r="I139" s="21" t="str">
        <f t="shared" si="2"/>
        <v xml:space="preserve"> </v>
      </c>
      <c r="J139" s="24" t="str">
        <f t="shared" si="3"/>
        <v xml:space="preserve"> </v>
      </c>
      <c r="K139"/>
      <c r="L139" s="8">
        <v>70</v>
      </c>
      <c r="M139" s="8">
        <v>0</v>
      </c>
      <c r="N139" s="8">
        <v>0</v>
      </c>
      <c r="O139" s="26"/>
      <c r="P139" s="29"/>
      <c r="Q139" s="30"/>
      <c r="R139" s="30"/>
      <c r="S139" s="30"/>
      <c r="T139" s="30"/>
      <c r="U139" s="30"/>
      <c r="V139" s="30"/>
      <c r="W139" s="105"/>
      <c r="X139" s="29"/>
      <c r="Y139" s="29"/>
      <c r="Z139" s="29"/>
      <c r="AA139" s="29"/>
      <c r="AB139" s="29"/>
      <c r="AC139" s="29"/>
      <c r="AD139" s="1"/>
      <c r="AE139" s="1"/>
      <c r="AF139" s="1"/>
      <c r="AG139" s="1"/>
      <c r="AH139" s="4"/>
      <c r="AI139" s="1"/>
      <c r="AJ139" s="1"/>
      <c r="AK139" s="1"/>
      <c r="AL139" s="1"/>
      <c r="AM139" s="1"/>
    </row>
    <row r="140" spans="1:39" s="22" customFormat="1" ht="15.75" customHeight="1" x14ac:dyDescent="0.25">
      <c r="A140" s="1"/>
      <c r="B140" s="24" t="str">
        <f t="shared" si="0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1"/>
        <v/>
      </c>
      <c r="H140" s="21" t="s">
        <v>81</v>
      </c>
      <c r="I140" s="21" t="str">
        <f t="shared" si="2"/>
        <v xml:space="preserve"> </v>
      </c>
      <c r="J140" s="24" t="str">
        <f t="shared" si="3"/>
        <v xml:space="preserve"> </v>
      </c>
      <c r="K140"/>
      <c r="L140" s="8">
        <v>71</v>
      </c>
      <c r="M140" s="8">
        <v>0</v>
      </c>
      <c r="N140" s="8">
        <v>0</v>
      </c>
      <c r="O140" s="26"/>
      <c r="P140" s="29"/>
      <c r="Q140" s="30"/>
      <c r="R140" s="30"/>
      <c r="S140" s="30"/>
      <c r="T140" s="30"/>
      <c r="U140" s="30"/>
      <c r="V140" s="30"/>
      <c r="W140" s="30"/>
      <c r="X140" s="29"/>
      <c r="Y140" s="29"/>
      <c r="Z140" s="29"/>
      <c r="AA140" s="29"/>
      <c r="AB140" s="29"/>
      <c r="AC140" s="29"/>
      <c r="AD140" s="1"/>
      <c r="AE140" s="1"/>
      <c r="AF140" s="1"/>
      <c r="AG140" s="1"/>
      <c r="AH140" s="4"/>
      <c r="AI140" s="1"/>
      <c r="AJ140" s="1"/>
      <c r="AK140" s="1"/>
      <c r="AL140" s="1"/>
      <c r="AM140" s="1"/>
    </row>
    <row r="141" spans="1:39" s="22" customFormat="1" ht="15.75" customHeight="1" x14ac:dyDescent="0.25">
      <c r="A141" s="1"/>
      <c r="B141" s="24" t="str">
        <f t="shared" si="0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1"/>
        <v/>
      </c>
      <c r="H141" s="21" t="s">
        <v>81</v>
      </c>
      <c r="I141" s="21" t="str">
        <f t="shared" si="2"/>
        <v xml:space="preserve"> </v>
      </c>
      <c r="J141" s="24" t="str">
        <f t="shared" si="3"/>
        <v xml:space="preserve"> </v>
      </c>
      <c r="K141"/>
      <c r="L141" s="8">
        <v>72</v>
      </c>
      <c r="M141" s="8">
        <v>0</v>
      </c>
      <c r="N141" s="8">
        <v>0</v>
      </c>
      <c r="O141" s="26"/>
      <c r="Q141" s="23"/>
      <c r="R141" s="23"/>
      <c r="S141" s="23"/>
      <c r="T141" s="23"/>
      <c r="U141" s="23"/>
      <c r="V141" s="23"/>
      <c r="W141" s="23"/>
      <c r="AD141" s="1"/>
      <c r="AE141" s="1"/>
      <c r="AF141" s="1"/>
      <c r="AG141" s="1"/>
      <c r="AH141" s="4"/>
      <c r="AI141" s="1"/>
      <c r="AJ141" s="1"/>
      <c r="AK141" s="1"/>
      <c r="AL141" s="1"/>
      <c r="AM141" s="1"/>
    </row>
    <row r="142" spans="1:39" s="22" customFormat="1" ht="15.75" customHeight="1" x14ac:dyDescent="0.25">
      <c r="A142" s="1"/>
      <c r="B142" s="24" t="str">
        <f t="shared" si="0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1"/>
        <v/>
      </c>
      <c r="H142" s="21" t="s">
        <v>81</v>
      </c>
      <c r="I142" s="21" t="str">
        <f t="shared" si="2"/>
        <v xml:space="preserve"> </v>
      </c>
      <c r="J142" s="24" t="str">
        <f t="shared" si="3"/>
        <v xml:space="preserve"> </v>
      </c>
      <c r="K142"/>
      <c r="L142" s="8">
        <v>73</v>
      </c>
      <c r="M142" s="8">
        <v>0</v>
      </c>
      <c r="N142" s="8">
        <v>0</v>
      </c>
      <c r="O142" s="26"/>
      <c r="Q142" s="23"/>
      <c r="R142" s="23"/>
      <c r="S142" s="23"/>
      <c r="T142" s="23"/>
      <c r="U142" s="23"/>
      <c r="V142" s="23"/>
      <c r="W142" s="23"/>
      <c r="AD142" s="1"/>
      <c r="AE142" s="1"/>
      <c r="AF142" s="1"/>
      <c r="AG142" s="1"/>
      <c r="AH142" s="4"/>
      <c r="AI142" s="1"/>
      <c r="AJ142" s="1"/>
      <c r="AK142" s="1"/>
      <c r="AL142" s="1"/>
      <c r="AM142" s="1"/>
    </row>
    <row r="143" spans="1:39" s="22" customFormat="1" ht="15.75" customHeight="1" x14ac:dyDescent="0.25">
      <c r="A143" s="1"/>
      <c r="B143" s="24" t="str">
        <f t="shared" si="0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1"/>
        <v/>
      </c>
      <c r="H143" s="21" t="s">
        <v>81</v>
      </c>
      <c r="I143" s="21" t="str">
        <f t="shared" si="2"/>
        <v xml:space="preserve"> </v>
      </c>
      <c r="J143" s="24" t="str">
        <f t="shared" si="3"/>
        <v xml:space="preserve"> </v>
      </c>
      <c r="K143"/>
      <c r="L143" s="8">
        <v>74</v>
      </c>
      <c r="M143" s="8">
        <v>0</v>
      </c>
      <c r="N143" s="8">
        <v>0</v>
      </c>
      <c r="O143" s="26"/>
      <c r="Q143" s="23"/>
      <c r="R143" s="23"/>
      <c r="S143" s="23"/>
      <c r="T143" s="23"/>
      <c r="U143" s="23"/>
      <c r="V143" s="23"/>
      <c r="W143" s="23"/>
      <c r="AD143" s="1"/>
      <c r="AE143" s="1"/>
      <c r="AF143" s="1"/>
      <c r="AG143" s="1"/>
      <c r="AH143" s="4"/>
      <c r="AI143" s="1"/>
      <c r="AJ143" s="1"/>
      <c r="AK143" s="1"/>
      <c r="AL143" s="1"/>
      <c r="AM143" s="1"/>
    </row>
    <row r="144" spans="1:39" s="22" customFormat="1" ht="15.75" customHeight="1" x14ac:dyDescent="0.25">
      <c r="A144" s="1"/>
      <c r="B144" s="24" t="str">
        <f t="shared" si="0"/>
        <v xml:space="preserve"> </v>
      </c>
      <c r="C144" s="10" t="s">
        <v>32</v>
      </c>
      <c r="D144" s="10"/>
      <c r="E144" s="28" t="s">
        <v>32</v>
      </c>
      <c r="F144" s="28" t="s">
        <v>32</v>
      </c>
      <c r="G144" s="24" t="str">
        <f t="shared" si="1"/>
        <v/>
      </c>
      <c r="H144" s="21" t="s">
        <v>81</v>
      </c>
      <c r="I144" s="21" t="str">
        <f t="shared" si="2"/>
        <v xml:space="preserve"> </v>
      </c>
      <c r="J144" s="24" t="str">
        <f t="shared" si="3"/>
        <v xml:space="preserve"> </v>
      </c>
      <c r="K144"/>
      <c r="L144" s="8">
        <v>75</v>
      </c>
      <c r="M144" s="8">
        <v>0</v>
      </c>
      <c r="N144" s="8">
        <v>0</v>
      </c>
      <c r="O144" s="26"/>
      <c r="Q144" s="23"/>
      <c r="R144" s="23"/>
      <c r="S144" s="23"/>
      <c r="T144" s="23"/>
      <c r="U144" s="23"/>
      <c r="V144" s="23"/>
      <c r="W144" s="23"/>
      <c r="AD144" s="1"/>
      <c r="AE144" s="1"/>
      <c r="AF144" s="1"/>
      <c r="AG144" s="1"/>
      <c r="AH144" s="4"/>
      <c r="AI144" s="1"/>
      <c r="AJ144" s="1"/>
      <c r="AK144" s="1"/>
      <c r="AL144" s="1"/>
      <c r="AM144" s="1"/>
    </row>
    <row r="145" spans="1:39" s="22" customFormat="1" ht="15.75" customHeight="1" x14ac:dyDescent="0.25">
      <c r="A145" s="1"/>
      <c r="B145" s="24" t="str">
        <f t="shared" si="0"/>
        <v xml:space="preserve"> </v>
      </c>
      <c r="C145" s="10" t="s">
        <v>32</v>
      </c>
      <c r="D145" s="10"/>
      <c r="E145" s="28" t="s">
        <v>32</v>
      </c>
      <c r="F145" s="28" t="s">
        <v>32</v>
      </c>
      <c r="G145" s="24" t="str">
        <f t="shared" si="1"/>
        <v/>
      </c>
      <c r="H145" s="21" t="s">
        <v>81</v>
      </c>
      <c r="I145" s="21" t="str">
        <f t="shared" si="2"/>
        <v xml:space="preserve"> </v>
      </c>
      <c r="J145" s="24" t="str">
        <f t="shared" si="3"/>
        <v xml:space="preserve"> </v>
      </c>
      <c r="K145"/>
      <c r="L145" s="8">
        <v>76</v>
      </c>
      <c r="M145" s="8">
        <v>0</v>
      </c>
      <c r="N145" s="8">
        <v>0</v>
      </c>
      <c r="O145" s="26"/>
      <c r="Q145" s="23"/>
      <c r="R145" s="23"/>
      <c r="S145" s="23"/>
      <c r="T145" s="23"/>
      <c r="U145" s="23"/>
      <c r="V145" s="23"/>
      <c r="W145" s="23"/>
      <c r="AD145" s="1"/>
      <c r="AE145" s="1"/>
      <c r="AF145" s="1"/>
      <c r="AG145" s="1"/>
      <c r="AH145" s="4"/>
      <c r="AI145" s="1"/>
      <c r="AJ145" s="1"/>
      <c r="AK145" s="1"/>
      <c r="AL145" s="1"/>
      <c r="AM145" s="1"/>
    </row>
    <row r="146" spans="1:39" s="22" customFormat="1" ht="15.75" customHeight="1" x14ac:dyDescent="0.25">
      <c r="A146" s="1"/>
      <c r="B146" s="24" t="str">
        <f t="shared" si="0"/>
        <v xml:space="preserve"> </v>
      </c>
      <c r="C146" s="10" t="s">
        <v>32</v>
      </c>
      <c r="D146" s="10"/>
      <c r="E146" s="28" t="s">
        <v>32</v>
      </c>
      <c r="F146" s="28" t="s">
        <v>32</v>
      </c>
      <c r="G146" s="24" t="str">
        <f t="shared" si="1"/>
        <v/>
      </c>
      <c r="H146" s="21" t="s">
        <v>81</v>
      </c>
      <c r="I146" s="21" t="str">
        <f t="shared" si="2"/>
        <v xml:space="preserve"> </v>
      </c>
      <c r="J146" s="24" t="str">
        <f t="shared" si="3"/>
        <v xml:space="preserve"> </v>
      </c>
      <c r="K146"/>
      <c r="L146" s="8">
        <v>77</v>
      </c>
      <c r="M146" s="8">
        <v>0</v>
      </c>
      <c r="N146" s="8">
        <v>0</v>
      </c>
      <c r="O146" s="26"/>
      <c r="Q146" s="23"/>
      <c r="R146" s="23"/>
      <c r="S146" s="23"/>
      <c r="T146" s="23"/>
      <c r="U146" s="23"/>
      <c r="V146" s="23"/>
      <c r="W146" s="23"/>
      <c r="AD146" s="1"/>
      <c r="AE146" s="1"/>
      <c r="AF146" s="1"/>
      <c r="AG146" s="1"/>
      <c r="AH146" s="4"/>
      <c r="AI146" s="1"/>
      <c r="AJ146" s="1"/>
      <c r="AK146" s="1"/>
      <c r="AL146" s="1"/>
      <c r="AM146" s="1"/>
    </row>
    <row r="147" spans="1:39" s="22" customFormat="1" ht="15.75" customHeight="1" x14ac:dyDescent="0.25">
      <c r="A147" s="1"/>
      <c r="B147" s="24" t="str">
        <f t="shared" si="0"/>
        <v xml:space="preserve"> </v>
      </c>
      <c r="C147" s="10" t="s">
        <v>32</v>
      </c>
      <c r="D147" s="10"/>
      <c r="E147" s="28" t="s">
        <v>32</v>
      </c>
      <c r="F147" s="28" t="s">
        <v>32</v>
      </c>
      <c r="G147" s="24" t="str">
        <f t="shared" si="1"/>
        <v/>
      </c>
      <c r="H147" s="21" t="s">
        <v>81</v>
      </c>
      <c r="I147" s="21" t="str">
        <f t="shared" si="2"/>
        <v xml:space="preserve"> </v>
      </c>
      <c r="J147" s="24" t="str">
        <f t="shared" si="3"/>
        <v xml:space="preserve"> </v>
      </c>
      <c r="K147"/>
      <c r="L147" s="8">
        <v>78</v>
      </c>
      <c r="M147" s="8">
        <v>0</v>
      </c>
      <c r="N147" s="8">
        <v>0</v>
      </c>
      <c r="O147" s="26"/>
      <c r="Q147" s="23"/>
      <c r="R147" s="23"/>
      <c r="S147" s="23"/>
      <c r="T147" s="23"/>
      <c r="U147" s="23"/>
      <c r="V147" s="23"/>
      <c r="W147" s="23"/>
      <c r="AD147" s="1"/>
      <c r="AE147" s="1"/>
      <c r="AF147" s="1"/>
      <c r="AG147" s="1"/>
      <c r="AH147" s="4"/>
      <c r="AI147" s="1"/>
      <c r="AJ147" s="1"/>
      <c r="AK147" s="1"/>
      <c r="AL147" s="1"/>
      <c r="AM147" s="1"/>
    </row>
    <row r="148" spans="1:39" s="22" customFormat="1" ht="15.75" customHeight="1" x14ac:dyDescent="0.25">
      <c r="A148" s="1"/>
      <c r="B148" s="24" t="str">
        <f t="shared" si="0"/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si="1"/>
        <v/>
      </c>
      <c r="H148" s="21" t="s">
        <v>81</v>
      </c>
      <c r="I148" s="21" t="str">
        <f t="shared" si="2"/>
        <v xml:space="preserve"> </v>
      </c>
      <c r="J148" s="24" t="str">
        <f t="shared" si="3"/>
        <v xml:space="preserve"> </v>
      </c>
      <c r="K148"/>
      <c r="L148" s="8">
        <v>79</v>
      </c>
      <c r="M148" s="8">
        <v>0</v>
      </c>
      <c r="N148" s="8">
        <v>0</v>
      </c>
      <c r="O148" s="26"/>
      <c r="Q148" s="23"/>
      <c r="R148" s="23"/>
      <c r="S148" s="23"/>
      <c r="T148" s="23"/>
      <c r="U148" s="23"/>
      <c r="V148" s="23"/>
      <c r="W148" s="23"/>
      <c r="AD148" s="1"/>
      <c r="AE148" s="1"/>
      <c r="AF148" s="1"/>
      <c r="AG148" s="1"/>
      <c r="AH148" s="4"/>
      <c r="AI148" s="1"/>
      <c r="AJ148" s="1"/>
      <c r="AK148" s="1"/>
      <c r="AL148" s="1"/>
      <c r="AM148" s="1"/>
    </row>
    <row r="149" spans="1:39" s="22" customFormat="1" ht="15.75" customHeight="1" x14ac:dyDescent="0.25">
      <c r="A149" s="1"/>
      <c r="B149" s="24" t="str">
        <f t="shared" si="0"/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"/>
        <v/>
      </c>
      <c r="H149" s="21" t="s">
        <v>81</v>
      </c>
      <c r="I149" s="21" t="str">
        <f t="shared" si="2"/>
        <v xml:space="preserve"> </v>
      </c>
      <c r="J149" s="24" t="str">
        <f t="shared" si="3"/>
        <v xml:space="preserve"> </v>
      </c>
      <c r="K149"/>
      <c r="L149" s="8">
        <v>80</v>
      </c>
      <c r="M149" s="8">
        <v>0</v>
      </c>
      <c r="N149" s="8">
        <v>0</v>
      </c>
      <c r="O149" s="26"/>
      <c r="Q149" s="23"/>
      <c r="R149" s="23"/>
      <c r="S149" s="23"/>
      <c r="T149" s="23"/>
      <c r="U149" s="23"/>
      <c r="V149" s="23"/>
      <c r="W149" s="23"/>
      <c r="AD149" s="1"/>
      <c r="AE149" s="1"/>
      <c r="AF149" s="1"/>
      <c r="AG149" s="1"/>
      <c r="AH149" s="4"/>
      <c r="AI149" s="1"/>
      <c r="AJ149" s="1"/>
      <c r="AK149" s="1"/>
      <c r="AL149" s="1"/>
      <c r="AM149" s="1"/>
    </row>
    <row r="150" spans="1:39" s="22" customFormat="1" ht="15.75" customHeight="1" x14ac:dyDescent="0.25">
      <c r="A150" s="1"/>
      <c r="B150" s="24" t="str">
        <f t="shared" si="0"/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"/>
        <v/>
      </c>
      <c r="H150" s="21" t="s">
        <v>81</v>
      </c>
      <c r="I150" s="21" t="str">
        <f t="shared" si="2"/>
        <v xml:space="preserve"> </v>
      </c>
      <c r="J150" s="24" t="str">
        <f t="shared" si="3"/>
        <v xml:space="preserve"> </v>
      </c>
      <c r="K150"/>
      <c r="L150" s="8">
        <v>81</v>
      </c>
      <c r="M150" s="8">
        <v>0</v>
      </c>
      <c r="N150" s="8">
        <v>0</v>
      </c>
      <c r="O150" s="26"/>
      <c r="Q150" s="23"/>
      <c r="R150" s="23"/>
      <c r="S150" s="23"/>
      <c r="T150" s="23"/>
      <c r="U150" s="23"/>
      <c r="V150" s="23"/>
      <c r="W150" s="23"/>
      <c r="AD150" s="1"/>
      <c r="AE150" s="1"/>
      <c r="AF150" s="1"/>
      <c r="AG150" s="1"/>
      <c r="AH150" s="4"/>
      <c r="AI150" s="1"/>
      <c r="AJ150" s="1"/>
      <c r="AK150" s="1"/>
      <c r="AL150" s="1"/>
      <c r="AM150" s="1"/>
    </row>
    <row r="151" spans="1:39" s="22" customFormat="1" ht="15.75" customHeight="1" x14ac:dyDescent="0.25">
      <c r="A151" s="1"/>
      <c r="B151" s="24" t="str">
        <f t="shared" si="0"/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"/>
        <v/>
      </c>
      <c r="H151" s="21" t="s">
        <v>81</v>
      </c>
      <c r="I151" s="21" t="str">
        <f t="shared" si="2"/>
        <v xml:space="preserve"> </v>
      </c>
      <c r="J151" s="24" t="str">
        <f t="shared" si="3"/>
        <v xml:space="preserve"> </v>
      </c>
      <c r="K151"/>
      <c r="L151" s="8">
        <v>82</v>
      </c>
      <c r="M151" s="8">
        <v>0</v>
      </c>
      <c r="N151" s="8">
        <v>0</v>
      </c>
      <c r="O151" s="26"/>
      <c r="Q151" s="23"/>
      <c r="R151" s="23"/>
      <c r="S151" s="23"/>
      <c r="T151" s="23"/>
      <c r="U151" s="23"/>
      <c r="V151" s="23"/>
      <c r="W151" s="23"/>
      <c r="AD151" s="1"/>
      <c r="AE151" s="1"/>
      <c r="AF151" s="1"/>
      <c r="AG151" s="1"/>
      <c r="AH151" s="4"/>
      <c r="AI151" s="1"/>
      <c r="AJ151" s="1"/>
      <c r="AK151" s="1"/>
      <c r="AL151" s="1"/>
      <c r="AM151" s="1"/>
    </row>
    <row r="152" spans="1:39" s="22" customFormat="1" ht="15.75" customHeight="1" x14ac:dyDescent="0.25">
      <c r="A152" s="1"/>
      <c r="B152" s="24" t="str">
        <f t="shared" si="0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"/>
        <v/>
      </c>
      <c r="H152" s="21" t="s">
        <v>81</v>
      </c>
      <c r="I152" s="21" t="str">
        <f t="shared" si="2"/>
        <v xml:space="preserve"> </v>
      </c>
      <c r="J152" s="24" t="str">
        <f t="shared" si="3"/>
        <v xml:space="preserve"> </v>
      </c>
      <c r="K152"/>
      <c r="L152" s="8">
        <v>83</v>
      </c>
      <c r="M152" s="8">
        <v>0</v>
      </c>
      <c r="N152" s="8">
        <v>0</v>
      </c>
      <c r="O152" s="26"/>
      <c r="Q152" s="23"/>
      <c r="R152" s="23"/>
      <c r="S152" s="23"/>
      <c r="T152" s="23"/>
      <c r="U152" s="23"/>
      <c r="V152" s="23"/>
      <c r="W152" s="23"/>
      <c r="AD152" s="1"/>
      <c r="AE152" s="1"/>
      <c r="AF152" s="1"/>
      <c r="AG152" s="1"/>
      <c r="AH152" s="4"/>
      <c r="AI152" s="1"/>
      <c r="AJ152" s="1"/>
      <c r="AK152" s="1"/>
      <c r="AL152" s="1"/>
      <c r="AM152" s="1"/>
    </row>
    <row r="153" spans="1:39" s="22" customFormat="1" ht="15.75" customHeight="1" x14ac:dyDescent="0.25">
      <c r="A153" s="1"/>
      <c r="B153" s="24" t="str">
        <f t="shared" si="0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"/>
        <v/>
      </c>
      <c r="H153" s="21" t="s">
        <v>81</v>
      </c>
      <c r="I153" s="21" t="str">
        <f t="shared" si="2"/>
        <v xml:space="preserve"> </v>
      </c>
      <c r="J153" s="24" t="str">
        <f t="shared" si="3"/>
        <v xml:space="preserve"> </v>
      </c>
      <c r="K153"/>
      <c r="L153" s="8">
        <v>84</v>
      </c>
      <c r="M153" s="8">
        <v>0</v>
      </c>
      <c r="N153" s="8">
        <v>0</v>
      </c>
      <c r="O153" s="26"/>
      <c r="Q153" s="23"/>
      <c r="R153" s="23"/>
      <c r="S153" s="23"/>
      <c r="T153" s="23"/>
      <c r="U153" s="23"/>
      <c r="V153" s="23"/>
      <c r="W153" s="23"/>
      <c r="AD153" s="1"/>
      <c r="AE153" s="1"/>
      <c r="AF153" s="1"/>
      <c r="AG153" s="1"/>
      <c r="AH153" s="4"/>
      <c r="AI153" s="1"/>
      <c r="AJ153" s="1"/>
      <c r="AK153" s="1"/>
      <c r="AL153" s="1"/>
      <c r="AM153" s="1"/>
    </row>
    <row r="154" spans="1:39" s="22" customFormat="1" ht="15.75" customHeight="1" x14ac:dyDescent="0.25">
      <c r="A154" s="1"/>
      <c r="B154" s="24" t="str">
        <f t="shared" si="0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"/>
        <v/>
      </c>
      <c r="H154" s="21" t="s">
        <v>81</v>
      </c>
      <c r="I154" s="21" t="str">
        <f t="shared" si="2"/>
        <v xml:space="preserve"> </v>
      </c>
      <c r="J154" s="24" t="str">
        <f t="shared" si="3"/>
        <v xml:space="preserve"> </v>
      </c>
      <c r="K154"/>
      <c r="L154" s="8">
        <v>85</v>
      </c>
      <c r="M154" s="8">
        <v>0</v>
      </c>
      <c r="N154" s="8">
        <v>0</v>
      </c>
      <c r="O154" s="26"/>
      <c r="Q154" s="23"/>
      <c r="R154" s="23"/>
      <c r="S154" s="23"/>
      <c r="T154" s="23"/>
      <c r="U154" s="23"/>
      <c r="V154" s="23"/>
      <c r="W154" s="23"/>
      <c r="AD154" s="1"/>
      <c r="AE154" s="1"/>
      <c r="AF154" s="1"/>
      <c r="AG154" s="1"/>
      <c r="AH154" s="4"/>
      <c r="AI154" s="1"/>
      <c r="AJ154" s="1"/>
      <c r="AK154" s="1"/>
      <c r="AL154" s="1"/>
      <c r="AM154" s="1"/>
    </row>
    <row r="155" spans="1:39" s="22" customFormat="1" ht="15.75" customHeight="1" x14ac:dyDescent="0.25">
      <c r="A155" s="1"/>
      <c r="B155" s="24" t="str">
        <f t="shared" si="0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"/>
        <v/>
      </c>
      <c r="H155" s="21" t="s">
        <v>81</v>
      </c>
      <c r="I155" s="21" t="str">
        <f t="shared" si="2"/>
        <v xml:space="preserve"> </v>
      </c>
      <c r="J155" s="24" t="str">
        <f t="shared" si="3"/>
        <v xml:space="preserve"> </v>
      </c>
      <c r="K155"/>
      <c r="L155" s="8">
        <v>86</v>
      </c>
      <c r="M155" s="8">
        <v>0</v>
      </c>
      <c r="N155" s="8">
        <v>0</v>
      </c>
      <c r="O155" s="26"/>
      <c r="Q155" s="23"/>
      <c r="R155" s="23"/>
      <c r="S155" s="23"/>
      <c r="T155" s="23"/>
      <c r="U155" s="23"/>
      <c r="V155" s="23"/>
      <c r="W155" s="23"/>
      <c r="AD155" s="1"/>
      <c r="AE155" s="1"/>
      <c r="AF155" s="1"/>
      <c r="AG155" s="1"/>
      <c r="AH155" s="4"/>
      <c r="AI155" s="1"/>
      <c r="AJ155" s="1"/>
      <c r="AK155" s="1"/>
      <c r="AL155" s="1"/>
      <c r="AM155" s="1"/>
    </row>
    <row r="156" spans="1:39" s="22" customFormat="1" ht="15.75" customHeight="1" x14ac:dyDescent="0.25">
      <c r="A156" s="1"/>
      <c r="B156" s="24" t="str">
        <f t="shared" si="0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"/>
        <v/>
      </c>
      <c r="H156" s="21" t="s">
        <v>81</v>
      </c>
      <c r="I156" s="21" t="str">
        <f t="shared" si="2"/>
        <v xml:space="preserve"> </v>
      </c>
      <c r="J156" s="24" t="str">
        <f t="shared" si="3"/>
        <v xml:space="preserve"> </v>
      </c>
      <c r="K156"/>
      <c r="L156" s="8">
        <v>87</v>
      </c>
      <c r="M156" s="8">
        <v>0</v>
      </c>
      <c r="N156" s="8">
        <v>0</v>
      </c>
      <c r="O156" s="26"/>
      <c r="Q156" s="23"/>
      <c r="R156" s="23"/>
      <c r="S156" s="23"/>
      <c r="T156" s="23"/>
      <c r="U156" s="23"/>
      <c r="V156" s="23"/>
      <c r="W156" s="23"/>
      <c r="AD156" s="1"/>
      <c r="AE156" s="1"/>
      <c r="AF156" s="1"/>
      <c r="AG156" s="1"/>
      <c r="AH156" s="4"/>
      <c r="AI156" s="1"/>
      <c r="AJ156" s="1"/>
      <c r="AK156" s="1"/>
      <c r="AL156" s="1"/>
      <c r="AM156" s="1"/>
    </row>
    <row r="157" spans="1:39" s="22" customFormat="1" ht="15.75" customHeight="1" x14ac:dyDescent="0.25">
      <c r="A157" s="1"/>
      <c r="B157" s="24" t="str">
        <f t="shared" si="0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"/>
        <v/>
      </c>
      <c r="H157" s="21" t="s">
        <v>81</v>
      </c>
      <c r="I157" s="21" t="str">
        <f t="shared" si="2"/>
        <v xml:space="preserve"> </v>
      </c>
      <c r="J157" s="24" t="str">
        <f t="shared" si="3"/>
        <v xml:space="preserve"> </v>
      </c>
      <c r="K157"/>
      <c r="L157" s="8">
        <v>88</v>
      </c>
      <c r="M157" s="8">
        <v>0</v>
      </c>
      <c r="N157" s="8">
        <v>0</v>
      </c>
      <c r="O157" s="26"/>
      <c r="Q157" s="23"/>
      <c r="R157" s="23"/>
      <c r="S157" s="23"/>
      <c r="T157" s="23"/>
      <c r="U157" s="23"/>
      <c r="V157" s="23"/>
      <c r="W157" s="23"/>
      <c r="AD157" s="1"/>
      <c r="AE157" s="1"/>
      <c r="AF157" s="1"/>
      <c r="AG157" s="1"/>
      <c r="AH157" s="4"/>
      <c r="AI157" s="1"/>
      <c r="AJ157" s="1"/>
      <c r="AK157" s="1"/>
      <c r="AL157" s="1"/>
      <c r="AM157" s="1"/>
    </row>
    <row r="158" spans="1:39" s="22" customFormat="1" ht="15.75" customHeight="1" x14ac:dyDescent="0.25">
      <c r="A158" s="1"/>
      <c r="B158" s="24" t="str">
        <f t="shared" si="0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"/>
        <v/>
      </c>
      <c r="H158" s="21" t="s">
        <v>81</v>
      </c>
      <c r="I158" s="21" t="str">
        <f t="shared" si="2"/>
        <v xml:space="preserve"> </v>
      </c>
      <c r="J158" s="24" t="str">
        <f t="shared" si="3"/>
        <v xml:space="preserve"> </v>
      </c>
      <c r="K158"/>
      <c r="L158" s="8">
        <v>89</v>
      </c>
      <c r="M158" s="8">
        <v>0</v>
      </c>
      <c r="N158" s="8">
        <v>0</v>
      </c>
      <c r="O158" s="26"/>
      <c r="Q158" s="23"/>
      <c r="R158" s="23"/>
      <c r="S158" s="23"/>
      <c r="T158" s="23"/>
      <c r="U158" s="23"/>
      <c r="V158" s="23"/>
      <c r="W158" s="23"/>
      <c r="AD158" s="1"/>
      <c r="AE158" s="1"/>
      <c r="AF158" s="1"/>
      <c r="AG158" s="1"/>
      <c r="AH158" s="4"/>
      <c r="AI158" s="1"/>
      <c r="AJ158" s="1"/>
      <c r="AK158" s="1"/>
      <c r="AL158" s="1"/>
      <c r="AM158" s="1"/>
    </row>
    <row r="159" spans="1:39" s="22" customFormat="1" ht="15.75" customHeight="1" x14ac:dyDescent="0.25">
      <c r="A159" s="1"/>
      <c r="B159" s="24" t="str">
        <f t="shared" si="0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"/>
        <v/>
      </c>
      <c r="H159" s="21" t="s">
        <v>81</v>
      </c>
      <c r="I159" s="21" t="str">
        <f t="shared" si="2"/>
        <v xml:space="preserve"> </v>
      </c>
      <c r="J159" s="24" t="str">
        <f t="shared" si="3"/>
        <v xml:space="preserve"> </v>
      </c>
      <c r="K159"/>
      <c r="L159" s="8">
        <v>90</v>
      </c>
      <c r="M159" s="8">
        <v>0</v>
      </c>
      <c r="N159" s="8">
        <v>0</v>
      </c>
      <c r="O159" s="26"/>
      <c r="Q159" s="23"/>
      <c r="R159" s="23"/>
      <c r="S159" s="23"/>
      <c r="T159" s="23"/>
      <c r="U159" s="23"/>
      <c r="V159" s="23"/>
      <c r="W159" s="23"/>
      <c r="AD159" s="1"/>
      <c r="AE159" s="1"/>
      <c r="AF159" s="1"/>
      <c r="AG159" s="1"/>
      <c r="AH159" s="4"/>
      <c r="AI159" s="1"/>
      <c r="AJ159" s="1"/>
      <c r="AK159" s="1"/>
      <c r="AL159" s="1"/>
      <c r="AM159" s="1"/>
    </row>
    <row r="160" spans="1:39" s="22" customFormat="1" ht="15.75" customHeight="1" x14ac:dyDescent="0.25">
      <c r="A160" s="1"/>
      <c r="B160" s="24" t="str">
        <f t="shared" si="0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"/>
        <v/>
      </c>
      <c r="H160" s="21" t="s">
        <v>81</v>
      </c>
      <c r="I160" s="21" t="str">
        <f t="shared" si="2"/>
        <v xml:space="preserve"> </v>
      </c>
      <c r="J160" s="24" t="str">
        <f t="shared" si="3"/>
        <v xml:space="preserve"> </v>
      </c>
      <c r="K160"/>
      <c r="L160" s="8">
        <v>91</v>
      </c>
      <c r="M160" s="8">
        <v>0</v>
      </c>
      <c r="N160" s="8">
        <v>0</v>
      </c>
      <c r="O160" s="26"/>
      <c r="Q160" s="23"/>
      <c r="R160" s="23"/>
      <c r="S160" s="23"/>
      <c r="T160" s="23"/>
      <c r="U160" s="23"/>
      <c r="V160" s="23"/>
      <c r="W160" s="23"/>
      <c r="AD160" s="1"/>
      <c r="AE160" s="1"/>
      <c r="AF160" s="1"/>
      <c r="AG160" s="1"/>
      <c r="AH160" s="4"/>
      <c r="AI160" s="1"/>
      <c r="AJ160" s="1"/>
      <c r="AK160" s="1"/>
      <c r="AL160" s="1"/>
      <c r="AM160" s="1"/>
    </row>
    <row r="161" spans="1:39" s="22" customFormat="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/>
      <c r="K161"/>
      <c r="L161" s="8">
        <v>92</v>
      </c>
      <c r="M161" s="8">
        <v>0</v>
      </c>
      <c r="N161" s="8">
        <v>0</v>
      </c>
      <c r="O161" s="26"/>
      <c r="Q161" s="23"/>
      <c r="R161" s="23"/>
      <c r="S161" s="23"/>
      <c r="T161" s="23"/>
      <c r="U161" s="23"/>
      <c r="V161" s="23"/>
      <c r="W161" s="23"/>
      <c r="AD161" s="1"/>
      <c r="AE161" s="1"/>
      <c r="AF161" s="1"/>
      <c r="AG161" s="1"/>
      <c r="AH161" s="4"/>
      <c r="AI161" s="1"/>
      <c r="AJ161" s="1"/>
      <c r="AK161" s="1"/>
      <c r="AL161" s="1"/>
      <c r="AM161" s="1"/>
    </row>
    <row r="162" spans="1:39" s="22" customFormat="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/>
      <c r="K162"/>
      <c r="L162" s="8">
        <v>93</v>
      </c>
      <c r="M162" s="8">
        <v>0</v>
      </c>
      <c r="N162" s="8">
        <v>0</v>
      </c>
      <c r="O162" s="26"/>
      <c r="Q162" s="23"/>
      <c r="R162" s="23"/>
      <c r="S162" s="23"/>
      <c r="T162" s="23"/>
      <c r="U162" s="23"/>
      <c r="V162" s="23"/>
      <c r="W162" s="23"/>
      <c r="AD162" s="1"/>
      <c r="AE162" s="1"/>
      <c r="AF162" s="1"/>
      <c r="AG162" s="1"/>
      <c r="AH162" s="4"/>
      <c r="AI162" s="1"/>
      <c r="AJ162" s="1"/>
      <c r="AK162" s="1"/>
      <c r="AL162" s="1"/>
      <c r="AM162" s="1"/>
    </row>
    <row r="163" spans="1:39" s="22" customFormat="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/>
      <c r="K163"/>
      <c r="L163" s="8">
        <v>94</v>
      </c>
      <c r="M163" s="8">
        <v>0</v>
      </c>
      <c r="N163" s="8">
        <v>0</v>
      </c>
      <c r="O163" s="26"/>
      <c r="Q163" s="23"/>
      <c r="R163" s="23"/>
      <c r="S163" s="23"/>
      <c r="T163" s="23"/>
      <c r="U163" s="23"/>
      <c r="V163" s="23"/>
      <c r="W163" s="23"/>
      <c r="AD163" s="1"/>
      <c r="AE163" s="1"/>
      <c r="AF163" s="1"/>
      <c r="AG163" s="1"/>
      <c r="AH163" s="4"/>
      <c r="AI163" s="1"/>
      <c r="AJ163" s="1"/>
      <c r="AK163" s="1"/>
      <c r="AL163" s="1"/>
      <c r="AM163" s="1"/>
    </row>
    <row r="164" spans="1:39" s="22" customFormat="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/>
      <c r="K164"/>
      <c r="L164" s="8">
        <v>95</v>
      </c>
      <c r="M164" s="8">
        <v>0</v>
      </c>
      <c r="N164" s="8">
        <v>0</v>
      </c>
      <c r="O164" s="26"/>
      <c r="Q164" s="23"/>
      <c r="R164" s="23"/>
      <c r="S164" s="23"/>
      <c r="T164" s="23"/>
      <c r="U164" s="23"/>
      <c r="V164" s="23"/>
      <c r="W164" s="23"/>
      <c r="AD164" s="1"/>
      <c r="AE164" s="1"/>
      <c r="AF164" s="1"/>
      <c r="AG164" s="1"/>
      <c r="AH164" s="4"/>
      <c r="AI164" s="1"/>
      <c r="AJ164" s="1"/>
      <c r="AK164" s="1"/>
      <c r="AL164" s="1"/>
      <c r="AM164" s="1"/>
    </row>
    <row r="165" spans="1:39" s="22" customFormat="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/>
      <c r="K165"/>
      <c r="L165" s="8">
        <v>96</v>
      </c>
      <c r="M165" s="8">
        <v>0</v>
      </c>
      <c r="N165" s="8">
        <v>0</v>
      </c>
      <c r="O165" s="26"/>
      <c r="Q165" s="23"/>
      <c r="R165" s="23"/>
      <c r="S165" s="23"/>
      <c r="T165" s="23"/>
      <c r="U165" s="23"/>
      <c r="V165" s="23"/>
      <c r="W165" s="23"/>
      <c r="AD165" s="1"/>
      <c r="AE165" s="1"/>
      <c r="AF165" s="1"/>
      <c r="AG165" s="1"/>
      <c r="AH165" s="4"/>
      <c r="AI165" s="1"/>
      <c r="AJ165" s="1"/>
      <c r="AK165" s="1"/>
      <c r="AL165" s="1"/>
      <c r="AM165" s="1"/>
    </row>
    <row r="166" spans="1:39" s="22" customFormat="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/>
      <c r="K166"/>
      <c r="L166" s="8">
        <v>97</v>
      </c>
      <c r="M166" s="8">
        <v>0</v>
      </c>
      <c r="N166" s="8">
        <v>0</v>
      </c>
      <c r="O166" s="26"/>
      <c r="Q166" s="23"/>
      <c r="R166" s="23"/>
      <c r="S166" s="23"/>
      <c r="T166" s="23"/>
      <c r="U166" s="23"/>
      <c r="V166" s="23"/>
      <c r="W166" s="23"/>
      <c r="AD166" s="1"/>
      <c r="AE166" s="1"/>
      <c r="AF166" s="1"/>
      <c r="AG166" s="1"/>
      <c r="AH166" s="4"/>
      <c r="AI166" s="1"/>
      <c r="AJ166" s="1"/>
      <c r="AK166" s="1"/>
      <c r="AL166" s="1"/>
      <c r="AM166" s="1"/>
    </row>
    <row r="167" spans="1:39" s="22" customFormat="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/>
      <c r="K167"/>
      <c r="L167" s="8">
        <v>98</v>
      </c>
      <c r="M167" s="8">
        <v>0</v>
      </c>
      <c r="N167" s="8">
        <v>0</v>
      </c>
      <c r="O167" s="26"/>
      <c r="Q167" s="23"/>
      <c r="R167" s="23"/>
      <c r="S167" s="23"/>
      <c r="T167" s="23"/>
      <c r="U167" s="23"/>
      <c r="V167" s="23"/>
      <c r="W167" s="23"/>
      <c r="AD167" s="1"/>
      <c r="AE167" s="1"/>
      <c r="AF167" s="1"/>
      <c r="AG167" s="1"/>
      <c r="AH167" s="4"/>
      <c r="AI167" s="1"/>
      <c r="AJ167" s="1"/>
      <c r="AK167" s="1"/>
      <c r="AL167" s="1"/>
      <c r="AM167" s="1"/>
    </row>
    <row r="168" spans="1:39" s="22" customFormat="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/>
      <c r="K168"/>
      <c r="L168" s="8">
        <v>99</v>
      </c>
      <c r="M168" s="8">
        <v>0</v>
      </c>
      <c r="N168" s="8">
        <v>0</v>
      </c>
      <c r="O168" s="26"/>
      <c r="Q168" s="23"/>
      <c r="R168" s="23"/>
      <c r="S168" s="23"/>
      <c r="T168" s="23"/>
      <c r="U168" s="23"/>
      <c r="V168" s="23"/>
      <c r="W168" s="23"/>
      <c r="AD168" s="1"/>
      <c r="AE168" s="1"/>
      <c r="AF168" s="1"/>
      <c r="AG168" s="1"/>
      <c r="AH168" s="4"/>
      <c r="AI168" s="1"/>
      <c r="AJ168" s="1"/>
      <c r="AK168" s="1"/>
      <c r="AL168" s="1"/>
      <c r="AM168" s="1"/>
    </row>
    <row r="169" spans="1:39" s="22" customFormat="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/>
      <c r="K169"/>
      <c r="L169" s="8">
        <v>100</v>
      </c>
      <c r="M169" s="8">
        <v>0</v>
      </c>
      <c r="N169" s="8">
        <v>0</v>
      </c>
      <c r="O169" s="26"/>
      <c r="Q169" s="23"/>
      <c r="R169" s="23"/>
      <c r="S169" s="23"/>
      <c r="T169" s="23"/>
      <c r="U169" s="23"/>
      <c r="V169" s="23"/>
      <c r="W169" s="23"/>
      <c r="AD169" s="1"/>
      <c r="AE169" s="1"/>
      <c r="AF169" s="1"/>
      <c r="AG169" s="1"/>
      <c r="AH169" s="4"/>
      <c r="AI169" s="1"/>
      <c r="AJ169" s="1"/>
      <c r="AK169" s="1"/>
      <c r="AL169" s="1"/>
      <c r="AM169" s="1"/>
    </row>
    <row r="170" spans="1:39" s="22" customFormat="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/>
      <c r="K170"/>
      <c r="L170" s="8">
        <v>101</v>
      </c>
      <c r="M170" s="8">
        <v>0</v>
      </c>
      <c r="N170" s="8">
        <v>0</v>
      </c>
      <c r="O170" s="26"/>
      <c r="Q170" s="23"/>
      <c r="R170" s="23"/>
      <c r="S170" s="23"/>
      <c r="T170" s="23"/>
      <c r="U170" s="23"/>
      <c r="V170" s="23"/>
      <c r="W170" s="23"/>
      <c r="AD170" s="1"/>
      <c r="AE170" s="1"/>
      <c r="AF170" s="1"/>
      <c r="AG170" s="1"/>
      <c r="AH170" s="4"/>
      <c r="AI170" s="1"/>
      <c r="AJ170" s="1"/>
      <c r="AK170" s="1"/>
      <c r="AL170" s="1"/>
      <c r="AM170" s="1"/>
    </row>
    <row r="171" spans="1:39" s="22" customFormat="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/>
      <c r="K171"/>
      <c r="L171" s="8">
        <v>102</v>
      </c>
      <c r="M171" s="8">
        <v>0</v>
      </c>
      <c r="N171" s="8">
        <v>0</v>
      </c>
      <c r="O171" s="26"/>
      <c r="Q171" s="23"/>
      <c r="R171" s="23"/>
      <c r="S171" s="23"/>
      <c r="T171" s="23"/>
      <c r="U171" s="23"/>
      <c r="V171" s="23"/>
      <c r="W171" s="23"/>
      <c r="AD171" s="1"/>
      <c r="AE171" s="1"/>
      <c r="AF171" s="1"/>
      <c r="AG171" s="1"/>
      <c r="AH171" s="4"/>
      <c r="AI171" s="1"/>
      <c r="AJ171" s="1"/>
      <c r="AK171" s="1"/>
      <c r="AL171" s="1"/>
      <c r="AM171" s="1"/>
    </row>
    <row r="172" spans="1:39" s="22" customFormat="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/>
      <c r="K172"/>
      <c r="L172" s="8">
        <v>103</v>
      </c>
      <c r="M172" s="8">
        <v>0</v>
      </c>
      <c r="N172" s="8">
        <v>0</v>
      </c>
      <c r="O172" s="26"/>
      <c r="Q172" s="23"/>
      <c r="R172" s="23"/>
      <c r="S172" s="23"/>
      <c r="T172" s="23"/>
      <c r="U172" s="23"/>
      <c r="V172" s="23"/>
      <c r="W172" s="23"/>
      <c r="AD172" s="1"/>
      <c r="AE172" s="1"/>
      <c r="AF172" s="1"/>
      <c r="AG172" s="1"/>
      <c r="AH172" s="4"/>
      <c r="AI172" s="1"/>
      <c r="AJ172" s="1"/>
      <c r="AK172" s="1"/>
      <c r="AL172" s="1"/>
      <c r="AM172" s="1"/>
    </row>
    <row r="173" spans="1:39" s="22" customFormat="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/>
      <c r="K173"/>
      <c r="L173" s="8">
        <v>104</v>
      </c>
      <c r="M173" s="8">
        <v>0</v>
      </c>
      <c r="N173" s="8">
        <v>0</v>
      </c>
      <c r="O173" s="26"/>
      <c r="Q173" s="23"/>
      <c r="R173" s="23"/>
      <c r="S173" s="23"/>
      <c r="T173" s="23"/>
      <c r="U173" s="23"/>
      <c r="V173" s="23"/>
      <c r="W173" s="23"/>
      <c r="AD173" s="1"/>
      <c r="AE173" s="1"/>
      <c r="AF173" s="1"/>
      <c r="AG173" s="1"/>
      <c r="AH173" s="4"/>
      <c r="AI173" s="1"/>
      <c r="AJ173" s="1"/>
      <c r="AK173" s="1"/>
      <c r="AL173" s="1"/>
      <c r="AM173" s="1"/>
    </row>
    <row r="174" spans="1:39" s="22" customFormat="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/>
      <c r="K174"/>
      <c r="L174" s="8">
        <v>105</v>
      </c>
      <c r="M174" s="8">
        <v>0</v>
      </c>
      <c r="N174" s="8">
        <v>0</v>
      </c>
      <c r="O174" s="26"/>
      <c r="Q174" s="23"/>
      <c r="R174" s="23"/>
      <c r="S174" s="23"/>
      <c r="T174" s="23"/>
      <c r="U174" s="23"/>
      <c r="V174" s="23"/>
      <c r="W174" s="23"/>
      <c r="AD174" s="1"/>
      <c r="AE174" s="1"/>
      <c r="AF174" s="1"/>
      <c r="AG174" s="1"/>
      <c r="AH174" s="4"/>
      <c r="AI174" s="1"/>
      <c r="AJ174" s="1"/>
      <c r="AK174" s="1"/>
      <c r="AL174" s="1"/>
      <c r="AM174" s="1"/>
    </row>
    <row r="175" spans="1:39" s="22" customFormat="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/>
      <c r="K175"/>
      <c r="L175" s="8">
        <v>106</v>
      </c>
      <c r="M175" s="8">
        <v>0</v>
      </c>
      <c r="N175" s="8">
        <v>0</v>
      </c>
      <c r="O175" s="26"/>
      <c r="Q175" s="23"/>
      <c r="R175" s="23"/>
      <c r="S175" s="23"/>
      <c r="T175" s="23"/>
      <c r="U175" s="23"/>
      <c r="V175" s="23"/>
      <c r="W175" s="23"/>
      <c r="AD175" s="1"/>
      <c r="AE175" s="1"/>
      <c r="AF175" s="1"/>
      <c r="AG175" s="1"/>
      <c r="AH175" s="4"/>
      <c r="AI175" s="1"/>
      <c r="AJ175" s="1"/>
      <c r="AK175" s="1"/>
      <c r="AL175" s="1"/>
      <c r="AM175" s="1"/>
    </row>
    <row r="176" spans="1:39" s="22" customFormat="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/>
      <c r="K176"/>
      <c r="L176" s="8">
        <v>107</v>
      </c>
      <c r="M176" s="8">
        <v>0</v>
      </c>
      <c r="N176" s="8">
        <v>0</v>
      </c>
      <c r="O176" s="26"/>
      <c r="Q176" s="23"/>
      <c r="R176" s="23"/>
      <c r="S176" s="23"/>
      <c r="T176" s="23"/>
      <c r="U176" s="23"/>
      <c r="V176" s="23"/>
      <c r="W176" s="23"/>
      <c r="AD176" s="1"/>
      <c r="AE176" s="1"/>
      <c r="AF176" s="1"/>
      <c r="AG176" s="1"/>
      <c r="AH176" s="4"/>
      <c r="AI176" s="1"/>
      <c r="AJ176" s="1"/>
      <c r="AK176" s="1"/>
      <c r="AL176" s="1"/>
      <c r="AM176" s="1"/>
    </row>
    <row r="177" spans="1:39" s="22" customFormat="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/>
      <c r="K177"/>
      <c r="L177" s="8">
        <v>108</v>
      </c>
      <c r="M177" s="8">
        <v>0</v>
      </c>
      <c r="N177" s="8">
        <v>0</v>
      </c>
      <c r="O177" s="26"/>
      <c r="Q177" s="23"/>
      <c r="R177" s="23"/>
      <c r="S177" s="23"/>
      <c r="T177" s="23"/>
      <c r="U177" s="23"/>
      <c r="V177" s="23"/>
      <c r="W177" s="23"/>
      <c r="AD177" s="1"/>
      <c r="AE177" s="1"/>
      <c r="AF177" s="1"/>
      <c r="AG177" s="1"/>
      <c r="AH177" s="4"/>
      <c r="AI177" s="1"/>
      <c r="AJ177" s="1"/>
      <c r="AK177" s="1"/>
      <c r="AL177" s="1"/>
      <c r="AM177" s="1"/>
    </row>
    <row r="178" spans="1:39" s="22" customFormat="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/>
      <c r="K178"/>
      <c r="L178" s="8">
        <v>109</v>
      </c>
      <c r="M178" s="8">
        <v>0</v>
      </c>
      <c r="N178" s="8">
        <v>0</v>
      </c>
      <c r="O178" s="26"/>
      <c r="Q178" s="23"/>
      <c r="R178" s="23"/>
      <c r="S178" s="23"/>
      <c r="T178" s="23"/>
      <c r="U178" s="23"/>
      <c r="V178" s="23"/>
      <c r="W178" s="23"/>
      <c r="AD178" s="1"/>
      <c r="AE178" s="1"/>
      <c r="AF178" s="1"/>
      <c r="AG178" s="1"/>
      <c r="AH178" s="4"/>
      <c r="AI178" s="1"/>
      <c r="AJ178" s="1"/>
      <c r="AK178" s="1"/>
      <c r="AL178" s="1"/>
      <c r="AM178" s="1"/>
    </row>
    <row r="179" spans="1:39" s="22" customFormat="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/>
      <c r="K179"/>
      <c r="L179" s="8">
        <v>110</v>
      </c>
      <c r="M179" s="8">
        <v>0</v>
      </c>
      <c r="N179" s="8">
        <v>0</v>
      </c>
      <c r="O179" s="26"/>
      <c r="Q179" s="23"/>
      <c r="R179" s="23"/>
      <c r="S179" s="23"/>
      <c r="T179" s="23"/>
      <c r="U179" s="23"/>
      <c r="V179" s="23"/>
      <c r="W179" s="23"/>
      <c r="AD179" s="1"/>
      <c r="AE179" s="1"/>
      <c r="AF179" s="1"/>
      <c r="AG179" s="1"/>
      <c r="AH179" s="4"/>
      <c r="AI179" s="1"/>
      <c r="AJ179" s="1"/>
      <c r="AK179" s="1"/>
      <c r="AL179" s="1"/>
      <c r="AM179" s="1"/>
    </row>
    <row r="180" spans="1:39" s="22" customFormat="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/>
      <c r="K180"/>
      <c r="L180" s="8">
        <v>111</v>
      </c>
      <c r="M180" s="8">
        <v>0</v>
      </c>
      <c r="N180" s="8">
        <v>0</v>
      </c>
      <c r="O180" s="26"/>
      <c r="Q180" s="23"/>
      <c r="R180" s="23"/>
      <c r="S180" s="23"/>
      <c r="T180" s="23"/>
      <c r="U180" s="23"/>
      <c r="V180" s="23"/>
      <c r="W180" s="23"/>
      <c r="AD180" s="1"/>
      <c r="AE180" s="1"/>
      <c r="AF180" s="1"/>
      <c r="AG180" s="1"/>
      <c r="AH180" s="4"/>
      <c r="AI180" s="1"/>
      <c r="AJ180" s="1"/>
      <c r="AK180" s="1"/>
      <c r="AL180" s="1"/>
      <c r="AM180" s="1"/>
    </row>
    <row r="181" spans="1:39" s="22" customFormat="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/>
      <c r="K181"/>
      <c r="L181" s="8">
        <v>112</v>
      </c>
      <c r="M181" s="8">
        <v>0</v>
      </c>
      <c r="N181" s="8">
        <v>0</v>
      </c>
      <c r="O181" s="26"/>
      <c r="Q181" s="23"/>
      <c r="R181" s="23"/>
      <c r="S181" s="23"/>
      <c r="T181" s="23"/>
      <c r="U181" s="23"/>
      <c r="V181" s="23"/>
      <c r="W181" s="23"/>
      <c r="AD181" s="1"/>
      <c r="AE181" s="1"/>
      <c r="AF181" s="1"/>
      <c r="AG181" s="1"/>
      <c r="AH181" s="4"/>
      <c r="AI181" s="1"/>
      <c r="AJ181" s="1"/>
      <c r="AK181" s="1"/>
      <c r="AL181" s="1"/>
      <c r="AM181" s="1"/>
    </row>
    <row r="182" spans="1:39" s="22" customFormat="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/>
      <c r="K182"/>
      <c r="L182" s="1"/>
      <c r="M182" s="1"/>
      <c r="N182" s="1"/>
      <c r="O182" s="26"/>
      <c r="Q182" s="23"/>
      <c r="R182" s="23"/>
      <c r="S182" s="23"/>
      <c r="T182" s="23"/>
      <c r="U182" s="23"/>
      <c r="V182" s="23"/>
      <c r="W182" s="23"/>
      <c r="AD182" s="1"/>
      <c r="AE182" s="1"/>
      <c r="AF182" s="1"/>
      <c r="AG182" s="1"/>
      <c r="AH182" s="4"/>
      <c r="AI182" s="1"/>
      <c r="AJ182" s="1"/>
      <c r="AK182" s="1"/>
      <c r="AL182" s="1"/>
      <c r="AM182" s="1"/>
    </row>
    <row r="183" spans="1:39" s="22" customFormat="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/>
      <c r="K183"/>
      <c r="L183" s="1"/>
      <c r="M183" s="1"/>
      <c r="N183" s="1"/>
      <c r="O183" s="26"/>
      <c r="Q183" s="23"/>
      <c r="R183" s="23"/>
      <c r="S183" s="23"/>
      <c r="T183" s="23"/>
      <c r="U183" s="23"/>
      <c r="V183" s="23"/>
      <c r="W183" s="23"/>
      <c r="AD183" s="1"/>
      <c r="AE183" s="1"/>
      <c r="AF183" s="1"/>
      <c r="AG183" s="1"/>
      <c r="AH183" s="4"/>
      <c r="AI183" s="1"/>
      <c r="AJ183" s="1"/>
      <c r="AK183" s="1"/>
      <c r="AL183" s="1"/>
      <c r="AM183" s="1"/>
    </row>
    <row r="184" spans="1:39" s="22" customFormat="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/>
      <c r="K184"/>
      <c r="L184" s="1"/>
      <c r="M184" s="1"/>
      <c r="N184" s="1"/>
      <c r="Q184" s="23"/>
      <c r="R184" s="23"/>
      <c r="S184" s="23"/>
      <c r="T184" s="23"/>
      <c r="U184" s="23"/>
      <c r="V184" s="23"/>
      <c r="W184" s="23"/>
      <c r="AD184" s="1"/>
      <c r="AE184" s="1"/>
      <c r="AF184" s="1"/>
      <c r="AG184" s="1"/>
      <c r="AH184" s="4"/>
      <c r="AI184" s="1"/>
      <c r="AJ184" s="1"/>
      <c r="AK184" s="1"/>
      <c r="AL184" s="1"/>
      <c r="AM184" s="1"/>
    </row>
    <row r="185" spans="1:39" s="22" customFormat="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/>
      <c r="K185"/>
      <c r="L185" s="1"/>
      <c r="M185" s="1"/>
      <c r="N185" s="1"/>
      <c r="Q185" s="23"/>
      <c r="R185" s="23"/>
      <c r="S185" s="23"/>
      <c r="T185" s="23"/>
      <c r="U185" s="23"/>
      <c r="V185" s="23"/>
      <c r="W185" s="23"/>
      <c r="AD185" s="1"/>
      <c r="AE185" s="1"/>
      <c r="AF185" s="1"/>
      <c r="AG185" s="1"/>
      <c r="AH185" s="4"/>
      <c r="AI185" s="1"/>
      <c r="AJ185" s="1"/>
      <c r="AK185" s="1"/>
      <c r="AL185" s="1"/>
      <c r="AM185" s="1"/>
    </row>
    <row r="40370" spans="3:3" x14ac:dyDescent="0.25">
      <c r="C40370" s="1">
        <v>1888</v>
      </c>
    </row>
  </sheetData>
  <mergeCells count="76">
    <mergeCell ref="AA4:AB7"/>
    <mergeCell ref="E1:J3"/>
    <mergeCell ref="P2:Y2"/>
    <mergeCell ref="C4:C5"/>
    <mergeCell ref="D4:D5"/>
    <mergeCell ref="E4:E5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4:Z7"/>
    <mergeCell ref="C10:I11"/>
    <mergeCell ref="Y10:Z10"/>
    <mergeCell ref="AA10:AB10"/>
    <mergeCell ref="Y11:Z11"/>
    <mergeCell ref="AA11:AB11"/>
    <mergeCell ref="C8:I9"/>
    <mergeCell ref="Y8:Z8"/>
    <mergeCell ref="AA8:AB8"/>
    <mergeCell ref="Y9:Z9"/>
    <mergeCell ref="AA9:AB9"/>
    <mergeCell ref="P21:P26"/>
    <mergeCell ref="Q21:Q26"/>
    <mergeCell ref="R21:S21"/>
    <mergeCell ref="T21:U21"/>
    <mergeCell ref="W21:W26"/>
    <mergeCell ref="C13:I13"/>
    <mergeCell ref="C15:D16"/>
    <mergeCell ref="E15:E16"/>
    <mergeCell ref="C18:I18"/>
    <mergeCell ref="P19:Y19"/>
    <mergeCell ref="B80:B83"/>
    <mergeCell ref="C80:C83"/>
    <mergeCell ref="D80:D83"/>
    <mergeCell ref="E80:E83"/>
    <mergeCell ref="F80:F83"/>
    <mergeCell ref="Q80:Q85"/>
    <mergeCell ref="AB22:AB26"/>
    <mergeCell ref="C23:I24"/>
    <mergeCell ref="C30:I30"/>
    <mergeCell ref="C37:I37"/>
    <mergeCell ref="C78:I78"/>
    <mergeCell ref="X21:X26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G80:G83"/>
    <mergeCell ref="H80:H83"/>
    <mergeCell ref="I80:I83"/>
    <mergeCell ref="J80:J83"/>
    <mergeCell ref="P80:P85"/>
    <mergeCell ref="Y81:Y85"/>
    <mergeCell ref="Z81:Z85"/>
    <mergeCell ref="AA81:AA85"/>
    <mergeCell ref="AB81:AB85"/>
    <mergeCell ref="R80:S80"/>
    <mergeCell ref="T80:U80"/>
    <mergeCell ref="W80:W85"/>
    <mergeCell ref="X80:X85"/>
    <mergeCell ref="Y80:Z80"/>
    <mergeCell ref="AA80:AB80"/>
    <mergeCell ref="R81:R85"/>
    <mergeCell ref="S81:S85"/>
    <mergeCell ref="T81:T85"/>
    <mergeCell ref="U81:U85"/>
  </mergeCells>
  <conditionalFormatting sqref="C84 C121:D160">
    <cfRule type="notContainsBlanks" dxfId="472" priority="43">
      <formula>LEN(TRIM(C84))&gt;0</formula>
    </cfRule>
  </conditionalFormatting>
  <conditionalFormatting sqref="E121:J160 B84:B101 D101:J101 E100:J100 E84:J86 D87:J99 B121:B160">
    <cfRule type="expression" dxfId="471" priority="42">
      <formula>IF($C84=" ",FALSE,TRUE)</formula>
    </cfRule>
  </conditionalFormatting>
  <conditionalFormatting sqref="C85">
    <cfRule type="notContainsBlanks" dxfId="470" priority="41">
      <formula>LEN(TRIM(C85))&gt;0</formula>
    </cfRule>
  </conditionalFormatting>
  <conditionalFormatting sqref="C86">
    <cfRule type="notContainsBlanks" dxfId="469" priority="40">
      <formula>LEN(TRIM(C86))&gt;0</formula>
    </cfRule>
  </conditionalFormatting>
  <conditionalFormatting sqref="C87">
    <cfRule type="notContainsBlanks" dxfId="468" priority="39">
      <formula>LEN(TRIM(C87))&gt;0</formula>
    </cfRule>
  </conditionalFormatting>
  <conditionalFormatting sqref="C88">
    <cfRule type="notContainsBlanks" dxfId="467" priority="38">
      <formula>LEN(TRIM(C88))&gt;0</formula>
    </cfRule>
  </conditionalFormatting>
  <conditionalFormatting sqref="C89">
    <cfRule type="notContainsBlanks" dxfId="466" priority="37">
      <formula>LEN(TRIM(C89))&gt;0</formula>
    </cfRule>
  </conditionalFormatting>
  <conditionalFormatting sqref="C90">
    <cfRule type="notContainsBlanks" dxfId="465" priority="36">
      <formula>LEN(TRIM(C90))&gt;0</formula>
    </cfRule>
  </conditionalFormatting>
  <conditionalFormatting sqref="C91">
    <cfRule type="notContainsBlanks" dxfId="464" priority="35">
      <formula>LEN(TRIM(C91))&gt;0</formula>
    </cfRule>
  </conditionalFormatting>
  <conditionalFormatting sqref="C92">
    <cfRule type="notContainsBlanks" dxfId="463" priority="34">
      <formula>LEN(TRIM(C92))&gt;0</formula>
    </cfRule>
  </conditionalFormatting>
  <conditionalFormatting sqref="C93">
    <cfRule type="notContainsBlanks" dxfId="462" priority="33">
      <formula>LEN(TRIM(C93))&gt;0</formula>
    </cfRule>
  </conditionalFormatting>
  <conditionalFormatting sqref="C94">
    <cfRule type="notContainsBlanks" dxfId="461" priority="32">
      <formula>LEN(TRIM(C94))&gt;0</formula>
    </cfRule>
  </conditionalFormatting>
  <conditionalFormatting sqref="C95">
    <cfRule type="notContainsBlanks" dxfId="460" priority="31">
      <formula>LEN(TRIM(C95))&gt;0</formula>
    </cfRule>
  </conditionalFormatting>
  <conditionalFormatting sqref="C96">
    <cfRule type="notContainsBlanks" dxfId="459" priority="30">
      <formula>LEN(TRIM(C96))&gt;0</formula>
    </cfRule>
  </conditionalFormatting>
  <conditionalFormatting sqref="C97">
    <cfRule type="notContainsBlanks" dxfId="458" priority="29">
      <formula>LEN(TRIM(C97))&gt;0</formula>
    </cfRule>
  </conditionalFormatting>
  <conditionalFormatting sqref="C98">
    <cfRule type="notContainsBlanks" dxfId="457" priority="28">
      <formula>LEN(TRIM(C98))&gt;0</formula>
    </cfRule>
  </conditionalFormatting>
  <conditionalFormatting sqref="C99">
    <cfRule type="notContainsBlanks" dxfId="456" priority="27">
      <formula>LEN(TRIM(C99))&gt;0</formula>
    </cfRule>
  </conditionalFormatting>
  <conditionalFormatting sqref="C100">
    <cfRule type="notContainsBlanks" dxfId="455" priority="26">
      <formula>LEN(TRIM(C100))&gt;0</formula>
    </cfRule>
  </conditionalFormatting>
  <conditionalFormatting sqref="C101">
    <cfRule type="notContainsBlanks" dxfId="454" priority="25">
      <formula>LEN(TRIM(C101))&gt;0</formula>
    </cfRule>
  </conditionalFormatting>
  <conditionalFormatting sqref="D100">
    <cfRule type="expression" dxfId="453" priority="44">
      <formula>IF($C84="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1" manualBreakCount="1">
    <brk id="76" max="27" man="1"/>
  </rowBreaks>
  <colBreaks count="1" manualBreakCount="1">
    <brk id="11" max="136" man="1"/>
  </col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370"/>
  <sheetViews>
    <sheetView view="pageBreakPreview" topLeftCell="E39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525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544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23" t="s">
        <v>33</v>
      </c>
      <c r="D4" s="204" t="s">
        <v>387</v>
      </c>
      <c r="E4" s="199">
        <f>VLOOKUP(D4,Лот!$C$4:$E$19,3,FALSE)</f>
        <v>100</v>
      </c>
      <c r="F4" s="65"/>
      <c r="G4" s="65"/>
      <c r="H4" s="65"/>
      <c r="I4" s="65"/>
      <c r="J4" s="65"/>
      <c r="K4" s="65"/>
      <c r="L4" s="11">
        <v>1074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23"/>
      <c r="D5" s="204"/>
      <c r="E5" s="199"/>
      <c r="F5" s="65"/>
      <c r="G5" s="66"/>
      <c r="H5" s="65"/>
      <c r="I5" s="65"/>
      <c r="J5" s="65"/>
      <c r="K5" s="65"/>
      <c r="L5" s="10">
        <v>1075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1074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1074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1074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1074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1074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1074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1074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1074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1074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БВ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ав:ав:100100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4"/>
      <c r="E21" s="100" t="str">
        <f>"Минимальное количество транспортных средств:  "&amp;ROUND(VLOOKUP(D4,Лот!$C$4:$F$19,4,FALSE),0)&amp;"  ед."</f>
        <v>Минимальное количество транспортных средств:  13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Щукино</v>
      </c>
      <c r="E26" s="84"/>
      <c r="F26" s="84"/>
      <c r="G26" s="84"/>
      <c r="H26" s="84"/>
      <c r="I26" s="72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INDEX(C84:C158,MATCH(MAX(M84:M181),M84:M181,0),1)</f>
        <v>Метро "Сокол"</v>
      </c>
      <c r="E27" s="84"/>
      <c r="F27" s="84"/>
      <c r="G27" s="84"/>
      <c r="H27" s="84"/>
      <c r="I27" s="72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MAX(IF(G84:G170=0,H84:H170))</f>
        <v>6.7460000000000004</v>
      </c>
      <c r="F32" s="72"/>
      <c r="G32" s="72"/>
      <c r="H32" s="72"/>
      <c r="I32" s="72"/>
      <c r="J32" s="72"/>
      <c r="K32" s="72"/>
      <c r="O32" s="49"/>
      <c r="P32" s="88">
        <v>1</v>
      </c>
      <c r="Q32" s="89">
        <v>0.22916666666666666</v>
      </c>
      <c r="R32" s="88">
        <v>2</v>
      </c>
      <c r="S32" s="91" t="s">
        <v>270</v>
      </c>
      <c r="T32" s="88">
        <v>2</v>
      </c>
      <c r="U32" s="91" t="s">
        <v>270</v>
      </c>
      <c r="V32" s="85"/>
      <c r="W32" s="101">
        <v>2</v>
      </c>
      <c r="X32" s="92">
        <v>0.22916666666666666</v>
      </c>
      <c r="Y32" s="88">
        <v>1</v>
      </c>
      <c r="Z32" s="91" t="s">
        <v>266</v>
      </c>
      <c r="AA32" s="88">
        <v>1</v>
      </c>
      <c r="AB32" s="91" t="s">
        <v>266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49" customFormat="1" ht="18.75" customHeight="1" x14ac:dyDescent="0.25">
      <c r="B33" s="72"/>
      <c r="D33" s="99" t="s">
        <v>28</v>
      </c>
      <c r="E33" s="90">
        <f t="array" ref="E33">MAX(IF(G84:G170=1,H84:H170))</f>
        <v>7.5469999999999997</v>
      </c>
      <c r="F33" s="72"/>
      <c r="G33" s="72"/>
      <c r="H33" s="72"/>
      <c r="I33" s="72"/>
      <c r="J33" s="72"/>
      <c r="K33" s="72"/>
      <c r="L33" s="83"/>
      <c r="M33" s="83"/>
      <c r="N33" s="83"/>
      <c r="P33" s="88">
        <v>1</v>
      </c>
      <c r="Q33" s="89">
        <v>0.25</v>
      </c>
      <c r="R33" s="88">
        <v>2</v>
      </c>
      <c r="S33" s="91" t="s">
        <v>270</v>
      </c>
      <c r="T33" s="88">
        <v>2</v>
      </c>
      <c r="U33" s="91" t="s">
        <v>270</v>
      </c>
      <c r="V33" s="85"/>
      <c r="W33" s="101">
        <v>2</v>
      </c>
      <c r="X33" s="92">
        <v>0.25</v>
      </c>
      <c r="Y33" s="88">
        <v>1</v>
      </c>
      <c r="Z33" s="91" t="s">
        <v>266</v>
      </c>
      <c r="AA33" s="88">
        <v>1</v>
      </c>
      <c r="AB33" s="91" t="s">
        <v>266</v>
      </c>
      <c r="AC33" s="148"/>
      <c r="AD33" s="83"/>
      <c r="AE33" s="83"/>
      <c r="AF33" s="83"/>
      <c r="AG33" s="83"/>
      <c r="AH33" s="93"/>
    </row>
    <row r="34" spans="1:34" s="49" customFormat="1" ht="18.75" customHeight="1" x14ac:dyDescent="0.25">
      <c r="A34" s="72"/>
      <c r="B34" s="72"/>
      <c r="D34" s="77" t="s">
        <v>297</v>
      </c>
      <c r="E34" s="90">
        <f>SUMIF(C84:C170,"Разворот",I84:I170)</f>
        <v>0</v>
      </c>
      <c r="F34" s="94"/>
      <c r="G34" s="94"/>
      <c r="H34" s="94"/>
      <c r="I34" s="94"/>
      <c r="J34" s="72"/>
      <c r="K34" s="72"/>
      <c r="L34" s="83"/>
      <c r="M34" s="83"/>
      <c r="N34" s="83"/>
      <c r="P34" s="88">
        <v>1</v>
      </c>
      <c r="Q34" s="89">
        <v>0.27083333333333331</v>
      </c>
      <c r="R34" s="88">
        <v>2</v>
      </c>
      <c r="S34" s="91" t="s">
        <v>270</v>
      </c>
      <c r="T34" s="88">
        <v>2</v>
      </c>
      <c r="U34" s="91" t="s">
        <v>270</v>
      </c>
      <c r="V34" s="85"/>
      <c r="W34" s="101">
        <v>2</v>
      </c>
      <c r="X34" s="92">
        <v>0.27083333333333331</v>
      </c>
      <c r="Y34" s="88">
        <v>1</v>
      </c>
      <c r="Z34" s="91" t="s">
        <v>266</v>
      </c>
      <c r="AA34" s="88">
        <v>1</v>
      </c>
      <c r="AB34" s="91" t="s">
        <v>266</v>
      </c>
      <c r="AC34" s="148"/>
      <c r="AD34" s="83"/>
      <c r="AE34" s="83"/>
      <c r="AF34" s="83"/>
      <c r="AG34" s="83"/>
      <c r="AH34" s="93"/>
    </row>
    <row r="35" spans="1:34" s="49" customFormat="1" ht="18.75" customHeight="1" x14ac:dyDescent="0.25">
      <c r="A35" s="72"/>
      <c r="B35" s="72"/>
      <c r="D35" s="77" t="s">
        <v>298</v>
      </c>
      <c r="E35" s="90">
        <f>SUM(E32:E34)</f>
        <v>14.292999999999999</v>
      </c>
      <c r="F35" s="72"/>
      <c r="G35" s="72"/>
      <c r="H35" s="72"/>
      <c r="I35" s="72"/>
      <c r="J35" s="72"/>
      <c r="K35" s="72"/>
      <c r="L35" s="83"/>
      <c r="M35" s="83"/>
      <c r="N35" s="83"/>
      <c r="P35" s="88">
        <v>1</v>
      </c>
      <c r="Q35" s="89">
        <v>0.29166666666666669</v>
      </c>
      <c r="R35" s="88">
        <v>6</v>
      </c>
      <c r="S35" s="91">
        <v>5</v>
      </c>
      <c r="T35" s="88">
        <v>6</v>
      </c>
      <c r="U35" s="91">
        <v>5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D35" s="83"/>
      <c r="AE35" s="83"/>
      <c r="AF35" s="83"/>
      <c r="AG35" s="83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/>
      <c r="P36" s="31">
        <v>1</v>
      </c>
      <c r="Q36" s="35">
        <v>0.3125</v>
      </c>
      <c r="R36" s="31">
        <v>6</v>
      </c>
      <c r="S36" s="33">
        <v>5</v>
      </c>
      <c r="T36" s="31">
        <v>6</v>
      </c>
      <c r="U36" s="33">
        <v>5</v>
      </c>
      <c r="V36" s="30"/>
      <c r="W36" s="36">
        <v>2</v>
      </c>
      <c r="X36" s="27">
        <v>0.3125</v>
      </c>
      <c r="Y36" s="31">
        <v>2</v>
      </c>
      <c r="Z36" s="158" t="s">
        <v>492</v>
      </c>
      <c r="AA36" s="31">
        <v>2</v>
      </c>
      <c r="AB36" s="158" t="s">
        <v>492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6</v>
      </c>
      <c r="S37" s="33">
        <v>5</v>
      </c>
      <c r="T37" s="31">
        <v>6</v>
      </c>
      <c r="U37" s="33">
        <v>5</v>
      </c>
      <c r="V37" s="30"/>
      <c r="W37" s="36">
        <v>2</v>
      </c>
      <c r="X37" s="27">
        <v>0.33333333333333331</v>
      </c>
      <c r="Y37" s="31">
        <v>3</v>
      </c>
      <c r="Z37" s="158" t="s">
        <v>492</v>
      </c>
      <c r="AA37" s="31">
        <v>3</v>
      </c>
      <c r="AB37" s="158" t="s">
        <v>492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6</v>
      </c>
      <c r="S38" s="33">
        <v>5</v>
      </c>
      <c r="T38" s="31">
        <v>6</v>
      </c>
      <c r="U38" s="33">
        <v>5</v>
      </c>
      <c r="V38" s="30"/>
      <c r="W38" s="36">
        <v>2</v>
      </c>
      <c r="X38" s="27">
        <v>0.35416666666666669</v>
      </c>
      <c r="Y38" s="31">
        <v>2</v>
      </c>
      <c r="Z38" s="158" t="s">
        <v>492</v>
      </c>
      <c r="AA38" s="31">
        <v>2</v>
      </c>
      <c r="AB38" s="158" t="s">
        <v>492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6</v>
      </c>
      <c r="S39" s="33">
        <v>5</v>
      </c>
      <c r="T39" s="31">
        <v>6</v>
      </c>
      <c r="U39" s="33">
        <v>5</v>
      </c>
      <c r="V39" s="30"/>
      <c r="W39" s="36">
        <v>2</v>
      </c>
      <c r="X39" s="27">
        <v>0.375</v>
      </c>
      <c r="Y39" s="31">
        <v>3</v>
      </c>
      <c r="Z39" s="158" t="s">
        <v>492</v>
      </c>
      <c r="AA39" s="31">
        <v>3</v>
      </c>
      <c r="AB39" s="158" t="s">
        <v>492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6</v>
      </c>
      <c r="S40" s="33">
        <v>5</v>
      </c>
      <c r="T40" s="31">
        <v>6</v>
      </c>
      <c r="U40" s="33">
        <v>5</v>
      </c>
      <c r="V40" s="30"/>
      <c r="W40" s="36">
        <v>2</v>
      </c>
      <c r="X40" s="27">
        <v>0.39583333333333331</v>
      </c>
      <c r="Y40" s="31">
        <v>2</v>
      </c>
      <c r="Z40" s="158" t="s">
        <v>492</v>
      </c>
      <c r="AA40" s="31">
        <v>2</v>
      </c>
      <c r="AB40" s="158" t="s">
        <v>492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3</v>
      </c>
      <c r="S41" s="155" t="s">
        <v>495</v>
      </c>
      <c r="T41" s="31">
        <v>3</v>
      </c>
      <c r="U41" s="155" t="s">
        <v>495</v>
      </c>
      <c r="V41" s="30"/>
      <c r="W41" s="36">
        <v>2</v>
      </c>
      <c r="X41" s="27">
        <v>0.41666666666666669</v>
      </c>
      <c r="Y41" s="31">
        <v>3</v>
      </c>
      <c r="Z41" s="158" t="s">
        <v>492</v>
      </c>
      <c r="AA41" s="31">
        <v>3</v>
      </c>
      <c r="AB41" s="158" t="s">
        <v>492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3</v>
      </c>
      <c r="S42" s="155" t="s">
        <v>495</v>
      </c>
      <c r="T42" s="31">
        <v>3</v>
      </c>
      <c r="U42" s="155" t="s">
        <v>495</v>
      </c>
      <c r="V42" s="30"/>
      <c r="W42" s="36">
        <v>2</v>
      </c>
      <c r="X42" s="27">
        <v>0.4375</v>
      </c>
      <c r="Y42" s="31">
        <v>2</v>
      </c>
      <c r="Z42" s="158" t="s">
        <v>492</v>
      </c>
      <c r="AA42" s="31">
        <v>2</v>
      </c>
      <c r="AB42" s="158" t="s">
        <v>492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3</v>
      </c>
      <c r="S43" s="155" t="s">
        <v>495</v>
      </c>
      <c r="T43" s="31">
        <v>3</v>
      </c>
      <c r="U43" s="155" t="s">
        <v>495</v>
      </c>
      <c r="V43" s="30"/>
      <c r="W43" s="36">
        <v>2</v>
      </c>
      <c r="X43" s="27">
        <v>0.45833333333333298</v>
      </c>
      <c r="Y43" s="31">
        <v>3</v>
      </c>
      <c r="Z43" s="158" t="s">
        <v>492</v>
      </c>
      <c r="AA43" s="31">
        <v>3</v>
      </c>
      <c r="AB43" s="158" t="s">
        <v>492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3</v>
      </c>
      <c r="S44" s="155">
        <v>10</v>
      </c>
      <c r="T44" s="31">
        <v>3</v>
      </c>
      <c r="U44" s="155">
        <v>10</v>
      </c>
      <c r="V44" s="30"/>
      <c r="W44" s="36">
        <v>2</v>
      </c>
      <c r="X44" s="27">
        <v>0.47916666666666702</v>
      </c>
      <c r="Y44" s="31">
        <v>2</v>
      </c>
      <c r="Z44" s="158" t="s">
        <v>492</v>
      </c>
      <c r="AA44" s="31">
        <v>2</v>
      </c>
      <c r="AB44" s="158" t="s">
        <v>492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3</v>
      </c>
      <c r="S45" s="155" t="s">
        <v>495</v>
      </c>
      <c r="T45" s="31">
        <v>3</v>
      </c>
      <c r="U45" s="155" t="s">
        <v>495</v>
      </c>
      <c r="V45" s="30"/>
      <c r="W45" s="36">
        <v>2</v>
      </c>
      <c r="X45" s="27">
        <v>0.5</v>
      </c>
      <c r="Y45" s="31">
        <v>3</v>
      </c>
      <c r="Z45" s="158" t="s">
        <v>492</v>
      </c>
      <c r="AA45" s="31">
        <v>3</v>
      </c>
      <c r="AB45" s="158" t="s">
        <v>492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3</v>
      </c>
      <c r="S46" s="155">
        <v>10</v>
      </c>
      <c r="T46" s="31">
        <v>3</v>
      </c>
      <c r="U46" s="155">
        <v>10</v>
      </c>
      <c r="V46" s="30"/>
      <c r="W46" s="36">
        <v>2</v>
      </c>
      <c r="X46" s="27">
        <v>0.52083333333333337</v>
      </c>
      <c r="Y46" s="31">
        <v>2</v>
      </c>
      <c r="Z46" s="158" t="s">
        <v>492</v>
      </c>
      <c r="AA46" s="31">
        <v>2</v>
      </c>
      <c r="AB46" s="158" t="s">
        <v>492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3</v>
      </c>
      <c r="S47" s="155" t="s">
        <v>495</v>
      </c>
      <c r="T47" s="31">
        <v>3</v>
      </c>
      <c r="U47" s="155" t="s">
        <v>495</v>
      </c>
      <c r="V47" s="30"/>
      <c r="W47" s="36">
        <v>2</v>
      </c>
      <c r="X47" s="27">
        <v>0.54166666666666663</v>
      </c>
      <c r="Y47" s="31">
        <v>3</v>
      </c>
      <c r="Z47" s="158" t="s">
        <v>492</v>
      </c>
      <c r="AA47" s="31">
        <v>3</v>
      </c>
      <c r="AB47" s="158" t="s">
        <v>492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3</v>
      </c>
      <c r="S48" s="155">
        <v>10</v>
      </c>
      <c r="T48" s="31">
        <v>3</v>
      </c>
      <c r="U48" s="155">
        <v>10</v>
      </c>
      <c r="V48" s="30"/>
      <c r="W48" s="36">
        <v>2</v>
      </c>
      <c r="X48" s="27">
        <v>0.5625</v>
      </c>
      <c r="Y48" s="31">
        <v>2</v>
      </c>
      <c r="Z48" s="158" t="s">
        <v>492</v>
      </c>
      <c r="AA48" s="31">
        <v>2</v>
      </c>
      <c r="AB48" s="158" t="s">
        <v>492</v>
      </c>
      <c r="AC48" s="29"/>
    </row>
    <row r="49" spans="1:32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3</v>
      </c>
      <c r="S49" s="155" t="s">
        <v>495</v>
      </c>
      <c r="T49" s="31">
        <v>3</v>
      </c>
      <c r="U49" s="155" t="s">
        <v>495</v>
      </c>
      <c r="V49" s="30"/>
      <c r="W49" s="36">
        <v>2</v>
      </c>
      <c r="X49" s="27">
        <v>0.58333333333333337</v>
      </c>
      <c r="Y49" s="31">
        <v>3</v>
      </c>
      <c r="Z49" s="158" t="s">
        <v>492</v>
      </c>
      <c r="AA49" s="31">
        <v>3</v>
      </c>
      <c r="AB49" s="158" t="s">
        <v>492</v>
      </c>
      <c r="AC49" s="29"/>
    </row>
    <row r="50" spans="1:32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3</v>
      </c>
      <c r="S50" s="155" t="s">
        <v>495</v>
      </c>
      <c r="T50" s="31">
        <v>3</v>
      </c>
      <c r="U50" s="155" t="s">
        <v>495</v>
      </c>
      <c r="V50" s="30"/>
      <c r="W50" s="36">
        <v>2</v>
      </c>
      <c r="X50" s="27">
        <v>0.60416666666666663</v>
      </c>
      <c r="Y50" s="31">
        <v>2</v>
      </c>
      <c r="Z50" s="158" t="s">
        <v>492</v>
      </c>
      <c r="AA50" s="31">
        <v>2</v>
      </c>
      <c r="AB50" s="158" t="s">
        <v>492</v>
      </c>
      <c r="AC50" s="29"/>
    </row>
    <row r="51" spans="1:32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3</v>
      </c>
      <c r="S51" s="155">
        <v>10</v>
      </c>
      <c r="T51" s="31">
        <v>3</v>
      </c>
      <c r="U51" s="155">
        <v>10</v>
      </c>
      <c r="V51" s="30"/>
      <c r="W51" s="36">
        <v>2</v>
      </c>
      <c r="X51" s="27">
        <v>0.625</v>
      </c>
      <c r="Y51" s="31">
        <v>3</v>
      </c>
      <c r="Z51" s="158" t="s">
        <v>492</v>
      </c>
      <c r="AA51" s="31">
        <v>3</v>
      </c>
      <c r="AB51" s="158" t="s">
        <v>492</v>
      </c>
      <c r="AC51" s="29"/>
    </row>
    <row r="52" spans="1:32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3</v>
      </c>
      <c r="S52" s="155">
        <v>10</v>
      </c>
      <c r="T52" s="31">
        <v>3</v>
      </c>
      <c r="U52" s="155">
        <v>10</v>
      </c>
      <c r="V52" s="30"/>
      <c r="W52" s="36">
        <v>2</v>
      </c>
      <c r="X52" s="27">
        <v>0.64583333333333337</v>
      </c>
      <c r="Y52" s="31">
        <v>2</v>
      </c>
      <c r="Z52" s="158" t="s">
        <v>492</v>
      </c>
      <c r="AA52" s="31">
        <v>2</v>
      </c>
      <c r="AB52" s="158" t="s">
        <v>492</v>
      </c>
      <c r="AC52" s="29"/>
    </row>
    <row r="53" spans="1:32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6</v>
      </c>
      <c r="S53" s="33">
        <v>5</v>
      </c>
      <c r="T53" s="31">
        <v>6</v>
      </c>
      <c r="U53" s="33">
        <v>5</v>
      </c>
      <c r="V53" s="30"/>
      <c r="W53" s="36">
        <v>2</v>
      </c>
      <c r="X53" s="27">
        <v>0.66666666666666663</v>
      </c>
      <c r="Y53" s="31">
        <v>3</v>
      </c>
      <c r="Z53" s="158" t="s">
        <v>492</v>
      </c>
      <c r="AA53" s="31">
        <v>3</v>
      </c>
      <c r="AB53" s="158" t="s">
        <v>492</v>
      </c>
      <c r="AC53" s="29"/>
    </row>
    <row r="54" spans="1:32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6</v>
      </c>
      <c r="S54" s="33">
        <v>5</v>
      </c>
      <c r="T54" s="31">
        <v>6</v>
      </c>
      <c r="U54" s="33">
        <v>5</v>
      </c>
      <c r="V54" s="30"/>
      <c r="W54" s="36">
        <v>2</v>
      </c>
      <c r="X54" s="27">
        <v>0.6875</v>
      </c>
      <c r="Y54" s="31">
        <v>2</v>
      </c>
      <c r="Z54" s="158" t="s">
        <v>492</v>
      </c>
      <c r="AA54" s="31">
        <v>2</v>
      </c>
      <c r="AB54" s="158" t="s">
        <v>492</v>
      </c>
      <c r="AC54" s="29"/>
    </row>
    <row r="55" spans="1:32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6</v>
      </c>
      <c r="S55" s="33">
        <v>5</v>
      </c>
      <c r="T55" s="31">
        <v>6</v>
      </c>
      <c r="U55" s="33">
        <v>5</v>
      </c>
      <c r="V55" s="30"/>
      <c r="W55" s="36">
        <v>2</v>
      </c>
      <c r="X55" s="27">
        <v>0.70833333333333337</v>
      </c>
      <c r="Y55" s="31">
        <v>3</v>
      </c>
      <c r="Z55" s="158" t="s">
        <v>492</v>
      </c>
      <c r="AA55" s="31">
        <v>3</v>
      </c>
      <c r="AB55" s="158" t="s">
        <v>492</v>
      </c>
      <c r="AC55" s="29"/>
      <c r="AF55" s="1">
        <f>30*23/56</f>
        <v>12.321428571428571</v>
      </c>
    </row>
    <row r="56" spans="1:32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6</v>
      </c>
      <c r="S56" s="33">
        <v>5</v>
      </c>
      <c r="T56" s="31">
        <v>6</v>
      </c>
      <c r="U56" s="33">
        <v>5</v>
      </c>
      <c r="V56" s="30"/>
      <c r="W56" s="36">
        <v>2</v>
      </c>
      <c r="X56" s="27">
        <v>0.72916666666666663</v>
      </c>
      <c r="Y56" s="31">
        <v>2</v>
      </c>
      <c r="Z56" s="158" t="s">
        <v>492</v>
      </c>
      <c r="AA56" s="31">
        <v>2</v>
      </c>
      <c r="AB56" s="158" t="s">
        <v>492</v>
      </c>
      <c r="AC56" s="29"/>
    </row>
    <row r="57" spans="1:32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6</v>
      </c>
      <c r="S57" s="33">
        <v>5</v>
      </c>
      <c r="T57" s="31">
        <v>6</v>
      </c>
      <c r="U57" s="33">
        <v>5</v>
      </c>
      <c r="V57" s="30"/>
      <c r="W57" s="36">
        <v>2</v>
      </c>
      <c r="X57" s="27">
        <v>0.75</v>
      </c>
      <c r="Y57" s="31">
        <v>3</v>
      </c>
      <c r="Z57" s="158" t="s">
        <v>492</v>
      </c>
      <c r="AA57" s="31">
        <v>3</v>
      </c>
      <c r="AB57" s="158" t="s">
        <v>492</v>
      </c>
      <c r="AC57" s="29"/>
    </row>
    <row r="58" spans="1:32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6</v>
      </c>
      <c r="S58" s="33">
        <v>5</v>
      </c>
      <c r="T58" s="31">
        <v>6</v>
      </c>
      <c r="U58" s="33">
        <v>5</v>
      </c>
      <c r="V58" s="30"/>
      <c r="W58" s="36">
        <v>2</v>
      </c>
      <c r="X58" s="27">
        <v>0.77083333333333337</v>
      </c>
      <c r="Y58" s="31">
        <v>2</v>
      </c>
      <c r="Z58" s="158" t="s">
        <v>492</v>
      </c>
      <c r="AA58" s="31">
        <v>2</v>
      </c>
      <c r="AB58" s="158" t="s">
        <v>492</v>
      </c>
      <c r="AC58" s="29"/>
    </row>
    <row r="59" spans="1:32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6</v>
      </c>
      <c r="S59" s="33">
        <v>5</v>
      </c>
      <c r="T59" s="31">
        <v>6</v>
      </c>
      <c r="U59" s="33">
        <v>5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32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6</v>
      </c>
      <c r="S60" s="33">
        <v>5</v>
      </c>
      <c r="T60" s="31">
        <v>6</v>
      </c>
      <c r="U60" s="33">
        <v>5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32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6</v>
      </c>
      <c r="S61" s="33">
        <v>5</v>
      </c>
      <c r="T61" s="31">
        <v>6</v>
      </c>
      <c r="U61" s="33">
        <v>5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32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2</v>
      </c>
      <c r="S62" s="91" t="s">
        <v>270</v>
      </c>
      <c r="T62" s="31">
        <v>2</v>
      </c>
      <c r="U62" s="91" t="s">
        <v>270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32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2</v>
      </c>
      <c r="S63" s="91" t="s">
        <v>270</v>
      </c>
      <c r="T63" s="31">
        <v>2</v>
      </c>
      <c r="U63" s="91" t="s">
        <v>270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32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91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1</v>
      </c>
      <c r="S67" s="91" t="s">
        <v>266</v>
      </c>
      <c r="T67" s="31">
        <v>1</v>
      </c>
      <c r="U67" s="91" t="s">
        <v>266</v>
      </c>
      <c r="V67" s="30"/>
      <c r="W67" s="36">
        <v>2</v>
      </c>
      <c r="X67" s="27">
        <v>0.95833333333333337</v>
      </c>
      <c r="Y67" s="31">
        <v>1</v>
      </c>
      <c r="Z67" s="91" t="s">
        <v>266</v>
      </c>
      <c r="AA67" s="31">
        <v>1</v>
      </c>
      <c r="AB67" s="9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1</v>
      </c>
      <c r="S68" s="91" t="s">
        <v>266</v>
      </c>
      <c r="T68" s="31">
        <v>1</v>
      </c>
      <c r="U68" s="91" t="s">
        <v>266</v>
      </c>
      <c r="V68" s="30"/>
      <c r="W68" s="36">
        <v>2</v>
      </c>
      <c r="X68" s="27">
        <v>0.97916666666666663</v>
      </c>
      <c r="Y68" s="31">
        <v>1</v>
      </c>
      <c r="Z68" s="91" t="s">
        <v>266</v>
      </c>
      <c r="AA68" s="31">
        <v>1</v>
      </c>
      <c r="AB68" s="91" t="s">
        <v>266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1</v>
      </c>
      <c r="S69" s="91" t="s">
        <v>266</v>
      </c>
      <c r="T69" s="31">
        <v>1</v>
      </c>
      <c r="U69" s="91" t="s">
        <v>266</v>
      </c>
      <c r="V69" s="30"/>
      <c r="W69" s="36">
        <v>2</v>
      </c>
      <c r="X69" s="27">
        <v>0</v>
      </c>
      <c r="Y69" s="31">
        <v>1</v>
      </c>
      <c r="Z69" s="91" t="s">
        <v>266</v>
      </c>
      <c r="AA69" s="31">
        <v>1</v>
      </c>
      <c r="AB69" s="91" t="s">
        <v>266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1</v>
      </c>
      <c r="S70" s="91" t="s">
        <v>266</v>
      </c>
      <c r="T70" s="31">
        <v>1</v>
      </c>
      <c r="U70" s="91" t="s">
        <v>266</v>
      </c>
      <c r="V70" s="30"/>
      <c r="W70" s="36">
        <v>2</v>
      </c>
      <c r="X70" s="27">
        <v>2.0833333333333332E-2</v>
      </c>
      <c r="Y70" s="31">
        <v>1</v>
      </c>
      <c r="Z70" s="91" t="s">
        <v>266</v>
      </c>
      <c r="AA70" s="31">
        <v>1</v>
      </c>
      <c r="AB70" s="91" t="s">
        <v>266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143</v>
      </c>
      <c r="S75" s="147"/>
      <c r="T75" s="147">
        <f>SUM(T27:T74)</f>
        <v>143</v>
      </c>
      <c r="U75" s="147"/>
      <c r="V75" s="30"/>
      <c r="W75" s="145" t="s">
        <v>481</v>
      </c>
      <c r="X75" s="146"/>
      <c r="Y75" s="147">
        <f>SUM(Y27:Y74)</f>
        <v>73</v>
      </c>
      <c r="Z75" s="147"/>
      <c r="AA75" s="147">
        <f>SUM(AA27:AA74)</f>
        <v>73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11" t="s">
        <v>426</v>
      </c>
      <c r="D84" s="19" t="s">
        <v>427</v>
      </c>
      <c r="E84" s="41">
        <v>37.453342277925501</v>
      </c>
      <c r="F84" s="41">
        <v>55.809629539345998</v>
      </c>
      <c r="G84" s="24">
        <v>0</v>
      </c>
      <c r="H84" s="21">
        <v>0</v>
      </c>
      <c r="I84" s="21"/>
      <c r="J84" s="24"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11" t="s">
        <v>410</v>
      </c>
      <c r="D85" s="19" t="s">
        <v>427</v>
      </c>
      <c r="E85" s="41">
        <v>37.454171783121602</v>
      </c>
      <c r="F85" s="41">
        <v>55.8095041083659</v>
      </c>
      <c r="G85" s="24">
        <v>0</v>
      </c>
      <c r="H85" s="21">
        <v>0.28799999999999998</v>
      </c>
      <c r="I85" s="21">
        <v>0.28799999999999998</v>
      </c>
      <c r="J85" s="24"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20" si="0">IF(C86=" "," ",B85+1)</f>
        <v>3</v>
      </c>
      <c r="C86" s="111" t="s">
        <v>96</v>
      </c>
      <c r="D86" s="19" t="s">
        <v>427</v>
      </c>
      <c r="E86" s="41">
        <v>37.4599139874462</v>
      </c>
      <c r="F86" s="41">
        <v>55.809003142423101</v>
      </c>
      <c r="G86" s="24">
        <v>0</v>
      </c>
      <c r="H86" s="21">
        <v>0.68300000000000005</v>
      </c>
      <c r="I86" s="21">
        <v>0.39500000000000007</v>
      </c>
      <c r="J86" s="24"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2:29" ht="15.75" customHeight="1" x14ac:dyDescent="0.25">
      <c r="B87" s="24">
        <f t="shared" si="0"/>
        <v>4</v>
      </c>
      <c r="C87" s="111" t="s">
        <v>97</v>
      </c>
      <c r="D87" s="24" t="s">
        <v>428</v>
      </c>
      <c r="E87" s="41">
        <v>37.463705073904002</v>
      </c>
      <c r="F87" s="41">
        <v>55.808808314985903</v>
      </c>
      <c r="G87" s="24">
        <v>0</v>
      </c>
      <c r="H87" s="21">
        <v>0.97</v>
      </c>
      <c r="I87" s="21">
        <v>0.28699999999999992</v>
      </c>
      <c r="J87" s="24"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0"/>
        <v>5</v>
      </c>
      <c r="C88" s="111" t="s">
        <v>411</v>
      </c>
      <c r="D88" s="24" t="s">
        <v>429</v>
      </c>
      <c r="E88" s="41">
        <v>37.459694841381797</v>
      </c>
      <c r="F88" s="41">
        <v>55.804997261725497</v>
      </c>
      <c r="G88" s="24">
        <v>0</v>
      </c>
      <c r="H88" s="21">
        <v>1.478</v>
      </c>
      <c r="I88" s="21">
        <v>0.50800000000000001</v>
      </c>
      <c r="J88" s="24"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0"/>
        <v>6</v>
      </c>
      <c r="C89" s="111" t="s">
        <v>412</v>
      </c>
      <c r="D89" s="24" t="s">
        <v>414</v>
      </c>
      <c r="E89" s="41">
        <v>37.456572092071397</v>
      </c>
      <c r="F89" s="41">
        <v>55.802373559954503</v>
      </c>
      <c r="G89" s="24">
        <v>0</v>
      </c>
      <c r="H89" s="21">
        <v>1.8859999999999999</v>
      </c>
      <c r="I89" s="21">
        <v>0.40799999999999992</v>
      </c>
      <c r="J89" s="24"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0"/>
        <v>7</v>
      </c>
      <c r="C90" s="111" t="s">
        <v>413</v>
      </c>
      <c r="D90" s="24" t="s">
        <v>414</v>
      </c>
      <c r="E90" s="41">
        <v>37.458520318595099</v>
      </c>
      <c r="F90" s="41">
        <v>55.799751592549804</v>
      </c>
      <c r="G90" s="24">
        <v>0</v>
      </c>
      <c r="H90" s="21">
        <v>2.2090000000000001</v>
      </c>
      <c r="I90" s="21">
        <v>0.32300000000000018</v>
      </c>
      <c r="J90" s="24"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2:29" ht="15.75" customHeight="1" x14ac:dyDescent="0.25">
      <c r="B91" s="24">
        <f t="shared" si="0"/>
        <v>8</v>
      </c>
      <c r="C91" s="111" t="s">
        <v>414</v>
      </c>
      <c r="D91" s="24" t="s">
        <v>414</v>
      </c>
      <c r="E91" s="41">
        <v>37.464963802835697</v>
      </c>
      <c r="F91" s="41">
        <v>55.797921341093797</v>
      </c>
      <c r="G91" s="24">
        <v>0</v>
      </c>
      <c r="H91" s="21">
        <v>2.6619999999999999</v>
      </c>
      <c r="I91" s="21">
        <v>0.45299999999999985</v>
      </c>
      <c r="J91" s="24"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2</v>
      </c>
      <c r="S91" s="91" t="s">
        <v>270</v>
      </c>
      <c r="T91" s="31">
        <v>2</v>
      </c>
      <c r="U91" s="91" t="s">
        <v>270</v>
      </c>
      <c r="V91" s="30"/>
      <c r="W91" s="36">
        <v>4</v>
      </c>
      <c r="X91" s="27">
        <v>0.22916666666666666</v>
      </c>
      <c r="Y91" s="88">
        <v>1</v>
      </c>
      <c r="Z91" s="91" t="s">
        <v>266</v>
      </c>
      <c r="AA91" s="88">
        <v>1</v>
      </c>
      <c r="AB91" s="91" t="s">
        <v>266</v>
      </c>
      <c r="AC91" s="29"/>
    </row>
    <row r="92" spans="2:29" ht="15.75" customHeight="1" x14ac:dyDescent="0.25">
      <c r="B92" s="24">
        <f t="shared" si="0"/>
        <v>9</v>
      </c>
      <c r="C92" s="111" t="s">
        <v>415</v>
      </c>
      <c r="D92" s="24" t="s">
        <v>430</v>
      </c>
      <c r="E92" s="41">
        <v>37.472004121066902</v>
      </c>
      <c r="F92" s="41">
        <v>55.8008946149126</v>
      </c>
      <c r="G92" s="24">
        <v>0</v>
      </c>
      <c r="H92" s="21">
        <v>3.2669999999999999</v>
      </c>
      <c r="I92" s="21">
        <v>0.60499999999999998</v>
      </c>
      <c r="J92" s="24"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2</v>
      </c>
      <c r="S92" s="91" t="s">
        <v>270</v>
      </c>
      <c r="T92" s="31">
        <v>2</v>
      </c>
      <c r="U92" s="91" t="s">
        <v>270</v>
      </c>
      <c r="V92" s="30"/>
      <c r="W92" s="36">
        <v>4</v>
      </c>
      <c r="X92" s="27">
        <v>0.25</v>
      </c>
      <c r="Y92" s="88">
        <v>1</v>
      </c>
      <c r="Z92" s="91" t="s">
        <v>266</v>
      </c>
      <c r="AA92" s="88">
        <v>1</v>
      </c>
      <c r="AB92" s="91" t="s">
        <v>266</v>
      </c>
      <c r="AC92" s="29"/>
    </row>
    <row r="93" spans="2:29" ht="15.75" customHeight="1" x14ac:dyDescent="0.25">
      <c r="B93" s="24">
        <f t="shared" si="0"/>
        <v>10</v>
      </c>
      <c r="C93" s="111" t="s">
        <v>416</v>
      </c>
      <c r="D93" s="24" t="s">
        <v>431</v>
      </c>
      <c r="E93" s="41">
        <v>37.478066536537803</v>
      </c>
      <c r="F93" s="41">
        <v>55.801342367875499</v>
      </c>
      <c r="G93" s="24">
        <v>0</v>
      </c>
      <c r="H93" s="21">
        <v>3.6970000000000001</v>
      </c>
      <c r="I93" s="21">
        <v>0.43000000000000016</v>
      </c>
      <c r="J93" s="24"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2</v>
      </c>
      <c r="S93" s="91" t="s">
        <v>270</v>
      </c>
      <c r="T93" s="31">
        <v>2</v>
      </c>
      <c r="U93" s="91" t="s">
        <v>270</v>
      </c>
      <c r="V93" s="30"/>
      <c r="W93" s="36">
        <v>4</v>
      </c>
      <c r="X93" s="27">
        <v>0.27083333333333331</v>
      </c>
      <c r="Y93" s="88">
        <v>1</v>
      </c>
      <c r="Z93" s="91" t="s">
        <v>266</v>
      </c>
      <c r="AA93" s="88">
        <v>1</v>
      </c>
      <c r="AB93" s="91" t="s">
        <v>266</v>
      </c>
      <c r="AC93" s="29"/>
    </row>
    <row r="94" spans="2:29" ht="15.75" customHeight="1" x14ac:dyDescent="0.25">
      <c r="B94" s="24">
        <f t="shared" si="0"/>
        <v>11</v>
      </c>
      <c r="C94" s="111" t="s">
        <v>417</v>
      </c>
      <c r="D94" s="24" t="s">
        <v>431</v>
      </c>
      <c r="E94" s="41">
        <v>37.480556361550804</v>
      </c>
      <c r="F94" s="41">
        <v>55.800062426501597</v>
      </c>
      <c r="G94" s="24">
        <v>0</v>
      </c>
      <c r="H94" s="21">
        <v>3.9079999999999999</v>
      </c>
      <c r="I94" s="21">
        <v>0.21099999999999985</v>
      </c>
      <c r="J94" s="24"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5</v>
      </c>
      <c r="S94" s="33">
        <v>6</v>
      </c>
      <c r="T94" s="31">
        <v>5</v>
      </c>
      <c r="U94" s="33">
        <v>6</v>
      </c>
      <c r="V94" s="30"/>
      <c r="W94" s="36">
        <v>4</v>
      </c>
      <c r="X94" s="27">
        <v>0.29166666666666669</v>
      </c>
      <c r="Y94" s="88">
        <v>1</v>
      </c>
      <c r="Z94" s="91" t="s">
        <v>266</v>
      </c>
      <c r="AA94" s="88">
        <v>1</v>
      </c>
      <c r="AB94" s="91" t="s">
        <v>266</v>
      </c>
      <c r="AC94" s="29"/>
    </row>
    <row r="95" spans="2:29" ht="15.75" customHeight="1" x14ac:dyDescent="0.25">
      <c r="B95" s="24">
        <f t="shared" si="0"/>
        <v>12</v>
      </c>
      <c r="C95" s="111" t="s">
        <v>418</v>
      </c>
      <c r="D95" s="24" t="s">
        <v>431</v>
      </c>
      <c r="E95" s="112">
        <v>37.483629018503201</v>
      </c>
      <c r="F95" s="112">
        <v>55.798461114198901</v>
      </c>
      <c r="G95" s="24">
        <v>0</v>
      </c>
      <c r="H95" s="21">
        <v>4.1710000000000003</v>
      </c>
      <c r="I95" s="21">
        <v>0.26300000000000034</v>
      </c>
      <c r="J95" s="24"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5</v>
      </c>
      <c r="S95" s="33">
        <v>6</v>
      </c>
      <c r="T95" s="31">
        <v>5</v>
      </c>
      <c r="U95" s="33">
        <v>6</v>
      </c>
      <c r="V95" s="30"/>
      <c r="W95" s="36">
        <v>4</v>
      </c>
      <c r="X95" s="27">
        <v>0.3125</v>
      </c>
      <c r="Y95" s="31">
        <v>2</v>
      </c>
      <c r="Z95" s="158" t="s">
        <v>492</v>
      </c>
      <c r="AA95" s="31">
        <v>2</v>
      </c>
      <c r="AB95" s="158" t="s">
        <v>492</v>
      </c>
      <c r="AC95" s="29"/>
    </row>
    <row r="96" spans="2:29" ht="15.75" customHeight="1" x14ac:dyDescent="0.25">
      <c r="B96" s="24">
        <f t="shared" si="0"/>
        <v>13</v>
      </c>
      <c r="C96" s="111" t="s">
        <v>221</v>
      </c>
      <c r="D96" s="24" t="s">
        <v>431</v>
      </c>
      <c r="E96" s="41">
        <v>37.488985508720901</v>
      </c>
      <c r="F96" s="41">
        <v>55.7956719925755</v>
      </c>
      <c r="G96" s="40">
        <v>0</v>
      </c>
      <c r="H96" s="51">
        <v>4.6289999999999996</v>
      </c>
      <c r="I96" s="51">
        <v>0.4579999999999993</v>
      </c>
      <c r="J96" s="40"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5</v>
      </c>
      <c r="S96" s="33">
        <v>6</v>
      </c>
      <c r="T96" s="31">
        <v>5</v>
      </c>
      <c r="U96" s="33">
        <v>6</v>
      </c>
      <c r="V96" s="30"/>
      <c r="W96" s="36">
        <v>4</v>
      </c>
      <c r="X96" s="27">
        <v>0.33333333333333331</v>
      </c>
      <c r="Y96" s="31">
        <v>3</v>
      </c>
      <c r="Z96" s="158" t="s">
        <v>492</v>
      </c>
      <c r="AA96" s="31">
        <v>3</v>
      </c>
      <c r="AB96" s="158" t="s">
        <v>492</v>
      </c>
      <c r="AC96" s="29"/>
    </row>
    <row r="97" spans="2:29" ht="15.75" customHeight="1" x14ac:dyDescent="0.25">
      <c r="B97" s="24">
        <f t="shared" si="0"/>
        <v>14</v>
      </c>
      <c r="C97" s="111" t="s">
        <v>202</v>
      </c>
      <c r="D97" s="24" t="s">
        <v>431</v>
      </c>
      <c r="E97" s="41">
        <v>37.492116107159298</v>
      </c>
      <c r="F97" s="41">
        <v>55.794014893819501</v>
      </c>
      <c r="G97" s="40">
        <v>0</v>
      </c>
      <c r="H97" s="51">
        <v>4.899</v>
      </c>
      <c r="I97" s="51">
        <v>0.27000000000000046</v>
      </c>
      <c r="J97" s="40"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5</v>
      </c>
      <c r="S97" s="33">
        <v>6</v>
      </c>
      <c r="T97" s="31">
        <v>5</v>
      </c>
      <c r="U97" s="33">
        <v>6</v>
      </c>
      <c r="V97" s="30"/>
      <c r="W97" s="36">
        <v>4</v>
      </c>
      <c r="X97" s="27">
        <v>0.35416666666666669</v>
      </c>
      <c r="Y97" s="31">
        <v>2</v>
      </c>
      <c r="Z97" s="158" t="s">
        <v>492</v>
      </c>
      <c r="AA97" s="31">
        <v>2</v>
      </c>
      <c r="AB97" s="158" t="s">
        <v>492</v>
      </c>
      <c r="AC97" s="29"/>
    </row>
    <row r="98" spans="2:29" ht="15.75" customHeight="1" x14ac:dyDescent="0.25">
      <c r="B98" s="24">
        <f t="shared" si="0"/>
        <v>15</v>
      </c>
      <c r="C98" s="111" t="s">
        <v>201</v>
      </c>
      <c r="D98" s="24" t="s">
        <v>127</v>
      </c>
      <c r="E98" s="41">
        <v>37.496777078532197</v>
      </c>
      <c r="F98" s="41">
        <v>55.795216517035797</v>
      </c>
      <c r="G98" s="40">
        <v>0</v>
      </c>
      <c r="H98" s="51">
        <v>5.3540000000000001</v>
      </c>
      <c r="I98" s="51">
        <v>0.45500000000000007</v>
      </c>
      <c r="J98" s="40"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5</v>
      </c>
      <c r="S98" s="33">
        <v>6</v>
      </c>
      <c r="T98" s="31">
        <v>5</v>
      </c>
      <c r="U98" s="33">
        <v>6</v>
      </c>
      <c r="V98" s="30"/>
      <c r="W98" s="36">
        <v>4</v>
      </c>
      <c r="X98" s="27">
        <v>0.375</v>
      </c>
      <c r="Y98" s="31">
        <v>3</v>
      </c>
      <c r="Z98" s="158" t="s">
        <v>492</v>
      </c>
      <c r="AA98" s="31">
        <v>3</v>
      </c>
      <c r="AB98" s="158" t="s">
        <v>492</v>
      </c>
      <c r="AC98" s="29"/>
    </row>
    <row r="99" spans="2:29" ht="15.75" customHeight="1" x14ac:dyDescent="0.25">
      <c r="B99" s="24">
        <f t="shared" si="0"/>
        <v>16</v>
      </c>
      <c r="C99" s="111" t="s">
        <v>200</v>
      </c>
      <c r="D99" s="24" t="s">
        <v>216</v>
      </c>
      <c r="E99" s="41">
        <v>37.5058578547563</v>
      </c>
      <c r="F99" s="41">
        <v>55.800531309563702</v>
      </c>
      <c r="G99" s="40">
        <v>0</v>
      </c>
      <c r="H99" s="51">
        <v>6.1269999999999998</v>
      </c>
      <c r="I99" s="51">
        <v>0.77299999999999969</v>
      </c>
      <c r="J99" s="40"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5</v>
      </c>
      <c r="S99" s="31">
        <v>6</v>
      </c>
      <c r="T99" s="31">
        <v>5</v>
      </c>
      <c r="U99" s="31">
        <v>6</v>
      </c>
      <c r="V99" s="30"/>
      <c r="W99" s="36">
        <v>4</v>
      </c>
      <c r="X99" s="27">
        <v>0.39583333333333331</v>
      </c>
      <c r="Y99" s="31">
        <v>2</v>
      </c>
      <c r="Z99" s="158" t="s">
        <v>492</v>
      </c>
      <c r="AA99" s="31">
        <v>2</v>
      </c>
      <c r="AB99" s="158" t="s">
        <v>492</v>
      </c>
      <c r="AC99" s="29"/>
    </row>
    <row r="100" spans="2:29" ht="15.75" customHeight="1" x14ac:dyDescent="0.25">
      <c r="B100" s="24">
        <f t="shared" si="0"/>
        <v>17</v>
      </c>
      <c r="C100" s="111" t="s">
        <v>211</v>
      </c>
      <c r="D100" s="24" t="s">
        <v>358</v>
      </c>
      <c r="E100" s="41">
        <v>37.513734186842498</v>
      </c>
      <c r="F100" s="41">
        <v>55.802310232931902</v>
      </c>
      <c r="G100" s="40">
        <v>0</v>
      </c>
      <c r="H100" s="51">
        <v>6.7460000000000004</v>
      </c>
      <c r="I100" s="51">
        <v>0.61900000000000066</v>
      </c>
      <c r="J100" s="40"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3</v>
      </c>
      <c r="S100" s="31">
        <v>10</v>
      </c>
      <c r="T100" s="31">
        <v>3</v>
      </c>
      <c r="U100" s="31">
        <v>10</v>
      </c>
      <c r="V100" s="30"/>
      <c r="W100" s="36">
        <v>4</v>
      </c>
      <c r="X100" s="27">
        <v>0.41666666666666669</v>
      </c>
      <c r="Y100" s="31">
        <v>3</v>
      </c>
      <c r="Z100" s="158" t="s">
        <v>492</v>
      </c>
      <c r="AA100" s="31">
        <v>3</v>
      </c>
      <c r="AB100" s="158" t="s">
        <v>492</v>
      </c>
      <c r="AC100" s="29"/>
    </row>
    <row r="101" spans="2:29" ht="15.75" customHeight="1" x14ac:dyDescent="0.25">
      <c r="B101" s="24">
        <f t="shared" si="0"/>
        <v>18</v>
      </c>
      <c r="C101" s="41" t="s">
        <v>308</v>
      </c>
      <c r="D101" s="24"/>
      <c r="E101" s="42"/>
      <c r="F101" s="42"/>
      <c r="G101" s="113" t="s">
        <v>385</v>
      </c>
      <c r="H101" s="51">
        <f>H100+I101</f>
        <v>6.7460000000000004</v>
      </c>
      <c r="I101" s="51">
        <v>0</v>
      </c>
      <c r="J101" s="40"/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3</v>
      </c>
      <c r="S101" s="31">
        <v>10</v>
      </c>
      <c r="T101" s="31">
        <v>3</v>
      </c>
      <c r="U101" s="31">
        <v>10</v>
      </c>
      <c r="V101" s="30"/>
      <c r="W101" s="36">
        <v>4</v>
      </c>
      <c r="X101" s="27">
        <v>0.4375</v>
      </c>
      <c r="Y101" s="31">
        <v>2</v>
      </c>
      <c r="Z101" s="158" t="s">
        <v>492</v>
      </c>
      <c r="AA101" s="31">
        <v>2</v>
      </c>
      <c r="AB101" s="158" t="s">
        <v>492</v>
      </c>
      <c r="AC101" s="29"/>
    </row>
    <row r="102" spans="2:29" ht="15.75" customHeight="1" x14ac:dyDescent="0.25">
      <c r="B102" s="24">
        <f t="shared" si="0"/>
        <v>19</v>
      </c>
      <c r="C102" s="111" t="s">
        <v>66</v>
      </c>
      <c r="D102" s="24" t="s">
        <v>358</v>
      </c>
      <c r="E102" s="41">
        <v>37.513734186842498</v>
      </c>
      <c r="F102" s="41">
        <v>55.802310232931902</v>
      </c>
      <c r="G102" s="114">
        <v>1</v>
      </c>
      <c r="H102" s="51">
        <v>0</v>
      </c>
      <c r="I102" s="51"/>
      <c r="J102" s="40">
        <v>1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3</v>
      </c>
      <c r="S102" s="31">
        <v>10</v>
      </c>
      <c r="T102" s="31">
        <v>3</v>
      </c>
      <c r="U102" s="31">
        <v>10</v>
      </c>
      <c r="V102" s="30"/>
      <c r="W102" s="36">
        <v>4</v>
      </c>
      <c r="X102" s="27">
        <v>0.45833333333333298</v>
      </c>
      <c r="Y102" s="31">
        <v>3</v>
      </c>
      <c r="Z102" s="158" t="s">
        <v>492</v>
      </c>
      <c r="AA102" s="31">
        <v>3</v>
      </c>
      <c r="AB102" s="158" t="s">
        <v>492</v>
      </c>
      <c r="AC102" s="29"/>
    </row>
    <row r="103" spans="2:29" ht="15.75" customHeight="1" x14ac:dyDescent="0.25">
      <c r="B103" s="24">
        <f t="shared" si="0"/>
        <v>20</v>
      </c>
      <c r="C103" s="111" t="s">
        <v>199</v>
      </c>
      <c r="D103" s="24" t="s">
        <v>358</v>
      </c>
      <c r="E103" s="41">
        <v>37.513362650780799</v>
      </c>
      <c r="F103" s="41">
        <v>55.803085254694899</v>
      </c>
      <c r="G103" s="114">
        <v>1</v>
      </c>
      <c r="H103" s="51">
        <v>0.107</v>
      </c>
      <c r="I103" s="51">
        <v>0.107</v>
      </c>
      <c r="J103" s="114">
        <v>2</v>
      </c>
      <c r="L103" s="8">
        <v>20</v>
      </c>
      <c r="M103" s="8">
        <v>0</v>
      </c>
      <c r="N103" s="8">
        <v>1</v>
      </c>
      <c r="O103" s="26"/>
      <c r="P103" s="31">
        <v>3</v>
      </c>
      <c r="Q103" s="35">
        <v>0.47916666666666702</v>
      </c>
      <c r="R103" s="31">
        <v>3</v>
      </c>
      <c r="S103" s="31">
        <v>10</v>
      </c>
      <c r="T103" s="31">
        <v>3</v>
      </c>
      <c r="U103" s="31">
        <v>10</v>
      </c>
      <c r="V103" s="30"/>
      <c r="W103" s="36">
        <v>4</v>
      </c>
      <c r="X103" s="27">
        <v>0.47916666666666702</v>
      </c>
      <c r="Y103" s="31">
        <v>2</v>
      </c>
      <c r="Z103" s="158" t="s">
        <v>492</v>
      </c>
      <c r="AA103" s="31">
        <v>2</v>
      </c>
      <c r="AB103" s="158" t="s">
        <v>492</v>
      </c>
      <c r="AC103" s="29"/>
    </row>
    <row r="104" spans="2:29" ht="15.75" customHeight="1" x14ac:dyDescent="0.25">
      <c r="B104" s="24">
        <f t="shared" si="0"/>
        <v>21</v>
      </c>
      <c r="C104" s="111" t="s">
        <v>216</v>
      </c>
      <c r="D104" s="24" t="s">
        <v>216</v>
      </c>
      <c r="E104" s="41">
        <v>37.507838456819997</v>
      </c>
      <c r="F104" s="41">
        <v>55.802037052450899</v>
      </c>
      <c r="G104" s="114">
        <v>1</v>
      </c>
      <c r="H104" s="51">
        <v>0.91100000000000003</v>
      </c>
      <c r="I104" s="51">
        <v>0.80400000000000005</v>
      </c>
      <c r="J104" s="40">
        <v>3</v>
      </c>
      <c r="L104" s="8">
        <v>21</v>
      </c>
      <c r="M104" s="8">
        <v>0</v>
      </c>
      <c r="N104" s="8">
        <v>2</v>
      </c>
      <c r="O104" s="26"/>
      <c r="P104" s="31">
        <v>3</v>
      </c>
      <c r="Q104" s="35">
        <v>0.5</v>
      </c>
      <c r="R104" s="31">
        <v>3</v>
      </c>
      <c r="S104" s="31">
        <v>10</v>
      </c>
      <c r="T104" s="31">
        <v>3</v>
      </c>
      <c r="U104" s="31">
        <v>10</v>
      </c>
      <c r="V104" s="30"/>
      <c r="W104" s="36">
        <v>4</v>
      </c>
      <c r="X104" s="27">
        <v>0.5</v>
      </c>
      <c r="Y104" s="31">
        <v>3</v>
      </c>
      <c r="Z104" s="158" t="s">
        <v>492</v>
      </c>
      <c r="AA104" s="31">
        <v>3</v>
      </c>
      <c r="AB104" s="158" t="s">
        <v>492</v>
      </c>
      <c r="AC104" s="29"/>
    </row>
    <row r="105" spans="2:29" ht="15.75" customHeight="1" x14ac:dyDescent="0.25">
      <c r="B105" s="24">
        <f t="shared" si="0"/>
        <v>22</v>
      </c>
      <c r="C105" s="111" t="s">
        <v>216</v>
      </c>
      <c r="D105" s="24" t="s">
        <v>216</v>
      </c>
      <c r="E105" s="41">
        <v>37.508449376091797</v>
      </c>
      <c r="F105" s="41">
        <v>55.803403442815501</v>
      </c>
      <c r="G105" s="114">
        <v>1</v>
      </c>
      <c r="H105" s="51">
        <v>1.208</v>
      </c>
      <c r="I105" s="51">
        <v>0.29699999999999993</v>
      </c>
      <c r="J105" s="114">
        <v>4</v>
      </c>
      <c r="L105" s="8">
        <v>22</v>
      </c>
      <c r="M105" s="8">
        <v>0</v>
      </c>
      <c r="N105" s="8">
        <v>3</v>
      </c>
      <c r="O105" s="26" t="s">
        <v>32</v>
      </c>
      <c r="P105" s="31">
        <v>3</v>
      </c>
      <c r="Q105" s="35">
        <v>0.52083333333333337</v>
      </c>
      <c r="R105" s="31">
        <v>3</v>
      </c>
      <c r="S105" s="31">
        <v>10</v>
      </c>
      <c r="T105" s="31">
        <v>3</v>
      </c>
      <c r="U105" s="31">
        <v>10</v>
      </c>
      <c r="V105" s="30"/>
      <c r="W105" s="36">
        <v>4</v>
      </c>
      <c r="X105" s="27">
        <v>0.52083333333333337</v>
      </c>
      <c r="Y105" s="31">
        <v>2</v>
      </c>
      <c r="Z105" s="158" t="s">
        <v>492</v>
      </c>
      <c r="AA105" s="31">
        <v>2</v>
      </c>
      <c r="AB105" s="158" t="s">
        <v>492</v>
      </c>
      <c r="AC105" s="29"/>
    </row>
    <row r="106" spans="2:29" ht="15.75" customHeight="1" x14ac:dyDescent="0.25">
      <c r="B106" s="24">
        <f t="shared" si="0"/>
        <v>23</v>
      </c>
      <c r="C106" s="111" t="s">
        <v>200</v>
      </c>
      <c r="D106" s="24" t="s">
        <v>216</v>
      </c>
      <c r="E106" s="41">
        <v>37.505593852395101</v>
      </c>
      <c r="F106" s="41">
        <v>55.800800887913198</v>
      </c>
      <c r="G106" s="114">
        <v>1</v>
      </c>
      <c r="H106" s="51">
        <v>1.5680000000000001</v>
      </c>
      <c r="I106" s="51">
        <v>0.3600000000000001</v>
      </c>
      <c r="J106" s="40">
        <v>5</v>
      </c>
      <c r="L106" s="8">
        <v>23</v>
      </c>
      <c r="M106" s="8">
        <v>0</v>
      </c>
      <c r="N106" s="8">
        <v>4</v>
      </c>
      <c r="O106" s="26"/>
      <c r="P106" s="31">
        <v>3</v>
      </c>
      <c r="Q106" s="35">
        <v>0.54166666666666663</v>
      </c>
      <c r="R106" s="31">
        <v>3</v>
      </c>
      <c r="S106" s="31">
        <v>10</v>
      </c>
      <c r="T106" s="31">
        <v>3</v>
      </c>
      <c r="U106" s="31">
        <v>10</v>
      </c>
      <c r="V106" s="30"/>
      <c r="W106" s="36">
        <v>4</v>
      </c>
      <c r="X106" s="27">
        <v>0.54166666666666663</v>
      </c>
      <c r="Y106" s="31">
        <v>3</v>
      </c>
      <c r="Z106" s="158" t="s">
        <v>492</v>
      </c>
      <c r="AA106" s="31">
        <v>3</v>
      </c>
      <c r="AB106" s="158" t="s">
        <v>492</v>
      </c>
      <c r="AC106" s="29"/>
    </row>
    <row r="107" spans="2:29" ht="15.75" customHeight="1" x14ac:dyDescent="0.25">
      <c r="B107" s="24">
        <f t="shared" si="0"/>
        <v>24</v>
      </c>
      <c r="C107" s="111" t="s">
        <v>201</v>
      </c>
      <c r="D107" s="24" t="s">
        <v>127</v>
      </c>
      <c r="E107" s="41">
        <v>37.495380212240498</v>
      </c>
      <c r="F107" s="41">
        <v>55.794764749309898</v>
      </c>
      <c r="G107" s="114">
        <v>1</v>
      </c>
      <c r="H107" s="51">
        <v>2.3919999999999999</v>
      </c>
      <c r="I107" s="51">
        <v>0.82399999999999984</v>
      </c>
      <c r="J107" s="114">
        <v>6</v>
      </c>
      <c r="L107" s="8">
        <v>24</v>
      </c>
      <c r="M107" s="8">
        <v>0</v>
      </c>
      <c r="N107" s="8">
        <v>5</v>
      </c>
      <c r="O107" s="26"/>
      <c r="P107" s="31">
        <v>3</v>
      </c>
      <c r="Q107" s="35">
        <v>0.5625</v>
      </c>
      <c r="R107" s="31">
        <v>3</v>
      </c>
      <c r="S107" s="31">
        <v>10</v>
      </c>
      <c r="T107" s="31">
        <v>3</v>
      </c>
      <c r="U107" s="31">
        <v>10</v>
      </c>
      <c r="V107" s="30"/>
      <c r="W107" s="36">
        <v>4</v>
      </c>
      <c r="X107" s="27">
        <v>0.5625</v>
      </c>
      <c r="Y107" s="31">
        <v>2</v>
      </c>
      <c r="Z107" s="158" t="s">
        <v>492</v>
      </c>
      <c r="AA107" s="31">
        <v>2</v>
      </c>
      <c r="AB107" s="158" t="s">
        <v>492</v>
      </c>
      <c r="AC107" s="29"/>
    </row>
    <row r="108" spans="2:29" ht="15.75" customHeight="1" x14ac:dyDescent="0.25">
      <c r="B108" s="24">
        <f t="shared" si="0"/>
        <v>25</v>
      </c>
      <c r="C108" s="111" t="s">
        <v>202</v>
      </c>
      <c r="D108" s="24" t="s">
        <v>431</v>
      </c>
      <c r="E108" s="41">
        <v>37.490744550396997</v>
      </c>
      <c r="F108" s="41">
        <v>55.795011429326003</v>
      </c>
      <c r="G108" s="114">
        <v>1</v>
      </c>
      <c r="H108" s="51">
        <v>2.8050000000000002</v>
      </c>
      <c r="I108" s="51">
        <v>0.41300000000000026</v>
      </c>
      <c r="J108" s="40">
        <v>7</v>
      </c>
      <c r="L108" s="8">
        <v>25</v>
      </c>
      <c r="M108" s="8">
        <v>0</v>
      </c>
      <c r="N108" s="8">
        <v>6</v>
      </c>
      <c r="O108" s="26"/>
      <c r="P108" s="31">
        <v>3</v>
      </c>
      <c r="Q108" s="35">
        <v>0.58333333333333337</v>
      </c>
      <c r="R108" s="31">
        <v>3</v>
      </c>
      <c r="S108" s="31">
        <v>10</v>
      </c>
      <c r="T108" s="31">
        <v>3</v>
      </c>
      <c r="U108" s="31">
        <v>10</v>
      </c>
      <c r="V108" s="30"/>
      <c r="W108" s="36">
        <v>4</v>
      </c>
      <c r="X108" s="27">
        <v>0.58333333333333337</v>
      </c>
      <c r="Y108" s="31">
        <v>3</v>
      </c>
      <c r="Z108" s="158" t="s">
        <v>492</v>
      </c>
      <c r="AA108" s="31">
        <v>3</v>
      </c>
      <c r="AB108" s="158" t="s">
        <v>492</v>
      </c>
      <c r="AC108" s="29"/>
    </row>
    <row r="109" spans="2:29" ht="15.75" customHeight="1" x14ac:dyDescent="0.25">
      <c r="B109" s="24">
        <f t="shared" si="0"/>
        <v>26</v>
      </c>
      <c r="C109" s="111" t="s">
        <v>221</v>
      </c>
      <c r="D109" s="24" t="s">
        <v>431</v>
      </c>
      <c r="E109" s="41">
        <v>37.488634879892999</v>
      </c>
      <c r="F109" s="41">
        <v>55.7961091425002</v>
      </c>
      <c r="G109" s="114">
        <v>1</v>
      </c>
      <c r="H109" s="51">
        <v>2.9860000000000002</v>
      </c>
      <c r="I109" s="51">
        <v>0.18100000000000005</v>
      </c>
      <c r="J109" s="114">
        <v>8</v>
      </c>
      <c r="L109" s="8">
        <v>26</v>
      </c>
      <c r="M109" s="8">
        <v>0</v>
      </c>
      <c r="N109" s="8">
        <v>7</v>
      </c>
      <c r="O109" s="26"/>
      <c r="P109" s="31">
        <v>3</v>
      </c>
      <c r="Q109" s="35">
        <v>0.60416666666666663</v>
      </c>
      <c r="R109" s="31">
        <v>3</v>
      </c>
      <c r="S109" s="31">
        <v>10</v>
      </c>
      <c r="T109" s="31">
        <v>3</v>
      </c>
      <c r="U109" s="31">
        <v>10</v>
      </c>
      <c r="V109" s="30"/>
      <c r="W109" s="36">
        <v>4</v>
      </c>
      <c r="X109" s="27">
        <v>0.60416666666666663</v>
      </c>
      <c r="Y109" s="31">
        <v>2</v>
      </c>
      <c r="Z109" s="158" t="s">
        <v>492</v>
      </c>
      <c r="AA109" s="31">
        <v>2</v>
      </c>
      <c r="AB109" s="158" t="s">
        <v>492</v>
      </c>
      <c r="AC109" s="29"/>
    </row>
    <row r="110" spans="2:29" ht="15.75" customHeight="1" x14ac:dyDescent="0.25">
      <c r="B110" s="24">
        <f t="shared" si="0"/>
        <v>27</v>
      </c>
      <c r="C110" s="111" t="s">
        <v>418</v>
      </c>
      <c r="D110" s="24" t="s">
        <v>431</v>
      </c>
      <c r="E110" s="41">
        <v>37.4827901479864</v>
      </c>
      <c r="F110" s="41">
        <v>55.799129997581304</v>
      </c>
      <c r="G110" s="114">
        <v>1</v>
      </c>
      <c r="H110" s="51">
        <v>3.4830000000000001</v>
      </c>
      <c r="I110" s="51">
        <v>0.49699999999999989</v>
      </c>
      <c r="J110" s="40">
        <v>9</v>
      </c>
      <c r="L110" s="8">
        <v>27</v>
      </c>
      <c r="M110" s="8">
        <v>0</v>
      </c>
      <c r="N110" s="8">
        <v>8</v>
      </c>
      <c r="O110" s="26"/>
      <c r="P110" s="31">
        <v>3</v>
      </c>
      <c r="Q110" s="35">
        <v>0.625</v>
      </c>
      <c r="R110" s="31">
        <v>3</v>
      </c>
      <c r="S110" s="31">
        <v>10</v>
      </c>
      <c r="T110" s="31">
        <v>3</v>
      </c>
      <c r="U110" s="31">
        <v>10</v>
      </c>
      <c r="V110" s="30"/>
      <c r="W110" s="36">
        <v>4</v>
      </c>
      <c r="X110" s="27">
        <v>0.625</v>
      </c>
      <c r="Y110" s="31">
        <v>3</v>
      </c>
      <c r="Z110" s="158" t="s">
        <v>492</v>
      </c>
      <c r="AA110" s="31">
        <v>3</v>
      </c>
      <c r="AB110" s="158" t="s">
        <v>492</v>
      </c>
      <c r="AC110" s="29"/>
    </row>
    <row r="111" spans="2:29" ht="15.75" customHeight="1" x14ac:dyDescent="0.25">
      <c r="B111" s="24">
        <f t="shared" si="0"/>
        <v>28</v>
      </c>
      <c r="C111" s="111" t="s">
        <v>417</v>
      </c>
      <c r="D111" s="24" t="s">
        <v>431</v>
      </c>
      <c r="E111" s="41">
        <v>37.479503577073899</v>
      </c>
      <c r="F111" s="41">
        <v>55.800816713628798</v>
      </c>
      <c r="G111" s="114">
        <v>1</v>
      </c>
      <c r="H111" s="51">
        <v>3.762</v>
      </c>
      <c r="I111" s="51">
        <v>0.27899999999999991</v>
      </c>
      <c r="J111" s="114">
        <v>10</v>
      </c>
      <c r="L111" s="8">
        <v>28</v>
      </c>
      <c r="M111" s="8">
        <v>0</v>
      </c>
      <c r="N111" s="8">
        <v>9</v>
      </c>
      <c r="O111" s="156"/>
      <c r="P111" s="31">
        <v>3</v>
      </c>
      <c r="Q111" s="35">
        <v>0.64583333333333337</v>
      </c>
      <c r="R111" s="31">
        <v>3</v>
      </c>
      <c r="S111" s="31">
        <v>10</v>
      </c>
      <c r="T111" s="31">
        <v>3</v>
      </c>
      <c r="U111" s="31">
        <v>10</v>
      </c>
      <c r="V111" s="30"/>
      <c r="W111" s="36">
        <v>4</v>
      </c>
      <c r="X111" s="27">
        <v>0.64583333333333337</v>
      </c>
      <c r="Y111" s="31">
        <v>2</v>
      </c>
      <c r="Z111" s="158" t="s">
        <v>492</v>
      </c>
      <c r="AA111" s="31">
        <v>2</v>
      </c>
      <c r="AB111" s="158" t="s">
        <v>492</v>
      </c>
      <c r="AC111" s="29"/>
    </row>
    <row r="112" spans="2:29" ht="15.75" customHeight="1" x14ac:dyDescent="0.25">
      <c r="B112" s="24">
        <f t="shared" si="0"/>
        <v>29</v>
      </c>
      <c r="C112" s="111" t="s">
        <v>416</v>
      </c>
      <c r="D112" s="24" t="s">
        <v>432</v>
      </c>
      <c r="E112" s="41">
        <v>37.475239581693103</v>
      </c>
      <c r="F112" s="41">
        <v>55.802378429449803</v>
      </c>
      <c r="G112" s="114">
        <v>1</v>
      </c>
      <c r="H112" s="51">
        <v>4.1760000000000002</v>
      </c>
      <c r="I112" s="51">
        <v>0.41400000000000015</v>
      </c>
      <c r="J112" s="40">
        <v>11</v>
      </c>
      <c r="L112" s="8">
        <v>29</v>
      </c>
      <c r="M112" s="8">
        <v>0</v>
      </c>
      <c r="N112" s="8">
        <v>10</v>
      </c>
      <c r="O112" s="26"/>
      <c r="P112" s="31">
        <v>3</v>
      </c>
      <c r="Q112" s="35">
        <v>0.66666666666666663</v>
      </c>
      <c r="R112" s="31">
        <v>5</v>
      </c>
      <c r="S112" s="33">
        <v>6</v>
      </c>
      <c r="T112" s="31">
        <v>5</v>
      </c>
      <c r="U112" s="33">
        <v>6</v>
      </c>
      <c r="V112" s="30"/>
      <c r="W112" s="36">
        <v>4</v>
      </c>
      <c r="X112" s="27">
        <v>0.66666666666666663</v>
      </c>
      <c r="Y112" s="31">
        <v>3</v>
      </c>
      <c r="Z112" s="158" t="s">
        <v>492</v>
      </c>
      <c r="AA112" s="31">
        <v>3</v>
      </c>
      <c r="AB112" s="158" t="s">
        <v>492</v>
      </c>
      <c r="AC112" s="29"/>
    </row>
    <row r="113" spans="1:29" ht="15.75" customHeight="1" x14ac:dyDescent="0.25">
      <c r="B113" s="24">
        <f t="shared" si="0"/>
        <v>30</v>
      </c>
      <c r="C113" s="111" t="s">
        <v>415</v>
      </c>
      <c r="D113" s="24" t="s">
        <v>430</v>
      </c>
      <c r="E113" s="41">
        <v>37.471541683527903</v>
      </c>
      <c r="F113" s="41">
        <v>55.800892820227801</v>
      </c>
      <c r="G113" s="114">
        <v>1</v>
      </c>
      <c r="H113" s="51">
        <v>4.4930000000000003</v>
      </c>
      <c r="I113" s="51">
        <v>0.31700000000000017</v>
      </c>
      <c r="J113" s="114">
        <v>12</v>
      </c>
      <c r="L113" s="8">
        <v>30</v>
      </c>
      <c r="M113" s="8">
        <v>0</v>
      </c>
      <c r="N113" s="8">
        <v>11</v>
      </c>
      <c r="O113" s="26"/>
      <c r="P113" s="31">
        <v>3</v>
      </c>
      <c r="Q113" s="35">
        <v>0.6875</v>
      </c>
      <c r="R113" s="31">
        <v>5</v>
      </c>
      <c r="S113" s="33">
        <v>6</v>
      </c>
      <c r="T113" s="31">
        <v>5</v>
      </c>
      <c r="U113" s="33">
        <v>6</v>
      </c>
      <c r="V113" s="30"/>
      <c r="W113" s="36">
        <v>4</v>
      </c>
      <c r="X113" s="27">
        <v>0.6875</v>
      </c>
      <c r="Y113" s="31">
        <v>2</v>
      </c>
      <c r="Z113" s="158" t="s">
        <v>492</v>
      </c>
      <c r="AA113" s="31">
        <v>2</v>
      </c>
      <c r="AB113" s="158" t="s">
        <v>492</v>
      </c>
      <c r="AC113" s="29"/>
    </row>
    <row r="114" spans="1:29" ht="15.75" customHeight="1" x14ac:dyDescent="0.25">
      <c r="B114" s="24">
        <f t="shared" si="0"/>
        <v>31</v>
      </c>
      <c r="C114" s="111" t="s">
        <v>414</v>
      </c>
      <c r="D114" s="24" t="s">
        <v>414</v>
      </c>
      <c r="E114" s="41">
        <v>37.464134380431801</v>
      </c>
      <c r="F114" s="41">
        <v>55.798262404613197</v>
      </c>
      <c r="G114" s="114">
        <v>1</v>
      </c>
      <c r="H114" s="51">
        <v>5.1310000000000002</v>
      </c>
      <c r="I114" s="51">
        <v>0.6379999999999999</v>
      </c>
      <c r="J114" s="40">
        <v>13</v>
      </c>
      <c r="L114" s="8">
        <v>31</v>
      </c>
      <c r="M114" s="8">
        <v>0</v>
      </c>
      <c r="N114" s="8">
        <v>12</v>
      </c>
      <c r="O114" s="26"/>
      <c r="P114" s="31">
        <v>3</v>
      </c>
      <c r="Q114" s="35">
        <v>0.70833333333333337</v>
      </c>
      <c r="R114" s="31">
        <v>5</v>
      </c>
      <c r="S114" s="33">
        <v>6</v>
      </c>
      <c r="T114" s="31">
        <v>5</v>
      </c>
      <c r="U114" s="33">
        <v>6</v>
      </c>
      <c r="V114" s="30"/>
      <c r="W114" s="36">
        <v>4</v>
      </c>
      <c r="X114" s="27">
        <v>0.70833333333333337</v>
      </c>
      <c r="Y114" s="31">
        <v>3</v>
      </c>
      <c r="Z114" s="158" t="s">
        <v>492</v>
      </c>
      <c r="AA114" s="31">
        <v>3</v>
      </c>
      <c r="AB114" s="158" t="s">
        <v>492</v>
      </c>
      <c r="AC114" s="29"/>
    </row>
    <row r="115" spans="1:29" ht="15.75" customHeight="1" x14ac:dyDescent="0.25">
      <c r="B115" s="24">
        <f t="shared" si="0"/>
        <v>32</v>
      </c>
      <c r="C115" s="111" t="s">
        <v>413</v>
      </c>
      <c r="D115" s="24" t="s">
        <v>414</v>
      </c>
      <c r="E115" s="41">
        <v>37.459071647922002</v>
      </c>
      <c r="F115" s="41">
        <v>55.799696656905901</v>
      </c>
      <c r="G115" s="114">
        <v>1</v>
      </c>
      <c r="H115" s="51">
        <v>5.4870000000000001</v>
      </c>
      <c r="I115" s="51">
        <v>0.35599999999999987</v>
      </c>
      <c r="J115" s="114">
        <v>14</v>
      </c>
      <c r="L115" s="8">
        <v>32</v>
      </c>
      <c r="M115" s="8">
        <v>0</v>
      </c>
      <c r="N115" s="8">
        <v>13</v>
      </c>
      <c r="O115" s="26"/>
      <c r="P115" s="31">
        <v>3</v>
      </c>
      <c r="Q115" s="35">
        <v>0.72916666666666663</v>
      </c>
      <c r="R115" s="31">
        <v>5</v>
      </c>
      <c r="S115" s="33">
        <v>6</v>
      </c>
      <c r="T115" s="31">
        <v>5</v>
      </c>
      <c r="U115" s="33">
        <v>6</v>
      </c>
      <c r="V115" s="30"/>
      <c r="W115" s="36">
        <v>4</v>
      </c>
      <c r="X115" s="27">
        <v>0.72916666666666663</v>
      </c>
      <c r="Y115" s="31">
        <v>2</v>
      </c>
      <c r="Z115" s="158" t="s">
        <v>492</v>
      </c>
      <c r="AA115" s="31">
        <v>2</v>
      </c>
      <c r="AB115" s="158" t="s">
        <v>492</v>
      </c>
      <c r="AC115" s="29"/>
    </row>
    <row r="116" spans="1:29" ht="15.75" customHeight="1" x14ac:dyDescent="0.25">
      <c r="B116" s="24">
        <f t="shared" si="0"/>
        <v>33</v>
      </c>
      <c r="C116" s="111" t="s">
        <v>412</v>
      </c>
      <c r="D116" s="24" t="s">
        <v>414</v>
      </c>
      <c r="E116" s="41">
        <v>37.456859302720801</v>
      </c>
      <c r="F116" s="41">
        <v>55.8022119914828</v>
      </c>
      <c r="G116" s="114">
        <v>1</v>
      </c>
      <c r="H116" s="51">
        <v>5.8170000000000002</v>
      </c>
      <c r="I116" s="51">
        <v>0.33000000000000007</v>
      </c>
      <c r="J116" s="40">
        <v>15</v>
      </c>
      <c r="L116" s="8">
        <v>33</v>
      </c>
      <c r="M116" s="8">
        <v>0</v>
      </c>
      <c r="N116" s="8">
        <v>14</v>
      </c>
      <c r="O116" s="26"/>
      <c r="P116" s="31">
        <v>3</v>
      </c>
      <c r="Q116" s="35">
        <v>0.75</v>
      </c>
      <c r="R116" s="31">
        <v>5</v>
      </c>
      <c r="S116" s="33">
        <v>6</v>
      </c>
      <c r="T116" s="31">
        <v>5</v>
      </c>
      <c r="U116" s="33">
        <v>6</v>
      </c>
      <c r="V116" s="30"/>
      <c r="W116" s="36">
        <v>4</v>
      </c>
      <c r="X116" s="27">
        <v>0.75</v>
      </c>
      <c r="Y116" s="31">
        <v>3</v>
      </c>
      <c r="Z116" s="158" t="s">
        <v>492</v>
      </c>
      <c r="AA116" s="31">
        <v>3</v>
      </c>
      <c r="AB116" s="158" t="s">
        <v>492</v>
      </c>
      <c r="AC116" s="29"/>
    </row>
    <row r="117" spans="1:29" ht="15.75" customHeight="1" x14ac:dyDescent="0.25">
      <c r="A117" s="10"/>
      <c r="B117" s="24">
        <f t="shared" si="0"/>
        <v>34</v>
      </c>
      <c r="C117" s="111" t="s">
        <v>411</v>
      </c>
      <c r="D117" s="24" t="s">
        <v>429</v>
      </c>
      <c r="E117" s="41">
        <v>37.459331558634702</v>
      </c>
      <c r="F117" s="41">
        <v>55.804449747226499</v>
      </c>
      <c r="G117" s="114">
        <v>1</v>
      </c>
      <c r="H117" s="51">
        <v>6.181</v>
      </c>
      <c r="I117" s="51">
        <v>0.36399999999999988</v>
      </c>
      <c r="J117" s="114">
        <v>16</v>
      </c>
      <c r="L117" s="8">
        <v>34</v>
      </c>
      <c r="M117" s="8">
        <v>0</v>
      </c>
      <c r="N117" s="8">
        <v>15</v>
      </c>
      <c r="O117" s="26"/>
      <c r="P117" s="31">
        <v>3</v>
      </c>
      <c r="Q117" s="35">
        <v>0.77083333333333337</v>
      </c>
      <c r="R117" s="31">
        <v>5</v>
      </c>
      <c r="S117" s="33">
        <v>6</v>
      </c>
      <c r="T117" s="31">
        <v>5</v>
      </c>
      <c r="U117" s="33">
        <v>6</v>
      </c>
      <c r="V117" s="30"/>
      <c r="W117" s="36">
        <v>4</v>
      </c>
      <c r="X117" s="27">
        <v>0.77083333333333337</v>
      </c>
      <c r="Y117" s="31">
        <v>2</v>
      </c>
      <c r="Z117" s="158" t="s">
        <v>492</v>
      </c>
      <c r="AA117" s="31">
        <v>2</v>
      </c>
      <c r="AB117" s="158" t="s">
        <v>492</v>
      </c>
      <c r="AC117" s="29"/>
    </row>
    <row r="118" spans="1:29" ht="15.75" customHeight="1" x14ac:dyDescent="0.25">
      <c r="A118" s="10"/>
      <c r="B118" s="24">
        <f t="shared" si="0"/>
        <v>35</v>
      </c>
      <c r="C118" s="111" t="s">
        <v>82</v>
      </c>
      <c r="D118" s="24" t="s">
        <v>428</v>
      </c>
      <c r="E118" s="41">
        <v>37.462121047064102</v>
      </c>
      <c r="F118" s="41">
        <v>55.809678074995098</v>
      </c>
      <c r="G118" s="114">
        <v>1</v>
      </c>
      <c r="H118" s="51">
        <v>6.9130000000000003</v>
      </c>
      <c r="I118" s="51">
        <v>0.73200000000000021</v>
      </c>
      <c r="J118" s="40">
        <v>17</v>
      </c>
      <c r="L118" s="8">
        <v>35</v>
      </c>
      <c r="M118" s="8">
        <v>0</v>
      </c>
      <c r="N118" s="8">
        <v>16</v>
      </c>
      <c r="O118" s="26"/>
      <c r="P118" s="31">
        <v>3</v>
      </c>
      <c r="Q118" s="35">
        <v>0.79166666666666663</v>
      </c>
      <c r="R118" s="31">
        <v>5</v>
      </c>
      <c r="S118" s="33">
        <v>6</v>
      </c>
      <c r="T118" s="31">
        <v>5</v>
      </c>
      <c r="U118" s="33">
        <v>6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91" t="s">
        <v>266</v>
      </c>
      <c r="AC118" s="29"/>
    </row>
    <row r="119" spans="1:29" ht="15.75" customHeight="1" x14ac:dyDescent="0.25">
      <c r="A119" s="10"/>
      <c r="B119" s="24">
        <f t="shared" si="0"/>
        <v>36</v>
      </c>
      <c r="C119" s="111" t="s">
        <v>409</v>
      </c>
      <c r="D119" s="19" t="s">
        <v>427</v>
      </c>
      <c r="E119" s="41">
        <v>37.453342277925501</v>
      </c>
      <c r="F119" s="41">
        <v>55.809629539345998</v>
      </c>
      <c r="G119" s="114">
        <v>1</v>
      </c>
      <c r="H119" s="51">
        <v>7.5469999999999997</v>
      </c>
      <c r="I119" s="51">
        <v>0.63399999999999945</v>
      </c>
      <c r="J119" s="114">
        <v>18</v>
      </c>
      <c r="L119" s="8">
        <v>36</v>
      </c>
      <c r="M119" s="8">
        <v>0</v>
      </c>
      <c r="N119" s="8">
        <v>17</v>
      </c>
      <c r="O119" s="26"/>
      <c r="P119" s="31">
        <v>3</v>
      </c>
      <c r="Q119" s="35">
        <v>0.8125</v>
      </c>
      <c r="R119" s="31">
        <v>5</v>
      </c>
      <c r="S119" s="33">
        <v>6</v>
      </c>
      <c r="T119" s="31">
        <v>5</v>
      </c>
      <c r="U119" s="33">
        <v>6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91" t="s">
        <v>266</v>
      </c>
      <c r="AC119" s="29"/>
    </row>
    <row r="120" spans="1:29" ht="15.75" customHeight="1" x14ac:dyDescent="0.25">
      <c r="A120" s="10"/>
      <c r="B120" s="24">
        <f t="shared" si="0"/>
        <v>37</v>
      </c>
      <c r="C120" s="41" t="s">
        <v>308</v>
      </c>
      <c r="D120" s="24"/>
      <c r="E120" s="42"/>
      <c r="F120" s="42"/>
      <c r="G120" s="113" t="s">
        <v>385</v>
      </c>
      <c r="H120" s="51">
        <f>H119+I120</f>
        <v>7.5469999999999997</v>
      </c>
      <c r="I120" s="51">
        <v>0</v>
      </c>
      <c r="J120" s="40"/>
      <c r="L120" s="8">
        <v>37</v>
      </c>
      <c r="M120" s="8">
        <v>0</v>
      </c>
      <c r="N120" s="8">
        <v>18</v>
      </c>
      <c r="O120" s="26"/>
      <c r="P120" s="31">
        <v>3</v>
      </c>
      <c r="Q120" s="35">
        <v>0.83333333333333337</v>
      </c>
      <c r="R120" s="31">
        <v>5</v>
      </c>
      <c r="S120" s="33">
        <v>6</v>
      </c>
      <c r="T120" s="31">
        <v>5</v>
      </c>
      <c r="U120" s="33">
        <v>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1:29" ht="15.75" customHeight="1" x14ac:dyDescent="0.25">
      <c r="A121" s="10"/>
      <c r="B121" s="24" t="str">
        <f>IF(C121=" "," ",#REF!+1)</f>
        <v xml:space="preserve"> </v>
      </c>
      <c r="C121" s="10" t="s">
        <v>32</v>
      </c>
      <c r="D121" s="10"/>
      <c r="E121" s="28"/>
      <c r="F121" s="28"/>
      <c r="G121" s="24"/>
      <c r="H121" s="21"/>
      <c r="I121" s="21"/>
      <c r="J121" s="24"/>
      <c r="L121" s="8">
        <v>38</v>
      </c>
      <c r="M121" s="8">
        <v>0</v>
      </c>
      <c r="N121" s="8">
        <v>19</v>
      </c>
      <c r="O121" s="26"/>
      <c r="P121" s="31">
        <v>3</v>
      </c>
      <c r="Q121" s="35">
        <v>0.85416666666666663</v>
      </c>
      <c r="R121" s="31">
        <v>2</v>
      </c>
      <c r="S121" s="91" t="s">
        <v>270</v>
      </c>
      <c r="T121" s="31">
        <v>2</v>
      </c>
      <c r="U121" s="91" t="s">
        <v>270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1:29" ht="15.75" customHeight="1" x14ac:dyDescent="0.25">
      <c r="A122" s="10"/>
      <c r="B122" s="24" t="str">
        <f t="shared" ref="B122:B160" si="1">IF(C122=" "," ",B121+1)</f>
        <v xml:space="preserve"> </v>
      </c>
      <c r="C122" s="10" t="s">
        <v>32</v>
      </c>
      <c r="D122" s="10"/>
      <c r="E122" s="28"/>
      <c r="F122" s="28"/>
      <c r="G122" s="24" t="str">
        <f t="shared" ref="G122:G160" si="2">IF(M141&gt;0,0,IF(N141&gt;0,1,""))</f>
        <v/>
      </c>
      <c r="H122" s="21" t="s">
        <v>81</v>
      </c>
      <c r="I122" s="21" t="str">
        <f t="shared" ref="I122:I160" si="3">IFERROR(IF(IF(ISERROR(H122-H121),"",H122-H121)&lt;0,"",H122-H121)," ")</f>
        <v xml:space="preserve"> </v>
      </c>
      <c r="J122" s="24" t="str">
        <f t="shared" ref="J122:J160" si="4">IF(M141&gt;0,M141,IF(N141&gt;0,N141," "))</f>
        <v xml:space="preserve"> </v>
      </c>
      <c r="L122" s="8">
        <v>39</v>
      </c>
      <c r="M122" s="8">
        <v>0</v>
      </c>
      <c r="N122" s="8">
        <v>20</v>
      </c>
      <c r="O122" s="26"/>
      <c r="P122" s="31">
        <v>3</v>
      </c>
      <c r="Q122" s="35">
        <v>0.875</v>
      </c>
      <c r="R122" s="31">
        <v>2</v>
      </c>
      <c r="S122" s="91" t="s">
        <v>270</v>
      </c>
      <c r="T122" s="31">
        <v>2</v>
      </c>
      <c r="U122" s="91" t="s">
        <v>270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1:29" ht="15.75" customHeight="1" x14ac:dyDescent="0.25">
      <c r="A123" s="10"/>
      <c r="B123" s="24" t="str">
        <f t="shared" si="1"/>
        <v xml:space="preserve"> </v>
      </c>
      <c r="C123" s="10" t="s">
        <v>32</v>
      </c>
      <c r="D123" s="10"/>
      <c r="E123" s="28"/>
      <c r="F123" s="42"/>
      <c r="G123" s="24" t="str">
        <f t="shared" si="2"/>
        <v/>
      </c>
      <c r="H123" s="21" t="s">
        <v>81</v>
      </c>
      <c r="I123" s="21" t="str">
        <f t="shared" si="3"/>
        <v xml:space="preserve"> </v>
      </c>
      <c r="J123" s="24" t="str">
        <f t="shared" si="4"/>
        <v xml:space="preserve"> </v>
      </c>
      <c r="L123" s="8">
        <v>40</v>
      </c>
      <c r="M123" s="8">
        <v>0</v>
      </c>
      <c r="N123" s="8">
        <v>21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9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1:29" ht="15.75" customHeight="1" x14ac:dyDescent="0.25">
      <c r="A124" s="10"/>
      <c r="B124" s="24" t="str">
        <f t="shared" si="1"/>
        <v xml:space="preserve"> </v>
      </c>
      <c r="C124" s="10" t="s">
        <v>32</v>
      </c>
      <c r="D124" s="10"/>
      <c r="E124" s="28"/>
      <c r="F124" s="28"/>
      <c r="G124" s="24" t="str">
        <f t="shared" si="2"/>
        <v/>
      </c>
      <c r="H124" s="21" t="s">
        <v>81</v>
      </c>
      <c r="I124" s="21" t="str">
        <f t="shared" si="3"/>
        <v xml:space="preserve"> </v>
      </c>
      <c r="J124" s="24" t="str">
        <f t="shared" si="4"/>
        <v xml:space="preserve"> 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9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1:29" ht="15.75" customHeight="1" x14ac:dyDescent="0.25">
      <c r="A125" s="10"/>
      <c r="B125" s="24" t="str">
        <f t="shared" si="1"/>
        <v xml:space="preserve"> </v>
      </c>
      <c r="C125" s="10" t="s">
        <v>32</v>
      </c>
      <c r="D125" s="10"/>
      <c r="E125" s="28"/>
      <c r="F125" s="28"/>
      <c r="G125" s="24" t="str">
        <f t="shared" si="2"/>
        <v/>
      </c>
      <c r="H125" s="21" t="s">
        <v>81</v>
      </c>
      <c r="I125" s="21" t="str">
        <f t="shared" si="3"/>
        <v xml:space="preserve"> </v>
      </c>
      <c r="J125" s="24" t="str">
        <f t="shared" si="4"/>
        <v xml:space="preserve"> 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1:29" ht="15.75" customHeight="1" x14ac:dyDescent="0.25">
      <c r="A126" s="10"/>
      <c r="B126" s="24" t="str">
        <f t="shared" si="1"/>
        <v xml:space="preserve"> </v>
      </c>
      <c r="C126" s="10" t="s">
        <v>32</v>
      </c>
      <c r="D126" s="10"/>
      <c r="E126" s="28"/>
      <c r="F126" s="28"/>
      <c r="G126" s="24" t="str">
        <f t="shared" si="2"/>
        <v/>
      </c>
      <c r="H126" s="21" t="s">
        <v>81</v>
      </c>
      <c r="I126" s="21" t="str">
        <f t="shared" si="3"/>
        <v xml:space="preserve"> </v>
      </c>
      <c r="J126" s="24" t="str">
        <f t="shared" si="4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1</v>
      </c>
      <c r="S126" s="91" t="s">
        <v>266</v>
      </c>
      <c r="T126" s="31">
        <v>1</v>
      </c>
      <c r="U126" s="91" t="s">
        <v>266</v>
      </c>
      <c r="V126" s="30"/>
      <c r="W126" s="36">
        <v>4</v>
      </c>
      <c r="X126" s="27">
        <v>0.95833333333333337</v>
      </c>
      <c r="Y126" s="31">
        <v>1</v>
      </c>
      <c r="Z126" s="91" t="s">
        <v>266</v>
      </c>
      <c r="AA126" s="31">
        <v>1</v>
      </c>
      <c r="AB126" s="91" t="s">
        <v>266</v>
      </c>
      <c r="AC126" s="29"/>
    </row>
    <row r="127" spans="1:29" ht="15.75" customHeight="1" x14ac:dyDescent="0.25">
      <c r="A127" s="10"/>
      <c r="B127" s="24" t="str">
        <f t="shared" si="1"/>
        <v xml:space="preserve"> </v>
      </c>
      <c r="C127" s="10" t="s">
        <v>32</v>
      </c>
      <c r="D127" s="10"/>
      <c r="E127" s="28"/>
      <c r="F127" s="28"/>
      <c r="G127" s="24" t="str">
        <f t="shared" si="2"/>
        <v/>
      </c>
      <c r="H127" s="21" t="s">
        <v>81</v>
      </c>
      <c r="I127" s="21" t="str">
        <f t="shared" si="3"/>
        <v xml:space="preserve"> </v>
      </c>
      <c r="J127" s="24" t="str">
        <f t="shared" si="4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1</v>
      </c>
      <c r="S127" s="91" t="s">
        <v>266</v>
      </c>
      <c r="T127" s="31">
        <v>1</v>
      </c>
      <c r="U127" s="91" t="s">
        <v>266</v>
      </c>
      <c r="V127" s="30"/>
      <c r="W127" s="36">
        <v>4</v>
      </c>
      <c r="X127" s="27">
        <v>0.97916666666666663</v>
      </c>
      <c r="Y127" s="31">
        <v>1</v>
      </c>
      <c r="Z127" s="91" t="s">
        <v>266</v>
      </c>
      <c r="AA127" s="31">
        <v>1</v>
      </c>
      <c r="AB127" s="91" t="s">
        <v>266</v>
      </c>
      <c r="AC127" s="29"/>
    </row>
    <row r="128" spans="1:29" ht="15.75" customHeight="1" x14ac:dyDescent="0.25">
      <c r="A128" s="10"/>
      <c r="B128" s="24" t="str">
        <f t="shared" si="1"/>
        <v xml:space="preserve"> </v>
      </c>
      <c r="C128" s="10" t="s">
        <v>32</v>
      </c>
      <c r="D128" s="10"/>
      <c r="E128" s="28"/>
      <c r="F128" s="28"/>
      <c r="G128" s="24" t="str">
        <f t="shared" si="2"/>
        <v/>
      </c>
      <c r="H128" s="21" t="s">
        <v>81</v>
      </c>
      <c r="I128" s="21" t="str">
        <f t="shared" si="3"/>
        <v xml:space="preserve"> </v>
      </c>
      <c r="J128" s="24" t="str">
        <f t="shared" si="4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1</v>
      </c>
      <c r="S128" s="91" t="s">
        <v>266</v>
      </c>
      <c r="T128" s="31">
        <v>1</v>
      </c>
      <c r="U128" s="91" t="s">
        <v>266</v>
      </c>
      <c r="V128" s="30"/>
      <c r="W128" s="36">
        <v>4</v>
      </c>
      <c r="X128" s="27">
        <v>0</v>
      </c>
      <c r="Y128" s="31">
        <v>1</v>
      </c>
      <c r="Z128" s="91" t="s">
        <v>266</v>
      </c>
      <c r="AA128" s="31">
        <v>1</v>
      </c>
      <c r="AB128" s="91" t="s">
        <v>266</v>
      </c>
      <c r="AC128" s="29"/>
    </row>
    <row r="129" spans="1:39" ht="15.75" customHeight="1" x14ac:dyDescent="0.25">
      <c r="A129" s="10"/>
      <c r="B129" s="24" t="str">
        <f t="shared" si="1"/>
        <v xml:space="preserve"> </v>
      </c>
      <c r="C129" s="10" t="s">
        <v>32</v>
      </c>
      <c r="D129" s="10"/>
      <c r="E129" s="28"/>
      <c r="F129" s="28"/>
      <c r="G129" s="24" t="str">
        <f t="shared" si="2"/>
        <v/>
      </c>
      <c r="H129" s="21" t="s">
        <v>81</v>
      </c>
      <c r="I129" s="21" t="str">
        <f t="shared" si="3"/>
        <v xml:space="preserve"> </v>
      </c>
      <c r="J129" s="24" t="str">
        <f t="shared" si="4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1</v>
      </c>
      <c r="S129" s="91" t="s">
        <v>266</v>
      </c>
      <c r="T129" s="31">
        <v>1</v>
      </c>
      <c r="U129" s="91" t="s">
        <v>266</v>
      </c>
      <c r="V129" s="30"/>
      <c r="W129" s="36">
        <v>4</v>
      </c>
      <c r="X129" s="27">
        <v>2.0833333333333332E-2</v>
      </c>
      <c r="Y129" s="31">
        <v>1</v>
      </c>
      <c r="Z129" s="91" t="s">
        <v>266</v>
      </c>
      <c r="AA129" s="31">
        <v>1</v>
      </c>
      <c r="AB129" s="91" t="s">
        <v>266</v>
      </c>
      <c r="AC129" s="29"/>
    </row>
    <row r="130" spans="1:39" ht="15.75" customHeight="1" x14ac:dyDescent="0.25">
      <c r="A130" s="10"/>
      <c r="B130" s="24" t="str">
        <f t="shared" si="1"/>
        <v xml:space="preserve"> </v>
      </c>
      <c r="C130" s="10" t="s">
        <v>32</v>
      </c>
      <c r="D130" s="10"/>
      <c r="E130" s="28"/>
      <c r="F130" s="28"/>
      <c r="G130" s="24" t="str">
        <f t="shared" si="2"/>
        <v/>
      </c>
      <c r="H130" s="21" t="s">
        <v>81</v>
      </c>
      <c r="I130" s="21" t="str">
        <f t="shared" si="3"/>
        <v xml:space="preserve"> </v>
      </c>
      <c r="J130" s="24" t="str">
        <f t="shared" si="4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1:39" ht="15.75" customHeight="1" x14ac:dyDescent="0.25">
      <c r="A131" s="10"/>
      <c r="B131" s="24" t="str">
        <f t="shared" si="1"/>
        <v xml:space="preserve"> </v>
      </c>
      <c r="C131" s="10" t="s">
        <v>32</v>
      </c>
      <c r="D131" s="10"/>
      <c r="E131" s="28"/>
      <c r="F131" s="28"/>
      <c r="G131" s="24" t="str">
        <f t="shared" si="2"/>
        <v/>
      </c>
      <c r="H131" s="21" t="s">
        <v>81</v>
      </c>
      <c r="I131" s="21" t="str">
        <f t="shared" si="3"/>
        <v xml:space="preserve"> </v>
      </c>
      <c r="J131" s="24" t="str">
        <f t="shared" si="4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1:39" ht="15.75" customHeight="1" x14ac:dyDescent="0.25">
      <c r="A132" s="10"/>
      <c r="B132" s="24" t="str">
        <f t="shared" si="1"/>
        <v xml:space="preserve"> </v>
      </c>
      <c r="C132" s="10" t="s">
        <v>32</v>
      </c>
      <c r="D132" s="10"/>
      <c r="E132" s="28"/>
      <c r="F132" s="28"/>
      <c r="G132" s="24" t="str">
        <f t="shared" si="2"/>
        <v/>
      </c>
      <c r="H132" s="21" t="s">
        <v>81</v>
      </c>
      <c r="I132" s="21" t="str">
        <f t="shared" si="3"/>
        <v xml:space="preserve"> </v>
      </c>
      <c r="J132" s="24" t="str">
        <f t="shared" si="4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1:39" ht="15.75" customHeight="1" x14ac:dyDescent="0.25">
      <c r="A133" s="10"/>
      <c r="B133" s="24" t="str">
        <f t="shared" si="1"/>
        <v xml:space="preserve"> </v>
      </c>
      <c r="C133" s="10" t="s">
        <v>32</v>
      </c>
      <c r="D133" s="10"/>
      <c r="E133" s="28"/>
      <c r="F133" s="28"/>
      <c r="G133" s="24" t="str">
        <f t="shared" si="2"/>
        <v/>
      </c>
      <c r="H133" s="21" t="s">
        <v>81</v>
      </c>
      <c r="I133" s="21" t="str">
        <f t="shared" si="3"/>
        <v xml:space="preserve"> </v>
      </c>
      <c r="J133" s="24" t="str">
        <f t="shared" si="4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1:39" ht="15.75" customHeight="1" x14ac:dyDescent="0.25">
      <c r="A134" s="10"/>
      <c r="B134" s="24" t="str">
        <f t="shared" si="1"/>
        <v xml:space="preserve"> </v>
      </c>
      <c r="C134" s="10" t="s">
        <v>32</v>
      </c>
      <c r="D134" s="10"/>
      <c r="E134" s="28"/>
      <c r="F134" s="28"/>
      <c r="G134" s="24" t="str">
        <f t="shared" si="2"/>
        <v/>
      </c>
      <c r="H134" s="21" t="s">
        <v>81</v>
      </c>
      <c r="I134" s="21" t="str">
        <f t="shared" si="3"/>
        <v xml:space="preserve"> </v>
      </c>
      <c r="J134" s="24" t="str">
        <f t="shared" si="4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128</v>
      </c>
      <c r="S134" s="147"/>
      <c r="T134" s="147">
        <f>SUM(T86:T133)</f>
        <v>128</v>
      </c>
      <c r="U134" s="147"/>
      <c r="V134" s="34"/>
      <c r="W134" s="145" t="s">
        <v>481</v>
      </c>
      <c r="X134" s="146"/>
      <c r="Y134" s="147">
        <f>SUM(Y86:Y133)</f>
        <v>73</v>
      </c>
      <c r="Z134" s="147"/>
      <c r="AA134" s="147">
        <f>SUM(AA86:AA133)</f>
        <v>73</v>
      </c>
      <c r="AB134" s="147"/>
      <c r="AC134" s="29"/>
    </row>
    <row r="135" spans="1:39" ht="15.75" customHeight="1" x14ac:dyDescent="0.25">
      <c r="A135" s="10"/>
      <c r="B135" s="24" t="str">
        <f t="shared" si="1"/>
        <v xml:space="preserve"> </v>
      </c>
      <c r="C135" s="10" t="s">
        <v>32</v>
      </c>
      <c r="D135" s="10"/>
      <c r="E135" s="28"/>
      <c r="F135" s="28"/>
      <c r="G135" s="24" t="str">
        <f t="shared" si="2"/>
        <v/>
      </c>
      <c r="H135" s="21" t="s">
        <v>81</v>
      </c>
      <c r="I135" s="21" t="str">
        <f t="shared" si="3"/>
        <v xml:space="preserve"> </v>
      </c>
      <c r="J135" s="24" t="str">
        <f t="shared" si="4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1:39" ht="15.75" customHeight="1" x14ac:dyDescent="0.25">
      <c r="A136" s="10"/>
      <c r="B136" s="24" t="str">
        <f t="shared" si="1"/>
        <v xml:space="preserve"> </v>
      </c>
      <c r="C136" s="10" t="s">
        <v>32</v>
      </c>
      <c r="D136" s="10"/>
      <c r="E136" s="28"/>
      <c r="F136" s="28"/>
      <c r="G136" s="24" t="str">
        <f t="shared" si="2"/>
        <v/>
      </c>
      <c r="H136" s="21" t="s">
        <v>81</v>
      </c>
      <c r="I136" s="21" t="str">
        <f t="shared" si="3"/>
        <v xml:space="preserve"> </v>
      </c>
      <c r="J136" s="24" t="str">
        <f t="shared" si="4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1:39" ht="15.75" customHeight="1" x14ac:dyDescent="0.25">
      <c r="A137" s="10"/>
      <c r="B137" s="24" t="str">
        <f t="shared" si="1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2"/>
        <v/>
      </c>
      <c r="H137" s="21" t="s">
        <v>81</v>
      </c>
      <c r="I137" s="21" t="str">
        <f t="shared" si="3"/>
        <v xml:space="preserve"> </v>
      </c>
      <c r="J137" s="24" t="str">
        <f t="shared" si="4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1:39" s="22" customFormat="1" ht="15.75" customHeight="1" x14ac:dyDescent="0.25">
      <c r="A138" s="1"/>
      <c r="B138" s="24" t="str">
        <f t="shared" si="1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2"/>
        <v/>
      </c>
      <c r="H138" s="21" t="s">
        <v>81</v>
      </c>
      <c r="I138" s="21" t="str">
        <f t="shared" si="3"/>
        <v xml:space="preserve"> </v>
      </c>
      <c r="J138" s="24" t="str">
        <f t="shared" si="4"/>
        <v xml:space="preserve"> </v>
      </c>
      <c r="K138"/>
      <c r="L138" s="8">
        <v>69</v>
      </c>
      <c r="M138" s="8">
        <v>0</v>
      </c>
      <c r="N138" s="8">
        <v>0</v>
      </c>
      <c r="O138" s="26"/>
      <c r="P138" s="29"/>
      <c r="Q138" s="30"/>
      <c r="R138" s="30"/>
      <c r="S138" s="30"/>
      <c r="T138" s="30"/>
      <c r="U138" s="30"/>
      <c r="V138" s="30"/>
      <c r="W138" s="105"/>
      <c r="X138" s="29"/>
      <c r="Y138" s="29"/>
      <c r="Z138" s="29"/>
      <c r="AA138" s="29"/>
      <c r="AB138" s="29"/>
      <c r="AC138" s="29"/>
      <c r="AD138" s="1"/>
      <c r="AE138" s="1"/>
      <c r="AF138" s="1"/>
      <c r="AG138" s="1"/>
      <c r="AH138" s="4"/>
      <c r="AI138" s="1"/>
      <c r="AJ138" s="1"/>
      <c r="AK138" s="1"/>
      <c r="AL138" s="1"/>
      <c r="AM138" s="1"/>
    </row>
    <row r="139" spans="1:39" s="22" customFormat="1" ht="15.75" customHeight="1" x14ac:dyDescent="0.25">
      <c r="A139" s="1"/>
      <c r="B139" s="24" t="str">
        <f t="shared" si="1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2"/>
        <v/>
      </c>
      <c r="H139" s="21" t="s">
        <v>81</v>
      </c>
      <c r="I139" s="21" t="str">
        <f t="shared" si="3"/>
        <v xml:space="preserve"> </v>
      </c>
      <c r="J139" s="24" t="str">
        <f t="shared" si="4"/>
        <v xml:space="preserve"> </v>
      </c>
      <c r="K139"/>
      <c r="L139" s="8">
        <v>70</v>
      </c>
      <c r="M139" s="8">
        <v>0</v>
      </c>
      <c r="N139" s="8">
        <v>0</v>
      </c>
      <c r="O139" s="26"/>
      <c r="P139" s="29"/>
      <c r="Q139" s="30"/>
      <c r="R139" s="30"/>
      <c r="S139" s="30"/>
      <c r="T139" s="30"/>
      <c r="U139" s="30"/>
      <c r="V139" s="30"/>
      <c r="W139" s="105"/>
      <c r="X139" s="29"/>
      <c r="Y139" s="29"/>
      <c r="Z139" s="29"/>
      <c r="AA139" s="29"/>
      <c r="AB139" s="29"/>
      <c r="AC139" s="29"/>
      <c r="AD139" s="1"/>
      <c r="AE139" s="1"/>
      <c r="AF139" s="1"/>
      <c r="AG139" s="1"/>
      <c r="AH139" s="4"/>
      <c r="AI139" s="1"/>
      <c r="AJ139" s="1"/>
      <c r="AK139" s="1"/>
      <c r="AL139" s="1"/>
      <c r="AM139" s="1"/>
    </row>
    <row r="140" spans="1:39" s="22" customFormat="1" ht="15.75" customHeight="1" x14ac:dyDescent="0.25">
      <c r="A140" s="1"/>
      <c r="B140" s="24" t="str">
        <f t="shared" si="1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2"/>
        <v/>
      </c>
      <c r="H140" s="21" t="s">
        <v>81</v>
      </c>
      <c r="I140" s="21" t="str">
        <f t="shared" si="3"/>
        <v xml:space="preserve"> </v>
      </c>
      <c r="J140" s="24" t="str">
        <f t="shared" si="4"/>
        <v xml:space="preserve"> </v>
      </c>
      <c r="K140"/>
      <c r="L140" s="8">
        <v>71</v>
      </c>
      <c r="M140" s="8">
        <v>0</v>
      </c>
      <c r="N140" s="8">
        <v>0</v>
      </c>
      <c r="O140" s="26"/>
      <c r="P140" s="29"/>
      <c r="Q140" s="30"/>
      <c r="R140" s="30"/>
      <c r="S140" s="30"/>
      <c r="T140" s="30"/>
      <c r="U140" s="30"/>
      <c r="V140" s="30"/>
      <c r="W140" s="30"/>
      <c r="X140" s="29"/>
      <c r="Y140" s="29"/>
      <c r="Z140" s="29"/>
      <c r="AA140" s="29"/>
      <c r="AB140" s="29"/>
      <c r="AC140" s="29"/>
      <c r="AD140" s="1"/>
      <c r="AE140" s="1"/>
      <c r="AF140" s="1"/>
      <c r="AG140" s="1"/>
      <c r="AH140" s="4"/>
      <c r="AI140" s="1"/>
      <c r="AJ140" s="1"/>
      <c r="AK140" s="1"/>
      <c r="AL140" s="1"/>
      <c r="AM140" s="1"/>
    </row>
    <row r="141" spans="1:39" s="22" customFormat="1" ht="15.75" customHeight="1" x14ac:dyDescent="0.25">
      <c r="A141" s="1"/>
      <c r="B141" s="24" t="str">
        <f t="shared" si="1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2"/>
        <v/>
      </c>
      <c r="H141" s="21" t="s">
        <v>81</v>
      </c>
      <c r="I141" s="21" t="str">
        <f t="shared" si="3"/>
        <v xml:space="preserve"> </v>
      </c>
      <c r="J141" s="24" t="str">
        <f t="shared" si="4"/>
        <v xml:space="preserve"> </v>
      </c>
      <c r="K141"/>
      <c r="L141" s="8">
        <v>72</v>
      </c>
      <c r="M141" s="8">
        <v>0</v>
      </c>
      <c r="N141" s="8">
        <v>0</v>
      </c>
      <c r="O141" s="26"/>
      <c r="Q141" s="23"/>
      <c r="R141" s="23"/>
      <c r="S141" s="23"/>
      <c r="T141" s="23"/>
      <c r="U141" s="23"/>
      <c r="V141" s="23"/>
      <c r="W141" s="23"/>
      <c r="AD141" s="1"/>
      <c r="AE141" s="1"/>
      <c r="AF141" s="1"/>
      <c r="AG141" s="1"/>
      <c r="AH141" s="4"/>
      <c r="AI141" s="1"/>
      <c r="AJ141" s="1"/>
      <c r="AK141" s="1"/>
      <c r="AL141" s="1"/>
      <c r="AM141" s="1"/>
    </row>
    <row r="142" spans="1:39" s="22" customFormat="1" ht="15.75" customHeight="1" x14ac:dyDescent="0.25">
      <c r="A142" s="1"/>
      <c r="B142" s="24" t="str">
        <f t="shared" si="1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2"/>
        <v/>
      </c>
      <c r="H142" s="21" t="s">
        <v>81</v>
      </c>
      <c r="I142" s="21" t="str">
        <f t="shared" si="3"/>
        <v xml:space="preserve"> </v>
      </c>
      <c r="J142" s="24" t="str">
        <f t="shared" si="4"/>
        <v xml:space="preserve"> </v>
      </c>
      <c r="K142"/>
      <c r="L142" s="8">
        <v>73</v>
      </c>
      <c r="M142" s="8">
        <v>0</v>
      </c>
      <c r="N142" s="8">
        <v>0</v>
      </c>
      <c r="O142" s="26"/>
      <c r="Q142" s="23"/>
      <c r="R142" s="23"/>
      <c r="S142" s="23"/>
      <c r="T142" s="23"/>
      <c r="U142" s="23"/>
      <c r="V142" s="23"/>
      <c r="W142" s="23"/>
      <c r="AD142" s="1"/>
      <c r="AE142" s="1"/>
      <c r="AF142" s="1"/>
      <c r="AG142" s="1"/>
      <c r="AH142" s="4"/>
      <c r="AI142" s="1"/>
      <c r="AJ142" s="1"/>
      <c r="AK142" s="1"/>
      <c r="AL142" s="1"/>
      <c r="AM142" s="1"/>
    </row>
    <row r="143" spans="1:39" s="22" customFormat="1" ht="15.75" customHeight="1" x14ac:dyDescent="0.25">
      <c r="A143" s="1"/>
      <c r="B143" s="24" t="str">
        <f t="shared" si="1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2"/>
        <v/>
      </c>
      <c r="H143" s="21" t="s">
        <v>81</v>
      </c>
      <c r="I143" s="21" t="str">
        <f t="shared" si="3"/>
        <v xml:space="preserve"> </v>
      </c>
      <c r="J143" s="24" t="str">
        <f t="shared" si="4"/>
        <v xml:space="preserve"> </v>
      </c>
      <c r="K143"/>
      <c r="L143" s="8">
        <v>74</v>
      </c>
      <c r="M143" s="8">
        <v>0</v>
      </c>
      <c r="N143" s="8">
        <v>0</v>
      </c>
      <c r="O143" s="26"/>
      <c r="Q143" s="23"/>
      <c r="R143" s="23"/>
      <c r="S143" s="23"/>
      <c r="T143" s="23"/>
      <c r="U143" s="23"/>
      <c r="V143" s="23"/>
      <c r="W143" s="23"/>
      <c r="AD143" s="1"/>
      <c r="AE143" s="1"/>
      <c r="AF143" s="1"/>
      <c r="AG143" s="1"/>
      <c r="AH143" s="4"/>
      <c r="AI143" s="1"/>
      <c r="AJ143" s="1"/>
      <c r="AK143" s="1"/>
      <c r="AL143" s="1"/>
      <c r="AM143" s="1"/>
    </row>
    <row r="144" spans="1:39" s="22" customFormat="1" ht="15.75" customHeight="1" x14ac:dyDescent="0.25">
      <c r="A144" s="1"/>
      <c r="B144" s="24" t="str">
        <f t="shared" si="1"/>
        <v xml:space="preserve"> </v>
      </c>
      <c r="C144" s="10" t="s">
        <v>32</v>
      </c>
      <c r="D144" s="10"/>
      <c r="E144" s="28" t="s">
        <v>32</v>
      </c>
      <c r="F144" s="28" t="s">
        <v>32</v>
      </c>
      <c r="G144" s="24" t="str">
        <f t="shared" si="2"/>
        <v/>
      </c>
      <c r="H144" s="21" t="s">
        <v>81</v>
      </c>
      <c r="I144" s="21" t="str">
        <f t="shared" si="3"/>
        <v xml:space="preserve"> </v>
      </c>
      <c r="J144" s="24" t="str">
        <f t="shared" si="4"/>
        <v xml:space="preserve"> </v>
      </c>
      <c r="K144"/>
      <c r="L144" s="8">
        <v>75</v>
      </c>
      <c r="M144" s="8">
        <v>0</v>
      </c>
      <c r="N144" s="8">
        <v>0</v>
      </c>
      <c r="O144" s="26"/>
      <c r="Q144" s="23"/>
      <c r="R144" s="23"/>
      <c r="S144" s="23"/>
      <c r="T144" s="23"/>
      <c r="U144" s="23"/>
      <c r="V144" s="23"/>
      <c r="W144" s="23"/>
      <c r="AD144" s="1"/>
      <c r="AE144" s="1"/>
      <c r="AF144" s="1"/>
      <c r="AG144" s="1"/>
      <c r="AH144" s="4"/>
      <c r="AI144" s="1"/>
      <c r="AJ144" s="1"/>
      <c r="AK144" s="1"/>
      <c r="AL144" s="1"/>
      <c r="AM144" s="1"/>
    </row>
    <row r="145" spans="1:39" s="22" customFormat="1" ht="15.75" customHeight="1" x14ac:dyDescent="0.25">
      <c r="A145" s="1"/>
      <c r="B145" s="24" t="str">
        <f t="shared" si="1"/>
        <v xml:space="preserve"> </v>
      </c>
      <c r="C145" s="10" t="s">
        <v>32</v>
      </c>
      <c r="D145" s="10"/>
      <c r="E145" s="28" t="s">
        <v>32</v>
      </c>
      <c r="F145" s="28" t="s">
        <v>32</v>
      </c>
      <c r="G145" s="24" t="str">
        <f t="shared" si="2"/>
        <v/>
      </c>
      <c r="H145" s="21" t="s">
        <v>81</v>
      </c>
      <c r="I145" s="21" t="str">
        <f t="shared" si="3"/>
        <v xml:space="preserve"> </v>
      </c>
      <c r="J145" s="24" t="str">
        <f t="shared" si="4"/>
        <v xml:space="preserve"> </v>
      </c>
      <c r="K145"/>
      <c r="L145" s="8">
        <v>76</v>
      </c>
      <c r="M145" s="8">
        <v>0</v>
      </c>
      <c r="N145" s="8">
        <v>0</v>
      </c>
      <c r="O145" s="26"/>
      <c r="Q145" s="23"/>
      <c r="R145" s="23"/>
      <c r="S145" s="23"/>
      <c r="T145" s="23"/>
      <c r="U145" s="23"/>
      <c r="V145" s="23"/>
      <c r="W145" s="23"/>
      <c r="AD145" s="1"/>
      <c r="AE145" s="1"/>
      <c r="AF145" s="1"/>
      <c r="AG145" s="1"/>
      <c r="AH145" s="4"/>
      <c r="AI145" s="1"/>
      <c r="AJ145" s="1"/>
      <c r="AK145" s="1"/>
      <c r="AL145" s="1"/>
      <c r="AM145" s="1"/>
    </row>
    <row r="146" spans="1:39" s="22" customFormat="1" ht="15.75" customHeight="1" x14ac:dyDescent="0.25">
      <c r="A146" s="1"/>
      <c r="B146" s="24" t="str">
        <f t="shared" si="1"/>
        <v xml:space="preserve"> </v>
      </c>
      <c r="C146" s="10" t="s">
        <v>32</v>
      </c>
      <c r="D146" s="10"/>
      <c r="E146" s="28" t="s">
        <v>32</v>
      </c>
      <c r="F146" s="28" t="s">
        <v>32</v>
      </c>
      <c r="G146" s="24" t="str">
        <f t="shared" si="2"/>
        <v/>
      </c>
      <c r="H146" s="21" t="s">
        <v>81</v>
      </c>
      <c r="I146" s="21" t="str">
        <f t="shared" si="3"/>
        <v xml:space="preserve"> </v>
      </c>
      <c r="J146" s="24" t="str">
        <f t="shared" si="4"/>
        <v xml:space="preserve"> </v>
      </c>
      <c r="K146"/>
      <c r="L146" s="8">
        <v>77</v>
      </c>
      <c r="M146" s="8">
        <v>0</v>
      </c>
      <c r="N146" s="8">
        <v>0</v>
      </c>
      <c r="O146" s="26"/>
      <c r="Q146" s="23"/>
      <c r="R146" s="23"/>
      <c r="S146" s="23"/>
      <c r="T146" s="23"/>
      <c r="U146" s="23"/>
      <c r="V146" s="23"/>
      <c r="W146" s="23"/>
      <c r="AD146" s="1"/>
      <c r="AE146" s="1"/>
      <c r="AF146" s="1"/>
      <c r="AG146" s="1"/>
      <c r="AH146" s="4"/>
      <c r="AI146" s="1"/>
      <c r="AJ146" s="1"/>
      <c r="AK146" s="1"/>
      <c r="AL146" s="1"/>
      <c r="AM146" s="1"/>
    </row>
    <row r="147" spans="1:39" s="22" customFormat="1" ht="15.75" customHeight="1" x14ac:dyDescent="0.25">
      <c r="A147" s="1"/>
      <c r="B147" s="24" t="str">
        <f t="shared" si="1"/>
        <v xml:space="preserve"> </v>
      </c>
      <c r="C147" s="10" t="s">
        <v>32</v>
      </c>
      <c r="D147" s="10"/>
      <c r="E147" s="28" t="s">
        <v>32</v>
      </c>
      <c r="F147" s="28" t="s">
        <v>32</v>
      </c>
      <c r="G147" s="24" t="str">
        <f t="shared" si="2"/>
        <v/>
      </c>
      <c r="H147" s="21" t="s">
        <v>81</v>
      </c>
      <c r="I147" s="21" t="str">
        <f t="shared" si="3"/>
        <v xml:space="preserve"> </v>
      </c>
      <c r="J147" s="24" t="str">
        <f t="shared" si="4"/>
        <v xml:space="preserve"> </v>
      </c>
      <c r="K147"/>
      <c r="L147" s="8">
        <v>78</v>
      </c>
      <c r="M147" s="8">
        <v>0</v>
      </c>
      <c r="N147" s="8">
        <v>0</v>
      </c>
      <c r="O147" s="26"/>
      <c r="Q147" s="23"/>
      <c r="R147" s="23"/>
      <c r="S147" s="23"/>
      <c r="T147" s="23"/>
      <c r="U147" s="23"/>
      <c r="V147" s="23"/>
      <c r="W147" s="23"/>
      <c r="AD147" s="1"/>
      <c r="AE147" s="1"/>
      <c r="AF147" s="1"/>
      <c r="AG147" s="1"/>
      <c r="AH147" s="4"/>
      <c r="AI147" s="1"/>
      <c r="AJ147" s="1"/>
      <c r="AK147" s="1"/>
      <c r="AL147" s="1"/>
      <c r="AM147" s="1"/>
    </row>
    <row r="148" spans="1:39" s="22" customFormat="1" ht="15.75" customHeight="1" x14ac:dyDescent="0.25">
      <c r="A148" s="1"/>
      <c r="B148" s="24" t="str">
        <f t="shared" si="1"/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si="2"/>
        <v/>
      </c>
      <c r="H148" s="21" t="s">
        <v>81</v>
      </c>
      <c r="I148" s="21" t="str">
        <f t="shared" si="3"/>
        <v xml:space="preserve"> </v>
      </c>
      <c r="J148" s="24" t="str">
        <f t="shared" si="4"/>
        <v xml:space="preserve"> </v>
      </c>
      <c r="K148"/>
      <c r="L148" s="8">
        <v>79</v>
      </c>
      <c r="M148" s="8">
        <v>0</v>
      </c>
      <c r="N148" s="8">
        <v>0</v>
      </c>
      <c r="O148" s="26"/>
      <c r="Q148" s="23"/>
      <c r="R148" s="23"/>
      <c r="S148" s="23"/>
      <c r="T148" s="23"/>
      <c r="U148" s="23"/>
      <c r="V148" s="23"/>
      <c r="W148" s="23"/>
      <c r="AD148" s="1"/>
      <c r="AE148" s="1"/>
      <c r="AF148" s="1"/>
      <c r="AG148" s="1"/>
      <c r="AH148" s="4"/>
      <c r="AI148" s="1"/>
      <c r="AJ148" s="1"/>
      <c r="AK148" s="1"/>
      <c r="AL148" s="1"/>
      <c r="AM148" s="1"/>
    </row>
    <row r="149" spans="1:39" s="22" customFormat="1" ht="15.75" customHeight="1" x14ac:dyDescent="0.25">
      <c r="A149" s="1"/>
      <c r="B149" s="24" t="str">
        <f t="shared" si="1"/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2"/>
        <v/>
      </c>
      <c r="H149" s="21" t="s">
        <v>81</v>
      </c>
      <c r="I149" s="21" t="str">
        <f t="shared" si="3"/>
        <v xml:space="preserve"> </v>
      </c>
      <c r="J149" s="24" t="str">
        <f t="shared" si="4"/>
        <v xml:space="preserve"> </v>
      </c>
      <c r="K149"/>
      <c r="L149" s="8">
        <v>80</v>
      </c>
      <c r="M149" s="8">
        <v>0</v>
      </c>
      <c r="N149" s="8">
        <v>0</v>
      </c>
      <c r="O149" s="26"/>
      <c r="Q149" s="23"/>
      <c r="R149" s="23"/>
      <c r="S149" s="23"/>
      <c r="T149" s="23"/>
      <c r="U149" s="23"/>
      <c r="V149" s="23"/>
      <c r="W149" s="23"/>
      <c r="AD149" s="1"/>
      <c r="AE149" s="1"/>
      <c r="AF149" s="1"/>
      <c r="AG149" s="1"/>
      <c r="AH149" s="4"/>
      <c r="AI149" s="1"/>
      <c r="AJ149" s="1"/>
      <c r="AK149" s="1"/>
      <c r="AL149" s="1"/>
      <c r="AM149" s="1"/>
    </row>
    <row r="150" spans="1:39" s="22" customFormat="1" ht="15.75" customHeight="1" x14ac:dyDescent="0.25">
      <c r="A150" s="1"/>
      <c r="B150" s="24" t="str">
        <f t="shared" si="1"/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2"/>
        <v/>
      </c>
      <c r="H150" s="21" t="s">
        <v>81</v>
      </c>
      <c r="I150" s="21" t="str">
        <f t="shared" si="3"/>
        <v xml:space="preserve"> </v>
      </c>
      <c r="J150" s="24" t="str">
        <f t="shared" si="4"/>
        <v xml:space="preserve"> </v>
      </c>
      <c r="K150"/>
      <c r="L150" s="8">
        <v>81</v>
      </c>
      <c r="M150" s="8">
        <v>0</v>
      </c>
      <c r="N150" s="8">
        <v>0</v>
      </c>
      <c r="O150" s="26"/>
      <c r="Q150" s="23"/>
      <c r="R150" s="23"/>
      <c r="S150" s="23"/>
      <c r="T150" s="23"/>
      <c r="U150" s="23"/>
      <c r="V150" s="23"/>
      <c r="W150" s="23"/>
      <c r="AD150" s="1"/>
      <c r="AE150" s="1"/>
      <c r="AF150" s="1"/>
      <c r="AG150" s="1"/>
      <c r="AH150" s="4"/>
      <c r="AI150" s="1"/>
      <c r="AJ150" s="1"/>
      <c r="AK150" s="1"/>
      <c r="AL150" s="1"/>
      <c r="AM150" s="1"/>
    </row>
    <row r="151" spans="1:39" s="22" customFormat="1" ht="15.75" customHeight="1" x14ac:dyDescent="0.25">
      <c r="A151" s="1"/>
      <c r="B151" s="24" t="str">
        <f t="shared" si="1"/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2"/>
        <v/>
      </c>
      <c r="H151" s="21" t="s">
        <v>81</v>
      </c>
      <c r="I151" s="21" t="str">
        <f t="shared" si="3"/>
        <v xml:space="preserve"> </v>
      </c>
      <c r="J151" s="24" t="str">
        <f t="shared" si="4"/>
        <v xml:space="preserve"> </v>
      </c>
      <c r="K151"/>
      <c r="L151" s="8">
        <v>82</v>
      </c>
      <c r="M151" s="8">
        <v>0</v>
      </c>
      <c r="N151" s="8">
        <v>0</v>
      </c>
      <c r="O151" s="26"/>
      <c r="Q151" s="23"/>
      <c r="R151" s="23"/>
      <c r="S151" s="23"/>
      <c r="T151" s="23"/>
      <c r="U151" s="23"/>
      <c r="V151" s="23"/>
      <c r="W151" s="23"/>
      <c r="AD151" s="1"/>
      <c r="AE151" s="1"/>
      <c r="AF151" s="1"/>
      <c r="AG151" s="1"/>
      <c r="AH151" s="4"/>
      <c r="AI151" s="1"/>
      <c r="AJ151" s="1"/>
      <c r="AK151" s="1"/>
      <c r="AL151" s="1"/>
      <c r="AM151" s="1"/>
    </row>
    <row r="152" spans="1:39" s="22" customFormat="1" ht="15.75" customHeight="1" x14ac:dyDescent="0.25">
      <c r="A152" s="1"/>
      <c r="B152" s="24" t="str">
        <f t="shared" si="1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2"/>
        <v/>
      </c>
      <c r="H152" s="21" t="s">
        <v>81</v>
      </c>
      <c r="I152" s="21" t="str">
        <f t="shared" si="3"/>
        <v xml:space="preserve"> </v>
      </c>
      <c r="J152" s="24" t="str">
        <f t="shared" si="4"/>
        <v xml:space="preserve"> </v>
      </c>
      <c r="K152"/>
      <c r="L152" s="8">
        <v>83</v>
      </c>
      <c r="M152" s="8">
        <v>0</v>
      </c>
      <c r="N152" s="8">
        <v>0</v>
      </c>
      <c r="O152" s="26"/>
      <c r="Q152" s="23"/>
      <c r="R152" s="23"/>
      <c r="S152" s="23"/>
      <c r="T152" s="23"/>
      <c r="U152" s="23"/>
      <c r="V152" s="23"/>
      <c r="W152" s="23"/>
      <c r="AD152" s="1"/>
      <c r="AE152" s="1"/>
      <c r="AF152" s="1"/>
      <c r="AG152" s="1"/>
      <c r="AH152" s="4"/>
      <c r="AI152" s="1"/>
      <c r="AJ152" s="1"/>
      <c r="AK152" s="1"/>
      <c r="AL152" s="1"/>
      <c r="AM152" s="1"/>
    </row>
    <row r="153" spans="1:39" s="22" customFormat="1" ht="15.75" customHeight="1" x14ac:dyDescent="0.25">
      <c r="A153" s="1"/>
      <c r="B153" s="24" t="str">
        <f t="shared" si="1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2"/>
        <v/>
      </c>
      <c r="H153" s="21" t="s">
        <v>81</v>
      </c>
      <c r="I153" s="21" t="str">
        <f t="shared" si="3"/>
        <v xml:space="preserve"> </v>
      </c>
      <c r="J153" s="24" t="str">
        <f t="shared" si="4"/>
        <v xml:space="preserve"> </v>
      </c>
      <c r="K153"/>
      <c r="L153" s="8">
        <v>84</v>
      </c>
      <c r="M153" s="8">
        <v>0</v>
      </c>
      <c r="N153" s="8">
        <v>0</v>
      </c>
      <c r="O153" s="26"/>
      <c r="Q153" s="23"/>
      <c r="R153" s="23"/>
      <c r="S153" s="23"/>
      <c r="T153" s="23"/>
      <c r="U153" s="23"/>
      <c r="V153" s="23"/>
      <c r="W153" s="23"/>
      <c r="AD153" s="1"/>
      <c r="AE153" s="1"/>
      <c r="AF153" s="1"/>
      <c r="AG153" s="1"/>
      <c r="AH153" s="4"/>
      <c r="AI153" s="1"/>
      <c r="AJ153" s="1"/>
      <c r="AK153" s="1"/>
      <c r="AL153" s="1"/>
      <c r="AM153" s="1"/>
    </row>
    <row r="154" spans="1:39" s="22" customFormat="1" ht="15.75" customHeight="1" x14ac:dyDescent="0.25">
      <c r="A154" s="1"/>
      <c r="B154" s="24" t="str">
        <f t="shared" si="1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2"/>
        <v/>
      </c>
      <c r="H154" s="21" t="s">
        <v>81</v>
      </c>
      <c r="I154" s="21" t="str">
        <f t="shared" si="3"/>
        <v xml:space="preserve"> </v>
      </c>
      <c r="J154" s="24" t="str">
        <f t="shared" si="4"/>
        <v xml:space="preserve"> </v>
      </c>
      <c r="K154"/>
      <c r="L154" s="8">
        <v>85</v>
      </c>
      <c r="M154" s="8">
        <v>0</v>
      </c>
      <c r="N154" s="8">
        <v>0</v>
      </c>
      <c r="O154" s="26"/>
      <c r="Q154" s="23"/>
      <c r="R154" s="23"/>
      <c r="S154" s="23"/>
      <c r="T154" s="23"/>
      <c r="U154" s="23"/>
      <c r="V154" s="23"/>
      <c r="W154" s="23"/>
      <c r="AD154" s="1"/>
      <c r="AE154" s="1"/>
      <c r="AF154" s="1"/>
      <c r="AG154" s="1"/>
      <c r="AH154" s="4"/>
      <c r="AI154" s="1"/>
      <c r="AJ154" s="1"/>
      <c r="AK154" s="1"/>
      <c r="AL154" s="1"/>
      <c r="AM154" s="1"/>
    </row>
    <row r="155" spans="1:39" s="22" customFormat="1" ht="15.75" customHeight="1" x14ac:dyDescent="0.25">
      <c r="A155" s="1"/>
      <c r="B155" s="24" t="str">
        <f t="shared" si="1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2"/>
        <v/>
      </c>
      <c r="H155" s="21" t="s">
        <v>81</v>
      </c>
      <c r="I155" s="21" t="str">
        <f t="shared" si="3"/>
        <v xml:space="preserve"> </v>
      </c>
      <c r="J155" s="24" t="str">
        <f t="shared" si="4"/>
        <v xml:space="preserve"> </v>
      </c>
      <c r="K155"/>
      <c r="L155" s="8">
        <v>86</v>
      </c>
      <c r="M155" s="8">
        <v>0</v>
      </c>
      <c r="N155" s="8">
        <v>0</v>
      </c>
      <c r="O155" s="26"/>
      <c r="Q155" s="23"/>
      <c r="R155" s="23"/>
      <c r="S155" s="23"/>
      <c r="T155" s="23"/>
      <c r="U155" s="23"/>
      <c r="V155" s="23"/>
      <c r="W155" s="23"/>
      <c r="AD155" s="1"/>
      <c r="AE155" s="1"/>
      <c r="AF155" s="1"/>
      <c r="AG155" s="1"/>
      <c r="AH155" s="4"/>
      <c r="AI155" s="1"/>
      <c r="AJ155" s="1"/>
      <c r="AK155" s="1"/>
      <c r="AL155" s="1"/>
      <c r="AM155" s="1"/>
    </row>
    <row r="156" spans="1:39" s="22" customFormat="1" ht="15.75" customHeight="1" x14ac:dyDescent="0.25">
      <c r="A156" s="1"/>
      <c r="B156" s="24" t="str">
        <f t="shared" si="1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2"/>
        <v/>
      </c>
      <c r="H156" s="21" t="s">
        <v>81</v>
      </c>
      <c r="I156" s="21" t="str">
        <f t="shared" si="3"/>
        <v xml:space="preserve"> </v>
      </c>
      <c r="J156" s="24" t="str">
        <f t="shared" si="4"/>
        <v xml:space="preserve"> </v>
      </c>
      <c r="K156"/>
      <c r="L156" s="8">
        <v>87</v>
      </c>
      <c r="M156" s="8">
        <v>0</v>
      </c>
      <c r="N156" s="8">
        <v>0</v>
      </c>
      <c r="O156" s="26"/>
      <c r="Q156" s="23"/>
      <c r="R156" s="23"/>
      <c r="S156" s="23"/>
      <c r="T156" s="23"/>
      <c r="U156" s="23"/>
      <c r="V156" s="23"/>
      <c r="W156" s="23"/>
      <c r="AD156" s="1"/>
      <c r="AE156" s="1"/>
      <c r="AF156" s="1"/>
      <c r="AG156" s="1"/>
      <c r="AH156" s="4"/>
      <c r="AI156" s="1"/>
      <c r="AJ156" s="1"/>
      <c r="AK156" s="1"/>
      <c r="AL156" s="1"/>
      <c r="AM156" s="1"/>
    </row>
    <row r="157" spans="1:39" s="22" customFormat="1" ht="15.75" customHeight="1" x14ac:dyDescent="0.25">
      <c r="A157" s="1"/>
      <c r="B157" s="24" t="str">
        <f t="shared" si="1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2"/>
        <v/>
      </c>
      <c r="H157" s="21" t="s">
        <v>81</v>
      </c>
      <c r="I157" s="21" t="str">
        <f t="shared" si="3"/>
        <v xml:space="preserve"> </v>
      </c>
      <c r="J157" s="24" t="str">
        <f t="shared" si="4"/>
        <v xml:space="preserve"> </v>
      </c>
      <c r="K157"/>
      <c r="L157" s="8">
        <v>88</v>
      </c>
      <c r="M157" s="8">
        <v>0</v>
      </c>
      <c r="N157" s="8">
        <v>0</v>
      </c>
      <c r="O157" s="26"/>
      <c r="Q157" s="23"/>
      <c r="R157" s="23"/>
      <c r="S157" s="23"/>
      <c r="T157" s="23"/>
      <c r="U157" s="23"/>
      <c r="V157" s="23"/>
      <c r="W157" s="23"/>
      <c r="AD157" s="1"/>
      <c r="AE157" s="1"/>
      <c r="AF157" s="1"/>
      <c r="AG157" s="1"/>
      <c r="AH157" s="4"/>
      <c r="AI157" s="1"/>
      <c r="AJ157" s="1"/>
      <c r="AK157" s="1"/>
      <c r="AL157" s="1"/>
      <c r="AM157" s="1"/>
    </row>
    <row r="158" spans="1:39" s="22" customFormat="1" ht="15.75" customHeight="1" x14ac:dyDescent="0.25">
      <c r="A158" s="1"/>
      <c r="B158" s="24" t="str">
        <f t="shared" si="1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2"/>
        <v/>
      </c>
      <c r="H158" s="21" t="s">
        <v>81</v>
      </c>
      <c r="I158" s="21" t="str">
        <f t="shared" si="3"/>
        <v xml:space="preserve"> </v>
      </c>
      <c r="J158" s="24" t="str">
        <f t="shared" si="4"/>
        <v xml:space="preserve"> </v>
      </c>
      <c r="K158"/>
      <c r="L158" s="8">
        <v>89</v>
      </c>
      <c r="M158" s="8">
        <v>0</v>
      </c>
      <c r="N158" s="8">
        <v>0</v>
      </c>
      <c r="O158" s="26"/>
      <c r="Q158" s="23"/>
      <c r="R158" s="23"/>
      <c r="S158" s="23"/>
      <c r="T158" s="23"/>
      <c r="U158" s="23"/>
      <c r="V158" s="23"/>
      <c r="W158" s="23"/>
      <c r="AD158" s="1"/>
      <c r="AE158" s="1"/>
      <c r="AF158" s="1"/>
      <c r="AG158" s="1"/>
      <c r="AH158" s="4"/>
      <c r="AI158" s="1"/>
      <c r="AJ158" s="1"/>
      <c r="AK158" s="1"/>
      <c r="AL158" s="1"/>
      <c r="AM158" s="1"/>
    </row>
    <row r="159" spans="1:39" s="22" customFormat="1" ht="15.75" customHeight="1" x14ac:dyDescent="0.25">
      <c r="A159" s="1"/>
      <c r="B159" s="24" t="str">
        <f t="shared" si="1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2"/>
        <v/>
      </c>
      <c r="H159" s="21" t="s">
        <v>81</v>
      </c>
      <c r="I159" s="21" t="str">
        <f t="shared" si="3"/>
        <v xml:space="preserve"> </v>
      </c>
      <c r="J159" s="24" t="str">
        <f t="shared" si="4"/>
        <v xml:space="preserve"> </v>
      </c>
      <c r="K159"/>
      <c r="L159" s="8">
        <v>90</v>
      </c>
      <c r="M159" s="8">
        <v>0</v>
      </c>
      <c r="N159" s="8">
        <v>0</v>
      </c>
      <c r="O159" s="26"/>
      <c r="Q159" s="23"/>
      <c r="R159" s="23"/>
      <c r="S159" s="23"/>
      <c r="T159" s="23"/>
      <c r="U159" s="23"/>
      <c r="V159" s="23"/>
      <c r="W159" s="23"/>
      <c r="AD159" s="1"/>
      <c r="AE159" s="1"/>
      <c r="AF159" s="1"/>
      <c r="AG159" s="1"/>
      <c r="AH159" s="4"/>
      <c r="AI159" s="1"/>
      <c r="AJ159" s="1"/>
      <c r="AK159" s="1"/>
      <c r="AL159" s="1"/>
      <c r="AM159" s="1"/>
    </row>
    <row r="160" spans="1:39" s="22" customFormat="1" ht="15.75" customHeight="1" x14ac:dyDescent="0.25">
      <c r="A160" s="1"/>
      <c r="B160" s="24" t="str">
        <f t="shared" si="1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2"/>
        <v/>
      </c>
      <c r="H160" s="21" t="s">
        <v>81</v>
      </c>
      <c r="I160" s="21" t="str">
        <f t="shared" si="3"/>
        <v xml:space="preserve"> </v>
      </c>
      <c r="J160" s="24" t="str">
        <f t="shared" si="4"/>
        <v xml:space="preserve"> </v>
      </c>
      <c r="K160"/>
      <c r="L160" s="8">
        <v>91</v>
      </c>
      <c r="M160" s="8">
        <v>0</v>
      </c>
      <c r="N160" s="8">
        <v>0</v>
      </c>
      <c r="O160" s="26"/>
      <c r="Q160" s="23"/>
      <c r="R160" s="23"/>
      <c r="S160" s="23"/>
      <c r="T160" s="23"/>
      <c r="U160" s="23"/>
      <c r="V160" s="23"/>
      <c r="W160" s="23"/>
      <c r="AD160" s="1"/>
      <c r="AE160" s="1"/>
      <c r="AF160" s="1"/>
      <c r="AG160" s="1"/>
      <c r="AH160" s="4"/>
      <c r="AI160" s="1"/>
      <c r="AJ160" s="1"/>
      <c r="AK160" s="1"/>
      <c r="AL160" s="1"/>
      <c r="AM160" s="1"/>
    </row>
    <row r="161" spans="1:39" s="22" customFormat="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/>
      <c r="K161"/>
      <c r="L161" s="8">
        <v>92</v>
      </c>
      <c r="M161" s="8">
        <v>0</v>
      </c>
      <c r="N161" s="8">
        <v>0</v>
      </c>
      <c r="O161" s="26"/>
      <c r="Q161" s="23"/>
      <c r="R161" s="23"/>
      <c r="S161" s="23"/>
      <c r="T161" s="23"/>
      <c r="U161" s="23"/>
      <c r="V161" s="23"/>
      <c r="W161" s="23"/>
      <c r="AD161" s="1"/>
      <c r="AE161" s="1"/>
      <c r="AF161" s="1"/>
      <c r="AG161" s="1"/>
      <c r="AH161" s="4"/>
      <c r="AI161" s="1"/>
      <c r="AJ161" s="1"/>
      <c r="AK161" s="1"/>
      <c r="AL161" s="1"/>
      <c r="AM161" s="1"/>
    </row>
    <row r="162" spans="1:39" s="22" customFormat="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/>
      <c r="K162"/>
      <c r="L162" s="8">
        <v>93</v>
      </c>
      <c r="M162" s="8">
        <v>0</v>
      </c>
      <c r="N162" s="8">
        <v>0</v>
      </c>
      <c r="O162" s="26"/>
      <c r="Q162" s="23"/>
      <c r="R162" s="23"/>
      <c r="S162" s="23"/>
      <c r="T162" s="23"/>
      <c r="U162" s="23"/>
      <c r="V162" s="23"/>
      <c r="W162" s="23"/>
      <c r="AD162" s="1"/>
      <c r="AE162" s="1"/>
      <c r="AF162" s="1"/>
      <c r="AG162" s="1"/>
      <c r="AH162" s="4"/>
      <c r="AI162" s="1"/>
      <c r="AJ162" s="1"/>
      <c r="AK162" s="1"/>
      <c r="AL162" s="1"/>
      <c r="AM162" s="1"/>
    </row>
    <row r="163" spans="1:39" s="22" customFormat="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/>
      <c r="K163"/>
      <c r="L163" s="8">
        <v>94</v>
      </c>
      <c r="M163" s="8">
        <v>0</v>
      </c>
      <c r="N163" s="8">
        <v>0</v>
      </c>
      <c r="O163" s="26"/>
      <c r="Q163" s="23"/>
      <c r="R163" s="23"/>
      <c r="S163" s="23"/>
      <c r="T163" s="23"/>
      <c r="U163" s="23"/>
      <c r="V163" s="23"/>
      <c r="W163" s="23"/>
      <c r="AD163" s="1"/>
      <c r="AE163" s="1"/>
      <c r="AF163" s="1"/>
      <c r="AG163" s="1"/>
      <c r="AH163" s="4"/>
      <c r="AI163" s="1"/>
      <c r="AJ163" s="1"/>
      <c r="AK163" s="1"/>
      <c r="AL163" s="1"/>
      <c r="AM163" s="1"/>
    </row>
    <row r="164" spans="1:39" s="22" customFormat="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/>
      <c r="K164"/>
      <c r="L164" s="8">
        <v>95</v>
      </c>
      <c r="M164" s="8">
        <v>0</v>
      </c>
      <c r="N164" s="8">
        <v>0</v>
      </c>
      <c r="O164" s="26"/>
      <c r="Q164" s="23"/>
      <c r="R164" s="23"/>
      <c r="S164" s="23"/>
      <c r="T164" s="23"/>
      <c r="U164" s="23"/>
      <c r="V164" s="23"/>
      <c r="W164" s="23"/>
      <c r="AD164" s="1"/>
      <c r="AE164" s="1"/>
      <c r="AF164" s="1"/>
      <c r="AG164" s="1"/>
      <c r="AH164" s="4"/>
      <c r="AI164" s="1"/>
      <c r="AJ164" s="1"/>
      <c r="AK164" s="1"/>
      <c r="AL164" s="1"/>
      <c r="AM164" s="1"/>
    </row>
    <row r="165" spans="1:39" s="22" customFormat="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/>
      <c r="K165"/>
      <c r="L165" s="8">
        <v>96</v>
      </c>
      <c r="M165" s="8">
        <v>0</v>
      </c>
      <c r="N165" s="8">
        <v>0</v>
      </c>
      <c r="O165" s="26"/>
      <c r="Q165" s="23"/>
      <c r="R165" s="23"/>
      <c r="S165" s="23"/>
      <c r="T165" s="23"/>
      <c r="U165" s="23"/>
      <c r="V165" s="23"/>
      <c r="W165" s="23"/>
      <c r="AD165" s="1"/>
      <c r="AE165" s="1"/>
      <c r="AF165" s="1"/>
      <c r="AG165" s="1"/>
      <c r="AH165" s="4"/>
      <c r="AI165" s="1"/>
      <c r="AJ165" s="1"/>
      <c r="AK165" s="1"/>
      <c r="AL165" s="1"/>
      <c r="AM165" s="1"/>
    </row>
    <row r="166" spans="1:39" s="22" customFormat="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/>
      <c r="K166"/>
      <c r="L166" s="8">
        <v>97</v>
      </c>
      <c r="M166" s="8">
        <v>0</v>
      </c>
      <c r="N166" s="8">
        <v>0</v>
      </c>
      <c r="O166" s="26"/>
      <c r="Q166" s="23"/>
      <c r="R166" s="23"/>
      <c r="S166" s="23"/>
      <c r="T166" s="23"/>
      <c r="U166" s="23"/>
      <c r="V166" s="23"/>
      <c r="W166" s="23"/>
      <c r="AD166" s="1"/>
      <c r="AE166" s="1"/>
      <c r="AF166" s="1"/>
      <c r="AG166" s="1"/>
      <c r="AH166" s="4"/>
      <c r="AI166" s="1"/>
      <c r="AJ166" s="1"/>
      <c r="AK166" s="1"/>
      <c r="AL166" s="1"/>
      <c r="AM166" s="1"/>
    </row>
    <row r="167" spans="1:39" s="22" customFormat="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/>
      <c r="K167"/>
      <c r="L167" s="8">
        <v>98</v>
      </c>
      <c r="M167" s="8">
        <v>0</v>
      </c>
      <c r="N167" s="8">
        <v>0</v>
      </c>
      <c r="O167" s="26"/>
      <c r="Q167" s="23"/>
      <c r="R167" s="23"/>
      <c r="S167" s="23"/>
      <c r="T167" s="23"/>
      <c r="U167" s="23"/>
      <c r="V167" s="23"/>
      <c r="W167" s="23"/>
      <c r="AD167" s="1"/>
      <c r="AE167" s="1"/>
      <c r="AF167" s="1"/>
      <c r="AG167" s="1"/>
      <c r="AH167" s="4"/>
      <c r="AI167" s="1"/>
      <c r="AJ167" s="1"/>
      <c r="AK167" s="1"/>
      <c r="AL167" s="1"/>
      <c r="AM167" s="1"/>
    </row>
    <row r="168" spans="1:39" s="22" customFormat="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/>
      <c r="K168"/>
      <c r="L168" s="8">
        <v>99</v>
      </c>
      <c r="M168" s="8">
        <v>0</v>
      </c>
      <c r="N168" s="8">
        <v>0</v>
      </c>
      <c r="O168" s="26"/>
      <c r="Q168" s="23"/>
      <c r="R168" s="23"/>
      <c r="S168" s="23"/>
      <c r="T168" s="23"/>
      <c r="U168" s="23"/>
      <c r="V168" s="23"/>
      <c r="W168" s="23"/>
      <c r="AD168" s="1"/>
      <c r="AE168" s="1"/>
      <c r="AF168" s="1"/>
      <c r="AG168" s="1"/>
      <c r="AH168" s="4"/>
      <c r="AI168" s="1"/>
      <c r="AJ168" s="1"/>
      <c r="AK168" s="1"/>
      <c r="AL168" s="1"/>
      <c r="AM168" s="1"/>
    </row>
    <row r="169" spans="1:39" s="22" customFormat="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/>
      <c r="K169"/>
      <c r="L169" s="8">
        <v>100</v>
      </c>
      <c r="M169" s="8">
        <v>0</v>
      </c>
      <c r="N169" s="8">
        <v>0</v>
      </c>
      <c r="O169" s="26"/>
      <c r="Q169" s="23"/>
      <c r="R169" s="23"/>
      <c r="S169" s="23"/>
      <c r="T169" s="23"/>
      <c r="U169" s="23"/>
      <c r="V169" s="23"/>
      <c r="W169" s="23"/>
      <c r="AD169" s="1"/>
      <c r="AE169" s="1"/>
      <c r="AF169" s="1"/>
      <c r="AG169" s="1"/>
      <c r="AH169" s="4"/>
      <c r="AI169" s="1"/>
      <c r="AJ169" s="1"/>
      <c r="AK169" s="1"/>
      <c r="AL169" s="1"/>
      <c r="AM169" s="1"/>
    </row>
    <row r="170" spans="1:39" s="22" customFormat="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/>
      <c r="K170"/>
      <c r="L170" s="8">
        <v>101</v>
      </c>
      <c r="M170" s="8">
        <v>0</v>
      </c>
      <c r="N170" s="8">
        <v>0</v>
      </c>
      <c r="O170" s="26"/>
      <c r="Q170" s="23"/>
      <c r="R170" s="23"/>
      <c r="S170" s="23"/>
      <c r="T170" s="23"/>
      <c r="U170" s="23"/>
      <c r="V170" s="23"/>
      <c r="W170" s="23"/>
      <c r="AD170" s="1"/>
      <c r="AE170" s="1"/>
      <c r="AF170" s="1"/>
      <c r="AG170" s="1"/>
      <c r="AH170" s="4"/>
      <c r="AI170" s="1"/>
      <c r="AJ170" s="1"/>
      <c r="AK170" s="1"/>
      <c r="AL170" s="1"/>
      <c r="AM170" s="1"/>
    </row>
    <row r="171" spans="1:39" s="22" customFormat="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/>
      <c r="K171"/>
      <c r="L171" s="8">
        <v>102</v>
      </c>
      <c r="M171" s="8">
        <v>0</v>
      </c>
      <c r="N171" s="8">
        <v>0</v>
      </c>
      <c r="O171" s="26"/>
      <c r="Q171" s="23"/>
      <c r="R171" s="23"/>
      <c r="S171" s="23"/>
      <c r="T171" s="23"/>
      <c r="U171" s="23"/>
      <c r="V171" s="23"/>
      <c r="W171" s="23"/>
      <c r="AD171" s="1"/>
      <c r="AE171" s="1"/>
      <c r="AF171" s="1"/>
      <c r="AG171" s="1"/>
      <c r="AH171" s="4"/>
      <c r="AI171" s="1"/>
      <c r="AJ171" s="1"/>
      <c r="AK171" s="1"/>
      <c r="AL171" s="1"/>
      <c r="AM171" s="1"/>
    </row>
    <row r="172" spans="1:39" s="22" customFormat="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/>
      <c r="K172"/>
      <c r="L172" s="8">
        <v>103</v>
      </c>
      <c r="M172" s="8">
        <v>0</v>
      </c>
      <c r="N172" s="8">
        <v>0</v>
      </c>
      <c r="O172" s="26"/>
      <c r="Q172" s="23"/>
      <c r="R172" s="23"/>
      <c r="S172" s="23"/>
      <c r="T172" s="23"/>
      <c r="U172" s="23"/>
      <c r="V172" s="23"/>
      <c r="W172" s="23"/>
      <c r="AD172" s="1"/>
      <c r="AE172" s="1"/>
      <c r="AF172" s="1"/>
      <c r="AG172" s="1"/>
      <c r="AH172" s="4"/>
      <c r="AI172" s="1"/>
      <c r="AJ172" s="1"/>
      <c r="AK172" s="1"/>
      <c r="AL172" s="1"/>
      <c r="AM172" s="1"/>
    </row>
    <row r="173" spans="1:39" s="22" customFormat="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/>
      <c r="K173"/>
      <c r="L173" s="8">
        <v>104</v>
      </c>
      <c r="M173" s="8">
        <v>0</v>
      </c>
      <c r="N173" s="8">
        <v>0</v>
      </c>
      <c r="O173" s="26"/>
      <c r="Q173" s="23"/>
      <c r="R173" s="23"/>
      <c r="S173" s="23"/>
      <c r="T173" s="23"/>
      <c r="U173" s="23"/>
      <c r="V173" s="23"/>
      <c r="W173" s="23"/>
      <c r="AD173" s="1"/>
      <c r="AE173" s="1"/>
      <c r="AF173" s="1"/>
      <c r="AG173" s="1"/>
      <c r="AH173" s="4"/>
      <c r="AI173" s="1"/>
      <c r="AJ173" s="1"/>
      <c r="AK173" s="1"/>
      <c r="AL173" s="1"/>
      <c r="AM173" s="1"/>
    </row>
    <row r="174" spans="1:39" s="22" customFormat="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/>
      <c r="K174"/>
      <c r="L174" s="8">
        <v>105</v>
      </c>
      <c r="M174" s="8">
        <v>0</v>
      </c>
      <c r="N174" s="8">
        <v>0</v>
      </c>
      <c r="O174" s="26"/>
      <c r="Q174" s="23"/>
      <c r="R174" s="23"/>
      <c r="S174" s="23"/>
      <c r="T174" s="23"/>
      <c r="U174" s="23"/>
      <c r="V174" s="23"/>
      <c r="W174" s="23"/>
      <c r="AD174" s="1"/>
      <c r="AE174" s="1"/>
      <c r="AF174" s="1"/>
      <c r="AG174" s="1"/>
      <c r="AH174" s="4"/>
      <c r="AI174" s="1"/>
      <c r="AJ174" s="1"/>
      <c r="AK174" s="1"/>
      <c r="AL174" s="1"/>
      <c r="AM174" s="1"/>
    </row>
    <row r="175" spans="1:39" s="22" customFormat="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/>
      <c r="K175"/>
      <c r="L175" s="8">
        <v>106</v>
      </c>
      <c r="M175" s="8">
        <v>0</v>
      </c>
      <c r="N175" s="8">
        <v>0</v>
      </c>
      <c r="O175" s="26"/>
      <c r="Q175" s="23"/>
      <c r="R175" s="23"/>
      <c r="S175" s="23"/>
      <c r="T175" s="23"/>
      <c r="U175" s="23"/>
      <c r="V175" s="23"/>
      <c r="W175" s="23"/>
      <c r="AD175" s="1"/>
      <c r="AE175" s="1"/>
      <c r="AF175" s="1"/>
      <c r="AG175" s="1"/>
      <c r="AH175" s="4"/>
      <c r="AI175" s="1"/>
      <c r="AJ175" s="1"/>
      <c r="AK175" s="1"/>
      <c r="AL175" s="1"/>
      <c r="AM175" s="1"/>
    </row>
    <row r="176" spans="1:39" s="22" customFormat="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/>
      <c r="K176"/>
      <c r="L176" s="8">
        <v>107</v>
      </c>
      <c r="M176" s="8">
        <v>0</v>
      </c>
      <c r="N176" s="8">
        <v>0</v>
      </c>
      <c r="O176" s="26"/>
      <c r="Q176" s="23"/>
      <c r="R176" s="23"/>
      <c r="S176" s="23"/>
      <c r="T176" s="23"/>
      <c r="U176" s="23"/>
      <c r="V176" s="23"/>
      <c r="W176" s="23"/>
      <c r="AD176" s="1"/>
      <c r="AE176" s="1"/>
      <c r="AF176" s="1"/>
      <c r="AG176" s="1"/>
      <c r="AH176" s="4"/>
      <c r="AI176" s="1"/>
      <c r="AJ176" s="1"/>
      <c r="AK176" s="1"/>
      <c r="AL176" s="1"/>
      <c r="AM176" s="1"/>
    </row>
    <row r="177" spans="1:39" s="22" customFormat="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/>
      <c r="K177"/>
      <c r="L177" s="8">
        <v>108</v>
      </c>
      <c r="M177" s="8">
        <v>0</v>
      </c>
      <c r="N177" s="8">
        <v>0</v>
      </c>
      <c r="O177" s="26"/>
      <c r="Q177" s="23"/>
      <c r="R177" s="23"/>
      <c r="S177" s="23"/>
      <c r="T177" s="23"/>
      <c r="U177" s="23"/>
      <c r="V177" s="23"/>
      <c r="W177" s="23"/>
      <c r="AD177" s="1"/>
      <c r="AE177" s="1"/>
      <c r="AF177" s="1"/>
      <c r="AG177" s="1"/>
      <c r="AH177" s="4"/>
      <c r="AI177" s="1"/>
      <c r="AJ177" s="1"/>
      <c r="AK177" s="1"/>
      <c r="AL177" s="1"/>
      <c r="AM177" s="1"/>
    </row>
    <row r="178" spans="1:39" s="22" customFormat="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/>
      <c r="K178"/>
      <c r="L178" s="8">
        <v>109</v>
      </c>
      <c r="M178" s="8">
        <v>0</v>
      </c>
      <c r="N178" s="8">
        <v>0</v>
      </c>
      <c r="O178" s="26"/>
      <c r="Q178" s="23"/>
      <c r="R178" s="23"/>
      <c r="S178" s="23"/>
      <c r="T178" s="23"/>
      <c r="U178" s="23"/>
      <c r="V178" s="23"/>
      <c r="W178" s="23"/>
      <c r="AD178" s="1"/>
      <c r="AE178" s="1"/>
      <c r="AF178" s="1"/>
      <c r="AG178" s="1"/>
      <c r="AH178" s="4"/>
      <c r="AI178" s="1"/>
      <c r="AJ178" s="1"/>
      <c r="AK178" s="1"/>
      <c r="AL178" s="1"/>
      <c r="AM178" s="1"/>
    </row>
    <row r="179" spans="1:39" s="22" customFormat="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/>
      <c r="K179"/>
      <c r="L179" s="8">
        <v>110</v>
      </c>
      <c r="M179" s="8">
        <v>0</v>
      </c>
      <c r="N179" s="8">
        <v>0</v>
      </c>
      <c r="O179" s="26"/>
      <c r="Q179" s="23"/>
      <c r="R179" s="23"/>
      <c r="S179" s="23"/>
      <c r="T179" s="23"/>
      <c r="U179" s="23"/>
      <c r="V179" s="23"/>
      <c r="W179" s="23"/>
      <c r="AD179" s="1"/>
      <c r="AE179" s="1"/>
      <c r="AF179" s="1"/>
      <c r="AG179" s="1"/>
      <c r="AH179" s="4"/>
      <c r="AI179" s="1"/>
      <c r="AJ179" s="1"/>
      <c r="AK179" s="1"/>
      <c r="AL179" s="1"/>
      <c r="AM179" s="1"/>
    </row>
    <row r="180" spans="1:39" s="22" customFormat="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/>
      <c r="K180"/>
      <c r="L180" s="8">
        <v>111</v>
      </c>
      <c r="M180" s="8">
        <v>0</v>
      </c>
      <c r="N180" s="8">
        <v>0</v>
      </c>
      <c r="O180" s="26"/>
      <c r="Q180" s="23"/>
      <c r="R180" s="23"/>
      <c r="S180" s="23"/>
      <c r="T180" s="23"/>
      <c r="U180" s="23"/>
      <c r="V180" s="23"/>
      <c r="W180" s="23"/>
      <c r="AD180" s="1"/>
      <c r="AE180" s="1"/>
      <c r="AF180" s="1"/>
      <c r="AG180" s="1"/>
      <c r="AH180" s="4"/>
      <c r="AI180" s="1"/>
      <c r="AJ180" s="1"/>
      <c r="AK180" s="1"/>
      <c r="AL180" s="1"/>
      <c r="AM180" s="1"/>
    </row>
    <row r="181" spans="1:39" s="22" customFormat="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/>
      <c r="K181"/>
      <c r="L181" s="8">
        <v>112</v>
      </c>
      <c r="M181" s="8">
        <v>0</v>
      </c>
      <c r="N181" s="8">
        <v>0</v>
      </c>
      <c r="O181" s="26"/>
      <c r="Q181" s="23"/>
      <c r="R181" s="23"/>
      <c r="S181" s="23"/>
      <c r="T181" s="23"/>
      <c r="U181" s="23"/>
      <c r="V181" s="23"/>
      <c r="W181" s="23"/>
      <c r="AD181" s="1"/>
      <c r="AE181" s="1"/>
      <c r="AF181" s="1"/>
      <c r="AG181" s="1"/>
      <c r="AH181" s="4"/>
      <c r="AI181" s="1"/>
      <c r="AJ181" s="1"/>
      <c r="AK181" s="1"/>
      <c r="AL181" s="1"/>
      <c r="AM181" s="1"/>
    </row>
    <row r="182" spans="1:39" s="22" customFormat="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/>
      <c r="K182"/>
      <c r="L182" s="1"/>
      <c r="M182" s="1"/>
      <c r="N182" s="1"/>
      <c r="O182" s="26"/>
      <c r="Q182" s="23"/>
      <c r="R182" s="23"/>
      <c r="S182" s="23"/>
      <c r="T182" s="23"/>
      <c r="U182" s="23"/>
      <c r="V182" s="23"/>
      <c r="W182" s="23"/>
      <c r="AD182" s="1"/>
      <c r="AE182" s="1"/>
      <c r="AF182" s="1"/>
      <c r="AG182" s="1"/>
      <c r="AH182" s="4"/>
      <c r="AI182" s="1"/>
      <c r="AJ182" s="1"/>
      <c r="AK182" s="1"/>
      <c r="AL182" s="1"/>
      <c r="AM182" s="1"/>
    </row>
    <row r="183" spans="1:39" s="22" customFormat="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/>
      <c r="K183"/>
      <c r="L183" s="1"/>
      <c r="M183" s="1"/>
      <c r="N183" s="1"/>
      <c r="O183" s="26"/>
      <c r="Q183" s="23"/>
      <c r="R183" s="23"/>
      <c r="S183" s="23"/>
      <c r="T183" s="23"/>
      <c r="U183" s="23"/>
      <c r="V183" s="23"/>
      <c r="W183" s="23"/>
      <c r="AD183" s="1"/>
      <c r="AE183" s="1"/>
      <c r="AF183" s="1"/>
      <c r="AG183" s="1"/>
      <c r="AH183" s="4"/>
      <c r="AI183" s="1"/>
      <c r="AJ183" s="1"/>
      <c r="AK183" s="1"/>
      <c r="AL183" s="1"/>
      <c r="AM183" s="1"/>
    </row>
    <row r="184" spans="1:39" s="22" customFormat="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/>
      <c r="K184"/>
      <c r="L184" s="1"/>
      <c r="M184" s="1"/>
      <c r="N184" s="1"/>
      <c r="Q184" s="23"/>
      <c r="R184" s="23"/>
      <c r="S184" s="23"/>
      <c r="T184" s="23"/>
      <c r="U184" s="23"/>
      <c r="V184" s="23"/>
      <c r="W184" s="23"/>
      <c r="AD184" s="1"/>
      <c r="AE184" s="1"/>
      <c r="AF184" s="1"/>
      <c r="AG184" s="1"/>
      <c r="AH184" s="4"/>
      <c r="AI184" s="1"/>
      <c r="AJ184" s="1"/>
      <c r="AK184" s="1"/>
      <c r="AL184" s="1"/>
      <c r="AM184" s="1"/>
    </row>
    <row r="185" spans="1:39" s="22" customFormat="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/>
      <c r="K185"/>
      <c r="L185" s="1"/>
      <c r="M185" s="1"/>
      <c r="N185" s="1"/>
      <c r="Q185" s="23"/>
      <c r="R185" s="23"/>
      <c r="S185" s="23"/>
      <c r="T185" s="23"/>
      <c r="U185" s="23"/>
      <c r="V185" s="23"/>
      <c r="W185" s="23"/>
      <c r="AD185" s="1"/>
      <c r="AE185" s="1"/>
      <c r="AF185" s="1"/>
      <c r="AG185" s="1"/>
      <c r="AH185" s="4"/>
      <c r="AI185" s="1"/>
      <c r="AJ185" s="1"/>
      <c r="AK185" s="1"/>
      <c r="AL185" s="1"/>
      <c r="AM185" s="1"/>
    </row>
    <row r="40370" spans="3:3" x14ac:dyDescent="0.25">
      <c r="C40370" s="1">
        <v>1888</v>
      </c>
    </row>
  </sheetData>
  <mergeCells count="76">
    <mergeCell ref="AA4:AB7"/>
    <mergeCell ref="Y8:Z8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4:Z7"/>
    <mergeCell ref="C18:I18"/>
    <mergeCell ref="AA8:AB8"/>
    <mergeCell ref="E15:E16"/>
    <mergeCell ref="Y10:Z10"/>
    <mergeCell ref="AA10:AB10"/>
    <mergeCell ref="Y11:Z11"/>
    <mergeCell ref="AA11:AB11"/>
    <mergeCell ref="C13:I13"/>
    <mergeCell ref="C15:D16"/>
    <mergeCell ref="Y9:Z9"/>
    <mergeCell ref="AA9:AB9"/>
    <mergeCell ref="P19:Y19"/>
    <mergeCell ref="P21:P26"/>
    <mergeCell ref="Q21:Q26"/>
    <mergeCell ref="R21:S21"/>
    <mergeCell ref="T21:U21"/>
    <mergeCell ref="W21:W26"/>
    <mergeCell ref="X21:X26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80:X85"/>
    <mergeCell ref="R81:R85"/>
    <mergeCell ref="S81:S85"/>
    <mergeCell ref="T81:T85"/>
    <mergeCell ref="U81:U85"/>
    <mergeCell ref="J80:J83"/>
    <mergeCell ref="P80:P85"/>
    <mergeCell ref="R80:S80"/>
    <mergeCell ref="T80:U80"/>
    <mergeCell ref="W80:W85"/>
    <mergeCell ref="C78:I78"/>
    <mergeCell ref="B80:B83"/>
    <mergeCell ref="C80:C83"/>
    <mergeCell ref="D80:D83"/>
    <mergeCell ref="E80:E83"/>
    <mergeCell ref="F80:F83"/>
    <mergeCell ref="G80:G83"/>
    <mergeCell ref="H80:H83"/>
    <mergeCell ref="I80:I83"/>
    <mergeCell ref="E1:J3"/>
    <mergeCell ref="Y81:Y85"/>
    <mergeCell ref="Z81:Z85"/>
    <mergeCell ref="AA81:AA85"/>
    <mergeCell ref="AB81:AB85"/>
    <mergeCell ref="Y80:Z80"/>
    <mergeCell ref="AA80:AB80"/>
    <mergeCell ref="Q80:Q85"/>
    <mergeCell ref="C30:I30"/>
    <mergeCell ref="C4:C5"/>
    <mergeCell ref="D4:D5"/>
    <mergeCell ref="E4:E5"/>
    <mergeCell ref="C8:I9"/>
    <mergeCell ref="C10:I11"/>
    <mergeCell ref="C23:I24"/>
    <mergeCell ref="C37:I37"/>
  </mergeCells>
  <conditionalFormatting sqref="C84 C121:D160">
    <cfRule type="notContainsBlanks" dxfId="452" priority="64">
      <formula>LEN(TRIM(C84))&gt;0</formula>
    </cfRule>
  </conditionalFormatting>
  <conditionalFormatting sqref="G102 J102:J119 E120:J160 B84:B160 G104:G119 D101:J101 E100:J100 E84:J86 D120 D87:J99 D104:D118">
    <cfRule type="expression" dxfId="451" priority="63">
      <formula>IF($C84=" ",FALSE,TRUE)</formula>
    </cfRule>
  </conditionalFormatting>
  <conditionalFormatting sqref="C85">
    <cfRule type="notContainsBlanks" dxfId="450" priority="62">
      <formula>LEN(TRIM(C85))&gt;0</formula>
    </cfRule>
  </conditionalFormatting>
  <conditionalFormatting sqref="C86">
    <cfRule type="notContainsBlanks" dxfId="449" priority="61">
      <formula>LEN(TRIM(C86))&gt;0</formula>
    </cfRule>
  </conditionalFormatting>
  <conditionalFormatting sqref="C87">
    <cfRule type="notContainsBlanks" dxfId="448" priority="60">
      <formula>LEN(TRIM(C87))&gt;0</formula>
    </cfRule>
  </conditionalFormatting>
  <conditionalFormatting sqref="C88">
    <cfRule type="notContainsBlanks" dxfId="447" priority="59">
      <formula>LEN(TRIM(C88))&gt;0</formula>
    </cfRule>
  </conditionalFormatting>
  <conditionalFormatting sqref="C89">
    <cfRule type="notContainsBlanks" dxfId="446" priority="58">
      <formula>LEN(TRIM(C89))&gt;0</formula>
    </cfRule>
  </conditionalFormatting>
  <conditionalFormatting sqref="C90">
    <cfRule type="notContainsBlanks" dxfId="445" priority="57">
      <formula>LEN(TRIM(C90))&gt;0</formula>
    </cfRule>
  </conditionalFormatting>
  <conditionalFormatting sqref="C91">
    <cfRule type="notContainsBlanks" dxfId="444" priority="56">
      <formula>LEN(TRIM(C91))&gt;0</formula>
    </cfRule>
  </conditionalFormatting>
  <conditionalFormatting sqref="C92">
    <cfRule type="notContainsBlanks" dxfId="443" priority="55">
      <formula>LEN(TRIM(C92))&gt;0</formula>
    </cfRule>
  </conditionalFormatting>
  <conditionalFormatting sqref="C93">
    <cfRule type="notContainsBlanks" dxfId="442" priority="54">
      <formula>LEN(TRIM(C93))&gt;0</formula>
    </cfRule>
  </conditionalFormatting>
  <conditionalFormatting sqref="C94">
    <cfRule type="notContainsBlanks" dxfId="441" priority="53">
      <formula>LEN(TRIM(C94))&gt;0</formula>
    </cfRule>
  </conditionalFormatting>
  <conditionalFormatting sqref="C95">
    <cfRule type="notContainsBlanks" dxfId="440" priority="52">
      <formula>LEN(TRIM(C95))&gt;0</formula>
    </cfRule>
  </conditionalFormatting>
  <conditionalFormatting sqref="C96">
    <cfRule type="notContainsBlanks" dxfId="439" priority="51">
      <formula>LEN(TRIM(C96))&gt;0</formula>
    </cfRule>
  </conditionalFormatting>
  <conditionalFormatting sqref="C97">
    <cfRule type="notContainsBlanks" dxfId="438" priority="50">
      <formula>LEN(TRIM(C97))&gt;0</formula>
    </cfRule>
  </conditionalFormatting>
  <conditionalFormatting sqref="C98">
    <cfRule type="notContainsBlanks" dxfId="437" priority="49">
      <formula>LEN(TRIM(C98))&gt;0</formula>
    </cfRule>
  </conditionalFormatting>
  <conditionalFormatting sqref="C99">
    <cfRule type="notContainsBlanks" dxfId="436" priority="48">
      <formula>LEN(TRIM(C99))&gt;0</formula>
    </cfRule>
  </conditionalFormatting>
  <conditionalFormatting sqref="C100">
    <cfRule type="notContainsBlanks" dxfId="435" priority="47">
      <formula>LEN(TRIM(C100))&gt;0</formula>
    </cfRule>
  </conditionalFormatting>
  <conditionalFormatting sqref="C101">
    <cfRule type="notContainsBlanks" dxfId="434" priority="46">
      <formula>LEN(TRIM(C101))&gt;0</formula>
    </cfRule>
  </conditionalFormatting>
  <conditionalFormatting sqref="C102">
    <cfRule type="notContainsBlanks" dxfId="433" priority="45">
      <formula>LEN(TRIM(C102))&gt;0</formula>
    </cfRule>
  </conditionalFormatting>
  <conditionalFormatting sqref="C104">
    <cfRule type="notContainsBlanks" dxfId="432" priority="44">
      <formula>LEN(TRIM(C104))&gt;0</formula>
    </cfRule>
  </conditionalFormatting>
  <conditionalFormatting sqref="C105">
    <cfRule type="notContainsBlanks" dxfId="431" priority="43">
      <formula>LEN(TRIM(C105))&gt;0</formula>
    </cfRule>
  </conditionalFormatting>
  <conditionalFormatting sqref="C106">
    <cfRule type="notContainsBlanks" dxfId="430" priority="42">
      <formula>LEN(TRIM(C106))&gt;0</formula>
    </cfRule>
  </conditionalFormatting>
  <conditionalFormatting sqref="C107">
    <cfRule type="notContainsBlanks" dxfId="429" priority="41">
      <formula>LEN(TRIM(C107))&gt;0</formula>
    </cfRule>
  </conditionalFormatting>
  <conditionalFormatting sqref="C108">
    <cfRule type="notContainsBlanks" dxfId="428" priority="40">
      <formula>LEN(TRIM(C108))&gt;0</formula>
    </cfRule>
  </conditionalFormatting>
  <conditionalFormatting sqref="C109">
    <cfRule type="notContainsBlanks" dxfId="427" priority="39">
      <formula>LEN(TRIM(C109))&gt;0</formula>
    </cfRule>
  </conditionalFormatting>
  <conditionalFormatting sqref="C110">
    <cfRule type="notContainsBlanks" dxfId="426" priority="38">
      <formula>LEN(TRIM(C110))&gt;0</formula>
    </cfRule>
  </conditionalFormatting>
  <conditionalFormatting sqref="C111">
    <cfRule type="notContainsBlanks" dxfId="425" priority="37">
      <formula>LEN(TRIM(C111))&gt;0</formula>
    </cfRule>
  </conditionalFormatting>
  <conditionalFormatting sqref="C112">
    <cfRule type="notContainsBlanks" dxfId="424" priority="36">
      <formula>LEN(TRIM(C112))&gt;0</formula>
    </cfRule>
  </conditionalFormatting>
  <conditionalFormatting sqref="C113">
    <cfRule type="notContainsBlanks" dxfId="423" priority="35">
      <formula>LEN(TRIM(C113))&gt;0</formula>
    </cfRule>
  </conditionalFormatting>
  <conditionalFormatting sqref="C114">
    <cfRule type="notContainsBlanks" dxfId="422" priority="34">
      <formula>LEN(TRIM(C114))&gt;0</formula>
    </cfRule>
  </conditionalFormatting>
  <conditionalFormatting sqref="C115">
    <cfRule type="notContainsBlanks" dxfId="421" priority="33">
      <formula>LEN(TRIM(C115))&gt;0</formula>
    </cfRule>
  </conditionalFormatting>
  <conditionalFormatting sqref="C116">
    <cfRule type="notContainsBlanks" dxfId="420" priority="32">
      <formula>LEN(TRIM(C116))&gt;0</formula>
    </cfRule>
  </conditionalFormatting>
  <conditionalFormatting sqref="C117">
    <cfRule type="notContainsBlanks" dxfId="419" priority="31">
      <formula>LEN(TRIM(C117))&gt;0</formula>
    </cfRule>
  </conditionalFormatting>
  <conditionalFormatting sqref="C118">
    <cfRule type="notContainsBlanks" dxfId="418" priority="30">
      <formula>LEN(TRIM(C118))&gt;0</formula>
    </cfRule>
  </conditionalFormatting>
  <conditionalFormatting sqref="C119">
    <cfRule type="notContainsBlanks" dxfId="417" priority="29">
      <formula>LEN(TRIM(C119))&gt;0</formula>
    </cfRule>
  </conditionalFormatting>
  <conditionalFormatting sqref="C120">
    <cfRule type="notContainsBlanks" dxfId="416" priority="28">
      <formula>LEN(TRIM(C120))&gt;0</formula>
    </cfRule>
  </conditionalFormatting>
  <conditionalFormatting sqref="C103">
    <cfRule type="notContainsBlanks" dxfId="415" priority="13">
      <formula>LEN(TRIM(C103))&gt;0</formula>
    </cfRule>
  </conditionalFormatting>
  <conditionalFormatting sqref="G103">
    <cfRule type="expression" dxfId="414" priority="7">
      <formula>IF($C103=" ",FALSE,TRUE)</formula>
    </cfRule>
  </conditionalFormatting>
  <conditionalFormatting sqref="E102:F117">
    <cfRule type="expression" dxfId="413" priority="4">
      <formula>IF($C102=" ",FALSE,TRUE)</formula>
    </cfRule>
  </conditionalFormatting>
  <conditionalFormatting sqref="E118:F119">
    <cfRule type="expression" dxfId="412" priority="3">
      <formula>IF($C118=" ",FALSE,TRUE)</formula>
    </cfRule>
  </conditionalFormatting>
  <conditionalFormatting sqref="D100">
    <cfRule type="expression" dxfId="411" priority="279">
      <formula>IF($C84=" ",FALSE,TRUE)</formula>
    </cfRule>
  </conditionalFormatting>
  <conditionalFormatting sqref="D103">
    <cfRule type="expression" dxfId="410" priority="1">
      <formula>IF($C87=" ",FALSE,TRUE)</formula>
    </cfRule>
  </conditionalFormatting>
  <conditionalFormatting sqref="D102">
    <cfRule type="expression" dxfId="409" priority="2">
      <formula>IF($C86="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1" manualBreakCount="1">
    <brk id="76" max="27" man="1"/>
  </rowBreaks>
  <colBreaks count="1" manualBreakCount="1">
    <brk id="11" max="136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9">
    <tabColor rgb="FF00B050"/>
  </sheetPr>
  <dimension ref="A1:AM40406"/>
  <sheetViews>
    <sheetView view="pageBreakPreview" topLeftCell="A37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106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106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Лот!C13</f>
        <v>451м</v>
      </c>
      <c r="E4" s="199">
        <f>VLOOKUP(D4,Лот!$C$4:$E$19,3,FALSE)</f>
        <v>451</v>
      </c>
      <c r="F4" s="65"/>
      <c r="G4" s="65"/>
      <c r="H4" s="65"/>
      <c r="I4" s="65"/>
      <c r="J4" s="65"/>
      <c r="K4" s="65"/>
      <c r="L4" s="11">
        <v>208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209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208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208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208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208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208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208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208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208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208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СВ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10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8-й мкр. Митина (пос.)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INDEX(C84:C194,MATCH(MAX(M84:M195),M84:M195,0),1)</f>
        <v>Метро "Речной вокз."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MAX(IF(G84:G206=0,H84:H206))</f>
        <v>21.175000000000001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MAX(IF(G84:G206=1,H84:H206))</f>
        <v>18.791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39.966000000000001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31">
        <v>2</v>
      </c>
      <c r="S35" s="33" t="s">
        <v>268</v>
      </c>
      <c r="T35" s="31">
        <v>2</v>
      </c>
      <c r="U35" s="33" t="s">
        <v>268</v>
      </c>
      <c r="V35" s="85"/>
      <c r="W35" s="101">
        <v>2</v>
      </c>
      <c r="X35" s="92">
        <v>0.29166666666666669</v>
      </c>
      <c r="Y35" s="31">
        <v>1</v>
      </c>
      <c r="Z35" s="91" t="s">
        <v>266</v>
      </c>
      <c r="AA35" s="31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1</v>
      </c>
      <c r="S36" s="33" t="s">
        <v>268</v>
      </c>
      <c r="T36" s="31">
        <v>1</v>
      </c>
      <c r="U36" s="33" t="s">
        <v>268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2</v>
      </c>
      <c r="S37" s="33" t="s">
        <v>268</v>
      </c>
      <c r="T37" s="31">
        <v>2</v>
      </c>
      <c r="U37" s="33" t="s">
        <v>268</v>
      </c>
      <c r="V37" s="30"/>
      <c r="W37" s="36">
        <v>2</v>
      </c>
      <c r="X37" s="27">
        <v>0.33333333333333331</v>
      </c>
      <c r="Y37" s="31">
        <v>1</v>
      </c>
      <c r="Z37" s="91" t="s">
        <v>266</v>
      </c>
      <c r="AA37" s="31">
        <v>1</v>
      </c>
      <c r="AB37" s="91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1</v>
      </c>
      <c r="S38" s="33" t="s">
        <v>268</v>
      </c>
      <c r="T38" s="31">
        <v>1</v>
      </c>
      <c r="U38" s="33" t="s">
        <v>268</v>
      </c>
      <c r="V38" s="30"/>
      <c r="W38" s="36">
        <v>2</v>
      </c>
      <c r="X38" s="27">
        <v>0.35416666666666669</v>
      </c>
      <c r="Y38" s="31">
        <v>1</v>
      </c>
      <c r="Z38" s="91" t="s">
        <v>266</v>
      </c>
      <c r="AA38" s="31">
        <v>1</v>
      </c>
      <c r="AB38" s="91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2</v>
      </c>
      <c r="S39" s="33" t="s">
        <v>268</v>
      </c>
      <c r="T39" s="31">
        <v>2</v>
      </c>
      <c r="U39" s="33" t="s">
        <v>268</v>
      </c>
      <c r="V39" s="30"/>
      <c r="W39" s="36">
        <v>2</v>
      </c>
      <c r="X39" s="27">
        <v>0.375</v>
      </c>
      <c r="Y39" s="31">
        <v>1</v>
      </c>
      <c r="Z39" s="91" t="s">
        <v>266</v>
      </c>
      <c r="AA39" s="31">
        <v>1</v>
      </c>
      <c r="AB39" s="91" t="s">
        <v>266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1</v>
      </c>
      <c r="S40" s="33" t="s">
        <v>268</v>
      </c>
      <c r="T40" s="31">
        <v>1</v>
      </c>
      <c r="U40" s="33" t="s">
        <v>268</v>
      </c>
      <c r="V40" s="30"/>
      <c r="W40" s="36">
        <v>2</v>
      </c>
      <c r="X40" s="27">
        <v>0.39583333333333331</v>
      </c>
      <c r="Y40" s="31">
        <v>1</v>
      </c>
      <c r="Z40" s="91" t="s">
        <v>266</v>
      </c>
      <c r="AA40" s="31">
        <v>1</v>
      </c>
      <c r="AB40" s="91" t="s">
        <v>266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1</v>
      </c>
      <c r="S41" s="91" t="s">
        <v>266</v>
      </c>
      <c r="T41" s="31">
        <v>1</v>
      </c>
      <c r="U41" s="91" t="s">
        <v>266</v>
      </c>
      <c r="V41" s="30"/>
      <c r="W41" s="36">
        <v>2</v>
      </c>
      <c r="X41" s="27">
        <v>0.41666666666666669</v>
      </c>
      <c r="Y41" s="31">
        <v>1</v>
      </c>
      <c r="Z41" s="91" t="s">
        <v>266</v>
      </c>
      <c r="AA41" s="31">
        <v>1</v>
      </c>
      <c r="AB41" s="91" t="s">
        <v>266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1</v>
      </c>
      <c r="S42" s="91" t="s">
        <v>266</v>
      </c>
      <c r="T42" s="31">
        <v>1</v>
      </c>
      <c r="U42" s="91" t="s">
        <v>266</v>
      </c>
      <c r="V42" s="30"/>
      <c r="W42" s="36">
        <v>2</v>
      </c>
      <c r="X42" s="27">
        <v>0.4375</v>
      </c>
      <c r="Y42" s="31">
        <v>1</v>
      </c>
      <c r="Z42" s="91" t="s">
        <v>266</v>
      </c>
      <c r="AA42" s="31">
        <v>1</v>
      </c>
      <c r="AB42" s="91" t="s">
        <v>266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1</v>
      </c>
      <c r="S43" s="91" t="s">
        <v>266</v>
      </c>
      <c r="T43" s="31">
        <v>1</v>
      </c>
      <c r="U43" s="91" t="s">
        <v>266</v>
      </c>
      <c r="V43" s="30"/>
      <c r="W43" s="36">
        <v>2</v>
      </c>
      <c r="X43" s="27">
        <v>0.45833333333333298</v>
      </c>
      <c r="Y43" s="31">
        <v>1</v>
      </c>
      <c r="Z43" s="91" t="s">
        <v>266</v>
      </c>
      <c r="AA43" s="31">
        <v>1</v>
      </c>
      <c r="AB43" s="91" t="s">
        <v>266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1</v>
      </c>
      <c r="S44" s="91" t="s">
        <v>266</v>
      </c>
      <c r="T44" s="31">
        <v>1</v>
      </c>
      <c r="U44" s="91" t="s">
        <v>266</v>
      </c>
      <c r="V44" s="30"/>
      <c r="W44" s="36">
        <v>2</v>
      </c>
      <c r="X44" s="27">
        <v>0.47916666666666702</v>
      </c>
      <c r="Y44" s="31">
        <v>1</v>
      </c>
      <c r="Z44" s="91" t="s">
        <v>266</v>
      </c>
      <c r="AA44" s="31">
        <v>1</v>
      </c>
      <c r="AB44" s="91" t="s">
        <v>266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1</v>
      </c>
      <c r="S45" s="91" t="s">
        <v>266</v>
      </c>
      <c r="T45" s="31">
        <v>1</v>
      </c>
      <c r="U45" s="91" t="s">
        <v>266</v>
      </c>
      <c r="V45" s="30"/>
      <c r="W45" s="36">
        <v>2</v>
      </c>
      <c r="X45" s="27">
        <v>0.5</v>
      </c>
      <c r="Y45" s="31">
        <v>1</v>
      </c>
      <c r="Z45" s="91" t="s">
        <v>266</v>
      </c>
      <c r="AA45" s="31">
        <v>1</v>
      </c>
      <c r="AB45" s="91" t="s">
        <v>266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1</v>
      </c>
      <c r="S46" s="91" t="s">
        <v>266</v>
      </c>
      <c r="T46" s="31">
        <v>1</v>
      </c>
      <c r="U46" s="91" t="s">
        <v>266</v>
      </c>
      <c r="V46" s="30"/>
      <c r="W46" s="36">
        <v>2</v>
      </c>
      <c r="X46" s="27">
        <v>0.52083333333333337</v>
      </c>
      <c r="Y46" s="31">
        <v>1</v>
      </c>
      <c r="Z46" s="91" t="s">
        <v>266</v>
      </c>
      <c r="AA46" s="31">
        <v>1</v>
      </c>
      <c r="AB46" s="91" t="s">
        <v>266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1</v>
      </c>
      <c r="S47" s="91" t="s">
        <v>266</v>
      </c>
      <c r="T47" s="31">
        <v>1</v>
      </c>
      <c r="U47" s="91" t="s">
        <v>266</v>
      </c>
      <c r="V47" s="30"/>
      <c r="W47" s="36">
        <v>2</v>
      </c>
      <c r="X47" s="27">
        <v>0.54166666666666663</v>
      </c>
      <c r="Y47" s="31">
        <v>1</v>
      </c>
      <c r="Z47" s="91" t="s">
        <v>266</v>
      </c>
      <c r="AA47" s="31">
        <v>1</v>
      </c>
      <c r="AB47" s="91" t="s">
        <v>266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1</v>
      </c>
      <c r="S48" s="91" t="s">
        <v>266</v>
      </c>
      <c r="T48" s="31">
        <v>1</v>
      </c>
      <c r="U48" s="91" t="s">
        <v>266</v>
      </c>
      <c r="V48" s="30"/>
      <c r="W48" s="36">
        <v>2</v>
      </c>
      <c r="X48" s="27">
        <v>0.5625</v>
      </c>
      <c r="Y48" s="31">
        <v>1</v>
      </c>
      <c r="Z48" s="91" t="s">
        <v>266</v>
      </c>
      <c r="AA48" s="31">
        <v>1</v>
      </c>
      <c r="AB48" s="91" t="s">
        <v>266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1</v>
      </c>
      <c r="S49" s="91" t="s">
        <v>266</v>
      </c>
      <c r="T49" s="31">
        <v>1</v>
      </c>
      <c r="U49" s="91" t="s">
        <v>266</v>
      </c>
      <c r="V49" s="30"/>
      <c r="W49" s="36">
        <v>2</v>
      </c>
      <c r="X49" s="27">
        <v>0.58333333333333337</v>
      </c>
      <c r="Y49" s="31">
        <v>1</v>
      </c>
      <c r="Z49" s="91" t="s">
        <v>266</v>
      </c>
      <c r="AA49" s="31">
        <v>1</v>
      </c>
      <c r="AB49" s="91" t="s">
        <v>266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1</v>
      </c>
      <c r="S50" s="91" t="s">
        <v>266</v>
      </c>
      <c r="T50" s="31">
        <v>1</v>
      </c>
      <c r="U50" s="91" t="s">
        <v>266</v>
      </c>
      <c r="V50" s="30"/>
      <c r="W50" s="36">
        <v>2</v>
      </c>
      <c r="X50" s="27">
        <v>0.60416666666666663</v>
      </c>
      <c r="Y50" s="31">
        <v>1</v>
      </c>
      <c r="Z50" s="91" t="s">
        <v>266</v>
      </c>
      <c r="AA50" s="31">
        <v>1</v>
      </c>
      <c r="AB50" s="91" t="s">
        <v>266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1</v>
      </c>
      <c r="S51" s="91" t="s">
        <v>266</v>
      </c>
      <c r="T51" s="31">
        <v>1</v>
      </c>
      <c r="U51" s="91" t="s">
        <v>266</v>
      </c>
      <c r="V51" s="30"/>
      <c r="W51" s="36">
        <v>2</v>
      </c>
      <c r="X51" s="27">
        <v>0.625</v>
      </c>
      <c r="Y51" s="31">
        <v>1</v>
      </c>
      <c r="Z51" s="91" t="s">
        <v>266</v>
      </c>
      <c r="AA51" s="31">
        <v>1</v>
      </c>
      <c r="AB51" s="91" t="s">
        <v>266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1</v>
      </c>
      <c r="S52" s="91" t="s">
        <v>266</v>
      </c>
      <c r="T52" s="31">
        <v>1</v>
      </c>
      <c r="U52" s="91" t="s">
        <v>266</v>
      </c>
      <c r="V52" s="30"/>
      <c r="W52" s="36">
        <v>2</v>
      </c>
      <c r="X52" s="27">
        <v>0.64583333333333337</v>
      </c>
      <c r="Y52" s="31">
        <v>1</v>
      </c>
      <c r="Z52" s="91" t="s">
        <v>266</v>
      </c>
      <c r="AA52" s="31">
        <v>1</v>
      </c>
      <c r="AB52" s="91" t="s">
        <v>266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2</v>
      </c>
      <c r="S53" s="33" t="s">
        <v>268</v>
      </c>
      <c r="T53" s="31">
        <v>2</v>
      </c>
      <c r="U53" s="33" t="s">
        <v>268</v>
      </c>
      <c r="V53" s="30"/>
      <c r="W53" s="36">
        <v>2</v>
      </c>
      <c r="X53" s="27">
        <v>0.66666666666666663</v>
      </c>
      <c r="Y53" s="31">
        <v>1</v>
      </c>
      <c r="Z53" s="91" t="s">
        <v>266</v>
      </c>
      <c r="AA53" s="31">
        <v>1</v>
      </c>
      <c r="AB53" s="91" t="s">
        <v>266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1</v>
      </c>
      <c r="S54" s="33" t="s">
        <v>268</v>
      </c>
      <c r="T54" s="31">
        <v>1</v>
      </c>
      <c r="U54" s="33" t="s">
        <v>268</v>
      </c>
      <c r="V54" s="30"/>
      <c r="W54" s="36">
        <v>2</v>
      </c>
      <c r="X54" s="27">
        <v>0.6875</v>
      </c>
      <c r="Y54" s="31">
        <v>1</v>
      </c>
      <c r="Z54" s="91" t="s">
        <v>266</v>
      </c>
      <c r="AA54" s="31">
        <v>1</v>
      </c>
      <c r="AB54" s="91" t="s">
        <v>266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33" t="s">
        <v>268</v>
      </c>
      <c r="T55" s="31">
        <v>2</v>
      </c>
      <c r="U55" s="33" t="s">
        <v>268</v>
      </c>
      <c r="V55" s="30"/>
      <c r="W55" s="36">
        <v>2</v>
      </c>
      <c r="X55" s="27">
        <v>0.70833333333333337</v>
      </c>
      <c r="Y55" s="31">
        <v>1</v>
      </c>
      <c r="Z55" s="91" t="s">
        <v>266</v>
      </c>
      <c r="AA55" s="31">
        <v>1</v>
      </c>
      <c r="AB55" s="91" t="s">
        <v>266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1</v>
      </c>
      <c r="S56" s="33" t="s">
        <v>268</v>
      </c>
      <c r="T56" s="31">
        <v>1</v>
      </c>
      <c r="U56" s="33" t="s">
        <v>268</v>
      </c>
      <c r="V56" s="30"/>
      <c r="W56" s="36">
        <v>2</v>
      </c>
      <c r="X56" s="27">
        <v>0.72916666666666663</v>
      </c>
      <c r="Y56" s="31">
        <v>1</v>
      </c>
      <c r="Z56" s="91" t="s">
        <v>266</v>
      </c>
      <c r="AA56" s="31">
        <v>1</v>
      </c>
      <c r="AB56" s="91" t="s">
        <v>266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33" t="s">
        <v>268</v>
      </c>
      <c r="T57" s="31">
        <v>2</v>
      </c>
      <c r="U57" s="33" t="s">
        <v>268</v>
      </c>
      <c r="V57" s="30"/>
      <c r="W57" s="36">
        <v>2</v>
      </c>
      <c r="X57" s="27">
        <v>0.75</v>
      </c>
      <c r="Y57" s="31">
        <v>1</v>
      </c>
      <c r="Z57" s="91" t="s">
        <v>266</v>
      </c>
      <c r="AA57" s="31">
        <v>1</v>
      </c>
      <c r="AB57" s="91" t="s">
        <v>266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1</v>
      </c>
      <c r="S58" s="33" t="s">
        <v>268</v>
      </c>
      <c r="T58" s="31">
        <v>1</v>
      </c>
      <c r="U58" s="33" t="s">
        <v>268</v>
      </c>
      <c r="V58" s="30"/>
      <c r="W58" s="36">
        <v>2</v>
      </c>
      <c r="X58" s="27">
        <v>0.77083333333333337</v>
      </c>
      <c r="Y58" s="31">
        <v>1</v>
      </c>
      <c r="Z58" s="91" t="s">
        <v>266</v>
      </c>
      <c r="AA58" s="31">
        <v>1</v>
      </c>
      <c r="AB58" s="91" t="s">
        <v>266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1</v>
      </c>
      <c r="S59" s="91" t="s">
        <v>266</v>
      </c>
      <c r="T59" s="31">
        <v>1</v>
      </c>
      <c r="U59" s="91" t="s">
        <v>266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1</v>
      </c>
      <c r="S60" s="91" t="s">
        <v>266</v>
      </c>
      <c r="T60" s="31">
        <v>1</v>
      </c>
      <c r="U60" s="91" t="s">
        <v>266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91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91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91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39</v>
      </c>
      <c r="S75" s="147"/>
      <c r="T75" s="147">
        <f>SUM(T27:T74)</f>
        <v>39</v>
      </c>
      <c r="U75" s="147"/>
      <c r="V75" s="30"/>
      <c r="W75" s="145" t="s">
        <v>481</v>
      </c>
      <c r="X75" s="146"/>
      <c r="Y75" s="147">
        <f>SUM(Y27:Y74)</f>
        <v>32</v>
      </c>
      <c r="Z75" s="147"/>
      <c r="AA75" s="147">
        <f>SUM(AA27:AA74)</f>
        <v>32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158</v>
      </c>
      <c r="D84" s="24" t="s">
        <v>340</v>
      </c>
      <c r="E84" s="28">
        <v>55.827111969980201</v>
      </c>
      <c r="F84" s="28">
        <v>37.352343119216798</v>
      </c>
      <c r="G84" s="24">
        <f t="shared" ref="G84:G115" si="3">IF(M84&gt;0,0,IF(N84&gt;0,1,""))</f>
        <v>0</v>
      </c>
      <c r="H84" s="21">
        <v>0</v>
      </c>
      <c r="I84" s="21"/>
      <c r="J84" s="24">
        <f t="shared" ref="J84:J115" si="4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159</v>
      </c>
      <c r="D85" s="24" t="s">
        <v>340</v>
      </c>
      <c r="E85" s="28">
        <v>55.828581473927599</v>
      </c>
      <c r="F85" s="28">
        <v>37.354062851085502</v>
      </c>
      <c r="G85" s="24">
        <f t="shared" si="3"/>
        <v>0</v>
      </c>
      <c r="H85" s="21">
        <v>0.30599999999999999</v>
      </c>
      <c r="I85" s="21">
        <f>IFERROR(IF(IF(ISERROR(H85-H84),"",H85-H84)&lt;0,"",H85-H84)," ")</f>
        <v>0.30599999999999999</v>
      </c>
      <c r="J85" s="24">
        <f t="shared" si="4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2" si="5">IF(C86=" "," ",B85+1)</f>
        <v>3</v>
      </c>
      <c r="C86" s="10" t="s">
        <v>160</v>
      </c>
      <c r="D86" s="24" t="s">
        <v>340</v>
      </c>
      <c r="E86" s="28">
        <v>55.831778891728597</v>
      </c>
      <c r="F86" s="28">
        <v>37.355402049470797</v>
      </c>
      <c r="G86" s="24">
        <f t="shared" si="3"/>
        <v>0</v>
      </c>
      <c r="H86" s="21">
        <v>0.61099999999999999</v>
      </c>
      <c r="I86" s="21">
        <f t="shared" ref="I86:I142" si="6">IFERROR(IF(IF(ISERROR(H86-H85),"",H86-H85)&lt;0,"",H86-H85)," ")</f>
        <v>0.30499999999999999</v>
      </c>
      <c r="J86" s="24">
        <f t="shared" si="4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88">
        <v>0</v>
      </c>
      <c r="S86" s="88" t="s">
        <v>217</v>
      </c>
      <c r="T86" s="88">
        <v>0</v>
      </c>
      <c r="U86" s="88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2:29" ht="15.75" customHeight="1" x14ac:dyDescent="0.25">
      <c r="B87" s="24">
        <f t="shared" si="5"/>
        <v>4</v>
      </c>
      <c r="C87" s="10" t="s">
        <v>161</v>
      </c>
      <c r="D87" s="24" t="s">
        <v>340</v>
      </c>
      <c r="E87" s="28">
        <v>55.833539786305899</v>
      </c>
      <c r="F87" s="28">
        <v>37.356912737197597</v>
      </c>
      <c r="G87" s="24">
        <f t="shared" si="3"/>
        <v>0</v>
      </c>
      <c r="H87" s="21">
        <v>0.83</v>
      </c>
      <c r="I87" s="21">
        <f t="shared" si="6"/>
        <v>0.21899999999999997</v>
      </c>
      <c r="J87" s="24">
        <f t="shared" si="4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5"/>
        <v>5</v>
      </c>
      <c r="C88" s="10" t="s">
        <v>162</v>
      </c>
      <c r="D88" s="24" t="s">
        <v>340</v>
      </c>
      <c r="E88" s="28">
        <v>55.836021472720603</v>
      </c>
      <c r="F88" s="28">
        <v>37.355504139812503</v>
      </c>
      <c r="G88" s="24">
        <f t="shared" si="3"/>
        <v>0</v>
      </c>
      <c r="H88" s="21">
        <v>1.1739999999999999</v>
      </c>
      <c r="I88" s="21">
        <f t="shared" si="6"/>
        <v>0.34399999999999997</v>
      </c>
      <c r="J88" s="24">
        <f t="shared" si="4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5"/>
        <v>6</v>
      </c>
      <c r="C89" s="10" t="s">
        <v>163</v>
      </c>
      <c r="D89" s="24" t="s">
        <v>340</v>
      </c>
      <c r="E89" s="28">
        <v>55.838160182916802</v>
      </c>
      <c r="F89" s="28">
        <v>37.352104473446303</v>
      </c>
      <c r="G89" s="24">
        <f t="shared" si="3"/>
        <v>0</v>
      </c>
      <c r="H89" s="21">
        <v>1.5009999999999999</v>
      </c>
      <c r="I89" s="21">
        <f t="shared" si="6"/>
        <v>0.32699999999999996</v>
      </c>
      <c r="J89" s="24">
        <f t="shared" si="4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5"/>
        <v>7</v>
      </c>
      <c r="C90" s="10" t="s">
        <v>164</v>
      </c>
      <c r="D90" s="24" t="s">
        <v>341</v>
      </c>
      <c r="E90" s="28">
        <v>55.8411602094844</v>
      </c>
      <c r="F90" s="28">
        <v>37.352540679070202</v>
      </c>
      <c r="G90" s="24">
        <f t="shared" si="3"/>
        <v>0</v>
      </c>
      <c r="H90" s="21">
        <v>1.8969999999999998</v>
      </c>
      <c r="I90" s="21">
        <f t="shared" si="6"/>
        <v>0.39599999999999991</v>
      </c>
      <c r="J90" s="24">
        <f t="shared" si="4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3" t="s">
        <v>217</v>
      </c>
      <c r="T90" s="31">
        <v>0</v>
      </c>
      <c r="U90" s="33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2:29" ht="15.75" customHeight="1" x14ac:dyDescent="0.25">
      <c r="B91" s="24">
        <f t="shared" si="5"/>
        <v>8</v>
      </c>
      <c r="C91" s="10" t="s">
        <v>165</v>
      </c>
      <c r="D91" s="24" t="s">
        <v>341</v>
      </c>
      <c r="E91" s="28">
        <v>55.843110734710798</v>
      </c>
      <c r="F91" s="28">
        <v>37.3555024614353</v>
      </c>
      <c r="G91" s="24">
        <f t="shared" si="3"/>
        <v>0</v>
      </c>
      <c r="H91" s="21">
        <v>2.1829999999999998</v>
      </c>
      <c r="I91" s="21">
        <f t="shared" si="6"/>
        <v>0.28600000000000003</v>
      </c>
      <c r="J91" s="24">
        <f t="shared" si="4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88">
        <v>0</v>
      </c>
      <c r="S91" s="91" t="s">
        <v>217</v>
      </c>
      <c r="T91" s="88">
        <v>0</v>
      </c>
      <c r="U91" s="9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2:29" ht="15.75" customHeight="1" x14ac:dyDescent="0.25">
      <c r="B92" s="24">
        <f t="shared" si="5"/>
        <v>9</v>
      </c>
      <c r="C92" s="10" t="s">
        <v>166</v>
      </c>
      <c r="D92" s="24" t="s">
        <v>341</v>
      </c>
      <c r="E92" s="28">
        <v>55.845733244291402</v>
      </c>
      <c r="F92" s="28">
        <v>37.359711583560198</v>
      </c>
      <c r="G92" s="24">
        <f t="shared" si="3"/>
        <v>0</v>
      </c>
      <c r="H92" s="21">
        <v>2.496</v>
      </c>
      <c r="I92" s="21">
        <f t="shared" si="6"/>
        <v>0.31300000000000017</v>
      </c>
      <c r="J92" s="24">
        <f t="shared" si="4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0</v>
      </c>
      <c r="S92" s="91" t="s">
        <v>217</v>
      </c>
      <c r="T92" s="88">
        <v>0</v>
      </c>
      <c r="U92" s="9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2:29" ht="15.75" customHeight="1" x14ac:dyDescent="0.25">
      <c r="B93" s="24">
        <f t="shared" si="5"/>
        <v>10</v>
      </c>
      <c r="C93" s="10" t="s">
        <v>166</v>
      </c>
      <c r="D93" s="24" t="s">
        <v>342</v>
      </c>
      <c r="E93" s="28">
        <v>55.847135754381704</v>
      </c>
      <c r="F93" s="28">
        <v>37.359585169778498</v>
      </c>
      <c r="G93" s="24">
        <f t="shared" si="3"/>
        <v>0</v>
      </c>
      <c r="H93" s="21">
        <v>2.8140000000000001</v>
      </c>
      <c r="I93" s="21">
        <f t="shared" si="6"/>
        <v>0.31800000000000006</v>
      </c>
      <c r="J93" s="24">
        <f t="shared" si="4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1</v>
      </c>
      <c r="S93" s="91" t="s">
        <v>266</v>
      </c>
      <c r="T93" s="88">
        <v>1</v>
      </c>
      <c r="U93" s="91" t="s">
        <v>266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2:29" ht="15.75" customHeight="1" x14ac:dyDescent="0.25">
      <c r="B94" s="24">
        <f t="shared" si="5"/>
        <v>11</v>
      </c>
      <c r="C94" s="10" t="s">
        <v>167</v>
      </c>
      <c r="D94" s="24" t="s">
        <v>342</v>
      </c>
      <c r="E94" s="28">
        <v>55.850469328910997</v>
      </c>
      <c r="F94" s="28">
        <v>37.3546320009292</v>
      </c>
      <c r="G94" s="24">
        <f t="shared" si="3"/>
        <v>0</v>
      </c>
      <c r="H94" s="21">
        <v>3.3090000000000002</v>
      </c>
      <c r="I94" s="21">
        <f t="shared" si="6"/>
        <v>0.49500000000000011</v>
      </c>
      <c r="J94" s="24">
        <f t="shared" si="4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2</v>
      </c>
      <c r="S94" s="33" t="s">
        <v>268</v>
      </c>
      <c r="T94" s="31">
        <v>2</v>
      </c>
      <c r="U94" s="33" t="s">
        <v>268</v>
      </c>
      <c r="V94" s="30"/>
      <c r="W94" s="36">
        <v>4</v>
      </c>
      <c r="X94" s="27">
        <v>0.29166666666666669</v>
      </c>
      <c r="Y94" s="31">
        <v>1</v>
      </c>
      <c r="Z94" s="91" t="s">
        <v>266</v>
      </c>
      <c r="AA94" s="31">
        <v>1</v>
      </c>
      <c r="AB94" s="91" t="s">
        <v>266</v>
      </c>
      <c r="AC94" s="29"/>
    </row>
    <row r="95" spans="2:29" ht="15.75" customHeight="1" x14ac:dyDescent="0.25">
      <c r="B95" s="24">
        <f t="shared" si="5"/>
        <v>12</v>
      </c>
      <c r="C95" s="10" t="s">
        <v>168</v>
      </c>
      <c r="D95" s="24" t="s">
        <v>342</v>
      </c>
      <c r="E95" s="28">
        <v>55.851589804665899</v>
      </c>
      <c r="F95" s="28">
        <v>37.3540221817141</v>
      </c>
      <c r="G95" s="24">
        <f t="shared" si="3"/>
        <v>0</v>
      </c>
      <c r="H95" s="21">
        <v>3.5190000000000001</v>
      </c>
      <c r="I95" s="21">
        <f t="shared" si="6"/>
        <v>0.20999999999999996</v>
      </c>
      <c r="J95" s="24">
        <f t="shared" si="4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1</v>
      </c>
      <c r="S95" s="33" t="s">
        <v>268</v>
      </c>
      <c r="T95" s="31">
        <v>1</v>
      </c>
      <c r="U95" s="33" t="s">
        <v>268</v>
      </c>
      <c r="V95" s="30"/>
      <c r="W95" s="36">
        <v>4</v>
      </c>
      <c r="X95" s="27">
        <v>0.3125</v>
      </c>
      <c r="Y95" s="31">
        <v>1</v>
      </c>
      <c r="Z95" s="91" t="s">
        <v>266</v>
      </c>
      <c r="AA95" s="31">
        <v>1</v>
      </c>
      <c r="AB95" s="91" t="s">
        <v>266</v>
      </c>
      <c r="AC95" s="29"/>
    </row>
    <row r="96" spans="2:29" ht="15.75" customHeight="1" x14ac:dyDescent="0.25">
      <c r="B96" s="24">
        <f t="shared" si="5"/>
        <v>13</v>
      </c>
      <c r="C96" s="10" t="s">
        <v>169</v>
      </c>
      <c r="D96" s="24" t="s">
        <v>342</v>
      </c>
      <c r="E96" s="28">
        <v>55.854169896429198</v>
      </c>
      <c r="F96" s="28">
        <v>37.354006186935003</v>
      </c>
      <c r="G96" s="24">
        <f t="shared" si="3"/>
        <v>0</v>
      </c>
      <c r="H96" s="21">
        <v>3.8120000000000003</v>
      </c>
      <c r="I96" s="21">
        <f t="shared" si="6"/>
        <v>0.29300000000000015</v>
      </c>
      <c r="J96" s="24">
        <f t="shared" si="4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2</v>
      </c>
      <c r="S96" s="33" t="s">
        <v>268</v>
      </c>
      <c r="T96" s="31">
        <v>2</v>
      </c>
      <c r="U96" s="33" t="s">
        <v>268</v>
      </c>
      <c r="V96" s="30"/>
      <c r="W96" s="36">
        <v>4</v>
      </c>
      <c r="X96" s="27">
        <v>0.33333333333333331</v>
      </c>
      <c r="Y96" s="31">
        <v>1</v>
      </c>
      <c r="Z96" s="91" t="s">
        <v>266</v>
      </c>
      <c r="AA96" s="31">
        <v>1</v>
      </c>
      <c r="AB96" s="91" t="s">
        <v>266</v>
      </c>
      <c r="AC96" s="29"/>
    </row>
    <row r="97" spans="2:29" ht="15.75" customHeight="1" x14ac:dyDescent="0.25">
      <c r="B97" s="24">
        <f t="shared" si="5"/>
        <v>14</v>
      </c>
      <c r="C97" s="10" t="s">
        <v>170</v>
      </c>
      <c r="D97" s="24" t="s">
        <v>343</v>
      </c>
      <c r="E97" s="28">
        <v>55.854608311875403</v>
      </c>
      <c r="F97" s="28">
        <v>37.3580585151402</v>
      </c>
      <c r="G97" s="24">
        <f t="shared" si="3"/>
        <v>0</v>
      </c>
      <c r="H97" s="21">
        <v>4.242</v>
      </c>
      <c r="I97" s="21">
        <f t="shared" si="6"/>
        <v>0.42999999999999972</v>
      </c>
      <c r="J97" s="24">
        <f t="shared" si="4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1</v>
      </c>
      <c r="S97" s="33" t="s">
        <v>268</v>
      </c>
      <c r="T97" s="31">
        <v>1</v>
      </c>
      <c r="U97" s="33" t="s">
        <v>268</v>
      </c>
      <c r="V97" s="30"/>
      <c r="W97" s="36">
        <v>4</v>
      </c>
      <c r="X97" s="27">
        <v>0.35416666666666669</v>
      </c>
      <c r="Y97" s="31">
        <v>1</v>
      </c>
      <c r="Z97" s="91" t="s">
        <v>266</v>
      </c>
      <c r="AA97" s="31">
        <v>1</v>
      </c>
      <c r="AB97" s="91" t="s">
        <v>266</v>
      </c>
      <c r="AC97" s="29"/>
    </row>
    <row r="98" spans="2:29" ht="15.75" customHeight="1" x14ac:dyDescent="0.25">
      <c r="B98" s="24">
        <f t="shared" si="5"/>
        <v>15</v>
      </c>
      <c r="C98" s="10" t="s">
        <v>171</v>
      </c>
      <c r="D98" s="24" t="s">
        <v>343</v>
      </c>
      <c r="E98" s="28">
        <v>55.852255010645401</v>
      </c>
      <c r="F98" s="28">
        <v>37.362816406400199</v>
      </c>
      <c r="G98" s="24">
        <f t="shared" si="3"/>
        <v>0</v>
      </c>
      <c r="H98" s="21">
        <v>4.6390000000000002</v>
      </c>
      <c r="I98" s="21">
        <f t="shared" si="6"/>
        <v>0.39700000000000024</v>
      </c>
      <c r="J98" s="24">
        <f t="shared" si="4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2</v>
      </c>
      <c r="S98" s="33" t="s">
        <v>268</v>
      </c>
      <c r="T98" s="31">
        <v>2</v>
      </c>
      <c r="U98" s="33" t="s">
        <v>268</v>
      </c>
      <c r="V98" s="30"/>
      <c r="W98" s="36">
        <v>4</v>
      </c>
      <c r="X98" s="27">
        <v>0.375</v>
      </c>
      <c r="Y98" s="31">
        <v>1</v>
      </c>
      <c r="Z98" s="91" t="s">
        <v>266</v>
      </c>
      <c r="AA98" s="31">
        <v>1</v>
      </c>
      <c r="AB98" s="91" t="s">
        <v>266</v>
      </c>
      <c r="AC98" s="29"/>
    </row>
    <row r="99" spans="2:29" ht="15.75" customHeight="1" x14ac:dyDescent="0.25">
      <c r="B99" s="24">
        <f t="shared" si="5"/>
        <v>16</v>
      </c>
      <c r="C99" s="10" t="s">
        <v>172</v>
      </c>
      <c r="D99" s="24" t="s">
        <v>343</v>
      </c>
      <c r="E99" s="28">
        <v>55.8495061453091</v>
      </c>
      <c r="F99" s="28">
        <v>37.368435465310696</v>
      </c>
      <c r="G99" s="24">
        <f t="shared" si="3"/>
        <v>0</v>
      </c>
      <c r="H99" s="21">
        <v>5.1059999999999999</v>
      </c>
      <c r="I99" s="21">
        <f t="shared" si="6"/>
        <v>0.46699999999999964</v>
      </c>
      <c r="J99" s="24">
        <f t="shared" si="4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1</v>
      </c>
      <c r="S99" s="33" t="s">
        <v>268</v>
      </c>
      <c r="T99" s="31">
        <v>1</v>
      </c>
      <c r="U99" s="33" t="s">
        <v>268</v>
      </c>
      <c r="V99" s="30"/>
      <c r="W99" s="36">
        <v>4</v>
      </c>
      <c r="X99" s="27">
        <v>0.39583333333333331</v>
      </c>
      <c r="Y99" s="31">
        <v>1</v>
      </c>
      <c r="Z99" s="91" t="s">
        <v>266</v>
      </c>
      <c r="AA99" s="31">
        <v>1</v>
      </c>
      <c r="AB99" s="91" t="s">
        <v>266</v>
      </c>
      <c r="AC99" s="29"/>
    </row>
    <row r="100" spans="2:29" ht="15.75" customHeight="1" x14ac:dyDescent="0.25">
      <c r="B100" s="24">
        <f t="shared" si="5"/>
        <v>17</v>
      </c>
      <c r="C100" s="10" t="s">
        <v>173</v>
      </c>
      <c r="D100" s="24" t="s">
        <v>343</v>
      </c>
      <c r="E100" s="28">
        <v>55.846981114862103</v>
      </c>
      <c r="F100" s="28">
        <v>37.3736181498207</v>
      </c>
      <c r="G100" s="24">
        <f t="shared" si="3"/>
        <v>0</v>
      </c>
      <c r="H100" s="21">
        <v>5.5359999999999996</v>
      </c>
      <c r="I100" s="21">
        <f t="shared" si="6"/>
        <v>0.42999999999999972</v>
      </c>
      <c r="J100" s="24">
        <f t="shared" si="4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1</v>
      </c>
      <c r="S100" s="91" t="s">
        <v>266</v>
      </c>
      <c r="T100" s="31">
        <v>1</v>
      </c>
      <c r="U100" s="91" t="s">
        <v>266</v>
      </c>
      <c r="V100" s="30"/>
      <c r="W100" s="36">
        <v>4</v>
      </c>
      <c r="X100" s="27">
        <v>0.41666666666666669</v>
      </c>
      <c r="Y100" s="31">
        <v>1</v>
      </c>
      <c r="Z100" s="91" t="s">
        <v>266</v>
      </c>
      <c r="AA100" s="31">
        <v>1</v>
      </c>
      <c r="AB100" s="91" t="s">
        <v>266</v>
      </c>
      <c r="AC100" s="29"/>
    </row>
    <row r="101" spans="2:29" ht="15.75" customHeight="1" x14ac:dyDescent="0.25">
      <c r="B101" s="24">
        <f t="shared" si="5"/>
        <v>18</v>
      </c>
      <c r="C101" s="10" t="s">
        <v>174</v>
      </c>
      <c r="D101" s="24" t="s">
        <v>343</v>
      </c>
      <c r="E101" s="28">
        <v>55.844217247462097</v>
      </c>
      <c r="F101" s="28">
        <v>37.379216766324497</v>
      </c>
      <c r="G101" s="24">
        <f t="shared" si="3"/>
        <v>0</v>
      </c>
      <c r="H101" s="21">
        <v>6.0009999999999994</v>
      </c>
      <c r="I101" s="21">
        <f t="shared" si="6"/>
        <v>0.46499999999999986</v>
      </c>
      <c r="J101" s="24">
        <f t="shared" si="4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91" t="s">
        <v>266</v>
      </c>
      <c r="T101" s="31">
        <v>1</v>
      </c>
      <c r="U101" s="91" t="s">
        <v>266</v>
      </c>
      <c r="V101" s="30"/>
      <c r="W101" s="36">
        <v>4</v>
      </c>
      <c r="X101" s="27">
        <v>0.4375</v>
      </c>
      <c r="Y101" s="31">
        <v>1</v>
      </c>
      <c r="Z101" s="91" t="s">
        <v>266</v>
      </c>
      <c r="AA101" s="31">
        <v>1</v>
      </c>
      <c r="AB101" s="91" t="s">
        <v>266</v>
      </c>
      <c r="AC101" s="29"/>
    </row>
    <row r="102" spans="2:29" ht="15.75" customHeight="1" x14ac:dyDescent="0.25">
      <c r="B102" s="24">
        <f t="shared" si="5"/>
        <v>19</v>
      </c>
      <c r="C102" s="10" t="s">
        <v>175</v>
      </c>
      <c r="D102" s="24" t="s">
        <v>343</v>
      </c>
      <c r="E102" s="28">
        <v>55.8414830781172</v>
      </c>
      <c r="F102" s="28">
        <v>37.384288831577997</v>
      </c>
      <c r="G102" s="24">
        <f t="shared" si="3"/>
        <v>0</v>
      </c>
      <c r="H102" s="21">
        <v>6.4269999999999996</v>
      </c>
      <c r="I102" s="21">
        <f t="shared" si="6"/>
        <v>0.42600000000000016</v>
      </c>
      <c r="J102" s="24">
        <f t="shared" si="4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1</v>
      </c>
      <c r="S102" s="91" t="s">
        <v>266</v>
      </c>
      <c r="T102" s="31">
        <v>1</v>
      </c>
      <c r="U102" s="91" t="s">
        <v>266</v>
      </c>
      <c r="V102" s="30"/>
      <c r="W102" s="36">
        <v>4</v>
      </c>
      <c r="X102" s="27">
        <v>0.45833333333333298</v>
      </c>
      <c r="Y102" s="31">
        <v>1</v>
      </c>
      <c r="Z102" s="91" t="s">
        <v>266</v>
      </c>
      <c r="AA102" s="31">
        <v>1</v>
      </c>
      <c r="AB102" s="91" t="s">
        <v>266</v>
      </c>
      <c r="AC102" s="29"/>
    </row>
    <row r="103" spans="2:29" ht="15.75" customHeight="1" x14ac:dyDescent="0.25">
      <c r="B103" s="24">
        <f t="shared" si="5"/>
        <v>20</v>
      </c>
      <c r="C103" s="10" t="s">
        <v>176</v>
      </c>
      <c r="D103" s="24" t="s">
        <v>343</v>
      </c>
      <c r="E103" s="28">
        <v>55.839536319089703</v>
      </c>
      <c r="F103" s="28">
        <v>37.386313304105698</v>
      </c>
      <c r="G103" s="24">
        <f t="shared" si="3"/>
        <v>0</v>
      </c>
      <c r="H103" s="21">
        <v>6.6959999999999997</v>
      </c>
      <c r="I103" s="21">
        <f t="shared" si="6"/>
        <v>0.26900000000000013</v>
      </c>
      <c r="J103" s="24">
        <f t="shared" si="4"/>
        <v>20</v>
      </c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1</v>
      </c>
      <c r="S103" s="91" t="s">
        <v>266</v>
      </c>
      <c r="T103" s="31">
        <v>1</v>
      </c>
      <c r="U103" s="91" t="s">
        <v>266</v>
      </c>
      <c r="V103" s="30"/>
      <c r="W103" s="36">
        <v>4</v>
      </c>
      <c r="X103" s="27">
        <v>0.47916666666666702</v>
      </c>
      <c r="Y103" s="31">
        <v>1</v>
      </c>
      <c r="Z103" s="91" t="s">
        <v>266</v>
      </c>
      <c r="AA103" s="31">
        <v>1</v>
      </c>
      <c r="AB103" s="91" t="s">
        <v>266</v>
      </c>
      <c r="AC103" s="29"/>
    </row>
    <row r="104" spans="2:29" ht="15.75" customHeight="1" x14ac:dyDescent="0.25">
      <c r="B104" s="24">
        <f t="shared" si="5"/>
        <v>21</v>
      </c>
      <c r="C104" s="10" t="s">
        <v>177</v>
      </c>
      <c r="D104" s="24" t="s">
        <v>343</v>
      </c>
      <c r="E104" s="28">
        <v>55.836246869042498</v>
      </c>
      <c r="F104" s="28">
        <v>37.3873247319519</v>
      </c>
      <c r="G104" s="24">
        <f t="shared" si="3"/>
        <v>0</v>
      </c>
      <c r="H104" s="21">
        <v>7.0709999999999997</v>
      </c>
      <c r="I104" s="21">
        <f t="shared" si="6"/>
        <v>0.375</v>
      </c>
      <c r="J104" s="24">
        <f t="shared" si="4"/>
        <v>21</v>
      </c>
      <c r="L104" s="8">
        <v>21</v>
      </c>
      <c r="M104" s="8">
        <v>21</v>
      </c>
      <c r="N104" s="8">
        <v>0</v>
      </c>
      <c r="O104" s="26"/>
      <c r="P104" s="31">
        <v>3</v>
      </c>
      <c r="Q104" s="35">
        <v>0.5</v>
      </c>
      <c r="R104" s="31">
        <v>1</v>
      </c>
      <c r="S104" s="91" t="s">
        <v>266</v>
      </c>
      <c r="T104" s="31">
        <v>1</v>
      </c>
      <c r="U104" s="91" t="s">
        <v>266</v>
      </c>
      <c r="V104" s="30"/>
      <c r="W104" s="36">
        <v>4</v>
      </c>
      <c r="X104" s="27">
        <v>0.5</v>
      </c>
      <c r="Y104" s="31">
        <v>1</v>
      </c>
      <c r="Z104" s="91" t="s">
        <v>266</v>
      </c>
      <c r="AA104" s="31">
        <v>1</v>
      </c>
      <c r="AB104" s="91" t="s">
        <v>266</v>
      </c>
      <c r="AC104" s="29"/>
    </row>
    <row r="105" spans="2:29" ht="15.75" customHeight="1" x14ac:dyDescent="0.25">
      <c r="B105" s="24">
        <f t="shared" si="5"/>
        <v>22</v>
      </c>
      <c r="C105" s="10" t="s">
        <v>178</v>
      </c>
      <c r="D105" s="24" t="s">
        <v>303</v>
      </c>
      <c r="E105" s="28">
        <v>55.832997000011297</v>
      </c>
      <c r="F105" s="28">
        <v>37.3920192367449</v>
      </c>
      <c r="G105" s="24">
        <f t="shared" si="3"/>
        <v>0</v>
      </c>
      <c r="H105" s="21">
        <v>7.6059999999999999</v>
      </c>
      <c r="I105" s="21">
        <f t="shared" si="6"/>
        <v>0.53500000000000014</v>
      </c>
      <c r="J105" s="24">
        <f t="shared" si="4"/>
        <v>22</v>
      </c>
      <c r="L105" s="8">
        <v>22</v>
      </c>
      <c r="M105" s="8">
        <v>22</v>
      </c>
      <c r="N105" s="8">
        <v>0</v>
      </c>
      <c r="O105" s="26" t="s">
        <v>32</v>
      </c>
      <c r="P105" s="31">
        <v>3</v>
      </c>
      <c r="Q105" s="35">
        <v>0.52083333333333337</v>
      </c>
      <c r="R105" s="31">
        <v>1</v>
      </c>
      <c r="S105" s="91" t="s">
        <v>266</v>
      </c>
      <c r="T105" s="31">
        <v>1</v>
      </c>
      <c r="U105" s="91" t="s">
        <v>266</v>
      </c>
      <c r="V105" s="30"/>
      <c r="W105" s="36">
        <v>4</v>
      </c>
      <c r="X105" s="27">
        <v>0.52083333333333337</v>
      </c>
      <c r="Y105" s="31">
        <v>1</v>
      </c>
      <c r="Z105" s="91" t="s">
        <v>266</v>
      </c>
      <c r="AA105" s="31">
        <v>1</v>
      </c>
      <c r="AB105" s="91" t="s">
        <v>266</v>
      </c>
      <c r="AC105" s="29"/>
    </row>
    <row r="106" spans="2:29" ht="15.75" customHeight="1" x14ac:dyDescent="0.25">
      <c r="B106" s="24">
        <f t="shared" si="5"/>
        <v>23</v>
      </c>
      <c r="C106" s="10" t="s">
        <v>473</v>
      </c>
      <c r="D106" s="24" t="s">
        <v>344</v>
      </c>
      <c r="E106" s="28">
        <v>55.849890000000002</v>
      </c>
      <c r="F106" s="28">
        <v>37.393127999999997</v>
      </c>
      <c r="G106" s="24">
        <f t="shared" si="3"/>
        <v>0</v>
      </c>
      <c r="H106" s="21">
        <v>10.23</v>
      </c>
      <c r="I106" s="21">
        <f t="shared" si="6"/>
        <v>2.6240000000000006</v>
      </c>
      <c r="J106" s="24">
        <f t="shared" si="4"/>
        <v>23</v>
      </c>
      <c r="L106" s="8">
        <v>23</v>
      </c>
      <c r="M106" s="8">
        <v>23</v>
      </c>
      <c r="N106" s="8">
        <v>0</v>
      </c>
      <c r="O106" s="26"/>
      <c r="P106" s="31">
        <v>3</v>
      </c>
      <c r="Q106" s="35">
        <v>0.54166666666666663</v>
      </c>
      <c r="R106" s="31">
        <v>1</v>
      </c>
      <c r="S106" s="91" t="s">
        <v>266</v>
      </c>
      <c r="T106" s="31">
        <v>1</v>
      </c>
      <c r="U106" s="91" t="s">
        <v>266</v>
      </c>
      <c r="V106" s="30"/>
      <c r="W106" s="36">
        <v>4</v>
      </c>
      <c r="X106" s="27">
        <v>0.54166666666666663</v>
      </c>
      <c r="Y106" s="31">
        <v>1</v>
      </c>
      <c r="Z106" s="91" t="s">
        <v>266</v>
      </c>
      <c r="AA106" s="31">
        <v>1</v>
      </c>
      <c r="AB106" s="91" t="s">
        <v>266</v>
      </c>
      <c r="AC106" s="29"/>
    </row>
    <row r="107" spans="2:29" ht="15.75" customHeight="1" x14ac:dyDescent="0.25">
      <c r="B107" s="24">
        <f t="shared" si="5"/>
        <v>24</v>
      </c>
      <c r="C107" s="10" t="s">
        <v>179</v>
      </c>
      <c r="D107" s="24" t="s">
        <v>345</v>
      </c>
      <c r="E107" s="28">
        <v>55.8783082350892</v>
      </c>
      <c r="F107" s="28">
        <v>37.434962213628403</v>
      </c>
      <c r="G107" s="24">
        <f t="shared" si="3"/>
        <v>0</v>
      </c>
      <c r="H107" s="21">
        <v>14.61</v>
      </c>
      <c r="I107" s="21">
        <f t="shared" si="6"/>
        <v>4.379999999999999</v>
      </c>
      <c r="J107" s="24">
        <f t="shared" si="4"/>
        <v>24</v>
      </c>
      <c r="L107" s="8">
        <v>24</v>
      </c>
      <c r="M107" s="8">
        <v>24</v>
      </c>
      <c r="N107" s="8">
        <v>0</v>
      </c>
      <c r="O107" s="26"/>
      <c r="P107" s="31">
        <v>3</v>
      </c>
      <c r="Q107" s="35">
        <v>0.5625</v>
      </c>
      <c r="R107" s="31">
        <v>1</v>
      </c>
      <c r="S107" s="91" t="s">
        <v>266</v>
      </c>
      <c r="T107" s="31">
        <v>1</v>
      </c>
      <c r="U107" s="91" t="s">
        <v>266</v>
      </c>
      <c r="V107" s="30"/>
      <c r="W107" s="36">
        <v>4</v>
      </c>
      <c r="X107" s="27">
        <v>0.5625</v>
      </c>
      <c r="Y107" s="31">
        <v>1</v>
      </c>
      <c r="Z107" s="91" t="s">
        <v>266</v>
      </c>
      <c r="AA107" s="31">
        <v>1</v>
      </c>
      <c r="AB107" s="91" t="s">
        <v>266</v>
      </c>
      <c r="AC107" s="29"/>
    </row>
    <row r="108" spans="2:29" ht="15.75" customHeight="1" x14ac:dyDescent="0.25">
      <c r="B108" s="24">
        <f t="shared" si="5"/>
        <v>25</v>
      </c>
      <c r="C108" s="10" t="s">
        <v>180</v>
      </c>
      <c r="D108" s="24" t="s">
        <v>346</v>
      </c>
      <c r="E108" s="28">
        <v>55.878562393644103</v>
      </c>
      <c r="F108" s="28">
        <v>37.448169441252801</v>
      </c>
      <c r="G108" s="24">
        <f t="shared" si="3"/>
        <v>0</v>
      </c>
      <c r="H108" s="21">
        <v>15.574999999999999</v>
      </c>
      <c r="I108" s="21">
        <f t="shared" si="6"/>
        <v>0.96499999999999986</v>
      </c>
      <c r="J108" s="24">
        <f t="shared" si="4"/>
        <v>25</v>
      </c>
      <c r="L108" s="8">
        <v>25</v>
      </c>
      <c r="M108" s="8">
        <v>25</v>
      </c>
      <c r="N108" s="8">
        <v>0</v>
      </c>
      <c r="O108" s="26"/>
      <c r="P108" s="31">
        <v>3</v>
      </c>
      <c r="Q108" s="35">
        <v>0.58333333333333337</v>
      </c>
      <c r="R108" s="31">
        <v>1</v>
      </c>
      <c r="S108" s="91" t="s">
        <v>266</v>
      </c>
      <c r="T108" s="31">
        <v>1</v>
      </c>
      <c r="U108" s="91" t="s">
        <v>266</v>
      </c>
      <c r="V108" s="30"/>
      <c r="W108" s="36">
        <v>4</v>
      </c>
      <c r="X108" s="27">
        <v>0.58333333333333337</v>
      </c>
      <c r="Y108" s="31">
        <v>1</v>
      </c>
      <c r="Z108" s="91" t="s">
        <v>266</v>
      </c>
      <c r="AA108" s="31">
        <v>1</v>
      </c>
      <c r="AB108" s="91" t="s">
        <v>266</v>
      </c>
      <c r="AC108" s="29"/>
    </row>
    <row r="109" spans="2:29" ht="15.75" customHeight="1" x14ac:dyDescent="0.25">
      <c r="B109" s="24">
        <f t="shared" si="5"/>
        <v>26</v>
      </c>
      <c r="C109" s="10" t="s">
        <v>181</v>
      </c>
      <c r="D109" s="24" t="s">
        <v>346</v>
      </c>
      <c r="E109" s="28">
        <v>55.867929625550801</v>
      </c>
      <c r="F109" s="28">
        <v>37.461279187448497</v>
      </c>
      <c r="G109" s="24">
        <f t="shared" si="3"/>
        <v>0</v>
      </c>
      <c r="H109" s="21">
        <v>17.030999999999999</v>
      </c>
      <c r="I109" s="21">
        <f t="shared" si="6"/>
        <v>1.4559999999999995</v>
      </c>
      <c r="J109" s="24">
        <f t="shared" si="4"/>
        <v>26</v>
      </c>
      <c r="L109" s="8">
        <v>26</v>
      </c>
      <c r="M109" s="8">
        <v>26</v>
      </c>
      <c r="N109" s="8">
        <v>0</v>
      </c>
      <c r="O109" s="26"/>
      <c r="P109" s="31">
        <v>3</v>
      </c>
      <c r="Q109" s="35">
        <v>0.60416666666666663</v>
      </c>
      <c r="R109" s="31">
        <v>1</v>
      </c>
      <c r="S109" s="91" t="s">
        <v>266</v>
      </c>
      <c r="T109" s="31">
        <v>1</v>
      </c>
      <c r="U109" s="91" t="s">
        <v>266</v>
      </c>
      <c r="V109" s="30"/>
      <c r="W109" s="36">
        <v>4</v>
      </c>
      <c r="X109" s="27">
        <v>0.60416666666666663</v>
      </c>
      <c r="Y109" s="31">
        <v>1</v>
      </c>
      <c r="Z109" s="91" t="s">
        <v>266</v>
      </c>
      <c r="AA109" s="31">
        <v>1</v>
      </c>
      <c r="AB109" s="91" t="s">
        <v>266</v>
      </c>
      <c r="AC109" s="29"/>
    </row>
    <row r="110" spans="2:29" ht="15.75" customHeight="1" x14ac:dyDescent="0.25">
      <c r="B110" s="24">
        <f t="shared" si="5"/>
        <v>27</v>
      </c>
      <c r="C110" s="10" t="s">
        <v>182</v>
      </c>
      <c r="D110" s="24" t="s">
        <v>346</v>
      </c>
      <c r="E110" s="28">
        <v>55.863947259010402</v>
      </c>
      <c r="F110" s="28">
        <v>37.463933384992202</v>
      </c>
      <c r="G110" s="24">
        <f t="shared" si="3"/>
        <v>0</v>
      </c>
      <c r="H110" s="21">
        <v>17.61</v>
      </c>
      <c r="I110" s="21">
        <f t="shared" si="6"/>
        <v>0.57900000000000063</v>
      </c>
      <c r="J110" s="24">
        <f t="shared" si="4"/>
        <v>27</v>
      </c>
      <c r="L110" s="8">
        <v>27</v>
      </c>
      <c r="M110" s="8">
        <v>27</v>
      </c>
      <c r="N110" s="8">
        <v>0</v>
      </c>
      <c r="O110" s="26"/>
      <c r="P110" s="31">
        <v>3</v>
      </c>
      <c r="Q110" s="35">
        <v>0.625</v>
      </c>
      <c r="R110" s="31">
        <v>1</v>
      </c>
      <c r="S110" s="91" t="s">
        <v>266</v>
      </c>
      <c r="T110" s="31">
        <v>1</v>
      </c>
      <c r="U110" s="91" t="s">
        <v>266</v>
      </c>
      <c r="V110" s="30"/>
      <c r="W110" s="36">
        <v>4</v>
      </c>
      <c r="X110" s="27">
        <v>0.625</v>
      </c>
      <c r="Y110" s="31">
        <v>1</v>
      </c>
      <c r="Z110" s="91" t="s">
        <v>266</v>
      </c>
      <c r="AA110" s="31">
        <v>1</v>
      </c>
      <c r="AB110" s="91" t="s">
        <v>266</v>
      </c>
      <c r="AC110" s="29"/>
    </row>
    <row r="111" spans="2:29" ht="15.75" customHeight="1" x14ac:dyDescent="0.25">
      <c r="B111" s="24">
        <f t="shared" si="5"/>
        <v>28</v>
      </c>
      <c r="C111" s="10" t="s">
        <v>183</v>
      </c>
      <c r="D111" s="24" t="s">
        <v>347</v>
      </c>
      <c r="E111" s="28">
        <v>55.862651606122199</v>
      </c>
      <c r="F111" s="28">
        <v>37.468371270638102</v>
      </c>
      <c r="G111" s="24">
        <f t="shared" si="3"/>
        <v>0</v>
      </c>
      <c r="H111" s="21">
        <v>18.155000000000001</v>
      </c>
      <c r="I111" s="21">
        <f t="shared" si="6"/>
        <v>0.54500000000000171</v>
      </c>
      <c r="J111" s="24">
        <f t="shared" si="4"/>
        <v>28</v>
      </c>
      <c r="L111" s="8">
        <v>28</v>
      </c>
      <c r="M111" s="8">
        <v>28</v>
      </c>
      <c r="N111" s="8">
        <v>0</v>
      </c>
      <c r="O111" s="156"/>
      <c r="P111" s="31">
        <v>3</v>
      </c>
      <c r="Q111" s="35">
        <v>0.64583333333333337</v>
      </c>
      <c r="R111" s="31">
        <v>1</v>
      </c>
      <c r="S111" s="91" t="s">
        <v>266</v>
      </c>
      <c r="T111" s="31">
        <v>1</v>
      </c>
      <c r="U111" s="91" t="s">
        <v>266</v>
      </c>
      <c r="V111" s="30"/>
      <c r="W111" s="36">
        <v>4</v>
      </c>
      <c r="X111" s="27">
        <v>0.64583333333333337</v>
      </c>
      <c r="Y111" s="31">
        <v>1</v>
      </c>
      <c r="Z111" s="91" t="s">
        <v>266</v>
      </c>
      <c r="AA111" s="31">
        <v>1</v>
      </c>
      <c r="AB111" s="91" t="s">
        <v>266</v>
      </c>
      <c r="AC111" s="29"/>
    </row>
    <row r="112" spans="2:29" ht="15.75" customHeight="1" x14ac:dyDescent="0.25">
      <c r="B112" s="24">
        <f t="shared" si="5"/>
        <v>29</v>
      </c>
      <c r="C112" s="10" t="s">
        <v>184</v>
      </c>
      <c r="D112" s="24" t="s">
        <v>347</v>
      </c>
      <c r="E112" s="28">
        <v>55.8638764675174</v>
      </c>
      <c r="F112" s="28">
        <v>37.4721742013068</v>
      </c>
      <c r="G112" s="24">
        <f t="shared" si="3"/>
        <v>0</v>
      </c>
      <c r="H112" s="21">
        <v>18.431000000000001</v>
      </c>
      <c r="I112" s="21">
        <f t="shared" si="6"/>
        <v>0.2759999999999998</v>
      </c>
      <c r="J112" s="24">
        <f t="shared" si="4"/>
        <v>29</v>
      </c>
      <c r="L112" s="8">
        <v>29</v>
      </c>
      <c r="M112" s="8">
        <v>29</v>
      </c>
      <c r="N112" s="8">
        <v>0</v>
      </c>
      <c r="O112" s="26"/>
      <c r="P112" s="31">
        <v>3</v>
      </c>
      <c r="Q112" s="35">
        <v>0.66666666666666663</v>
      </c>
      <c r="R112" s="31">
        <v>2</v>
      </c>
      <c r="S112" s="33" t="s">
        <v>268</v>
      </c>
      <c r="T112" s="31">
        <v>2</v>
      </c>
      <c r="U112" s="33" t="s">
        <v>268</v>
      </c>
      <c r="V112" s="30"/>
      <c r="W112" s="36">
        <v>4</v>
      </c>
      <c r="X112" s="27">
        <v>0.66666666666666663</v>
      </c>
      <c r="Y112" s="31">
        <v>1</v>
      </c>
      <c r="Z112" s="91" t="s">
        <v>266</v>
      </c>
      <c r="AA112" s="31">
        <v>1</v>
      </c>
      <c r="AB112" s="91" t="s">
        <v>266</v>
      </c>
      <c r="AC112" s="29"/>
    </row>
    <row r="113" spans="2:29" ht="15.75" customHeight="1" x14ac:dyDescent="0.25">
      <c r="B113" s="24">
        <f t="shared" si="5"/>
        <v>30</v>
      </c>
      <c r="C113" s="10" t="s">
        <v>185</v>
      </c>
      <c r="D113" s="24" t="s">
        <v>347</v>
      </c>
      <c r="E113" s="28">
        <v>55.866130439178598</v>
      </c>
      <c r="F113" s="28">
        <v>37.477041403791098</v>
      </c>
      <c r="G113" s="24">
        <f t="shared" si="3"/>
        <v>0</v>
      </c>
      <c r="H113" s="21">
        <v>18.827000000000002</v>
      </c>
      <c r="I113" s="21">
        <f t="shared" si="6"/>
        <v>0.3960000000000008</v>
      </c>
      <c r="J113" s="24">
        <f t="shared" si="4"/>
        <v>30</v>
      </c>
      <c r="L113" s="8">
        <v>30</v>
      </c>
      <c r="M113" s="8">
        <v>30</v>
      </c>
      <c r="N113" s="8">
        <v>0</v>
      </c>
      <c r="O113" s="26"/>
      <c r="P113" s="31">
        <v>3</v>
      </c>
      <c r="Q113" s="35">
        <v>0.6875</v>
      </c>
      <c r="R113" s="31">
        <v>1</v>
      </c>
      <c r="S113" s="33" t="s">
        <v>268</v>
      </c>
      <c r="T113" s="31">
        <v>1</v>
      </c>
      <c r="U113" s="33" t="s">
        <v>268</v>
      </c>
      <c r="V113" s="30"/>
      <c r="W113" s="36">
        <v>4</v>
      </c>
      <c r="X113" s="27">
        <v>0.6875</v>
      </c>
      <c r="Y113" s="31">
        <v>1</v>
      </c>
      <c r="Z113" s="91" t="s">
        <v>266</v>
      </c>
      <c r="AA113" s="31">
        <v>1</v>
      </c>
      <c r="AB113" s="91" t="s">
        <v>266</v>
      </c>
      <c r="AC113" s="29"/>
    </row>
    <row r="114" spans="2:29" ht="15.75" customHeight="1" x14ac:dyDescent="0.25">
      <c r="B114" s="24">
        <f t="shared" si="5"/>
        <v>31</v>
      </c>
      <c r="C114" s="10" t="s">
        <v>186</v>
      </c>
      <c r="D114" s="24" t="s">
        <v>348</v>
      </c>
      <c r="E114" s="28">
        <v>55.863134143534303</v>
      </c>
      <c r="F114" s="28">
        <v>37.485969116101202</v>
      </c>
      <c r="G114" s="24">
        <f t="shared" si="3"/>
        <v>0</v>
      </c>
      <c r="H114" s="21">
        <v>19.761000000000003</v>
      </c>
      <c r="I114" s="21">
        <f t="shared" si="6"/>
        <v>0.93400000000000105</v>
      </c>
      <c r="J114" s="24">
        <f t="shared" si="4"/>
        <v>31</v>
      </c>
      <c r="L114" s="8">
        <v>31</v>
      </c>
      <c r="M114" s="8">
        <v>31</v>
      </c>
      <c r="N114" s="8">
        <v>0</v>
      </c>
      <c r="O114" s="26"/>
      <c r="P114" s="31">
        <v>3</v>
      </c>
      <c r="Q114" s="35">
        <v>0.70833333333333337</v>
      </c>
      <c r="R114" s="31">
        <v>2</v>
      </c>
      <c r="S114" s="33" t="s">
        <v>268</v>
      </c>
      <c r="T114" s="31">
        <v>2</v>
      </c>
      <c r="U114" s="33" t="s">
        <v>268</v>
      </c>
      <c r="V114" s="30"/>
      <c r="W114" s="36">
        <v>4</v>
      </c>
      <c r="X114" s="27">
        <v>0.70833333333333337</v>
      </c>
      <c r="Y114" s="31">
        <v>1</v>
      </c>
      <c r="Z114" s="91" t="s">
        <v>266</v>
      </c>
      <c r="AA114" s="31">
        <v>1</v>
      </c>
      <c r="AB114" s="91" t="s">
        <v>266</v>
      </c>
      <c r="AC114" s="29"/>
    </row>
    <row r="115" spans="2:29" ht="15.75" customHeight="1" x14ac:dyDescent="0.25">
      <c r="B115" s="24">
        <f t="shared" si="5"/>
        <v>32</v>
      </c>
      <c r="C115" s="10" t="s">
        <v>187</v>
      </c>
      <c r="D115" s="24" t="s">
        <v>348</v>
      </c>
      <c r="E115" s="28">
        <v>55.859288127872297</v>
      </c>
      <c r="F115" s="28">
        <v>37.488799008192302</v>
      </c>
      <c r="G115" s="24">
        <f t="shared" si="3"/>
        <v>0</v>
      </c>
      <c r="H115" s="21">
        <v>20.226000000000003</v>
      </c>
      <c r="I115" s="21">
        <f t="shared" si="6"/>
        <v>0.46499999999999986</v>
      </c>
      <c r="J115" s="24">
        <f t="shared" si="4"/>
        <v>32</v>
      </c>
      <c r="L115" s="8">
        <v>32</v>
      </c>
      <c r="M115" s="8">
        <v>32</v>
      </c>
      <c r="N115" s="8">
        <v>0</v>
      </c>
      <c r="O115" s="26"/>
      <c r="P115" s="31">
        <v>3</v>
      </c>
      <c r="Q115" s="35">
        <v>0.72916666666666663</v>
      </c>
      <c r="R115" s="31">
        <v>1</v>
      </c>
      <c r="S115" s="33" t="s">
        <v>268</v>
      </c>
      <c r="T115" s="31">
        <v>1</v>
      </c>
      <c r="U115" s="33" t="s">
        <v>268</v>
      </c>
      <c r="V115" s="30"/>
      <c r="W115" s="36">
        <v>4</v>
      </c>
      <c r="X115" s="27">
        <v>0.72916666666666663</v>
      </c>
      <c r="Y115" s="31">
        <v>1</v>
      </c>
      <c r="Z115" s="91" t="s">
        <v>266</v>
      </c>
      <c r="AA115" s="31">
        <v>1</v>
      </c>
      <c r="AB115" s="91" t="s">
        <v>266</v>
      </c>
      <c r="AC115" s="29"/>
    </row>
    <row r="116" spans="2:29" ht="15.75" customHeight="1" x14ac:dyDescent="0.25">
      <c r="B116" s="24">
        <f t="shared" si="5"/>
        <v>33</v>
      </c>
      <c r="C116" s="10" t="s">
        <v>188</v>
      </c>
      <c r="D116" s="24" t="s">
        <v>349</v>
      </c>
      <c r="E116" s="28">
        <v>55.858024075105099</v>
      </c>
      <c r="F116" s="28">
        <v>37.4847314114824</v>
      </c>
      <c r="G116" s="24">
        <f t="shared" ref="G116:G117" si="7">IF(M116&gt;0,0,IF(N116&gt;0,1,""))</f>
        <v>0</v>
      </c>
      <c r="H116" s="21">
        <v>20.542000000000002</v>
      </c>
      <c r="I116" s="21">
        <f t="shared" si="6"/>
        <v>0.31599999999999895</v>
      </c>
      <c r="J116" s="24">
        <f t="shared" ref="J116:J117" si="8">IF(M116&gt;0,M116,IF(N116&gt;0,N116," "))</f>
        <v>33</v>
      </c>
      <c r="L116" s="8">
        <v>33</v>
      </c>
      <c r="M116" s="8">
        <v>33</v>
      </c>
      <c r="N116" s="8">
        <v>0</v>
      </c>
      <c r="O116" s="26"/>
      <c r="P116" s="31">
        <v>3</v>
      </c>
      <c r="Q116" s="35">
        <v>0.75</v>
      </c>
      <c r="R116" s="31">
        <v>2</v>
      </c>
      <c r="S116" s="33" t="s">
        <v>268</v>
      </c>
      <c r="T116" s="31">
        <v>2</v>
      </c>
      <c r="U116" s="33" t="s">
        <v>268</v>
      </c>
      <c r="V116" s="30"/>
      <c r="W116" s="36">
        <v>4</v>
      </c>
      <c r="X116" s="27">
        <v>0.75</v>
      </c>
      <c r="Y116" s="31">
        <v>1</v>
      </c>
      <c r="Z116" s="91" t="s">
        <v>266</v>
      </c>
      <c r="AA116" s="31">
        <v>1</v>
      </c>
      <c r="AB116" s="91" t="s">
        <v>266</v>
      </c>
      <c r="AC116" s="29"/>
    </row>
    <row r="117" spans="2:29" ht="15.75" customHeight="1" x14ac:dyDescent="0.25">
      <c r="B117" s="24">
        <f t="shared" si="5"/>
        <v>34</v>
      </c>
      <c r="C117" s="10" t="s">
        <v>189</v>
      </c>
      <c r="D117" s="24" t="s">
        <v>349</v>
      </c>
      <c r="E117" s="28">
        <v>55.855051671787997</v>
      </c>
      <c r="F117" s="28">
        <v>37.476093238084403</v>
      </c>
      <c r="G117" s="24">
        <f t="shared" si="7"/>
        <v>0</v>
      </c>
      <c r="H117" s="21">
        <v>21.175000000000001</v>
      </c>
      <c r="I117" s="21">
        <f t="shared" si="6"/>
        <v>0.63299999999999912</v>
      </c>
      <c r="J117" s="24">
        <f t="shared" si="8"/>
        <v>34</v>
      </c>
      <c r="L117" s="8">
        <v>34</v>
      </c>
      <c r="M117" s="8">
        <v>34</v>
      </c>
      <c r="N117" s="8">
        <v>0</v>
      </c>
      <c r="O117" s="26"/>
      <c r="P117" s="31">
        <v>3</v>
      </c>
      <c r="Q117" s="35">
        <v>0.77083333333333337</v>
      </c>
      <c r="R117" s="31">
        <v>1</v>
      </c>
      <c r="S117" s="33" t="s">
        <v>268</v>
      </c>
      <c r="T117" s="31">
        <v>1</v>
      </c>
      <c r="U117" s="33" t="s">
        <v>268</v>
      </c>
      <c r="V117" s="30"/>
      <c r="W117" s="36">
        <v>4</v>
      </c>
      <c r="X117" s="27">
        <v>0.77083333333333337</v>
      </c>
      <c r="Y117" s="31">
        <v>1</v>
      </c>
      <c r="Z117" s="91" t="s">
        <v>266</v>
      </c>
      <c r="AA117" s="31">
        <v>1</v>
      </c>
      <c r="AB117" s="91" t="s">
        <v>266</v>
      </c>
      <c r="AC117" s="29"/>
    </row>
    <row r="118" spans="2:29" ht="15.75" customHeight="1" x14ac:dyDescent="0.25">
      <c r="B118" s="24">
        <f t="shared" si="5"/>
        <v>35</v>
      </c>
      <c r="C118" s="10" t="s">
        <v>308</v>
      </c>
      <c r="D118" s="24" t="s">
        <v>81</v>
      </c>
      <c r="E118" s="28"/>
      <c r="F118" s="28"/>
      <c r="G118" s="52" t="s">
        <v>385</v>
      </c>
      <c r="H118" s="50">
        <f>H117+I118</f>
        <v>21.175000000000001</v>
      </c>
      <c r="I118" s="21">
        <v>0</v>
      </c>
      <c r="J118" s="24"/>
      <c r="L118" s="8">
        <v>35</v>
      </c>
      <c r="M118" s="8">
        <v>0</v>
      </c>
      <c r="N118" s="8">
        <v>1</v>
      </c>
      <c r="O118" s="26"/>
      <c r="P118" s="31">
        <v>3</v>
      </c>
      <c r="Q118" s="35">
        <v>0.79166666666666663</v>
      </c>
      <c r="R118" s="31">
        <v>1</v>
      </c>
      <c r="S118" s="91" t="s">
        <v>266</v>
      </c>
      <c r="T118" s="31">
        <v>1</v>
      </c>
      <c r="U118" s="91" t="s">
        <v>266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91" t="s">
        <v>266</v>
      </c>
      <c r="AC118" s="29"/>
    </row>
    <row r="119" spans="2:29" ht="15.75" customHeight="1" x14ac:dyDescent="0.25">
      <c r="B119" s="24">
        <f t="shared" si="5"/>
        <v>36</v>
      </c>
      <c r="C119" s="10" t="s">
        <v>189</v>
      </c>
      <c r="D119" s="24" t="s">
        <v>349</v>
      </c>
      <c r="E119" s="28">
        <v>55.855051671787997</v>
      </c>
      <c r="F119" s="28">
        <v>37.476093238084403</v>
      </c>
      <c r="G119" s="24">
        <f t="shared" ref="G119:G142" si="9">IF(M118&gt;0,0,IF(N118&gt;0,1,""))</f>
        <v>1</v>
      </c>
      <c r="H119" s="21">
        <v>0</v>
      </c>
      <c r="I119" s="21" t="str">
        <f>IFERROR(IF(IF(ISERROR(H119-H117),"",H119-H117)&lt;0,"",H119-H117)," ")</f>
        <v/>
      </c>
      <c r="J119" s="24">
        <f t="shared" ref="J119:J142" si="10">IF(M118&gt;0,M118,IF(N118&gt;0,N118," "))</f>
        <v>1</v>
      </c>
      <c r="L119" s="8">
        <v>36</v>
      </c>
      <c r="M119" s="8">
        <v>0</v>
      </c>
      <c r="N119" s="8">
        <v>2</v>
      </c>
      <c r="O119" s="26"/>
      <c r="P119" s="31">
        <v>3</v>
      </c>
      <c r="Q119" s="35">
        <v>0.8125</v>
      </c>
      <c r="R119" s="31">
        <v>1</v>
      </c>
      <c r="S119" s="91" t="s">
        <v>266</v>
      </c>
      <c r="T119" s="31">
        <v>1</v>
      </c>
      <c r="U119" s="91" t="s">
        <v>266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91" t="s">
        <v>266</v>
      </c>
      <c r="AC119" s="29"/>
    </row>
    <row r="120" spans="2:29" ht="15.75" customHeight="1" x14ac:dyDescent="0.25">
      <c r="B120" s="24">
        <f t="shared" si="5"/>
        <v>37</v>
      </c>
      <c r="C120" s="10" t="s">
        <v>190</v>
      </c>
      <c r="D120" s="24" t="s">
        <v>346</v>
      </c>
      <c r="E120" s="28">
        <v>55.856669102544899</v>
      </c>
      <c r="F120" s="28">
        <v>37.469597972237899</v>
      </c>
      <c r="G120" s="24">
        <f t="shared" si="9"/>
        <v>1</v>
      </c>
      <c r="H120" s="21">
        <v>0.622</v>
      </c>
      <c r="I120" s="21">
        <f t="shared" si="6"/>
        <v>0.622</v>
      </c>
      <c r="J120" s="24">
        <f t="shared" si="10"/>
        <v>2</v>
      </c>
      <c r="L120" s="8">
        <v>37</v>
      </c>
      <c r="M120" s="8">
        <v>0</v>
      </c>
      <c r="N120" s="8">
        <v>3</v>
      </c>
      <c r="O120" s="26"/>
      <c r="P120" s="31">
        <v>3</v>
      </c>
      <c r="Q120" s="35">
        <v>0.83333333333333337</v>
      </c>
      <c r="R120" s="31">
        <v>1</v>
      </c>
      <c r="S120" s="91" t="s">
        <v>266</v>
      </c>
      <c r="T120" s="31">
        <v>1</v>
      </c>
      <c r="U120" s="91" t="s">
        <v>266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2:29" ht="15.75" customHeight="1" x14ac:dyDescent="0.25">
      <c r="B121" s="24">
        <f t="shared" si="5"/>
        <v>38</v>
      </c>
      <c r="C121" s="10" t="s">
        <v>182</v>
      </c>
      <c r="D121" s="24" t="s">
        <v>346</v>
      </c>
      <c r="E121" s="28">
        <v>55.864437778657802</v>
      </c>
      <c r="F121" s="28">
        <v>37.464276480429596</v>
      </c>
      <c r="G121" s="24">
        <f t="shared" si="9"/>
        <v>1</v>
      </c>
      <c r="H121" s="21">
        <v>1.3980000000000001</v>
      </c>
      <c r="I121" s="21">
        <f t="shared" si="6"/>
        <v>0.77600000000000013</v>
      </c>
      <c r="J121" s="24">
        <f t="shared" si="10"/>
        <v>3</v>
      </c>
      <c r="L121" s="8">
        <v>38</v>
      </c>
      <c r="M121" s="8">
        <v>0</v>
      </c>
      <c r="N121" s="8">
        <v>4</v>
      </c>
      <c r="O121" s="26"/>
      <c r="P121" s="31">
        <v>3</v>
      </c>
      <c r="Q121" s="35">
        <v>0.85416666666666663</v>
      </c>
      <c r="R121" s="31">
        <v>1</v>
      </c>
      <c r="S121" s="91" t="s">
        <v>266</v>
      </c>
      <c r="T121" s="31">
        <v>1</v>
      </c>
      <c r="U121" s="91" t="s">
        <v>266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2:29" ht="15.75" customHeight="1" x14ac:dyDescent="0.25">
      <c r="B122" s="24">
        <f t="shared" si="5"/>
        <v>39</v>
      </c>
      <c r="C122" s="10" t="s">
        <v>181</v>
      </c>
      <c r="D122" s="24" t="s">
        <v>346</v>
      </c>
      <c r="E122" s="28">
        <v>55.868285125740798</v>
      </c>
      <c r="F122" s="28">
        <v>37.461628711103799</v>
      </c>
      <c r="G122" s="24">
        <f t="shared" si="9"/>
        <v>1</v>
      </c>
      <c r="H122" s="21">
        <v>2.008</v>
      </c>
      <c r="I122" s="21">
        <f t="shared" si="6"/>
        <v>0.60999999999999988</v>
      </c>
      <c r="J122" s="24">
        <f t="shared" si="10"/>
        <v>4</v>
      </c>
      <c r="L122" s="8">
        <v>39</v>
      </c>
      <c r="M122" s="8">
        <v>0</v>
      </c>
      <c r="N122" s="8">
        <v>5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9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2:29" ht="15.75" customHeight="1" x14ac:dyDescent="0.25">
      <c r="B123" s="24">
        <f t="shared" si="5"/>
        <v>40</v>
      </c>
      <c r="C123" s="10" t="s">
        <v>180</v>
      </c>
      <c r="D123" s="24" t="s">
        <v>346</v>
      </c>
      <c r="E123" s="28">
        <v>55.878995704146597</v>
      </c>
      <c r="F123" s="28">
        <v>37.4486543437988</v>
      </c>
      <c r="G123" s="24">
        <f t="shared" si="9"/>
        <v>1</v>
      </c>
      <c r="H123" s="21">
        <v>3.4539999999999997</v>
      </c>
      <c r="I123" s="21">
        <f t="shared" si="6"/>
        <v>1.4459999999999997</v>
      </c>
      <c r="J123" s="24">
        <f t="shared" si="10"/>
        <v>5</v>
      </c>
      <c r="L123" s="8">
        <v>40</v>
      </c>
      <c r="M123" s="8">
        <v>0</v>
      </c>
      <c r="N123" s="8">
        <v>6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9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2:29" ht="15.75" customHeight="1" x14ac:dyDescent="0.25">
      <c r="B124" s="24">
        <f t="shared" si="5"/>
        <v>41</v>
      </c>
      <c r="C124" s="10" t="s">
        <v>179</v>
      </c>
      <c r="D124" s="24" t="s">
        <v>345</v>
      </c>
      <c r="E124" s="28">
        <v>55.878647377305597</v>
      </c>
      <c r="F124" s="28">
        <v>37.4341168378227</v>
      </c>
      <c r="G124" s="24">
        <f t="shared" si="9"/>
        <v>1</v>
      </c>
      <c r="H124" s="21">
        <v>4.9580000000000002</v>
      </c>
      <c r="I124" s="21">
        <f t="shared" si="6"/>
        <v>1.5040000000000004</v>
      </c>
      <c r="J124" s="24">
        <f t="shared" si="10"/>
        <v>6</v>
      </c>
      <c r="L124" s="8">
        <v>41</v>
      </c>
      <c r="M124" s="8">
        <v>0</v>
      </c>
      <c r="N124" s="8">
        <v>7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9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2:29" ht="15.75" customHeight="1" x14ac:dyDescent="0.25">
      <c r="B125" s="24">
        <f t="shared" si="5"/>
        <v>42</v>
      </c>
      <c r="C125" s="10" t="s">
        <v>473</v>
      </c>
      <c r="D125" s="24" t="s">
        <v>344</v>
      </c>
      <c r="E125" s="28">
        <v>55.851012109999999</v>
      </c>
      <c r="F125" s="28">
        <v>37.39307891</v>
      </c>
      <c r="G125" s="24">
        <f t="shared" si="9"/>
        <v>1</v>
      </c>
      <c r="H125" s="21">
        <v>9.1449999999999996</v>
      </c>
      <c r="I125" s="21">
        <f t="shared" si="6"/>
        <v>4.1869999999999994</v>
      </c>
      <c r="J125" s="24">
        <f t="shared" si="10"/>
        <v>7</v>
      </c>
      <c r="L125" s="8">
        <v>42</v>
      </c>
      <c r="M125" s="8">
        <v>0</v>
      </c>
      <c r="N125" s="8">
        <v>8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2:29" ht="15.75" customHeight="1" x14ac:dyDescent="0.25">
      <c r="B126" s="24">
        <f t="shared" si="5"/>
        <v>43</v>
      </c>
      <c r="C126" s="10" t="s">
        <v>177</v>
      </c>
      <c r="D126" s="24" t="s">
        <v>343</v>
      </c>
      <c r="E126" s="28">
        <v>55.836417829239601</v>
      </c>
      <c r="F126" s="28">
        <v>37.387860546908399</v>
      </c>
      <c r="G126" s="24">
        <f t="shared" si="9"/>
        <v>1</v>
      </c>
      <c r="H126" s="21">
        <v>11.615</v>
      </c>
      <c r="I126" s="21">
        <f t="shared" si="6"/>
        <v>2.4700000000000006</v>
      </c>
      <c r="J126" s="24">
        <f t="shared" si="10"/>
        <v>8</v>
      </c>
      <c r="L126" s="8">
        <v>43</v>
      </c>
      <c r="M126" s="8">
        <v>0</v>
      </c>
      <c r="N126" s="8">
        <v>9</v>
      </c>
      <c r="O126" s="26"/>
      <c r="P126" s="31">
        <v>3</v>
      </c>
      <c r="Q126" s="35">
        <v>0.95833333333333337</v>
      </c>
      <c r="R126" s="31">
        <v>0</v>
      </c>
      <c r="S126" s="33" t="s">
        <v>217</v>
      </c>
      <c r="T126" s="31">
        <v>0</v>
      </c>
      <c r="U126" s="33" t="s">
        <v>217</v>
      </c>
      <c r="V126" s="30"/>
      <c r="W126" s="36">
        <v>4</v>
      </c>
      <c r="X126" s="27">
        <v>0.95833333333333337</v>
      </c>
      <c r="Y126" s="31">
        <v>0</v>
      </c>
      <c r="Z126" s="33" t="s">
        <v>217</v>
      </c>
      <c r="AA126" s="31">
        <v>0</v>
      </c>
      <c r="AB126" s="33" t="s">
        <v>217</v>
      </c>
      <c r="AC126" s="29"/>
    </row>
    <row r="127" spans="2:29" ht="15.75" customHeight="1" x14ac:dyDescent="0.25">
      <c r="B127" s="24">
        <f t="shared" si="5"/>
        <v>44</v>
      </c>
      <c r="C127" s="10" t="s">
        <v>176</v>
      </c>
      <c r="D127" s="24" t="s">
        <v>343</v>
      </c>
      <c r="E127" s="28">
        <v>55.839956460439502</v>
      </c>
      <c r="F127" s="28">
        <v>37.386586298670899</v>
      </c>
      <c r="G127" s="24">
        <f t="shared" si="9"/>
        <v>1</v>
      </c>
      <c r="H127" s="21">
        <v>12.016999999999999</v>
      </c>
      <c r="I127" s="21">
        <f t="shared" si="6"/>
        <v>0.40199999999999925</v>
      </c>
      <c r="J127" s="24">
        <f t="shared" si="10"/>
        <v>9</v>
      </c>
      <c r="L127" s="8">
        <v>44</v>
      </c>
      <c r="M127" s="8">
        <v>0</v>
      </c>
      <c r="N127" s="8">
        <v>10</v>
      </c>
      <c r="O127" s="26"/>
      <c r="P127" s="31">
        <v>3</v>
      </c>
      <c r="Q127" s="35">
        <v>0.97916666666666663</v>
      </c>
      <c r="R127" s="31">
        <v>0</v>
      </c>
      <c r="S127" s="33" t="s">
        <v>217</v>
      </c>
      <c r="T127" s="31">
        <v>0</v>
      </c>
      <c r="U127" s="33" t="s">
        <v>217</v>
      </c>
      <c r="V127" s="30"/>
      <c r="W127" s="36">
        <v>4</v>
      </c>
      <c r="X127" s="27">
        <v>0.97916666666666663</v>
      </c>
      <c r="Y127" s="31">
        <v>0</v>
      </c>
      <c r="Z127" s="33" t="s">
        <v>217</v>
      </c>
      <c r="AA127" s="31">
        <v>0</v>
      </c>
      <c r="AB127" s="33" t="s">
        <v>217</v>
      </c>
      <c r="AC127" s="29"/>
    </row>
    <row r="128" spans="2:29" ht="15.75" customHeight="1" x14ac:dyDescent="0.25">
      <c r="B128" s="24">
        <f t="shared" si="5"/>
        <v>45</v>
      </c>
      <c r="C128" s="10" t="s">
        <v>175</v>
      </c>
      <c r="D128" s="24" t="s">
        <v>343</v>
      </c>
      <c r="E128" s="28">
        <v>55.841627632980902</v>
      </c>
      <c r="F128" s="28">
        <v>37.3847153776996</v>
      </c>
      <c r="G128" s="24">
        <f t="shared" si="9"/>
        <v>1</v>
      </c>
      <c r="H128" s="21">
        <v>12.276999999999999</v>
      </c>
      <c r="I128" s="21">
        <f t="shared" si="6"/>
        <v>0.25999999999999979</v>
      </c>
      <c r="J128" s="24">
        <f t="shared" si="10"/>
        <v>10</v>
      </c>
      <c r="L128" s="8">
        <v>45</v>
      </c>
      <c r="M128" s="8">
        <v>0</v>
      </c>
      <c r="N128" s="8">
        <v>11</v>
      </c>
      <c r="O128" s="26"/>
      <c r="P128" s="31">
        <v>3</v>
      </c>
      <c r="Q128" s="35">
        <v>0</v>
      </c>
      <c r="R128" s="31">
        <v>0</v>
      </c>
      <c r="S128" s="33" t="s">
        <v>217</v>
      </c>
      <c r="T128" s="31">
        <v>0</v>
      </c>
      <c r="U128" s="33" t="s">
        <v>217</v>
      </c>
      <c r="V128" s="30"/>
      <c r="W128" s="36">
        <v>4</v>
      </c>
      <c r="X128" s="27">
        <v>0</v>
      </c>
      <c r="Y128" s="31">
        <v>0</v>
      </c>
      <c r="Z128" s="33" t="s">
        <v>217</v>
      </c>
      <c r="AA128" s="31">
        <v>0</v>
      </c>
      <c r="AB128" s="33" t="s">
        <v>217</v>
      </c>
      <c r="AC128" s="29"/>
    </row>
    <row r="129" spans="2:29" ht="15.75" customHeight="1" x14ac:dyDescent="0.25">
      <c r="B129" s="24">
        <f t="shared" si="5"/>
        <v>46</v>
      </c>
      <c r="C129" s="10" t="s">
        <v>173</v>
      </c>
      <c r="D129" s="24" t="s">
        <v>343</v>
      </c>
      <c r="E129" s="28">
        <v>55.8476193317411</v>
      </c>
      <c r="F129" s="28">
        <v>37.373124077286299</v>
      </c>
      <c r="G129" s="24">
        <f t="shared" si="9"/>
        <v>1</v>
      </c>
      <c r="H129" s="21">
        <v>13.222999999999999</v>
      </c>
      <c r="I129" s="21">
        <f t="shared" si="6"/>
        <v>0.94599999999999973</v>
      </c>
      <c r="J129" s="24">
        <f t="shared" si="10"/>
        <v>11</v>
      </c>
      <c r="L129" s="8">
        <v>46</v>
      </c>
      <c r="M129" s="8">
        <v>0</v>
      </c>
      <c r="N129" s="8">
        <v>12</v>
      </c>
      <c r="O129" s="26"/>
      <c r="P129" s="31">
        <v>3</v>
      </c>
      <c r="Q129" s="35">
        <v>2.0833333333333332E-2</v>
      </c>
      <c r="R129" s="31">
        <v>0</v>
      </c>
      <c r="S129" s="33" t="s">
        <v>217</v>
      </c>
      <c r="T129" s="31">
        <v>0</v>
      </c>
      <c r="U129" s="33" t="s">
        <v>217</v>
      </c>
      <c r="V129" s="30"/>
      <c r="W129" s="36">
        <v>4</v>
      </c>
      <c r="X129" s="27">
        <v>2.0833333333333332E-2</v>
      </c>
      <c r="Y129" s="31">
        <v>0</v>
      </c>
      <c r="Z129" s="33" t="s">
        <v>217</v>
      </c>
      <c r="AA129" s="31">
        <v>0</v>
      </c>
      <c r="AB129" s="33" t="s">
        <v>217</v>
      </c>
      <c r="AC129" s="29"/>
    </row>
    <row r="130" spans="2:29" ht="15.75" customHeight="1" x14ac:dyDescent="0.25">
      <c r="B130" s="24">
        <f t="shared" si="5"/>
        <v>47</v>
      </c>
      <c r="C130" s="10" t="s">
        <v>172</v>
      </c>
      <c r="D130" s="24" t="s">
        <v>343</v>
      </c>
      <c r="E130" s="28">
        <v>55.849299177641903</v>
      </c>
      <c r="F130" s="28">
        <v>37.369688493775598</v>
      </c>
      <c r="G130" s="24">
        <f t="shared" si="9"/>
        <v>1</v>
      </c>
      <c r="H130" s="21">
        <v>13.507999999999999</v>
      </c>
      <c r="I130" s="21">
        <f t="shared" si="6"/>
        <v>0.28500000000000014</v>
      </c>
      <c r="J130" s="24">
        <f t="shared" si="10"/>
        <v>12</v>
      </c>
      <c r="L130" s="8">
        <v>47</v>
      </c>
      <c r="M130" s="8">
        <v>0</v>
      </c>
      <c r="N130" s="8">
        <v>13</v>
      </c>
      <c r="O130" s="26"/>
      <c r="P130" s="31">
        <v>3</v>
      </c>
      <c r="Q130" s="35">
        <v>4.1666666666666699E-2</v>
      </c>
      <c r="R130" s="31">
        <v>0</v>
      </c>
      <c r="S130" s="33" t="s">
        <v>217</v>
      </c>
      <c r="T130" s="31">
        <v>0</v>
      </c>
      <c r="U130" s="33" t="s">
        <v>217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2:29" ht="15.75" customHeight="1" x14ac:dyDescent="0.25">
      <c r="B131" s="24">
        <f t="shared" si="5"/>
        <v>48</v>
      </c>
      <c r="C131" s="10" t="s">
        <v>171</v>
      </c>
      <c r="D131" s="24" t="s">
        <v>343</v>
      </c>
      <c r="E131" s="28">
        <v>55.852921578524899</v>
      </c>
      <c r="F131" s="28">
        <v>37.362293807865399</v>
      </c>
      <c r="G131" s="24">
        <f t="shared" si="9"/>
        <v>1</v>
      </c>
      <c r="H131" s="21">
        <v>14.122</v>
      </c>
      <c r="I131" s="21">
        <f t="shared" si="6"/>
        <v>0.61400000000000077</v>
      </c>
      <c r="J131" s="24">
        <f t="shared" si="10"/>
        <v>13</v>
      </c>
      <c r="L131" s="8">
        <v>48</v>
      </c>
      <c r="M131" s="8">
        <v>0</v>
      </c>
      <c r="N131" s="8">
        <v>14</v>
      </c>
      <c r="O131" s="26"/>
      <c r="P131" s="31">
        <v>3</v>
      </c>
      <c r="Q131" s="35">
        <v>6.25E-2</v>
      </c>
      <c r="R131" s="31">
        <v>0</v>
      </c>
      <c r="S131" s="33" t="s">
        <v>217</v>
      </c>
      <c r="T131" s="31">
        <v>0</v>
      </c>
      <c r="U131" s="33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2:29" ht="15.75" customHeight="1" x14ac:dyDescent="0.25">
      <c r="B132" s="24">
        <f t="shared" si="5"/>
        <v>49</v>
      </c>
      <c r="C132" s="10" t="s">
        <v>170</v>
      </c>
      <c r="D132" s="24" t="s">
        <v>343</v>
      </c>
      <c r="E132" s="28">
        <v>55.855277478401</v>
      </c>
      <c r="F132" s="28">
        <v>37.357517303141101</v>
      </c>
      <c r="G132" s="24">
        <f t="shared" si="9"/>
        <v>1</v>
      </c>
      <c r="H132" s="21">
        <v>14.519</v>
      </c>
      <c r="I132" s="21">
        <f t="shared" si="6"/>
        <v>0.39700000000000024</v>
      </c>
      <c r="J132" s="24">
        <f t="shared" si="10"/>
        <v>14</v>
      </c>
      <c r="L132" s="8">
        <v>49</v>
      </c>
      <c r="M132" s="8">
        <v>0</v>
      </c>
      <c r="N132" s="8">
        <v>15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>
        <f t="shared" si="5"/>
        <v>50</v>
      </c>
      <c r="C133" s="10" t="s">
        <v>169</v>
      </c>
      <c r="D133" s="24" t="s">
        <v>342</v>
      </c>
      <c r="E133" s="28">
        <v>55.855304739491899</v>
      </c>
      <c r="F133" s="28">
        <v>37.354410726640197</v>
      </c>
      <c r="G133" s="24">
        <f t="shared" si="9"/>
        <v>1</v>
      </c>
      <c r="H133" s="21">
        <v>14.798</v>
      </c>
      <c r="I133" s="21">
        <f t="shared" si="6"/>
        <v>0.27899999999999991</v>
      </c>
      <c r="J133" s="24">
        <f t="shared" si="10"/>
        <v>15</v>
      </c>
      <c r="L133" s="8">
        <v>50</v>
      </c>
      <c r="M133" s="8">
        <v>0</v>
      </c>
      <c r="N133" s="8">
        <v>16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>
        <f t="shared" si="5"/>
        <v>51</v>
      </c>
      <c r="C134" s="10" t="s">
        <v>168</v>
      </c>
      <c r="D134" s="24" t="s">
        <v>342</v>
      </c>
      <c r="E134" s="28">
        <v>55.852553487693697</v>
      </c>
      <c r="F134" s="28">
        <v>37.353436564327197</v>
      </c>
      <c r="G134" s="24">
        <f t="shared" si="9"/>
        <v>1</v>
      </c>
      <c r="H134" s="21">
        <v>15.111000000000001</v>
      </c>
      <c r="I134" s="21">
        <f t="shared" si="6"/>
        <v>0.31300000000000061</v>
      </c>
      <c r="J134" s="24">
        <f t="shared" si="10"/>
        <v>16</v>
      </c>
      <c r="L134" s="8">
        <v>51</v>
      </c>
      <c r="M134" s="8">
        <v>0</v>
      </c>
      <c r="N134" s="8">
        <v>17</v>
      </c>
      <c r="O134" s="26"/>
      <c r="P134" s="145" t="s">
        <v>481</v>
      </c>
      <c r="Q134" s="146"/>
      <c r="R134" s="147">
        <f>SUM(R86:R133)</f>
        <v>39</v>
      </c>
      <c r="S134" s="147"/>
      <c r="T134" s="147">
        <f>SUM(T86:T133)</f>
        <v>39</v>
      </c>
      <c r="U134" s="147"/>
      <c r="V134" s="34"/>
      <c r="W134" s="145" t="s">
        <v>481</v>
      </c>
      <c r="X134" s="146"/>
      <c r="Y134" s="147">
        <f>SUM(Y86:Y133)</f>
        <v>32</v>
      </c>
      <c r="Z134" s="147"/>
      <c r="AA134" s="147">
        <f>SUM(AA86:AA133)</f>
        <v>32</v>
      </c>
      <c r="AB134" s="147"/>
      <c r="AC134" s="29"/>
    </row>
    <row r="135" spans="2:29" ht="15.75" customHeight="1" x14ac:dyDescent="0.25">
      <c r="B135" s="24">
        <f t="shared" si="5"/>
        <v>52</v>
      </c>
      <c r="C135" s="10" t="s">
        <v>167</v>
      </c>
      <c r="D135" s="24" t="s">
        <v>342</v>
      </c>
      <c r="E135" s="28">
        <v>55.849401606898702</v>
      </c>
      <c r="F135" s="28">
        <v>37.355134221018098</v>
      </c>
      <c r="G135" s="24">
        <f t="shared" si="9"/>
        <v>1</v>
      </c>
      <c r="H135" s="21">
        <v>15.491000000000001</v>
      </c>
      <c r="I135" s="21">
        <f t="shared" si="6"/>
        <v>0.38000000000000078</v>
      </c>
      <c r="J135" s="24">
        <f t="shared" si="10"/>
        <v>17</v>
      </c>
      <c r="L135" s="8">
        <v>52</v>
      </c>
      <c r="M135" s="8">
        <v>0</v>
      </c>
      <c r="N135" s="8">
        <v>18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>
        <f t="shared" si="5"/>
        <v>53</v>
      </c>
      <c r="C136" s="10" t="s">
        <v>166</v>
      </c>
      <c r="D136" s="24" t="s">
        <v>341</v>
      </c>
      <c r="E136" s="28">
        <v>55.846011259559702</v>
      </c>
      <c r="F136" s="28">
        <v>37.359215423890603</v>
      </c>
      <c r="G136" s="24">
        <f t="shared" si="9"/>
        <v>1</v>
      </c>
      <c r="H136" s="21">
        <v>16.047000000000001</v>
      </c>
      <c r="I136" s="21">
        <f t="shared" si="6"/>
        <v>0.55599999999999916</v>
      </c>
      <c r="J136" s="24">
        <f t="shared" si="10"/>
        <v>18</v>
      </c>
      <c r="L136" s="8">
        <v>53</v>
      </c>
      <c r="M136" s="8">
        <v>0</v>
      </c>
      <c r="N136" s="8">
        <v>19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>
        <f t="shared" si="5"/>
        <v>54</v>
      </c>
      <c r="C137" s="10" t="s">
        <v>165</v>
      </c>
      <c r="D137" s="24" t="s">
        <v>341</v>
      </c>
      <c r="E137" s="28">
        <v>55.842864832041698</v>
      </c>
      <c r="F137" s="28">
        <v>37.354249494808101</v>
      </c>
      <c r="G137" s="24">
        <f t="shared" si="9"/>
        <v>1</v>
      </c>
      <c r="H137" s="21">
        <v>16.515000000000001</v>
      </c>
      <c r="I137" s="21">
        <f t="shared" si="6"/>
        <v>0.46799999999999997</v>
      </c>
      <c r="J137" s="24">
        <f t="shared" si="10"/>
        <v>19</v>
      </c>
      <c r="L137" s="8">
        <v>54</v>
      </c>
      <c r="M137" s="8">
        <v>0</v>
      </c>
      <c r="N137" s="8">
        <v>20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>
        <f t="shared" si="5"/>
        <v>55</v>
      </c>
      <c r="C138" s="10" t="s">
        <v>191</v>
      </c>
      <c r="D138" s="24" t="s">
        <v>341</v>
      </c>
      <c r="E138" s="28">
        <v>55.840763280012901</v>
      </c>
      <c r="F138" s="28">
        <v>37.350873806487698</v>
      </c>
      <c r="G138" s="24">
        <f t="shared" si="9"/>
        <v>1</v>
      </c>
      <c r="H138" s="21">
        <v>16.832000000000001</v>
      </c>
      <c r="I138" s="21">
        <f t="shared" si="6"/>
        <v>0.31700000000000017</v>
      </c>
      <c r="J138" s="24">
        <f t="shared" si="10"/>
        <v>20</v>
      </c>
      <c r="L138" s="8">
        <v>55</v>
      </c>
      <c r="M138" s="8">
        <v>0</v>
      </c>
      <c r="N138" s="8">
        <v>21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>
        <f t="shared" si="5"/>
        <v>56</v>
      </c>
      <c r="C139" s="10" t="s">
        <v>164</v>
      </c>
      <c r="D139" s="24" t="s">
        <v>340</v>
      </c>
      <c r="E139" s="28">
        <v>55.839697790483399</v>
      </c>
      <c r="F139" s="28">
        <v>37.3508270631065</v>
      </c>
      <c r="G139" s="24">
        <f t="shared" si="9"/>
        <v>1</v>
      </c>
      <c r="H139" s="21">
        <v>17.166</v>
      </c>
      <c r="I139" s="21">
        <f t="shared" si="6"/>
        <v>0.33399999999999963</v>
      </c>
      <c r="J139" s="24">
        <f t="shared" si="10"/>
        <v>21</v>
      </c>
      <c r="L139" s="8">
        <v>56</v>
      </c>
      <c r="M139" s="8">
        <v>0</v>
      </c>
      <c r="N139" s="8">
        <v>22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>
        <f t="shared" si="5"/>
        <v>57</v>
      </c>
      <c r="C140" s="10" t="s">
        <v>163</v>
      </c>
      <c r="D140" s="24" t="s">
        <v>340</v>
      </c>
      <c r="E140" s="28">
        <v>55.837189051649403</v>
      </c>
      <c r="F140" s="28">
        <v>37.352864670377997</v>
      </c>
      <c r="G140" s="24">
        <f t="shared" si="9"/>
        <v>1</v>
      </c>
      <c r="H140" s="21">
        <v>17.477</v>
      </c>
      <c r="I140" s="21">
        <f t="shared" si="6"/>
        <v>0.31099999999999994</v>
      </c>
      <c r="J140" s="24">
        <f t="shared" si="10"/>
        <v>22</v>
      </c>
      <c r="L140" s="8">
        <v>57</v>
      </c>
      <c r="M140" s="8">
        <v>0</v>
      </c>
      <c r="N140" s="8">
        <v>23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>
        <f t="shared" si="5"/>
        <v>58</v>
      </c>
      <c r="C141" s="10" t="s">
        <v>162</v>
      </c>
      <c r="D141" s="24" t="s">
        <v>340</v>
      </c>
      <c r="E141" s="28">
        <v>55.835575281651003</v>
      </c>
      <c r="F141" s="28">
        <v>37.356199216681198</v>
      </c>
      <c r="G141" s="24">
        <f t="shared" si="9"/>
        <v>1</v>
      </c>
      <c r="H141" s="21">
        <v>17.754999999999999</v>
      </c>
      <c r="I141" s="21">
        <f t="shared" si="6"/>
        <v>0.27799999999999869</v>
      </c>
      <c r="J141" s="24">
        <f t="shared" si="10"/>
        <v>23</v>
      </c>
      <c r="L141" s="8">
        <v>58</v>
      </c>
      <c r="M141" s="8">
        <v>0</v>
      </c>
      <c r="N141" s="8">
        <v>24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>
        <f t="shared" si="5"/>
        <v>59</v>
      </c>
      <c r="C142" s="10" t="s">
        <v>161</v>
      </c>
      <c r="D142" s="24" t="s">
        <v>340</v>
      </c>
      <c r="E142" s="28">
        <v>55.833127372142201</v>
      </c>
      <c r="F142" s="28">
        <v>37.356145211775697</v>
      </c>
      <c r="G142" s="24">
        <f t="shared" si="9"/>
        <v>1</v>
      </c>
      <c r="H142" s="21">
        <v>18.082000000000001</v>
      </c>
      <c r="I142" s="21">
        <f t="shared" si="6"/>
        <v>0.32700000000000173</v>
      </c>
      <c r="J142" s="24">
        <f t="shared" si="10"/>
        <v>24</v>
      </c>
      <c r="L142" s="8">
        <v>59</v>
      </c>
      <c r="M142" s="8">
        <v>0</v>
      </c>
      <c r="N142" s="8">
        <v>25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L143" s="8">
        <v>60</v>
      </c>
      <c r="M143" s="8">
        <v>0</v>
      </c>
      <c r="N143" s="8">
        <v>26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27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B146" s="24">
        <f>IF(C146=" "," ",B142+1)</f>
        <v>60</v>
      </c>
      <c r="C146" s="10" t="s">
        <v>160</v>
      </c>
      <c r="D146" s="24" t="s">
        <v>340</v>
      </c>
      <c r="E146" s="28">
        <v>55.8306126767366</v>
      </c>
      <c r="F146" s="28">
        <v>37.354322570738297</v>
      </c>
      <c r="G146" s="24">
        <f>IF(M142&gt;0,0,IF(N142&gt;0,1,""))</f>
        <v>1</v>
      </c>
      <c r="H146" s="21">
        <v>18.384</v>
      </c>
      <c r="I146" s="21">
        <f>IFERROR(IF(IF(ISERROR(H146-H142),"",H146-H142)&lt;0,"",H146-H142)," ")</f>
        <v>0.3019999999999996</v>
      </c>
      <c r="J146" s="24">
        <f>IF(M142&gt;0,M142,IF(N142&gt;0,N142," "))</f>
        <v>25</v>
      </c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B147" s="24">
        <f>IF(C147=" "," ",B146+1)</f>
        <v>61</v>
      </c>
      <c r="C147" s="10" t="s">
        <v>159</v>
      </c>
      <c r="D147" s="24" t="s">
        <v>340</v>
      </c>
      <c r="E147" s="28">
        <v>55.828196739533297</v>
      </c>
      <c r="F147" s="28">
        <v>37.353550530335703</v>
      </c>
      <c r="G147" s="24">
        <f>IF(M143&gt;0,0,IF(N143&gt;0,1,""))</f>
        <v>1</v>
      </c>
      <c r="H147" s="21">
        <v>18.584</v>
      </c>
      <c r="I147" s="21">
        <f>IFERROR(IF(IF(ISERROR(H147-H146),"",H147-H146)&lt;0,"",H147-H146)," ")</f>
        <v>0.19999999999999929</v>
      </c>
      <c r="J147" s="24">
        <f>IF(M143&gt;0,M143,IF(N143&gt;0,N143," "))</f>
        <v>26</v>
      </c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>
        <f>IF(C148=" "," ",B147+1)</f>
        <v>62</v>
      </c>
      <c r="C148" s="10" t="s">
        <v>158</v>
      </c>
      <c r="D148" s="24" t="s">
        <v>340</v>
      </c>
      <c r="E148" s="28">
        <v>55.827111969980201</v>
      </c>
      <c r="F148" s="28">
        <v>37.352343119216798</v>
      </c>
      <c r="G148" s="24">
        <f>IF(M144&gt;0,0,IF(N144&gt;0,1,""))</f>
        <v>1</v>
      </c>
      <c r="H148" s="21">
        <v>18.791</v>
      </c>
      <c r="I148" s="21">
        <f>IFERROR(IF(IF(ISERROR(H148-H147),"",H148-H147)&lt;0,"",H148-H147)," ")</f>
        <v>0.20700000000000074</v>
      </c>
      <c r="J148" s="24">
        <f>IF(M144&gt;0,M144,IF(N144&gt;0,N144," "))</f>
        <v>27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>
        <f t="shared" ref="B149" si="11">IF(C149=" "," ",B148+1)</f>
        <v>63</v>
      </c>
      <c r="C149" s="10" t="s">
        <v>308</v>
      </c>
      <c r="D149" s="41"/>
      <c r="E149" s="28"/>
      <c r="F149" s="28"/>
      <c r="G149" s="52" t="s">
        <v>385</v>
      </c>
      <c r="H149" s="48">
        <f>H148+I149</f>
        <v>18.791</v>
      </c>
      <c r="I149" s="21">
        <v>0</v>
      </c>
      <c r="J149" s="24"/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 t="shared" ref="B150:B196" si="12"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ref="G150:G177" si="13">IF(M147&gt;0,0,IF(N147&gt;0,1,""))</f>
        <v/>
      </c>
      <c r="H150" s="21" t="s">
        <v>81</v>
      </c>
      <c r="I150" s="21" t="str">
        <f t="shared" ref="I150:I196" si="14">IFERROR(IF(IF(ISERROR(H150-H149),"",H150-H149)&lt;0,"",H150-H149)," ")</f>
        <v xml:space="preserve"> </v>
      </c>
      <c r="J150" s="24" t="str">
        <f t="shared" ref="J150:J177" si="15">IF(M147&gt;0,M147,IF(N147&gt;0,N147," "))</f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si="12"/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3"/>
        <v/>
      </c>
      <c r="H151" s="21" t="s">
        <v>81</v>
      </c>
      <c r="I151" s="21" t="str">
        <f t="shared" si="14"/>
        <v xml:space="preserve"> </v>
      </c>
      <c r="J151" s="24" t="str">
        <f t="shared" si="15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2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3"/>
        <v/>
      </c>
      <c r="H152" s="21" t="s">
        <v>81</v>
      </c>
      <c r="I152" s="21" t="str">
        <f t="shared" si="14"/>
        <v xml:space="preserve"> </v>
      </c>
      <c r="J152" s="24" t="str">
        <f t="shared" si="15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2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3"/>
        <v/>
      </c>
      <c r="H153" s="21" t="s">
        <v>81</v>
      </c>
      <c r="I153" s="21" t="str">
        <f t="shared" si="14"/>
        <v xml:space="preserve"> </v>
      </c>
      <c r="J153" s="24" t="str">
        <f t="shared" si="15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2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3"/>
        <v/>
      </c>
      <c r="H154" s="21" t="s">
        <v>81</v>
      </c>
      <c r="I154" s="21" t="str">
        <f t="shared" si="14"/>
        <v xml:space="preserve"> </v>
      </c>
      <c r="J154" s="24" t="str">
        <f t="shared" si="15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2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3"/>
        <v/>
      </c>
      <c r="H155" s="21" t="s">
        <v>81</v>
      </c>
      <c r="I155" s="21" t="str">
        <f t="shared" si="14"/>
        <v xml:space="preserve"> </v>
      </c>
      <c r="J155" s="24" t="str">
        <f t="shared" si="15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2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3"/>
        <v/>
      </c>
      <c r="H156" s="21" t="s">
        <v>81</v>
      </c>
      <c r="I156" s="21" t="str">
        <f t="shared" si="14"/>
        <v xml:space="preserve"> </v>
      </c>
      <c r="J156" s="24" t="str">
        <f t="shared" si="15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2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3"/>
        <v/>
      </c>
      <c r="H157" s="21" t="s">
        <v>81</v>
      </c>
      <c r="I157" s="21" t="str">
        <f t="shared" si="14"/>
        <v xml:space="preserve"> </v>
      </c>
      <c r="J157" s="24" t="str">
        <f t="shared" si="15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2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3"/>
        <v/>
      </c>
      <c r="H158" s="21" t="s">
        <v>81</v>
      </c>
      <c r="I158" s="21" t="str">
        <f t="shared" si="14"/>
        <v xml:space="preserve"> </v>
      </c>
      <c r="J158" s="24" t="str">
        <f t="shared" si="15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2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3"/>
        <v/>
      </c>
      <c r="H159" s="21" t="s">
        <v>81</v>
      </c>
      <c r="I159" s="21" t="str">
        <f t="shared" si="14"/>
        <v xml:space="preserve"> </v>
      </c>
      <c r="J159" s="24" t="str">
        <f t="shared" si="15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2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3"/>
        <v/>
      </c>
      <c r="H160" s="21" t="s">
        <v>81</v>
      </c>
      <c r="I160" s="21" t="str">
        <f t="shared" si="14"/>
        <v xml:space="preserve"> </v>
      </c>
      <c r="J160" s="24" t="str">
        <f t="shared" si="15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2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3"/>
        <v/>
      </c>
      <c r="H161" s="21" t="s">
        <v>81</v>
      </c>
      <c r="I161" s="21" t="str">
        <f t="shared" si="14"/>
        <v xml:space="preserve"> </v>
      </c>
      <c r="J161" s="24" t="str">
        <f t="shared" si="15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2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3"/>
        <v/>
      </c>
      <c r="H162" s="21" t="s">
        <v>81</v>
      </c>
      <c r="I162" s="21" t="str">
        <f t="shared" si="14"/>
        <v xml:space="preserve"> </v>
      </c>
      <c r="J162" s="24" t="str">
        <f t="shared" si="15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2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3"/>
        <v/>
      </c>
      <c r="H163" s="21" t="s">
        <v>81</v>
      </c>
      <c r="I163" s="21" t="str">
        <f t="shared" si="14"/>
        <v xml:space="preserve"> </v>
      </c>
      <c r="J163" s="24" t="str">
        <f t="shared" si="15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2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3"/>
        <v/>
      </c>
      <c r="H164" s="21" t="s">
        <v>81</v>
      </c>
      <c r="I164" s="21" t="str">
        <f t="shared" si="14"/>
        <v xml:space="preserve"> </v>
      </c>
      <c r="J164" s="24" t="str">
        <f t="shared" si="15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2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3"/>
        <v/>
      </c>
      <c r="H165" s="21" t="s">
        <v>81</v>
      </c>
      <c r="I165" s="21" t="str">
        <f t="shared" si="14"/>
        <v xml:space="preserve"> </v>
      </c>
      <c r="J165" s="24" t="str">
        <f t="shared" si="15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2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3"/>
        <v/>
      </c>
      <c r="H166" s="21" t="s">
        <v>81</v>
      </c>
      <c r="I166" s="21" t="str">
        <f t="shared" si="14"/>
        <v xml:space="preserve"> </v>
      </c>
      <c r="J166" s="24" t="str">
        <f t="shared" si="15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2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3"/>
        <v/>
      </c>
      <c r="H167" s="21" t="s">
        <v>81</v>
      </c>
      <c r="I167" s="21" t="str">
        <f t="shared" si="14"/>
        <v xml:space="preserve"> </v>
      </c>
      <c r="J167" s="24" t="str">
        <f t="shared" si="15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2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3"/>
        <v/>
      </c>
      <c r="H168" s="21" t="s">
        <v>81</v>
      </c>
      <c r="I168" s="21" t="str">
        <f t="shared" si="14"/>
        <v xml:space="preserve"> </v>
      </c>
      <c r="J168" s="24" t="str">
        <f t="shared" si="15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2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3"/>
        <v/>
      </c>
      <c r="H169" s="21" t="s">
        <v>81</v>
      </c>
      <c r="I169" s="21" t="str">
        <f t="shared" si="14"/>
        <v xml:space="preserve"> </v>
      </c>
      <c r="J169" s="24" t="str">
        <f t="shared" si="15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2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3"/>
        <v/>
      </c>
      <c r="H170" s="21" t="s">
        <v>81</v>
      </c>
      <c r="I170" s="21" t="str">
        <f t="shared" si="14"/>
        <v xml:space="preserve"> </v>
      </c>
      <c r="J170" s="24" t="str">
        <f t="shared" si="15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2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3"/>
        <v/>
      </c>
      <c r="H171" s="21" t="s">
        <v>81</v>
      </c>
      <c r="I171" s="21" t="str">
        <f t="shared" si="14"/>
        <v xml:space="preserve"> </v>
      </c>
      <c r="J171" s="24" t="str">
        <f t="shared" si="15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2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3"/>
        <v/>
      </c>
      <c r="H172" s="21" t="s">
        <v>81</v>
      </c>
      <c r="I172" s="21" t="str">
        <f t="shared" si="14"/>
        <v xml:space="preserve"> </v>
      </c>
      <c r="J172" s="24" t="str">
        <f t="shared" si="15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2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3"/>
        <v/>
      </c>
      <c r="H173" s="21" t="s">
        <v>81</v>
      </c>
      <c r="I173" s="21" t="str">
        <f t="shared" si="14"/>
        <v xml:space="preserve"> </v>
      </c>
      <c r="J173" s="24" t="str">
        <f t="shared" si="15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2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3"/>
        <v/>
      </c>
      <c r="H174" s="21" t="s">
        <v>81</v>
      </c>
      <c r="I174" s="21" t="str">
        <f t="shared" si="14"/>
        <v xml:space="preserve"> </v>
      </c>
      <c r="J174" s="24" t="str">
        <f t="shared" si="15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2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3"/>
        <v/>
      </c>
      <c r="H175" s="21" t="s">
        <v>81</v>
      </c>
      <c r="I175" s="21" t="str">
        <f t="shared" si="14"/>
        <v xml:space="preserve"> </v>
      </c>
      <c r="J175" s="24" t="str">
        <f t="shared" si="15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2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3"/>
        <v/>
      </c>
      <c r="H176" s="21" t="s">
        <v>81</v>
      </c>
      <c r="I176" s="21" t="str">
        <f t="shared" si="14"/>
        <v xml:space="preserve"> </v>
      </c>
      <c r="J176" s="24" t="str">
        <f t="shared" si="15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2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3"/>
        <v/>
      </c>
      <c r="H177" s="21" t="s">
        <v>81</v>
      </c>
      <c r="I177" s="21" t="str">
        <f t="shared" si="14"/>
        <v xml:space="preserve"> </v>
      </c>
      <c r="J177" s="24" t="str">
        <f t="shared" si="15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2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ref="G178:G196" si="16">IF(M175&gt;0,0,IF(N175&gt;0,1,""))</f>
        <v/>
      </c>
      <c r="H178" s="21" t="s">
        <v>81</v>
      </c>
      <c r="I178" s="21" t="str">
        <f t="shared" si="14"/>
        <v xml:space="preserve"> </v>
      </c>
      <c r="J178" s="24" t="str">
        <f t="shared" ref="J178:J196" si="17">IF(M175&gt;0,M175,IF(N175&gt;0,N175," "))</f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2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6"/>
        <v/>
      </c>
      <c r="H179" s="21" t="s">
        <v>81</v>
      </c>
      <c r="I179" s="21" t="str">
        <f t="shared" si="14"/>
        <v xml:space="preserve"> </v>
      </c>
      <c r="J179" s="24" t="str">
        <f t="shared" si="17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12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16"/>
        <v/>
      </c>
      <c r="H180" s="21" t="s">
        <v>81</v>
      </c>
      <c r="I180" s="21" t="str">
        <f t="shared" si="14"/>
        <v xml:space="preserve"> </v>
      </c>
      <c r="J180" s="24" t="str">
        <f t="shared" si="17"/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2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6"/>
        <v/>
      </c>
      <c r="H181" s="21" t="s">
        <v>81</v>
      </c>
      <c r="I181" s="21" t="str">
        <f t="shared" si="14"/>
        <v xml:space="preserve"> </v>
      </c>
      <c r="J181" s="24" t="str">
        <f t="shared" si="17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2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6"/>
        <v/>
      </c>
      <c r="H182" s="21" t="s">
        <v>81</v>
      </c>
      <c r="I182" s="21" t="str">
        <f t="shared" si="14"/>
        <v xml:space="preserve"> </v>
      </c>
      <c r="J182" s="24" t="str">
        <f t="shared" si="17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2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6"/>
        <v/>
      </c>
      <c r="H183" s="21" t="s">
        <v>81</v>
      </c>
      <c r="I183" s="21" t="str">
        <f t="shared" si="14"/>
        <v xml:space="preserve"> </v>
      </c>
      <c r="J183" s="24" t="str">
        <f t="shared" si="17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2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6"/>
        <v/>
      </c>
      <c r="H184" s="21" t="s">
        <v>81</v>
      </c>
      <c r="I184" s="21" t="str">
        <f t="shared" si="14"/>
        <v xml:space="preserve"> </v>
      </c>
      <c r="J184" s="24" t="str">
        <f t="shared" si="17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2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6"/>
        <v/>
      </c>
      <c r="H185" s="21" t="s">
        <v>81</v>
      </c>
      <c r="I185" s="21" t="str">
        <f t="shared" si="14"/>
        <v xml:space="preserve"> </v>
      </c>
      <c r="J185" s="24" t="str">
        <f t="shared" si="17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2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6"/>
        <v/>
      </c>
      <c r="H186" s="21" t="s">
        <v>81</v>
      </c>
      <c r="I186" s="21" t="str">
        <f t="shared" si="14"/>
        <v xml:space="preserve"> </v>
      </c>
      <c r="J186" s="24" t="str">
        <f t="shared" si="17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2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6"/>
        <v/>
      </c>
      <c r="H187" s="21" t="s">
        <v>81</v>
      </c>
      <c r="I187" s="21" t="str">
        <f t="shared" si="14"/>
        <v xml:space="preserve"> </v>
      </c>
      <c r="J187" s="24" t="str">
        <f t="shared" si="17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2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6"/>
        <v/>
      </c>
      <c r="H188" s="21" t="s">
        <v>81</v>
      </c>
      <c r="I188" s="21" t="str">
        <f t="shared" si="14"/>
        <v xml:space="preserve"> </v>
      </c>
      <c r="J188" s="24" t="str">
        <f t="shared" si="17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2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6"/>
        <v/>
      </c>
      <c r="H189" s="21" t="s">
        <v>81</v>
      </c>
      <c r="I189" s="21" t="str">
        <f t="shared" si="14"/>
        <v xml:space="preserve"> </v>
      </c>
      <c r="J189" s="24" t="str">
        <f t="shared" si="17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2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6"/>
        <v/>
      </c>
      <c r="H190" s="21" t="s">
        <v>81</v>
      </c>
      <c r="I190" s="21" t="str">
        <f t="shared" si="14"/>
        <v xml:space="preserve"> </v>
      </c>
      <c r="J190" s="24" t="str">
        <f t="shared" si="17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2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6"/>
        <v/>
      </c>
      <c r="H191" s="21" t="s">
        <v>81</v>
      </c>
      <c r="I191" s="21" t="str">
        <f t="shared" si="14"/>
        <v xml:space="preserve"> </v>
      </c>
      <c r="J191" s="24" t="str">
        <f t="shared" si="17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2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6"/>
        <v/>
      </c>
      <c r="H192" s="21" t="s">
        <v>81</v>
      </c>
      <c r="I192" s="21" t="str">
        <f t="shared" si="14"/>
        <v xml:space="preserve"> </v>
      </c>
      <c r="J192" s="24" t="str">
        <f t="shared" si="17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2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6"/>
        <v/>
      </c>
      <c r="H193" s="21" t="s">
        <v>81</v>
      </c>
      <c r="I193" s="21" t="str">
        <f t="shared" si="14"/>
        <v xml:space="preserve"> </v>
      </c>
      <c r="J193" s="24" t="str">
        <f t="shared" si="17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2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6"/>
        <v/>
      </c>
      <c r="H194" s="21" t="s">
        <v>81</v>
      </c>
      <c r="I194" s="21" t="str">
        <f t="shared" si="14"/>
        <v xml:space="preserve"> </v>
      </c>
      <c r="J194" s="24" t="str">
        <f t="shared" si="17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2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6"/>
        <v/>
      </c>
      <c r="H195" s="21" t="s">
        <v>81</v>
      </c>
      <c r="I195" s="21" t="str">
        <f t="shared" si="14"/>
        <v xml:space="preserve"> </v>
      </c>
      <c r="J195" s="24" t="str">
        <f t="shared" si="17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2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6"/>
        <v/>
      </c>
      <c r="H196" s="21" t="s">
        <v>81</v>
      </c>
      <c r="I196" s="21" t="str">
        <f t="shared" si="14"/>
        <v xml:space="preserve"> </v>
      </c>
      <c r="J196" s="24" t="str">
        <f t="shared" si="17"/>
        <v xml:space="preserve"> </v>
      </c>
      <c r="O196" s="26"/>
    </row>
    <row r="197" spans="2:15" ht="15.75" customHeight="1" x14ac:dyDescent="0.25">
      <c r="O197" s="26"/>
    </row>
    <row r="198" spans="2:15" ht="15.75" customHeight="1" x14ac:dyDescent="0.25"/>
    <row r="199" spans="2:15" ht="15.75" customHeight="1" x14ac:dyDescent="0.25"/>
    <row r="40406" spans="3:3" x14ac:dyDescent="0.25">
      <c r="C40406" s="1">
        <v>1888</v>
      </c>
    </row>
  </sheetData>
  <mergeCells count="76">
    <mergeCell ref="AA80:AB80"/>
    <mergeCell ref="R81:R85"/>
    <mergeCell ref="S81:S85"/>
    <mergeCell ref="T81:T85"/>
    <mergeCell ref="U81:U85"/>
    <mergeCell ref="Y81:Y85"/>
    <mergeCell ref="Z81:Z85"/>
    <mergeCell ref="AA81:AA85"/>
    <mergeCell ref="AB81:AB85"/>
    <mergeCell ref="X80:X85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21:X26"/>
    <mergeCell ref="Y21:Z21"/>
    <mergeCell ref="R21:S21"/>
    <mergeCell ref="T21:U21"/>
    <mergeCell ref="W21:W26"/>
    <mergeCell ref="Q80:Q85"/>
    <mergeCell ref="R80:S80"/>
    <mergeCell ref="T80:U80"/>
    <mergeCell ref="Y80:Z80"/>
    <mergeCell ref="I80:I83"/>
    <mergeCell ref="J80:J83"/>
    <mergeCell ref="P80:P85"/>
    <mergeCell ref="W80:W85"/>
    <mergeCell ref="C78:I78"/>
    <mergeCell ref="C37:I37"/>
    <mergeCell ref="B80:B83"/>
    <mergeCell ref="C80:C83"/>
    <mergeCell ref="E80:E83"/>
    <mergeCell ref="F80:F83"/>
    <mergeCell ref="G80:G83"/>
    <mergeCell ref="E1:J3"/>
    <mergeCell ref="C15:D16"/>
    <mergeCell ref="E15:E16"/>
    <mergeCell ref="C30:I30"/>
    <mergeCell ref="P21:P26"/>
    <mergeCell ref="C23:I24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P19:Y19"/>
    <mergeCell ref="Y11:Z11"/>
    <mergeCell ref="C18:I18"/>
    <mergeCell ref="Q21:Q26"/>
    <mergeCell ref="H80:H83"/>
    <mergeCell ref="C4:C5"/>
    <mergeCell ref="D4:D5"/>
    <mergeCell ref="E4:E5"/>
    <mergeCell ref="C8:I9"/>
    <mergeCell ref="C10:I11"/>
  </mergeCells>
  <conditionalFormatting sqref="C84 C133:C142 C118 C150:D196 C146:C148">
    <cfRule type="notContainsBlanks" dxfId="408" priority="63">
      <formula>LEN(TRIM(C84))&gt;0</formula>
    </cfRule>
  </conditionalFormatting>
  <conditionalFormatting sqref="G150:J196 B146:B148 E146:J148 B84:B142 B150:B196 D84:J117 D119:J142 D118:F118 I118:J118">
    <cfRule type="expression" dxfId="407" priority="62">
      <formula>IF($C84=" ",FALSE,TRUE)</formula>
    </cfRule>
  </conditionalFormatting>
  <conditionalFormatting sqref="C85">
    <cfRule type="notContainsBlanks" dxfId="406" priority="61">
      <formula>LEN(TRIM(C85))&gt;0</formula>
    </cfRule>
  </conditionalFormatting>
  <conditionalFormatting sqref="C86">
    <cfRule type="notContainsBlanks" dxfId="405" priority="60">
      <formula>LEN(TRIM(C86))&gt;0</formula>
    </cfRule>
  </conditionalFormatting>
  <conditionalFormatting sqref="C87">
    <cfRule type="notContainsBlanks" dxfId="404" priority="59">
      <formula>LEN(TRIM(C87))&gt;0</formula>
    </cfRule>
  </conditionalFormatting>
  <conditionalFormatting sqref="C88">
    <cfRule type="notContainsBlanks" dxfId="403" priority="58">
      <formula>LEN(TRIM(C88))&gt;0</formula>
    </cfRule>
  </conditionalFormatting>
  <conditionalFormatting sqref="C89">
    <cfRule type="notContainsBlanks" dxfId="402" priority="57">
      <formula>LEN(TRIM(C89))&gt;0</formula>
    </cfRule>
  </conditionalFormatting>
  <conditionalFormatting sqref="C90">
    <cfRule type="notContainsBlanks" dxfId="401" priority="56">
      <formula>LEN(TRIM(C90))&gt;0</formula>
    </cfRule>
  </conditionalFormatting>
  <conditionalFormatting sqref="C91">
    <cfRule type="notContainsBlanks" dxfId="400" priority="55">
      <formula>LEN(TRIM(C91))&gt;0</formula>
    </cfRule>
  </conditionalFormatting>
  <conditionalFormatting sqref="C92">
    <cfRule type="notContainsBlanks" dxfId="399" priority="54">
      <formula>LEN(TRIM(C92))&gt;0</formula>
    </cfRule>
  </conditionalFormatting>
  <conditionalFormatting sqref="C93">
    <cfRule type="notContainsBlanks" dxfId="398" priority="53">
      <formula>LEN(TRIM(C93))&gt;0</formula>
    </cfRule>
  </conditionalFormatting>
  <conditionalFormatting sqref="C94">
    <cfRule type="notContainsBlanks" dxfId="397" priority="52">
      <formula>LEN(TRIM(C94))&gt;0</formula>
    </cfRule>
  </conditionalFormatting>
  <conditionalFormatting sqref="C95">
    <cfRule type="notContainsBlanks" dxfId="396" priority="51">
      <formula>LEN(TRIM(C95))&gt;0</formula>
    </cfRule>
  </conditionalFormatting>
  <conditionalFormatting sqref="C96">
    <cfRule type="notContainsBlanks" dxfId="395" priority="50">
      <formula>LEN(TRIM(C96))&gt;0</formula>
    </cfRule>
  </conditionalFormatting>
  <conditionalFormatting sqref="C97">
    <cfRule type="notContainsBlanks" dxfId="394" priority="49">
      <formula>LEN(TRIM(C97))&gt;0</formula>
    </cfRule>
  </conditionalFormatting>
  <conditionalFormatting sqref="C98">
    <cfRule type="notContainsBlanks" dxfId="393" priority="48">
      <formula>LEN(TRIM(C98))&gt;0</formula>
    </cfRule>
  </conditionalFormatting>
  <conditionalFormatting sqref="C99">
    <cfRule type="notContainsBlanks" dxfId="392" priority="47">
      <formula>LEN(TRIM(C99))&gt;0</formula>
    </cfRule>
  </conditionalFormatting>
  <conditionalFormatting sqref="C100">
    <cfRule type="notContainsBlanks" dxfId="391" priority="46">
      <formula>LEN(TRIM(C100))&gt;0</formula>
    </cfRule>
  </conditionalFormatting>
  <conditionalFormatting sqref="C101">
    <cfRule type="notContainsBlanks" dxfId="390" priority="45">
      <formula>LEN(TRIM(C101))&gt;0</formula>
    </cfRule>
  </conditionalFormatting>
  <conditionalFormatting sqref="C102">
    <cfRule type="notContainsBlanks" dxfId="389" priority="44">
      <formula>LEN(TRIM(C102))&gt;0</formula>
    </cfRule>
  </conditionalFormatting>
  <conditionalFormatting sqref="C103">
    <cfRule type="notContainsBlanks" dxfId="388" priority="43">
      <formula>LEN(TRIM(C103))&gt;0</formula>
    </cfRule>
  </conditionalFormatting>
  <conditionalFormatting sqref="C104">
    <cfRule type="notContainsBlanks" dxfId="387" priority="42">
      <formula>LEN(TRIM(C104))&gt;0</formula>
    </cfRule>
  </conditionalFormatting>
  <conditionalFormatting sqref="C105">
    <cfRule type="notContainsBlanks" dxfId="386" priority="41">
      <formula>LEN(TRIM(C105))&gt;0</formula>
    </cfRule>
  </conditionalFormatting>
  <conditionalFormatting sqref="C106">
    <cfRule type="notContainsBlanks" dxfId="385" priority="40">
      <formula>LEN(TRIM(C106))&gt;0</formula>
    </cfRule>
  </conditionalFormatting>
  <conditionalFormatting sqref="C107">
    <cfRule type="notContainsBlanks" dxfId="384" priority="39">
      <formula>LEN(TRIM(C107))&gt;0</formula>
    </cfRule>
  </conditionalFormatting>
  <conditionalFormatting sqref="C108">
    <cfRule type="notContainsBlanks" dxfId="383" priority="38">
      <formula>LEN(TRIM(C108))&gt;0</formula>
    </cfRule>
  </conditionalFormatting>
  <conditionalFormatting sqref="C109">
    <cfRule type="notContainsBlanks" dxfId="382" priority="37">
      <formula>LEN(TRIM(C109))&gt;0</formula>
    </cfRule>
  </conditionalFormatting>
  <conditionalFormatting sqref="C110">
    <cfRule type="notContainsBlanks" dxfId="381" priority="36">
      <formula>LEN(TRIM(C110))&gt;0</formula>
    </cfRule>
  </conditionalFormatting>
  <conditionalFormatting sqref="C111">
    <cfRule type="notContainsBlanks" dxfId="380" priority="35">
      <formula>LEN(TRIM(C111))&gt;0</formula>
    </cfRule>
  </conditionalFormatting>
  <conditionalFormatting sqref="C112">
    <cfRule type="notContainsBlanks" dxfId="379" priority="34">
      <formula>LEN(TRIM(C112))&gt;0</formula>
    </cfRule>
  </conditionalFormatting>
  <conditionalFormatting sqref="C113">
    <cfRule type="notContainsBlanks" dxfId="378" priority="33">
      <formula>LEN(TRIM(C113))&gt;0</formula>
    </cfRule>
  </conditionalFormatting>
  <conditionalFormatting sqref="C114">
    <cfRule type="notContainsBlanks" dxfId="377" priority="32">
      <formula>LEN(TRIM(C114))&gt;0</formula>
    </cfRule>
  </conditionalFormatting>
  <conditionalFormatting sqref="C115">
    <cfRule type="notContainsBlanks" dxfId="376" priority="31">
      <formula>LEN(TRIM(C115))&gt;0</formula>
    </cfRule>
  </conditionalFormatting>
  <conditionalFormatting sqref="C116">
    <cfRule type="notContainsBlanks" dxfId="375" priority="30">
      <formula>LEN(TRIM(C116))&gt;0</formula>
    </cfRule>
  </conditionalFormatting>
  <conditionalFormatting sqref="C117">
    <cfRule type="notContainsBlanks" dxfId="374" priority="29">
      <formula>LEN(TRIM(C117))&gt;0</formula>
    </cfRule>
  </conditionalFormatting>
  <conditionalFormatting sqref="C119">
    <cfRule type="notContainsBlanks" dxfId="373" priority="28">
      <formula>LEN(TRIM(C119))&gt;0</formula>
    </cfRule>
  </conditionalFormatting>
  <conditionalFormatting sqref="C120">
    <cfRule type="notContainsBlanks" dxfId="372" priority="27">
      <formula>LEN(TRIM(C120))&gt;0</formula>
    </cfRule>
  </conditionalFormatting>
  <conditionalFormatting sqref="C121">
    <cfRule type="notContainsBlanks" dxfId="371" priority="26">
      <formula>LEN(TRIM(C121))&gt;0</formula>
    </cfRule>
  </conditionalFormatting>
  <conditionalFormatting sqref="C122">
    <cfRule type="notContainsBlanks" dxfId="370" priority="25">
      <formula>LEN(TRIM(C122))&gt;0</formula>
    </cfRule>
  </conditionalFormatting>
  <conditionalFormatting sqref="C123">
    <cfRule type="notContainsBlanks" dxfId="369" priority="24">
      <formula>LEN(TRIM(C123))&gt;0</formula>
    </cfRule>
  </conditionalFormatting>
  <conditionalFormatting sqref="C124">
    <cfRule type="notContainsBlanks" dxfId="368" priority="23">
      <formula>LEN(TRIM(C124))&gt;0</formula>
    </cfRule>
  </conditionalFormatting>
  <conditionalFormatting sqref="C125">
    <cfRule type="notContainsBlanks" dxfId="367" priority="22">
      <formula>LEN(TRIM(C125))&gt;0</formula>
    </cfRule>
  </conditionalFormatting>
  <conditionalFormatting sqref="C126">
    <cfRule type="notContainsBlanks" dxfId="366" priority="21">
      <formula>LEN(TRIM(C126))&gt;0</formula>
    </cfRule>
  </conditionalFormatting>
  <conditionalFormatting sqref="C127">
    <cfRule type="notContainsBlanks" dxfId="365" priority="20">
      <formula>LEN(TRIM(C127))&gt;0</formula>
    </cfRule>
  </conditionalFormatting>
  <conditionalFormatting sqref="C128">
    <cfRule type="notContainsBlanks" dxfId="364" priority="19">
      <formula>LEN(TRIM(C128))&gt;0</formula>
    </cfRule>
  </conditionalFormatting>
  <conditionalFormatting sqref="C129">
    <cfRule type="notContainsBlanks" dxfId="363" priority="18">
      <formula>LEN(TRIM(C129))&gt;0</formula>
    </cfRule>
  </conditionalFormatting>
  <conditionalFormatting sqref="C130">
    <cfRule type="notContainsBlanks" dxfId="362" priority="17">
      <formula>LEN(TRIM(C130))&gt;0</formula>
    </cfRule>
  </conditionalFormatting>
  <conditionalFormatting sqref="C131">
    <cfRule type="notContainsBlanks" dxfId="361" priority="16">
      <formula>LEN(TRIM(C131))&gt;0</formula>
    </cfRule>
  </conditionalFormatting>
  <conditionalFormatting sqref="C132">
    <cfRule type="notContainsBlanks" dxfId="360" priority="15">
      <formula>LEN(TRIM(C132))&gt;0</formula>
    </cfRule>
  </conditionalFormatting>
  <conditionalFormatting sqref="E150:E196">
    <cfRule type="expression" dxfId="359" priority="12">
      <formula>IF($C150=" ",FALSE,TRUE)</formula>
    </cfRule>
  </conditionalFormatting>
  <conditionalFormatting sqref="F150:F196">
    <cfRule type="expression" dxfId="358" priority="11">
      <formula>IF($C150=" ",FALSE,TRUE)</formula>
    </cfRule>
  </conditionalFormatting>
  <conditionalFormatting sqref="C149:D149">
    <cfRule type="notContainsBlanks" dxfId="357" priority="10">
      <formula>LEN(TRIM(C149))&gt;0</formula>
    </cfRule>
  </conditionalFormatting>
  <conditionalFormatting sqref="E149:F149 B149 I149:J149">
    <cfRule type="expression" dxfId="356" priority="9">
      <formula>IF($C149=" ",FALSE,TRUE)</formula>
    </cfRule>
  </conditionalFormatting>
  <conditionalFormatting sqref="D146">
    <cfRule type="expression" dxfId="355" priority="238">
      <formula>IF($C143=" ",FALSE,TRUE)</formula>
    </cfRule>
  </conditionalFormatting>
  <conditionalFormatting sqref="D147:D148">
    <cfRule type="expression" dxfId="354" priority="7">
      <formula>IF($C147=" ",FALSE,TRUE)</formula>
    </cfRule>
  </conditionalFormatting>
  <conditionalFormatting sqref="H118">
    <cfRule type="expression" dxfId="353" priority="5">
      <formula>IF($C118=" ",FALSE,TRUE)</formula>
    </cfRule>
  </conditionalFormatting>
  <conditionalFormatting sqref="H149">
    <cfRule type="expression" dxfId="352" priority="3">
      <formula>IF($C149=" ",FALSE,TRUE)</formula>
    </cfRule>
  </conditionalFormatting>
  <conditionalFormatting sqref="G149">
    <cfRule type="expression" dxfId="351" priority="2">
      <formula>IF($C149=" ",FALSE,TRUE)</formula>
    </cfRule>
  </conditionalFormatting>
  <conditionalFormatting sqref="G118">
    <cfRule type="expression" dxfId="350" priority="1">
      <formula>IF($C118="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7" man="1"/>
  </rowBreaks>
  <colBreaks count="1" manualBreakCount="1">
    <brk id="11" max="206" man="1"/>
  </col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0">
    <tabColor rgb="FF00B050"/>
  </sheetPr>
  <dimension ref="A1:AM40408"/>
  <sheetViews>
    <sheetView view="pageBreakPreview" topLeftCell="I1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107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107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Лот!C14</f>
        <v>456м</v>
      </c>
      <c r="E4" s="199">
        <f>VLOOKUP(D4,Лот!$C$4:$E$19,3,FALSE)</f>
        <v>456</v>
      </c>
      <c r="F4" s="65"/>
      <c r="G4" s="65"/>
      <c r="H4" s="65"/>
      <c r="I4" s="65"/>
      <c r="J4" s="65"/>
      <c r="K4" s="65"/>
      <c r="L4" s="11">
        <v>210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211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210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210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210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210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210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210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210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210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210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СВ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10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8-й мкр. Митина (пос.)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Белорусский вокз.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19.399000000000001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19.736999999999998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0.1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0</v>
      </c>
      <c r="U34" s="91" t="s">
        <v>217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39.235999999999997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2</v>
      </c>
      <c r="S35" s="91" t="s">
        <v>268</v>
      </c>
      <c r="T35" s="88">
        <v>1</v>
      </c>
      <c r="U35" s="91" t="s">
        <v>266</v>
      </c>
      <c r="V35" s="85"/>
      <c r="W35" s="101">
        <v>2</v>
      </c>
      <c r="X35" s="92">
        <v>0.29166666666666669</v>
      </c>
      <c r="Y35" s="88">
        <v>1</v>
      </c>
      <c r="Z35" s="155" t="s">
        <v>268</v>
      </c>
      <c r="AA35" s="88">
        <v>0</v>
      </c>
      <c r="AB35" s="91" t="s">
        <v>217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2</v>
      </c>
      <c r="S36" s="91" t="s">
        <v>268</v>
      </c>
      <c r="T36" s="88">
        <v>2</v>
      </c>
      <c r="U36" s="91" t="s">
        <v>268</v>
      </c>
      <c r="V36" s="30"/>
      <c r="W36" s="36">
        <v>2</v>
      </c>
      <c r="X36" s="27">
        <v>0.3125</v>
      </c>
      <c r="Y36" s="31">
        <v>2</v>
      </c>
      <c r="Z36" s="155" t="s">
        <v>268</v>
      </c>
      <c r="AA36" s="88">
        <v>1</v>
      </c>
      <c r="AB36" s="155" t="s">
        <v>268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2</v>
      </c>
      <c r="S37" s="91" t="s">
        <v>268</v>
      </c>
      <c r="T37" s="31">
        <v>2</v>
      </c>
      <c r="U37" s="91" t="s">
        <v>268</v>
      </c>
      <c r="V37" s="30"/>
      <c r="W37" s="36">
        <v>2</v>
      </c>
      <c r="X37" s="27">
        <v>0.33333333333333331</v>
      </c>
      <c r="Y37" s="31">
        <v>1</v>
      </c>
      <c r="Z37" s="155" t="s">
        <v>268</v>
      </c>
      <c r="AA37" s="31">
        <v>2</v>
      </c>
      <c r="AB37" s="155" t="s">
        <v>268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2</v>
      </c>
      <c r="S38" s="91" t="s">
        <v>268</v>
      </c>
      <c r="T38" s="31">
        <v>2</v>
      </c>
      <c r="U38" s="91" t="s">
        <v>268</v>
      </c>
      <c r="V38" s="30"/>
      <c r="W38" s="36">
        <v>2</v>
      </c>
      <c r="X38" s="27">
        <v>0.35416666666666669</v>
      </c>
      <c r="Y38" s="31">
        <v>2</v>
      </c>
      <c r="Z38" s="155" t="s">
        <v>268</v>
      </c>
      <c r="AA38" s="31">
        <v>1</v>
      </c>
      <c r="AB38" s="155" t="s">
        <v>268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2</v>
      </c>
      <c r="S39" s="91" t="s">
        <v>268</v>
      </c>
      <c r="T39" s="31">
        <v>2</v>
      </c>
      <c r="U39" s="91" t="s">
        <v>268</v>
      </c>
      <c r="V39" s="30"/>
      <c r="W39" s="36">
        <v>2</v>
      </c>
      <c r="X39" s="27">
        <v>0.375</v>
      </c>
      <c r="Y39" s="31">
        <v>1</v>
      </c>
      <c r="Z39" s="91" t="s">
        <v>266</v>
      </c>
      <c r="AA39" s="31">
        <v>2</v>
      </c>
      <c r="AB39" s="155" t="s">
        <v>268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2</v>
      </c>
      <c r="S40" s="91" t="s">
        <v>268</v>
      </c>
      <c r="T40" s="31">
        <v>2</v>
      </c>
      <c r="U40" s="91" t="s">
        <v>268</v>
      </c>
      <c r="V40" s="30"/>
      <c r="W40" s="36">
        <v>2</v>
      </c>
      <c r="X40" s="27">
        <v>0.39583333333333331</v>
      </c>
      <c r="Y40" s="31">
        <v>1</v>
      </c>
      <c r="Z40" s="91" t="s">
        <v>266</v>
      </c>
      <c r="AA40" s="31">
        <v>1</v>
      </c>
      <c r="AB40" s="91" t="s">
        <v>266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1</v>
      </c>
      <c r="S41" s="91" t="s">
        <v>266</v>
      </c>
      <c r="T41" s="31">
        <v>2</v>
      </c>
      <c r="U41" s="91" t="s">
        <v>268</v>
      </c>
      <c r="V41" s="30"/>
      <c r="W41" s="36">
        <v>2</v>
      </c>
      <c r="X41" s="27">
        <v>0.41666666666666669</v>
      </c>
      <c r="Y41" s="31">
        <v>1</v>
      </c>
      <c r="Z41" s="91" t="s">
        <v>266</v>
      </c>
      <c r="AA41" s="31">
        <v>1</v>
      </c>
      <c r="AB41" s="91" t="s">
        <v>266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1</v>
      </c>
      <c r="S42" s="91" t="s">
        <v>266</v>
      </c>
      <c r="T42" s="31">
        <v>1</v>
      </c>
      <c r="U42" s="91" t="s">
        <v>266</v>
      </c>
      <c r="V42" s="30"/>
      <c r="W42" s="36">
        <v>2</v>
      </c>
      <c r="X42" s="27">
        <v>0.4375</v>
      </c>
      <c r="Y42" s="31">
        <v>1</v>
      </c>
      <c r="Z42" s="91" t="s">
        <v>266</v>
      </c>
      <c r="AA42" s="31">
        <v>1</v>
      </c>
      <c r="AB42" s="91" t="s">
        <v>266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1</v>
      </c>
      <c r="S43" s="91" t="s">
        <v>266</v>
      </c>
      <c r="T43" s="31">
        <v>1</v>
      </c>
      <c r="U43" s="91" t="s">
        <v>266</v>
      </c>
      <c r="V43" s="30"/>
      <c r="W43" s="36">
        <v>2</v>
      </c>
      <c r="X43" s="27">
        <v>0.45833333333333298</v>
      </c>
      <c r="Y43" s="31">
        <v>1</v>
      </c>
      <c r="Z43" s="91" t="s">
        <v>266</v>
      </c>
      <c r="AA43" s="31">
        <v>1</v>
      </c>
      <c r="AB43" s="91" t="s">
        <v>266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1</v>
      </c>
      <c r="S44" s="91" t="s">
        <v>266</v>
      </c>
      <c r="T44" s="31">
        <v>1</v>
      </c>
      <c r="U44" s="91" t="s">
        <v>266</v>
      </c>
      <c r="V44" s="30"/>
      <c r="W44" s="36">
        <v>2</v>
      </c>
      <c r="X44" s="27">
        <v>0.47916666666666702</v>
      </c>
      <c r="Y44" s="31">
        <v>1</v>
      </c>
      <c r="Z44" s="91" t="s">
        <v>266</v>
      </c>
      <c r="AA44" s="31">
        <v>1</v>
      </c>
      <c r="AB44" s="91" t="s">
        <v>266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1</v>
      </c>
      <c r="S45" s="91" t="s">
        <v>266</v>
      </c>
      <c r="T45" s="31">
        <v>1</v>
      </c>
      <c r="U45" s="91" t="s">
        <v>266</v>
      </c>
      <c r="V45" s="30"/>
      <c r="W45" s="36">
        <v>2</v>
      </c>
      <c r="X45" s="27">
        <v>0.5</v>
      </c>
      <c r="Y45" s="31">
        <v>1</v>
      </c>
      <c r="Z45" s="91" t="s">
        <v>266</v>
      </c>
      <c r="AA45" s="31">
        <v>1</v>
      </c>
      <c r="AB45" s="91" t="s">
        <v>266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1</v>
      </c>
      <c r="S46" s="91" t="s">
        <v>266</v>
      </c>
      <c r="T46" s="31">
        <v>1</v>
      </c>
      <c r="U46" s="91" t="s">
        <v>266</v>
      </c>
      <c r="V46" s="30"/>
      <c r="W46" s="36">
        <v>2</v>
      </c>
      <c r="X46" s="27">
        <v>0.52083333333333337</v>
      </c>
      <c r="Y46" s="31">
        <v>1</v>
      </c>
      <c r="Z46" s="91" t="s">
        <v>266</v>
      </c>
      <c r="AA46" s="31">
        <v>1</v>
      </c>
      <c r="AB46" s="91" t="s">
        <v>266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1</v>
      </c>
      <c r="S47" s="91" t="s">
        <v>266</v>
      </c>
      <c r="T47" s="31">
        <v>1</v>
      </c>
      <c r="U47" s="91" t="s">
        <v>266</v>
      </c>
      <c r="V47" s="30"/>
      <c r="W47" s="36">
        <v>2</v>
      </c>
      <c r="X47" s="27">
        <v>0.54166666666666663</v>
      </c>
      <c r="Y47" s="31">
        <v>1</v>
      </c>
      <c r="Z47" s="91" t="s">
        <v>266</v>
      </c>
      <c r="AA47" s="31">
        <v>1</v>
      </c>
      <c r="AB47" s="91" t="s">
        <v>266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1</v>
      </c>
      <c r="S48" s="91" t="s">
        <v>266</v>
      </c>
      <c r="T48" s="31">
        <v>1</v>
      </c>
      <c r="U48" s="91" t="s">
        <v>266</v>
      </c>
      <c r="V48" s="30"/>
      <c r="W48" s="36">
        <v>2</v>
      </c>
      <c r="X48" s="27">
        <v>0.5625</v>
      </c>
      <c r="Y48" s="31">
        <v>1</v>
      </c>
      <c r="Z48" s="91" t="s">
        <v>266</v>
      </c>
      <c r="AA48" s="31">
        <v>1</v>
      </c>
      <c r="AB48" s="91" t="s">
        <v>266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1</v>
      </c>
      <c r="S49" s="91" t="s">
        <v>266</v>
      </c>
      <c r="T49" s="31">
        <v>1</v>
      </c>
      <c r="U49" s="91" t="s">
        <v>266</v>
      </c>
      <c r="V49" s="30"/>
      <c r="W49" s="36">
        <v>2</v>
      </c>
      <c r="X49" s="27">
        <v>0.58333333333333337</v>
      </c>
      <c r="Y49" s="31">
        <v>1</v>
      </c>
      <c r="Z49" s="91" t="s">
        <v>266</v>
      </c>
      <c r="AA49" s="31">
        <v>1</v>
      </c>
      <c r="AB49" s="91" t="s">
        <v>266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1</v>
      </c>
      <c r="S50" s="91" t="s">
        <v>266</v>
      </c>
      <c r="T50" s="31">
        <v>1</v>
      </c>
      <c r="U50" s="91" t="s">
        <v>266</v>
      </c>
      <c r="V50" s="30"/>
      <c r="W50" s="36">
        <v>2</v>
      </c>
      <c r="X50" s="27">
        <v>0.60416666666666663</v>
      </c>
      <c r="Y50" s="31">
        <v>1</v>
      </c>
      <c r="Z50" s="91" t="s">
        <v>266</v>
      </c>
      <c r="AA50" s="31">
        <v>1</v>
      </c>
      <c r="AB50" s="91" t="s">
        <v>266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1</v>
      </c>
      <c r="S51" s="91" t="s">
        <v>266</v>
      </c>
      <c r="T51" s="31">
        <v>1</v>
      </c>
      <c r="U51" s="91" t="s">
        <v>266</v>
      </c>
      <c r="V51" s="30"/>
      <c r="W51" s="36">
        <v>2</v>
      </c>
      <c r="X51" s="27">
        <v>0.625</v>
      </c>
      <c r="Y51" s="31">
        <v>1</v>
      </c>
      <c r="Z51" s="91" t="s">
        <v>266</v>
      </c>
      <c r="AA51" s="31">
        <v>1</v>
      </c>
      <c r="AB51" s="91" t="s">
        <v>266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1</v>
      </c>
      <c r="S52" s="91" t="s">
        <v>266</v>
      </c>
      <c r="T52" s="31">
        <v>1</v>
      </c>
      <c r="U52" s="91" t="s">
        <v>266</v>
      </c>
      <c r="V52" s="30"/>
      <c r="W52" s="36">
        <v>2</v>
      </c>
      <c r="X52" s="27">
        <v>0.64583333333333337</v>
      </c>
      <c r="Y52" s="31">
        <v>1</v>
      </c>
      <c r="Z52" s="91" t="s">
        <v>266</v>
      </c>
      <c r="AA52" s="31">
        <v>1</v>
      </c>
      <c r="AB52" s="91" t="s">
        <v>266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1</v>
      </c>
      <c r="S53" s="91" t="s">
        <v>266</v>
      </c>
      <c r="T53" s="31">
        <v>1</v>
      </c>
      <c r="U53" s="91" t="s">
        <v>266</v>
      </c>
      <c r="V53" s="30"/>
      <c r="W53" s="36">
        <v>2</v>
      </c>
      <c r="X53" s="27">
        <v>0.66666666666666663</v>
      </c>
      <c r="Y53" s="31">
        <v>1</v>
      </c>
      <c r="Z53" s="91" t="s">
        <v>266</v>
      </c>
      <c r="AA53" s="31">
        <v>1</v>
      </c>
      <c r="AB53" s="91" t="s">
        <v>266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2</v>
      </c>
      <c r="S54" s="155" t="s">
        <v>268</v>
      </c>
      <c r="T54" s="31">
        <v>1</v>
      </c>
      <c r="U54" s="91" t="s">
        <v>266</v>
      </c>
      <c r="V54" s="30"/>
      <c r="W54" s="36">
        <v>2</v>
      </c>
      <c r="X54" s="27">
        <v>0.6875</v>
      </c>
      <c r="Y54" s="31">
        <v>1</v>
      </c>
      <c r="Z54" s="91" t="s">
        <v>266</v>
      </c>
      <c r="AA54" s="31">
        <v>1</v>
      </c>
      <c r="AB54" s="91" t="s">
        <v>266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1</v>
      </c>
      <c r="S55" s="155" t="s">
        <v>268</v>
      </c>
      <c r="T55" s="31">
        <v>2</v>
      </c>
      <c r="U55" s="155" t="s">
        <v>268</v>
      </c>
      <c r="V55" s="30"/>
      <c r="W55" s="36">
        <v>2</v>
      </c>
      <c r="X55" s="27">
        <v>0.70833333333333337</v>
      </c>
      <c r="Y55" s="31">
        <v>1</v>
      </c>
      <c r="Z55" s="91" t="s">
        <v>266</v>
      </c>
      <c r="AA55" s="31">
        <v>1</v>
      </c>
      <c r="AB55" s="91" t="s">
        <v>266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2</v>
      </c>
      <c r="S56" s="155" t="s">
        <v>268</v>
      </c>
      <c r="T56" s="31">
        <v>1</v>
      </c>
      <c r="U56" s="155" t="s">
        <v>268</v>
      </c>
      <c r="V56" s="30"/>
      <c r="W56" s="36">
        <v>2</v>
      </c>
      <c r="X56" s="27">
        <v>0.72916666666666663</v>
      </c>
      <c r="Y56" s="31">
        <v>1</v>
      </c>
      <c r="Z56" s="91" t="s">
        <v>266</v>
      </c>
      <c r="AA56" s="31">
        <v>1</v>
      </c>
      <c r="AB56" s="91" t="s">
        <v>266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1</v>
      </c>
      <c r="S57" s="155" t="s">
        <v>268</v>
      </c>
      <c r="T57" s="31">
        <v>2</v>
      </c>
      <c r="U57" s="155" t="s">
        <v>268</v>
      </c>
      <c r="V57" s="30"/>
      <c r="W57" s="36">
        <v>2</v>
      </c>
      <c r="X57" s="27">
        <v>0.75</v>
      </c>
      <c r="Y57" s="31">
        <v>1</v>
      </c>
      <c r="Z57" s="91" t="s">
        <v>266</v>
      </c>
      <c r="AA57" s="31">
        <v>1</v>
      </c>
      <c r="AB57" s="91" t="s">
        <v>266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2</v>
      </c>
      <c r="S58" s="155" t="s">
        <v>268</v>
      </c>
      <c r="T58" s="31">
        <v>1</v>
      </c>
      <c r="U58" s="155" t="s">
        <v>268</v>
      </c>
      <c r="V58" s="30"/>
      <c r="W58" s="36">
        <v>2</v>
      </c>
      <c r="X58" s="27">
        <v>0.77083333333333337</v>
      </c>
      <c r="Y58" s="31">
        <v>1</v>
      </c>
      <c r="Z58" s="91" t="s">
        <v>266</v>
      </c>
      <c r="AA58" s="31">
        <v>1</v>
      </c>
      <c r="AB58" s="91" t="s">
        <v>266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1</v>
      </c>
      <c r="S59" s="155" t="s">
        <v>268</v>
      </c>
      <c r="T59" s="31">
        <v>2</v>
      </c>
      <c r="U59" s="155" t="s">
        <v>268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1</v>
      </c>
      <c r="S60" s="91" t="s">
        <v>266</v>
      </c>
      <c r="T60" s="31">
        <v>1</v>
      </c>
      <c r="U60" s="155" t="s">
        <v>268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91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91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91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1</v>
      </c>
      <c r="U67" s="91" t="s">
        <v>266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1</v>
      </c>
      <c r="AB67" s="9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42</v>
      </c>
      <c r="S75" s="147"/>
      <c r="T75" s="147">
        <f>SUM(T27:T74)</f>
        <v>42</v>
      </c>
      <c r="U75" s="147"/>
      <c r="V75" s="30"/>
      <c r="W75" s="145" t="s">
        <v>481</v>
      </c>
      <c r="X75" s="146"/>
      <c r="Y75" s="147">
        <f>SUM(Y27:Y74)</f>
        <v>34</v>
      </c>
      <c r="Z75" s="147"/>
      <c r="AA75" s="147">
        <f>SUM(AA27:AA74)</f>
        <v>34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158</v>
      </c>
      <c r="D84" s="24" t="s">
        <v>340</v>
      </c>
      <c r="E84" s="28">
        <v>55.827111969980201</v>
      </c>
      <c r="F84" s="28">
        <v>37.352343119216798</v>
      </c>
      <c r="G84" s="24">
        <f t="shared" ref="G84:G115" si="3">IF(M84&gt;0,0,IF(N84&gt;0,1,""))</f>
        <v>0</v>
      </c>
      <c r="H84" s="21">
        <v>0</v>
      </c>
      <c r="I84" s="21"/>
      <c r="J84" s="24">
        <f t="shared" ref="J84:J115" si="4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159</v>
      </c>
      <c r="D85" s="24" t="s">
        <v>340</v>
      </c>
      <c r="E85" s="28">
        <v>55.828581473927599</v>
      </c>
      <c r="F85" s="28">
        <v>37.354062851085502</v>
      </c>
      <c r="G85" s="24">
        <f t="shared" si="3"/>
        <v>0</v>
      </c>
      <c r="H85" s="21">
        <v>0.30599999999999999</v>
      </c>
      <c r="I85" s="21">
        <f>IFERROR(IF(IF(ISERROR(H85-H84),"",H85-H84)&lt;0,"",H85-H84)," ")</f>
        <v>0.30599999999999999</v>
      </c>
      <c r="J85" s="24">
        <f t="shared" si="4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2" si="5">IF(C86=" "," ",B85+1)</f>
        <v>3</v>
      </c>
      <c r="C86" s="10" t="s">
        <v>160</v>
      </c>
      <c r="D86" s="24" t="s">
        <v>340</v>
      </c>
      <c r="E86" s="28">
        <v>55.831778891728597</v>
      </c>
      <c r="F86" s="28">
        <v>37.355402049470797</v>
      </c>
      <c r="G86" s="24">
        <f t="shared" si="3"/>
        <v>0</v>
      </c>
      <c r="H86" s="21">
        <v>0.61099999999999999</v>
      </c>
      <c r="I86" s="21">
        <f t="shared" ref="I86:I142" si="6">IFERROR(IF(IF(ISERROR(H86-H85),"",H86-H85)&lt;0,"",H86-H85)," ")</f>
        <v>0.30499999999999999</v>
      </c>
      <c r="J86" s="24">
        <f t="shared" si="4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88">
        <v>0</v>
      </c>
      <c r="S86" s="88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2:29" ht="15.75" customHeight="1" x14ac:dyDescent="0.25">
      <c r="B87" s="24">
        <f t="shared" si="5"/>
        <v>4</v>
      </c>
      <c r="C87" s="10" t="s">
        <v>161</v>
      </c>
      <c r="D87" s="24" t="s">
        <v>340</v>
      </c>
      <c r="E87" s="28">
        <v>55.833539786305899</v>
      </c>
      <c r="F87" s="28">
        <v>37.356912737197597</v>
      </c>
      <c r="G87" s="24">
        <f t="shared" si="3"/>
        <v>0</v>
      </c>
      <c r="H87" s="21">
        <v>0.83</v>
      </c>
      <c r="I87" s="21">
        <f t="shared" si="6"/>
        <v>0.21899999999999997</v>
      </c>
      <c r="J87" s="24">
        <f t="shared" si="4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5"/>
        <v>5</v>
      </c>
      <c r="C88" s="10" t="s">
        <v>162</v>
      </c>
      <c r="D88" s="24" t="s">
        <v>340</v>
      </c>
      <c r="E88" s="28">
        <v>55.836021472720603</v>
      </c>
      <c r="F88" s="28">
        <v>37.355504139812503</v>
      </c>
      <c r="G88" s="24">
        <f t="shared" si="3"/>
        <v>0</v>
      </c>
      <c r="H88" s="21">
        <v>1.1739999999999999</v>
      </c>
      <c r="I88" s="21">
        <f t="shared" si="6"/>
        <v>0.34399999999999997</v>
      </c>
      <c r="J88" s="24">
        <f t="shared" si="4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5"/>
        <v>6</v>
      </c>
      <c r="C89" s="10" t="s">
        <v>163</v>
      </c>
      <c r="D89" s="24" t="s">
        <v>340</v>
      </c>
      <c r="E89" s="28">
        <v>55.838160182916802</v>
      </c>
      <c r="F89" s="28">
        <v>37.352104473446303</v>
      </c>
      <c r="G89" s="24">
        <f t="shared" si="3"/>
        <v>0</v>
      </c>
      <c r="H89" s="21">
        <v>1.5009999999999999</v>
      </c>
      <c r="I89" s="21">
        <f t="shared" si="6"/>
        <v>0.32699999999999996</v>
      </c>
      <c r="J89" s="24">
        <f t="shared" si="4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5"/>
        <v>7</v>
      </c>
      <c r="C90" s="10" t="s">
        <v>164</v>
      </c>
      <c r="D90" s="24" t="s">
        <v>341</v>
      </c>
      <c r="E90" s="28">
        <v>55.8411602094844</v>
      </c>
      <c r="F90" s="28">
        <v>37.352540679070202</v>
      </c>
      <c r="G90" s="24">
        <f t="shared" si="3"/>
        <v>0</v>
      </c>
      <c r="H90" s="21">
        <v>1.8969999999999998</v>
      </c>
      <c r="I90" s="21">
        <f t="shared" si="6"/>
        <v>0.39599999999999991</v>
      </c>
      <c r="J90" s="24">
        <f t="shared" si="4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3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2:29" ht="15.75" customHeight="1" x14ac:dyDescent="0.25">
      <c r="B91" s="24">
        <f t="shared" si="5"/>
        <v>8</v>
      </c>
      <c r="C91" s="10" t="s">
        <v>165</v>
      </c>
      <c r="D91" s="24" t="s">
        <v>341</v>
      </c>
      <c r="E91" s="28">
        <v>55.843110734710798</v>
      </c>
      <c r="F91" s="28">
        <v>37.3555024614353</v>
      </c>
      <c r="G91" s="24">
        <f t="shared" si="3"/>
        <v>0</v>
      </c>
      <c r="H91" s="21">
        <v>2.1829999999999998</v>
      </c>
      <c r="I91" s="21">
        <f t="shared" si="6"/>
        <v>0.28600000000000003</v>
      </c>
      <c r="J91" s="24">
        <f t="shared" si="4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88">
        <v>0</v>
      </c>
      <c r="S91" s="9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2:29" ht="15.75" customHeight="1" x14ac:dyDescent="0.25">
      <c r="B92" s="24">
        <f t="shared" si="5"/>
        <v>9</v>
      </c>
      <c r="C92" s="10" t="s">
        <v>166</v>
      </c>
      <c r="D92" s="24" t="s">
        <v>341</v>
      </c>
      <c r="E92" s="28">
        <v>55.845733244291402</v>
      </c>
      <c r="F92" s="28">
        <v>37.359711583560198</v>
      </c>
      <c r="G92" s="24">
        <f t="shared" si="3"/>
        <v>0</v>
      </c>
      <c r="H92" s="21">
        <v>2.496</v>
      </c>
      <c r="I92" s="21">
        <f t="shared" si="6"/>
        <v>0.31300000000000017</v>
      </c>
      <c r="J92" s="24">
        <f t="shared" si="4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0</v>
      </c>
      <c r="S92" s="91" t="s">
        <v>217</v>
      </c>
      <c r="T92" s="31">
        <v>0</v>
      </c>
      <c r="U92" s="31" t="s">
        <v>217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2:29" ht="15.75" customHeight="1" x14ac:dyDescent="0.25">
      <c r="B93" s="24">
        <f t="shared" si="5"/>
        <v>10</v>
      </c>
      <c r="C93" s="10" t="s">
        <v>166</v>
      </c>
      <c r="D93" s="24" t="s">
        <v>342</v>
      </c>
      <c r="E93" s="28">
        <v>55.847135754381704</v>
      </c>
      <c r="F93" s="28">
        <v>37.359585169778498</v>
      </c>
      <c r="G93" s="24">
        <f t="shared" si="3"/>
        <v>0</v>
      </c>
      <c r="H93" s="21">
        <v>2.8140000000000001</v>
      </c>
      <c r="I93" s="21">
        <f t="shared" si="6"/>
        <v>0.31800000000000006</v>
      </c>
      <c r="J93" s="24">
        <f t="shared" si="4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1</v>
      </c>
      <c r="S93" s="91" t="s">
        <v>266</v>
      </c>
      <c r="T93" s="31">
        <v>0</v>
      </c>
      <c r="U93" s="91" t="s">
        <v>217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0</v>
      </c>
      <c r="AB93" s="31" t="s">
        <v>217</v>
      </c>
      <c r="AC93" s="29"/>
    </row>
    <row r="94" spans="2:29" ht="15.75" customHeight="1" x14ac:dyDescent="0.25">
      <c r="B94" s="24">
        <f t="shared" si="5"/>
        <v>11</v>
      </c>
      <c r="C94" s="10" t="s">
        <v>172</v>
      </c>
      <c r="D94" s="24" t="s">
        <v>343</v>
      </c>
      <c r="E94" s="28">
        <v>55.8495061453091</v>
      </c>
      <c r="F94" s="28">
        <v>37.368435465310696</v>
      </c>
      <c r="G94" s="24">
        <f t="shared" si="3"/>
        <v>0</v>
      </c>
      <c r="H94" s="21">
        <v>3.5419999999999998</v>
      </c>
      <c r="I94" s="21">
        <f t="shared" si="6"/>
        <v>0.72799999999999976</v>
      </c>
      <c r="J94" s="24">
        <f t="shared" si="4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88">
        <v>1</v>
      </c>
      <c r="S94" s="91" t="s">
        <v>266</v>
      </c>
      <c r="T94" s="88">
        <v>1</v>
      </c>
      <c r="U94" s="91" t="s">
        <v>266</v>
      </c>
      <c r="V94" s="30"/>
      <c r="W94" s="36">
        <v>4</v>
      </c>
      <c r="X94" s="27">
        <v>0.29166666666666669</v>
      </c>
      <c r="Y94" s="88">
        <v>1</v>
      </c>
      <c r="Z94" s="155" t="s">
        <v>268</v>
      </c>
      <c r="AA94" s="88">
        <v>0</v>
      </c>
      <c r="AB94" s="91" t="s">
        <v>217</v>
      </c>
      <c r="AC94" s="29"/>
    </row>
    <row r="95" spans="2:29" ht="15.75" customHeight="1" x14ac:dyDescent="0.25">
      <c r="B95" s="24">
        <f t="shared" si="5"/>
        <v>12</v>
      </c>
      <c r="C95" s="10" t="s">
        <v>173</v>
      </c>
      <c r="D95" s="24" t="s">
        <v>343</v>
      </c>
      <c r="E95" s="28">
        <v>55.846981114862103</v>
      </c>
      <c r="F95" s="28">
        <v>37.3736181498207</v>
      </c>
      <c r="G95" s="24">
        <f t="shared" si="3"/>
        <v>0</v>
      </c>
      <c r="H95" s="21">
        <v>3.972</v>
      </c>
      <c r="I95" s="21">
        <f t="shared" si="6"/>
        <v>0.43000000000000016</v>
      </c>
      <c r="J95" s="24">
        <f t="shared" si="4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1</v>
      </c>
      <c r="S95" s="91" t="s">
        <v>266</v>
      </c>
      <c r="T95" s="88">
        <v>1</v>
      </c>
      <c r="U95" s="91" t="s">
        <v>266</v>
      </c>
      <c r="V95" s="30"/>
      <c r="W95" s="36">
        <v>4</v>
      </c>
      <c r="X95" s="27">
        <v>0.3125</v>
      </c>
      <c r="Y95" s="31">
        <v>2</v>
      </c>
      <c r="Z95" s="155" t="s">
        <v>268</v>
      </c>
      <c r="AA95" s="88">
        <v>1</v>
      </c>
      <c r="AB95" s="155" t="s">
        <v>268</v>
      </c>
      <c r="AC95" s="29"/>
    </row>
    <row r="96" spans="2:29" ht="15.75" customHeight="1" x14ac:dyDescent="0.25">
      <c r="B96" s="24">
        <f t="shared" si="5"/>
        <v>13</v>
      </c>
      <c r="C96" s="10" t="s">
        <v>174</v>
      </c>
      <c r="D96" s="24" t="s">
        <v>343</v>
      </c>
      <c r="E96" s="28">
        <v>55.844217247462097</v>
      </c>
      <c r="F96" s="28">
        <v>37.379216766324497</v>
      </c>
      <c r="G96" s="24">
        <f t="shared" si="3"/>
        <v>0</v>
      </c>
      <c r="H96" s="21">
        <v>4.4370000000000003</v>
      </c>
      <c r="I96" s="21">
        <f t="shared" si="6"/>
        <v>0.4650000000000003</v>
      </c>
      <c r="J96" s="24">
        <f t="shared" si="4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2</v>
      </c>
      <c r="S96" s="91" t="s">
        <v>268</v>
      </c>
      <c r="T96" s="31">
        <v>1</v>
      </c>
      <c r="U96" s="91" t="s">
        <v>266</v>
      </c>
      <c r="V96" s="30"/>
      <c r="W96" s="36">
        <v>4</v>
      </c>
      <c r="X96" s="27">
        <v>0.33333333333333331</v>
      </c>
      <c r="Y96" s="31">
        <v>1</v>
      </c>
      <c r="Z96" s="155" t="s">
        <v>268</v>
      </c>
      <c r="AA96" s="31">
        <v>2</v>
      </c>
      <c r="AB96" s="155" t="s">
        <v>268</v>
      </c>
      <c r="AC96" s="29"/>
    </row>
    <row r="97" spans="2:29" ht="15.75" customHeight="1" x14ac:dyDescent="0.25">
      <c r="B97" s="24">
        <f t="shared" si="5"/>
        <v>14</v>
      </c>
      <c r="C97" s="10" t="s">
        <v>175</v>
      </c>
      <c r="D97" s="24" t="s">
        <v>343</v>
      </c>
      <c r="E97" s="28">
        <v>55.8414830781172</v>
      </c>
      <c r="F97" s="28">
        <v>37.384288831577997</v>
      </c>
      <c r="G97" s="24">
        <f t="shared" si="3"/>
        <v>0</v>
      </c>
      <c r="H97" s="21">
        <v>4.8630000000000004</v>
      </c>
      <c r="I97" s="21">
        <f t="shared" si="6"/>
        <v>0.42600000000000016</v>
      </c>
      <c r="J97" s="24">
        <f t="shared" si="4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2</v>
      </c>
      <c r="S97" s="91" t="s">
        <v>268</v>
      </c>
      <c r="T97" s="31">
        <v>2</v>
      </c>
      <c r="U97" s="91" t="s">
        <v>268</v>
      </c>
      <c r="V97" s="30"/>
      <c r="W97" s="36">
        <v>4</v>
      </c>
      <c r="X97" s="27">
        <v>0.35416666666666669</v>
      </c>
      <c r="Y97" s="31">
        <v>2</v>
      </c>
      <c r="Z97" s="155" t="s">
        <v>268</v>
      </c>
      <c r="AA97" s="31">
        <v>1</v>
      </c>
      <c r="AB97" s="155" t="s">
        <v>268</v>
      </c>
      <c r="AC97" s="29"/>
    </row>
    <row r="98" spans="2:29" ht="15.75" customHeight="1" x14ac:dyDescent="0.25">
      <c r="B98" s="24">
        <f t="shared" si="5"/>
        <v>15</v>
      </c>
      <c r="C98" s="10" t="s">
        <v>176</v>
      </c>
      <c r="D98" s="24" t="s">
        <v>343</v>
      </c>
      <c r="E98" s="28">
        <v>55.839536319089703</v>
      </c>
      <c r="F98" s="28">
        <v>37.386313304105698</v>
      </c>
      <c r="G98" s="24">
        <f t="shared" si="3"/>
        <v>0</v>
      </c>
      <c r="H98" s="21">
        <v>5.1320000000000006</v>
      </c>
      <c r="I98" s="21">
        <f t="shared" si="6"/>
        <v>0.26900000000000013</v>
      </c>
      <c r="J98" s="24">
        <f t="shared" si="4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2</v>
      </c>
      <c r="S98" s="91" t="s">
        <v>268</v>
      </c>
      <c r="T98" s="31">
        <v>2</v>
      </c>
      <c r="U98" s="91" t="s">
        <v>268</v>
      </c>
      <c r="V98" s="30"/>
      <c r="W98" s="36">
        <v>4</v>
      </c>
      <c r="X98" s="27">
        <v>0.375</v>
      </c>
      <c r="Y98" s="31">
        <v>1</v>
      </c>
      <c r="Z98" s="91" t="s">
        <v>266</v>
      </c>
      <c r="AA98" s="31">
        <v>2</v>
      </c>
      <c r="AB98" s="155" t="s">
        <v>268</v>
      </c>
      <c r="AC98" s="29"/>
    </row>
    <row r="99" spans="2:29" ht="15.75" customHeight="1" x14ac:dyDescent="0.25">
      <c r="B99" s="24">
        <f t="shared" si="5"/>
        <v>16</v>
      </c>
      <c r="C99" s="10" t="s">
        <v>177</v>
      </c>
      <c r="D99" s="24" t="s">
        <v>343</v>
      </c>
      <c r="E99" s="28">
        <v>55.836246869042498</v>
      </c>
      <c r="F99" s="28">
        <v>37.3873247319519</v>
      </c>
      <c r="G99" s="24">
        <f t="shared" si="3"/>
        <v>0</v>
      </c>
      <c r="H99" s="21">
        <v>5.5070000000000006</v>
      </c>
      <c r="I99" s="21">
        <f t="shared" si="6"/>
        <v>0.375</v>
      </c>
      <c r="J99" s="24">
        <f t="shared" si="4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1</v>
      </c>
      <c r="S99" s="91" t="s">
        <v>266</v>
      </c>
      <c r="T99" s="31">
        <v>2</v>
      </c>
      <c r="U99" s="91" t="s">
        <v>268</v>
      </c>
      <c r="V99" s="30"/>
      <c r="W99" s="36">
        <v>4</v>
      </c>
      <c r="X99" s="27">
        <v>0.39583333333333331</v>
      </c>
      <c r="Y99" s="31">
        <v>1</v>
      </c>
      <c r="Z99" s="91" t="s">
        <v>266</v>
      </c>
      <c r="AA99" s="31">
        <v>1</v>
      </c>
      <c r="AB99" s="91" t="s">
        <v>266</v>
      </c>
      <c r="AC99" s="29"/>
    </row>
    <row r="100" spans="2:29" ht="15.75" customHeight="1" x14ac:dyDescent="0.25">
      <c r="B100" s="24">
        <f t="shared" si="5"/>
        <v>17</v>
      </c>
      <c r="C100" s="10" t="s">
        <v>178</v>
      </c>
      <c r="D100" s="24" t="s">
        <v>303</v>
      </c>
      <c r="E100" s="28">
        <v>55.832764032882302</v>
      </c>
      <c r="F100" s="28">
        <v>37.392077987711197</v>
      </c>
      <c r="G100" s="24">
        <f t="shared" si="3"/>
        <v>0</v>
      </c>
      <c r="H100" s="21">
        <v>6.0420000000000007</v>
      </c>
      <c r="I100" s="21">
        <f t="shared" si="6"/>
        <v>0.53500000000000014</v>
      </c>
      <c r="J100" s="24">
        <f t="shared" si="4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1</v>
      </c>
      <c r="S100" s="91" t="s">
        <v>266</v>
      </c>
      <c r="T100" s="31">
        <v>1</v>
      </c>
      <c r="U100" s="91" t="s">
        <v>266</v>
      </c>
      <c r="V100" s="30"/>
      <c r="W100" s="36">
        <v>4</v>
      </c>
      <c r="X100" s="27">
        <v>0.41666666666666669</v>
      </c>
      <c r="Y100" s="31">
        <v>1</v>
      </c>
      <c r="Z100" s="91" t="s">
        <v>266</v>
      </c>
      <c r="AA100" s="31">
        <v>1</v>
      </c>
      <c r="AB100" s="91" t="s">
        <v>266</v>
      </c>
      <c r="AC100" s="29"/>
    </row>
    <row r="101" spans="2:29" ht="15.75" customHeight="1" x14ac:dyDescent="0.25">
      <c r="B101" s="24">
        <f t="shared" si="5"/>
        <v>18</v>
      </c>
      <c r="C101" s="10" t="s">
        <v>156</v>
      </c>
      <c r="D101" s="24" t="s">
        <v>303</v>
      </c>
      <c r="E101" s="28">
        <v>55.830908905703801</v>
      </c>
      <c r="F101" s="28">
        <v>37.4031583241837</v>
      </c>
      <c r="G101" s="24">
        <f t="shared" si="3"/>
        <v>0</v>
      </c>
      <c r="H101" s="21">
        <v>6.7820000000000009</v>
      </c>
      <c r="I101" s="21">
        <f t="shared" si="6"/>
        <v>0.74000000000000021</v>
      </c>
      <c r="J101" s="24">
        <f t="shared" si="4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91" t="s">
        <v>266</v>
      </c>
      <c r="T101" s="31">
        <v>1</v>
      </c>
      <c r="U101" s="91" t="s">
        <v>266</v>
      </c>
      <c r="V101" s="30"/>
      <c r="W101" s="36">
        <v>4</v>
      </c>
      <c r="X101" s="27">
        <v>0.4375</v>
      </c>
      <c r="Y101" s="31">
        <v>1</v>
      </c>
      <c r="Z101" s="91" t="s">
        <v>266</v>
      </c>
      <c r="AA101" s="31">
        <v>1</v>
      </c>
      <c r="AB101" s="91" t="s">
        <v>266</v>
      </c>
      <c r="AC101" s="29"/>
    </row>
    <row r="102" spans="2:29" ht="15.75" customHeight="1" x14ac:dyDescent="0.25">
      <c r="B102" s="24">
        <f t="shared" si="5"/>
        <v>19</v>
      </c>
      <c r="C102" s="10" t="s">
        <v>155</v>
      </c>
      <c r="D102" s="24" t="s">
        <v>303</v>
      </c>
      <c r="E102" s="28">
        <v>55.828837473082501</v>
      </c>
      <c r="F102" s="28">
        <v>37.4129717766086</v>
      </c>
      <c r="G102" s="24">
        <f t="shared" si="3"/>
        <v>0</v>
      </c>
      <c r="H102" s="21">
        <v>7.4390000000000009</v>
      </c>
      <c r="I102" s="21">
        <f t="shared" si="6"/>
        <v>0.65700000000000003</v>
      </c>
      <c r="J102" s="24">
        <f t="shared" si="4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1</v>
      </c>
      <c r="S102" s="91" t="s">
        <v>266</v>
      </c>
      <c r="T102" s="31">
        <v>1</v>
      </c>
      <c r="U102" s="91" t="s">
        <v>266</v>
      </c>
      <c r="V102" s="30"/>
      <c r="W102" s="36">
        <v>4</v>
      </c>
      <c r="X102" s="27">
        <v>0.45833333333333298</v>
      </c>
      <c r="Y102" s="31">
        <v>1</v>
      </c>
      <c r="Z102" s="91" t="s">
        <v>266</v>
      </c>
      <c r="AA102" s="31">
        <v>1</v>
      </c>
      <c r="AB102" s="91" t="s">
        <v>266</v>
      </c>
      <c r="AC102" s="29"/>
    </row>
    <row r="103" spans="2:29" ht="15.75" customHeight="1" x14ac:dyDescent="0.25">
      <c r="B103" s="24">
        <f t="shared" si="5"/>
        <v>20</v>
      </c>
      <c r="C103" s="10" t="s">
        <v>154</v>
      </c>
      <c r="D103" s="24" t="s">
        <v>303</v>
      </c>
      <c r="E103" s="28">
        <v>55.8279754104299</v>
      </c>
      <c r="F103" s="28">
        <v>37.417255936827097</v>
      </c>
      <c r="G103" s="24">
        <f t="shared" si="3"/>
        <v>0</v>
      </c>
      <c r="H103" s="21">
        <v>7.7240000000000011</v>
      </c>
      <c r="I103" s="21">
        <f t="shared" si="6"/>
        <v>0.28500000000000014</v>
      </c>
      <c r="J103" s="24">
        <f t="shared" si="4"/>
        <v>20</v>
      </c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1</v>
      </c>
      <c r="S103" s="91" t="s">
        <v>266</v>
      </c>
      <c r="T103" s="31">
        <v>1</v>
      </c>
      <c r="U103" s="91" t="s">
        <v>266</v>
      </c>
      <c r="V103" s="30"/>
      <c r="W103" s="36">
        <v>4</v>
      </c>
      <c r="X103" s="27">
        <v>0.47916666666666702</v>
      </c>
      <c r="Y103" s="31">
        <v>1</v>
      </c>
      <c r="Z103" s="91" t="s">
        <v>266</v>
      </c>
      <c r="AA103" s="31">
        <v>1</v>
      </c>
      <c r="AB103" s="91" t="s">
        <v>266</v>
      </c>
      <c r="AC103" s="29"/>
    </row>
    <row r="104" spans="2:29" ht="15.75" customHeight="1" x14ac:dyDescent="0.25">
      <c r="B104" s="24">
        <f t="shared" si="5"/>
        <v>21</v>
      </c>
      <c r="C104" s="10" t="s">
        <v>157</v>
      </c>
      <c r="D104" s="24" t="s">
        <v>303</v>
      </c>
      <c r="E104" s="28">
        <v>55.826730314896402</v>
      </c>
      <c r="F104" s="28">
        <v>37.423108581261097</v>
      </c>
      <c r="G104" s="24">
        <f t="shared" si="3"/>
        <v>0</v>
      </c>
      <c r="H104" s="21">
        <v>8.1160000000000014</v>
      </c>
      <c r="I104" s="21">
        <f t="shared" si="6"/>
        <v>0.39200000000000035</v>
      </c>
      <c r="J104" s="24">
        <f t="shared" si="4"/>
        <v>21</v>
      </c>
      <c r="L104" s="8">
        <v>21</v>
      </c>
      <c r="M104" s="8">
        <v>21</v>
      </c>
      <c r="N104" s="8">
        <v>0</v>
      </c>
      <c r="O104" s="26"/>
      <c r="P104" s="31">
        <v>3</v>
      </c>
      <c r="Q104" s="35">
        <v>0.5</v>
      </c>
      <c r="R104" s="31">
        <v>1</v>
      </c>
      <c r="S104" s="91" t="s">
        <v>266</v>
      </c>
      <c r="T104" s="31">
        <v>1</v>
      </c>
      <c r="U104" s="91" t="s">
        <v>266</v>
      </c>
      <c r="V104" s="30"/>
      <c r="W104" s="36">
        <v>4</v>
      </c>
      <c r="X104" s="27">
        <v>0.5</v>
      </c>
      <c r="Y104" s="31">
        <v>1</v>
      </c>
      <c r="Z104" s="91" t="s">
        <v>266</v>
      </c>
      <c r="AA104" s="31">
        <v>1</v>
      </c>
      <c r="AB104" s="91" t="s">
        <v>266</v>
      </c>
      <c r="AC104" s="29"/>
    </row>
    <row r="105" spans="2:29" ht="15.75" customHeight="1" x14ac:dyDescent="0.25">
      <c r="B105" s="24">
        <f t="shared" si="5"/>
        <v>22</v>
      </c>
      <c r="C105" s="10" t="s">
        <v>153</v>
      </c>
      <c r="D105" s="24" t="s">
        <v>303</v>
      </c>
      <c r="E105" s="28">
        <v>55.825899837716698</v>
      </c>
      <c r="F105" s="28">
        <v>37.4268317932721</v>
      </c>
      <c r="G105" s="24">
        <f t="shared" si="3"/>
        <v>0</v>
      </c>
      <c r="H105" s="21">
        <v>8.3670000000000009</v>
      </c>
      <c r="I105" s="21">
        <f t="shared" si="6"/>
        <v>0.25099999999999945</v>
      </c>
      <c r="J105" s="24">
        <f t="shared" si="4"/>
        <v>22</v>
      </c>
      <c r="L105" s="8">
        <v>22</v>
      </c>
      <c r="M105" s="8">
        <v>22</v>
      </c>
      <c r="N105" s="8">
        <v>0</v>
      </c>
      <c r="O105" s="26" t="s">
        <v>32</v>
      </c>
      <c r="P105" s="31">
        <v>3</v>
      </c>
      <c r="Q105" s="35">
        <v>0.52083333333333337</v>
      </c>
      <c r="R105" s="31">
        <v>1</v>
      </c>
      <c r="S105" s="91" t="s">
        <v>266</v>
      </c>
      <c r="T105" s="31">
        <v>1</v>
      </c>
      <c r="U105" s="91" t="s">
        <v>266</v>
      </c>
      <c r="V105" s="30"/>
      <c r="W105" s="36">
        <v>4</v>
      </c>
      <c r="X105" s="27">
        <v>0.52083333333333337</v>
      </c>
      <c r="Y105" s="31">
        <v>1</v>
      </c>
      <c r="Z105" s="91" t="s">
        <v>266</v>
      </c>
      <c r="AA105" s="31">
        <v>1</v>
      </c>
      <c r="AB105" s="91" t="s">
        <v>266</v>
      </c>
      <c r="AC105" s="29"/>
    </row>
    <row r="106" spans="2:29" ht="15.75" customHeight="1" x14ac:dyDescent="0.25">
      <c r="B106" s="24">
        <f t="shared" si="5"/>
        <v>23</v>
      </c>
      <c r="C106" s="10" t="s">
        <v>152</v>
      </c>
      <c r="D106" s="24" t="s">
        <v>303</v>
      </c>
      <c r="E106" s="28">
        <v>55.824230509200099</v>
      </c>
      <c r="F106" s="28">
        <v>37.434098387195398</v>
      </c>
      <c r="G106" s="24">
        <f t="shared" si="3"/>
        <v>0</v>
      </c>
      <c r="H106" s="21">
        <v>8.8590000000000018</v>
      </c>
      <c r="I106" s="21">
        <f t="shared" si="6"/>
        <v>0.49200000000000088</v>
      </c>
      <c r="J106" s="24">
        <f t="shared" si="4"/>
        <v>23</v>
      </c>
      <c r="L106" s="8">
        <v>23</v>
      </c>
      <c r="M106" s="8">
        <v>23</v>
      </c>
      <c r="N106" s="8">
        <v>0</v>
      </c>
      <c r="O106" s="26"/>
      <c r="P106" s="31">
        <v>3</v>
      </c>
      <c r="Q106" s="35">
        <v>0.54166666666666663</v>
      </c>
      <c r="R106" s="31">
        <v>1</v>
      </c>
      <c r="S106" s="91" t="s">
        <v>266</v>
      </c>
      <c r="T106" s="31">
        <v>1</v>
      </c>
      <c r="U106" s="91" t="s">
        <v>266</v>
      </c>
      <c r="V106" s="30"/>
      <c r="W106" s="36">
        <v>4</v>
      </c>
      <c r="X106" s="27">
        <v>0.54166666666666663</v>
      </c>
      <c r="Y106" s="31">
        <v>1</v>
      </c>
      <c r="Z106" s="91" t="s">
        <v>266</v>
      </c>
      <c r="AA106" s="31">
        <v>1</v>
      </c>
      <c r="AB106" s="91" t="s">
        <v>266</v>
      </c>
      <c r="AC106" s="29"/>
    </row>
    <row r="107" spans="2:29" ht="15.75" customHeight="1" x14ac:dyDescent="0.25">
      <c r="B107" s="24">
        <f t="shared" si="5"/>
        <v>24</v>
      </c>
      <c r="C107" s="10" t="s">
        <v>192</v>
      </c>
      <c r="D107" s="24" t="s">
        <v>303</v>
      </c>
      <c r="E107" s="28">
        <v>55.822629956386002</v>
      </c>
      <c r="F107" s="28">
        <v>37.440137975519796</v>
      </c>
      <c r="G107" s="24">
        <f t="shared" si="3"/>
        <v>0</v>
      </c>
      <c r="H107" s="21">
        <v>9.2780000000000022</v>
      </c>
      <c r="I107" s="21">
        <f t="shared" si="6"/>
        <v>0.41900000000000048</v>
      </c>
      <c r="J107" s="24">
        <f t="shared" si="4"/>
        <v>24</v>
      </c>
      <c r="L107" s="8">
        <v>24</v>
      </c>
      <c r="M107" s="8">
        <v>24</v>
      </c>
      <c r="N107" s="8">
        <v>0</v>
      </c>
      <c r="O107" s="26"/>
      <c r="P107" s="31">
        <v>3</v>
      </c>
      <c r="Q107" s="35">
        <v>0.5625</v>
      </c>
      <c r="R107" s="31">
        <v>1</v>
      </c>
      <c r="S107" s="91" t="s">
        <v>266</v>
      </c>
      <c r="T107" s="31">
        <v>1</v>
      </c>
      <c r="U107" s="91" t="s">
        <v>266</v>
      </c>
      <c r="V107" s="30"/>
      <c r="W107" s="36">
        <v>4</v>
      </c>
      <c r="X107" s="27">
        <v>0.5625</v>
      </c>
      <c r="Y107" s="31">
        <v>1</v>
      </c>
      <c r="Z107" s="91" t="s">
        <v>266</v>
      </c>
      <c r="AA107" s="31">
        <v>1</v>
      </c>
      <c r="AB107" s="91" t="s">
        <v>266</v>
      </c>
      <c r="AC107" s="29"/>
    </row>
    <row r="108" spans="2:29" ht="15.75" customHeight="1" x14ac:dyDescent="0.25">
      <c r="B108" s="24">
        <f t="shared" si="5"/>
        <v>25</v>
      </c>
      <c r="C108" s="10" t="s">
        <v>181</v>
      </c>
      <c r="D108" s="24" t="s">
        <v>303</v>
      </c>
      <c r="E108" s="28">
        <v>55.820773741736801</v>
      </c>
      <c r="F108" s="28">
        <v>37.446859874085497</v>
      </c>
      <c r="G108" s="24">
        <f t="shared" si="3"/>
        <v>0</v>
      </c>
      <c r="H108" s="21">
        <v>9.7490000000000023</v>
      </c>
      <c r="I108" s="21">
        <f t="shared" si="6"/>
        <v>0.47100000000000009</v>
      </c>
      <c r="J108" s="24">
        <f t="shared" si="4"/>
        <v>25</v>
      </c>
      <c r="L108" s="8">
        <v>25</v>
      </c>
      <c r="M108" s="8">
        <v>25</v>
      </c>
      <c r="N108" s="8">
        <v>0</v>
      </c>
      <c r="O108" s="26"/>
      <c r="P108" s="31">
        <v>3</v>
      </c>
      <c r="Q108" s="35">
        <v>0.58333333333333337</v>
      </c>
      <c r="R108" s="31">
        <v>1</v>
      </c>
      <c r="S108" s="91" t="s">
        <v>266</v>
      </c>
      <c r="T108" s="31">
        <v>1</v>
      </c>
      <c r="U108" s="91" t="s">
        <v>266</v>
      </c>
      <c r="V108" s="30"/>
      <c r="W108" s="36">
        <v>4</v>
      </c>
      <c r="X108" s="27">
        <v>0.58333333333333337</v>
      </c>
      <c r="Y108" s="31">
        <v>1</v>
      </c>
      <c r="Z108" s="91" t="s">
        <v>266</v>
      </c>
      <c r="AA108" s="31">
        <v>1</v>
      </c>
      <c r="AB108" s="91" t="s">
        <v>266</v>
      </c>
      <c r="AC108" s="29"/>
    </row>
    <row r="109" spans="2:29" ht="15.75" customHeight="1" x14ac:dyDescent="0.25">
      <c r="B109" s="24">
        <f t="shared" si="5"/>
        <v>26</v>
      </c>
      <c r="C109" s="10" t="s">
        <v>75</v>
      </c>
      <c r="D109" s="24" t="s">
        <v>303</v>
      </c>
      <c r="E109" s="28">
        <v>55.816879180271499</v>
      </c>
      <c r="F109" s="28">
        <v>37.460095514981198</v>
      </c>
      <c r="G109" s="24">
        <f t="shared" si="3"/>
        <v>0</v>
      </c>
      <c r="H109" s="21">
        <v>10.728000000000002</v>
      </c>
      <c r="I109" s="21">
        <f t="shared" si="6"/>
        <v>0.9789999999999992</v>
      </c>
      <c r="J109" s="24">
        <f t="shared" si="4"/>
        <v>26</v>
      </c>
      <c r="L109" s="8">
        <v>26</v>
      </c>
      <c r="M109" s="8">
        <v>26</v>
      </c>
      <c r="N109" s="8">
        <v>0</v>
      </c>
      <c r="O109" s="26"/>
      <c r="P109" s="31">
        <v>3</v>
      </c>
      <c r="Q109" s="35">
        <v>0.60416666666666663</v>
      </c>
      <c r="R109" s="31">
        <v>1</v>
      </c>
      <c r="S109" s="91" t="s">
        <v>266</v>
      </c>
      <c r="T109" s="31">
        <v>1</v>
      </c>
      <c r="U109" s="91" t="s">
        <v>266</v>
      </c>
      <c r="V109" s="30"/>
      <c r="W109" s="36">
        <v>4</v>
      </c>
      <c r="X109" s="27">
        <v>0.60416666666666663</v>
      </c>
      <c r="Y109" s="31">
        <v>1</v>
      </c>
      <c r="Z109" s="91" t="s">
        <v>266</v>
      </c>
      <c r="AA109" s="31">
        <v>1</v>
      </c>
      <c r="AB109" s="91" t="s">
        <v>266</v>
      </c>
      <c r="AC109" s="29"/>
    </row>
    <row r="110" spans="2:29" ht="15.75" customHeight="1" x14ac:dyDescent="0.25">
      <c r="B110" s="24">
        <f t="shared" si="5"/>
        <v>27</v>
      </c>
      <c r="C110" s="10" t="s">
        <v>72</v>
      </c>
      <c r="D110" s="24" t="s">
        <v>303</v>
      </c>
      <c r="E110" s="28">
        <v>55.814421415759803</v>
      </c>
      <c r="F110" s="28">
        <v>37.468699989349801</v>
      </c>
      <c r="G110" s="24">
        <f t="shared" si="3"/>
        <v>0</v>
      </c>
      <c r="H110" s="21">
        <v>11.333000000000002</v>
      </c>
      <c r="I110" s="21">
        <f t="shared" si="6"/>
        <v>0.60500000000000043</v>
      </c>
      <c r="J110" s="24">
        <f t="shared" si="4"/>
        <v>27</v>
      </c>
      <c r="L110" s="8">
        <v>27</v>
      </c>
      <c r="M110" s="8">
        <v>27</v>
      </c>
      <c r="N110" s="8">
        <v>0</v>
      </c>
      <c r="O110" s="26"/>
      <c r="P110" s="31">
        <v>3</v>
      </c>
      <c r="Q110" s="35">
        <v>0.625</v>
      </c>
      <c r="R110" s="31">
        <v>1</v>
      </c>
      <c r="S110" s="91" t="s">
        <v>266</v>
      </c>
      <c r="T110" s="31">
        <v>1</v>
      </c>
      <c r="U110" s="91" t="s">
        <v>266</v>
      </c>
      <c r="V110" s="30"/>
      <c r="W110" s="36">
        <v>4</v>
      </c>
      <c r="X110" s="27">
        <v>0.625</v>
      </c>
      <c r="Y110" s="31">
        <v>1</v>
      </c>
      <c r="Z110" s="91" t="s">
        <v>266</v>
      </c>
      <c r="AA110" s="31">
        <v>1</v>
      </c>
      <c r="AB110" s="91" t="s">
        <v>266</v>
      </c>
      <c r="AC110" s="29"/>
    </row>
    <row r="111" spans="2:29" ht="15.75" customHeight="1" x14ac:dyDescent="0.25">
      <c r="B111" s="24">
        <f t="shared" si="5"/>
        <v>28</v>
      </c>
      <c r="C111" s="10" t="s">
        <v>77</v>
      </c>
      <c r="D111" s="24" t="s">
        <v>303</v>
      </c>
      <c r="E111" s="28">
        <v>55.812400628657798</v>
      </c>
      <c r="F111" s="28">
        <v>37.476941068352502</v>
      </c>
      <c r="G111" s="24">
        <f t="shared" si="3"/>
        <v>0</v>
      </c>
      <c r="H111" s="21">
        <v>11.856500000000002</v>
      </c>
      <c r="I111" s="21">
        <f t="shared" si="6"/>
        <v>0.5235000000000003</v>
      </c>
      <c r="J111" s="24">
        <f t="shared" si="4"/>
        <v>28</v>
      </c>
      <c r="L111" s="8">
        <v>28</v>
      </c>
      <c r="M111" s="8">
        <v>28</v>
      </c>
      <c r="N111" s="8">
        <v>0</v>
      </c>
      <c r="O111" s="156"/>
      <c r="P111" s="31">
        <v>3</v>
      </c>
      <c r="Q111" s="35">
        <v>0.64583333333333337</v>
      </c>
      <c r="R111" s="31">
        <v>1</v>
      </c>
      <c r="S111" s="91" t="s">
        <v>266</v>
      </c>
      <c r="T111" s="31">
        <v>1</v>
      </c>
      <c r="U111" s="91" t="s">
        <v>266</v>
      </c>
      <c r="V111" s="30"/>
      <c r="W111" s="36">
        <v>4</v>
      </c>
      <c r="X111" s="27">
        <v>0.64583333333333337</v>
      </c>
      <c r="Y111" s="31">
        <v>1</v>
      </c>
      <c r="Z111" s="91" t="s">
        <v>266</v>
      </c>
      <c r="AA111" s="31">
        <v>1</v>
      </c>
      <c r="AB111" s="91" t="s">
        <v>266</v>
      </c>
      <c r="AC111" s="29"/>
    </row>
    <row r="112" spans="2:29" ht="15.75" customHeight="1" x14ac:dyDescent="0.25">
      <c r="B112" s="24">
        <f t="shared" si="5"/>
        <v>29</v>
      </c>
      <c r="C112" s="10" t="s">
        <v>70</v>
      </c>
      <c r="D112" s="24" t="s">
        <v>303</v>
      </c>
      <c r="E112" s="28">
        <v>55.811175580545402</v>
      </c>
      <c r="F112" s="28">
        <v>37.482951636792798</v>
      </c>
      <c r="G112" s="24">
        <f t="shared" si="3"/>
        <v>0</v>
      </c>
      <c r="H112" s="21">
        <v>12.257500000000002</v>
      </c>
      <c r="I112" s="21">
        <f t="shared" si="6"/>
        <v>0.4009999999999998</v>
      </c>
      <c r="J112" s="24">
        <f t="shared" si="4"/>
        <v>29</v>
      </c>
      <c r="L112" s="8">
        <v>29</v>
      </c>
      <c r="M112" s="8">
        <v>29</v>
      </c>
      <c r="N112" s="8">
        <v>0</v>
      </c>
      <c r="O112" s="26"/>
      <c r="P112" s="31">
        <v>3</v>
      </c>
      <c r="Q112" s="35">
        <v>0.66666666666666663</v>
      </c>
      <c r="R112" s="31">
        <v>1</v>
      </c>
      <c r="S112" s="91" t="s">
        <v>266</v>
      </c>
      <c r="T112" s="31">
        <v>1</v>
      </c>
      <c r="U112" s="91" t="s">
        <v>266</v>
      </c>
      <c r="V112" s="30"/>
      <c r="W112" s="36">
        <v>4</v>
      </c>
      <c r="X112" s="27">
        <v>0.66666666666666663</v>
      </c>
      <c r="Y112" s="31">
        <v>1</v>
      </c>
      <c r="Z112" s="91" t="s">
        <v>266</v>
      </c>
      <c r="AA112" s="31">
        <v>1</v>
      </c>
      <c r="AB112" s="91" t="s">
        <v>266</v>
      </c>
      <c r="AC112" s="29"/>
    </row>
    <row r="113" spans="2:29" ht="15.75" customHeight="1" x14ac:dyDescent="0.25">
      <c r="B113" s="24">
        <f t="shared" si="5"/>
        <v>30</v>
      </c>
      <c r="C113" s="10" t="s">
        <v>69</v>
      </c>
      <c r="D113" s="24" t="s">
        <v>303</v>
      </c>
      <c r="E113" s="28">
        <v>55.808899857739497</v>
      </c>
      <c r="F113" s="28">
        <v>37.493552677660901</v>
      </c>
      <c r="G113" s="24">
        <f t="shared" si="3"/>
        <v>0</v>
      </c>
      <c r="H113" s="21">
        <v>13.006000000000002</v>
      </c>
      <c r="I113" s="21">
        <f t="shared" si="6"/>
        <v>0.74849999999999994</v>
      </c>
      <c r="J113" s="24">
        <f t="shared" si="4"/>
        <v>30</v>
      </c>
      <c r="L113" s="8">
        <v>30</v>
      </c>
      <c r="M113" s="8">
        <v>30</v>
      </c>
      <c r="N113" s="8">
        <v>0</v>
      </c>
      <c r="O113" s="26"/>
      <c r="P113" s="31">
        <v>3</v>
      </c>
      <c r="Q113" s="35">
        <v>0.6875</v>
      </c>
      <c r="R113" s="31">
        <v>2</v>
      </c>
      <c r="S113" s="155" t="s">
        <v>268</v>
      </c>
      <c r="T113" s="31">
        <v>1</v>
      </c>
      <c r="U113" s="91" t="s">
        <v>266</v>
      </c>
      <c r="V113" s="30"/>
      <c r="W113" s="36">
        <v>4</v>
      </c>
      <c r="X113" s="27">
        <v>0.6875</v>
      </c>
      <c r="Y113" s="31">
        <v>1</v>
      </c>
      <c r="Z113" s="91" t="s">
        <v>266</v>
      </c>
      <c r="AA113" s="31">
        <v>1</v>
      </c>
      <c r="AB113" s="91" t="s">
        <v>266</v>
      </c>
      <c r="AC113" s="29"/>
    </row>
    <row r="114" spans="2:29" ht="15.75" customHeight="1" x14ac:dyDescent="0.25">
      <c r="B114" s="24">
        <f t="shared" si="5"/>
        <v>31</v>
      </c>
      <c r="C114" s="10" t="s">
        <v>68</v>
      </c>
      <c r="D114" s="24" t="s">
        <v>302</v>
      </c>
      <c r="E114" s="28">
        <v>55.807891370704098</v>
      </c>
      <c r="F114" s="28">
        <v>37.499559088435603</v>
      </c>
      <c r="G114" s="24">
        <f t="shared" si="3"/>
        <v>0</v>
      </c>
      <c r="H114" s="21">
        <v>13.352000000000002</v>
      </c>
      <c r="I114" s="21">
        <f t="shared" si="6"/>
        <v>0.34600000000000009</v>
      </c>
      <c r="J114" s="24">
        <f t="shared" si="4"/>
        <v>31</v>
      </c>
      <c r="L114" s="8">
        <v>31</v>
      </c>
      <c r="M114" s="8">
        <v>31</v>
      </c>
      <c r="N114" s="8">
        <v>0</v>
      </c>
      <c r="O114" s="26"/>
      <c r="P114" s="31">
        <v>3</v>
      </c>
      <c r="Q114" s="35">
        <v>0.70833333333333337</v>
      </c>
      <c r="R114" s="31">
        <v>1</v>
      </c>
      <c r="S114" s="155" t="s">
        <v>268</v>
      </c>
      <c r="T114" s="31">
        <v>2</v>
      </c>
      <c r="U114" s="155" t="s">
        <v>268</v>
      </c>
      <c r="V114" s="30"/>
      <c r="W114" s="36">
        <v>4</v>
      </c>
      <c r="X114" s="27">
        <v>0.70833333333333337</v>
      </c>
      <c r="Y114" s="31">
        <v>1</v>
      </c>
      <c r="Z114" s="91" t="s">
        <v>266</v>
      </c>
      <c r="AA114" s="31">
        <v>1</v>
      </c>
      <c r="AB114" s="91" t="s">
        <v>266</v>
      </c>
      <c r="AC114" s="29"/>
    </row>
    <row r="115" spans="2:29" ht="15.75" customHeight="1" x14ac:dyDescent="0.25">
      <c r="B115" s="24">
        <f t="shared" si="5"/>
        <v>32</v>
      </c>
      <c r="C115" s="10" t="s">
        <v>67</v>
      </c>
      <c r="D115" s="24" t="s">
        <v>303</v>
      </c>
      <c r="E115" s="28">
        <v>55.806427627305297</v>
      </c>
      <c r="F115" s="28">
        <v>37.5074049825689</v>
      </c>
      <c r="G115" s="24">
        <f t="shared" si="3"/>
        <v>0</v>
      </c>
      <c r="H115" s="21">
        <v>13.989000000000003</v>
      </c>
      <c r="I115" s="21">
        <f t="shared" si="6"/>
        <v>0.63700000000000045</v>
      </c>
      <c r="J115" s="24">
        <f t="shared" si="4"/>
        <v>32</v>
      </c>
      <c r="L115" s="8">
        <v>32</v>
      </c>
      <c r="M115" s="8">
        <v>32</v>
      </c>
      <c r="N115" s="8">
        <v>0</v>
      </c>
      <c r="O115" s="26"/>
      <c r="P115" s="31">
        <v>3</v>
      </c>
      <c r="Q115" s="35">
        <v>0.72916666666666663</v>
      </c>
      <c r="R115" s="31">
        <v>2</v>
      </c>
      <c r="S115" s="155" t="s">
        <v>268</v>
      </c>
      <c r="T115" s="31">
        <v>1</v>
      </c>
      <c r="U115" s="155" t="s">
        <v>268</v>
      </c>
      <c r="V115" s="30"/>
      <c r="W115" s="36">
        <v>4</v>
      </c>
      <c r="X115" s="27">
        <v>0.72916666666666663</v>
      </c>
      <c r="Y115" s="31">
        <v>1</v>
      </c>
      <c r="Z115" s="91" t="s">
        <v>266</v>
      </c>
      <c r="AA115" s="31">
        <v>1</v>
      </c>
      <c r="AB115" s="91" t="s">
        <v>266</v>
      </c>
      <c r="AC115" s="29"/>
    </row>
    <row r="116" spans="2:29" ht="15.75" customHeight="1" x14ac:dyDescent="0.25">
      <c r="B116" s="24">
        <f t="shared" si="5"/>
        <v>33</v>
      </c>
      <c r="C116" s="10" t="s">
        <v>66</v>
      </c>
      <c r="D116" s="24" t="s">
        <v>307</v>
      </c>
      <c r="E116" s="28">
        <v>55.804715625960498</v>
      </c>
      <c r="F116" s="28">
        <v>37.514266377640197</v>
      </c>
      <c r="G116" s="24">
        <f t="shared" ref="G116:G130" si="7">IF(M116&gt;0,0,IF(N116&gt;0,1,""))</f>
        <v>0</v>
      </c>
      <c r="H116" s="21">
        <v>14.409000000000002</v>
      </c>
      <c r="I116" s="21">
        <f t="shared" si="6"/>
        <v>0.41999999999999993</v>
      </c>
      <c r="J116" s="24">
        <f t="shared" ref="J116:J130" si="8">IF(M116&gt;0,M116,IF(N116&gt;0,N116," "))</f>
        <v>33</v>
      </c>
      <c r="L116" s="8">
        <v>33</v>
      </c>
      <c r="M116" s="8">
        <v>33</v>
      </c>
      <c r="N116" s="8">
        <v>0</v>
      </c>
      <c r="O116" s="26"/>
      <c r="P116" s="31">
        <v>3</v>
      </c>
      <c r="Q116" s="35">
        <v>0.75</v>
      </c>
      <c r="R116" s="31">
        <v>1</v>
      </c>
      <c r="S116" s="155" t="s">
        <v>268</v>
      </c>
      <c r="T116" s="31">
        <v>2</v>
      </c>
      <c r="U116" s="155" t="s">
        <v>268</v>
      </c>
      <c r="V116" s="30"/>
      <c r="W116" s="36">
        <v>4</v>
      </c>
      <c r="X116" s="27">
        <v>0.75</v>
      </c>
      <c r="Y116" s="31">
        <v>1</v>
      </c>
      <c r="Z116" s="91" t="s">
        <v>266</v>
      </c>
      <c r="AA116" s="31">
        <v>1</v>
      </c>
      <c r="AB116" s="91" t="s">
        <v>266</v>
      </c>
      <c r="AC116" s="29"/>
    </row>
    <row r="117" spans="2:29" ht="15.75" customHeight="1" x14ac:dyDescent="0.25">
      <c r="B117" s="24">
        <f t="shared" si="5"/>
        <v>34</v>
      </c>
      <c r="C117" s="10" t="s">
        <v>78</v>
      </c>
      <c r="D117" s="24" t="s">
        <v>301</v>
      </c>
      <c r="E117" s="28">
        <v>55.803241924458803</v>
      </c>
      <c r="F117" s="28">
        <v>37.519464422607001</v>
      </c>
      <c r="G117" s="24">
        <f t="shared" si="7"/>
        <v>0</v>
      </c>
      <c r="H117" s="21">
        <v>14.774000000000003</v>
      </c>
      <c r="I117" s="21">
        <f t="shared" si="6"/>
        <v>0.36500000000000021</v>
      </c>
      <c r="J117" s="24">
        <f t="shared" si="8"/>
        <v>34</v>
      </c>
      <c r="L117" s="8">
        <v>34</v>
      </c>
      <c r="M117" s="8">
        <v>34</v>
      </c>
      <c r="N117" s="8">
        <v>0</v>
      </c>
      <c r="O117" s="26"/>
      <c r="P117" s="31">
        <v>3</v>
      </c>
      <c r="Q117" s="35">
        <v>0.77083333333333337</v>
      </c>
      <c r="R117" s="31">
        <v>1</v>
      </c>
      <c r="S117" s="91" t="s">
        <v>266</v>
      </c>
      <c r="T117" s="31">
        <v>1</v>
      </c>
      <c r="U117" s="155" t="s">
        <v>268</v>
      </c>
      <c r="V117" s="30"/>
      <c r="W117" s="36">
        <v>4</v>
      </c>
      <c r="X117" s="27">
        <v>0.77083333333333337</v>
      </c>
      <c r="Y117" s="31">
        <v>1</v>
      </c>
      <c r="Z117" s="91" t="s">
        <v>266</v>
      </c>
      <c r="AA117" s="31">
        <v>1</v>
      </c>
      <c r="AB117" s="91" t="s">
        <v>266</v>
      </c>
      <c r="AC117" s="29"/>
    </row>
    <row r="118" spans="2:29" ht="15.75" customHeight="1" x14ac:dyDescent="0.25">
      <c r="B118" s="24">
        <f t="shared" si="5"/>
        <v>35</v>
      </c>
      <c r="C118" s="10" t="s">
        <v>65</v>
      </c>
      <c r="D118" s="24" t="s">
        <v>301</v>
      </c>
      <c r="E118" s="28">
        <v>55.802145395338101</v>
      </c>
      <c r="F118" s="28">
        <v>37.523833114714101</v>
      </c>
      <c r="G118" s="24">
        <f t="shared" si="7"/>
        <v>0</v>
      </c>
      <c r="H118" s="21">
        <v>15.073000000000002</v>
      </c>
      <c r="I118" s="21">
        <f t="shared" si="6"/>
        <v>0.29899999999999949</v>
      </c>
      <c r="J118" s="24">
        <f t="shared" si="8"/>
        <v>35</v>
      </c>
      <c r="L118" s="8">
        <v>35</v>
      </c>
      <c r="M118" s="8">
        <v>35</v>
      </c>
      <c r="N118" s="8">
        <v>0</v>
      </c>
      <c r="O118" s="26"/>
      <c r="P118" s="31">
        <v>3</v>
      </c>
      <c r="Q118" s="35">
        <v>0.79166666666666663</v>
      </c>
      <c r="R118" s="31">
        <v>1</v>
      </c>
      <c r="S118" s="91" t="s">
        <v>266</v>
      </c>
      <c r="T118" s="31">
        <v>1</v>
      </c>
      <c r="U118" s="91" t="s">
        <v>266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91" t="s">
        <v>266</v>
      </c>
      <c r="AC118" s="29"/>
    </row>
    <row r="119" spans="2:29" ht="15.75" customHeight="1" x14ac:dyDescent="0.25">
      <c r="B119" s="24">
        <f t="shared" si="5"/>
        <v>36</v>
      </c>
      <c r="C119" s="10" t="s">
        <v>79</v>
      </c>
      <c r="D119" s="24" t="s">
        <v>301</v>
      </c>
      <c r="E119" s="28">
        <v>55.800771619539702</v>
      </c>
      <c r="F119" s="28">
        <v>37.529158669026202</v>
      </c>
      <c r="G119" s="24">
        <f t="shared" si="7"/>
        <v>0</v>
      </c>
      <c r="H119" s="21">
        <v>15.440000000000001</v>
      </c>
      <c r="I119" s="21">
        <f t="shared" si="6"/>
        <v>0.3669999999999991</v>
      </c>
      <c r="J119" s="24">
        <f t="shared" si="8"/>
        <v>36</v>
      </c>
      <c r="L119" s="8">
        <v>36</v>
      </c>
      <c r="M119" s="8">
        <v>36</v>
      </c>
      <c r="N119" s="8">
        <v>0</v>
      </c>
      <c r="O119" s="26"/>
      <c r="P119" s="31">
        <v>3</v>
      </c>
      <c r="Q119" s="35">
        <v>0.8125</v>
      </c>
      <c r="R119" s="31">
        <v>1</v>
      </c>
      <c r="S119" s="91" t="s">
        <v>266</v>
      </c>
      <c r="T119" s="31">
        <v>1</v>
      </c>
      <c r="U119" s="91" t="s">
        <v>266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91" t="s">
        <v>266</v>
      </c>
      <c r="AC119" s="29"/>
    </row>
    <row r="120" spans="2:29" ht="15.75" customHeight="1" x14ac:dyDescent="0.25">
      <c r="B120" s="24">
        <f t="shared" si="5"/>
        <v>37</v>
      </c>
      <c r="C120" s="10" t="s">
        <v>63</v>
      </c>
      <c r="D120" s="24" t="s">
        <v>307</v>
      </c>
      <c r="E120" s="28">
        <v>55.799416912731303</v>
      </c>
      <c r="F120" s="28">
        <v>37.532849597077501</v>
      </c>
      <c r="G120" s="24">
        <f t="shared" si="7"/>
        <v>0</v>
      </c>
      <c r="H120" s="21">
        <v>15.72</v>
      </c>
      <c r="I120" s="21">
        <f t="shared" si="6"/>
        <v>0.27999999999999936</v>
      </c>
      <c r="J120" s="24">
        <f t="shared" si="8"/>
        <v>37</v>
      </c>
      <c r="L120" s="8">
        <v>37</v>
      </c>
      <c r="M120" s="8">
        <v>37</v>
      </c>
      <c r="N120" s="8">
        <v>0</v>
      </c>
      <c r="O120" s="26"/>
      <c r="P120" s="31">
        <v>3</v>
      </c>
      <c r="Q120" s="35">
        <v>0.83333333333333337</v>
      </c>
      <c r="R120" s="31">
        <v>1</v>
      </c>
      <c r="S120" s="91" t="s">
        <v>266</v>
      </c>
      <c r="T120" s="31">
        <v>1</v>
      </c>
      <c r="U120" s="91" t="s">
        <v>266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2:29" ht="15.75" customHeight="1" x14ac:dyDescent="0.25">
      <c r="B121" s="24">
        <f t="shared" si="5"/>
        <v>38</v>
      </c>
      <c r="C121" s="10" t="s">
        <v>62</v>
      </c>
      <c r="D121" s="24" t="s">
        <v>301</v>
      </c>
      <c r="E121" s="28">
        <v>55.797245598488999</v>
      </c>
      <c r="F121" s="28">
        <v>37.537852487221997</v>
      </c>
      <c r="G121" s="24">
        <f t="shared" si="7"/>
        <v>0</v>
      </c>
      <c r="H121" s="21">
        <v>16.116</v>
      </c>
      <c r="I121" s="21">
        <f t="shared" si="6"/>
        <v>0.39599999999999902</v>
      </c>
      <c r="J121" s="24">
        <f t="shared" si="8"/>
        <v>38</v>
      </c>
      <c r="L121" s="8">
        <v>38</v>
      </c>
      <c r="M121" s="8">
        <v>38</v>
      </c>
      <c r="N121" s="8">
        <v>0</v>
      </c>
      <c r="O121" s="26"/>
      <c r="P121" s="31">
        <v>3</v>
      </c>
      <c r="Q121" s="35">
        <v>0.85416666666666663</v>
      </c>
      <c r="R121" s="31">
        <v>1</v>
      </c>
      <c r="S121" s="91" t="s">
        <v>266</v>
      </c>
      <c r="T121" s="31">
        <v>1</v>
      </c>
      <c r="U121" s="91" t="s">
        <v>266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2:29" ht="15.75" customHeight="1" x14ac:dyDescent="0.25">
      <c r="B122" s="24">
        <f t="shared" si="5"/>
        <v>39</v>
      </c>
      <c r="C122" s="10" t="s">
        <v>80</v>
      </c>
      <c r="D122" s="24" t="s">
        <v>307</v>
      </c>
      <c r="E122" s="28">
        <v>55.7962973975323</v>
      </c>
      <c r="F122" s="28">
        <v>37.540061561171697</v>
      </c>
      <c r="G122" s="24">
        <f t="shared" si="7"/>
        <v>0</v>
      </c>
      <c r="H122" s="21">
        <v>16.29</v>
      </c>
      <c r="I122" s="21">
        <f t="shared" si="6"/>
        <v>0.17399999999999949</v>
      </c>
      <c r="J122" s="24">
        <f t="shared" si="8"/>
        <v>39</v>
      </c>
      <c r="L122" s="8">
        <v>39</v>
      </c>
      <c r="M122" s="8">
        <v>39</v>
      </c>
      <c r="N122" s="8">
        <v>0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9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2:29" ht="15.75" customHeight="1" x14ac:dyDescent="0.25">
      <c r="B123" s="24">
        <f t="shared" si="5"/>
        <v>40</v>
      </c>
      <c r="C123" s="10" t="s">
        <v>61</v>
      </c>
      <c r="D123" s="24" t="s">
        <v>301</v>
      </c>
      <c r="E123" s="28">
        <v>55.795062707861298</v>
      </c>
      <c r="F123" s="28">
        <v>37.542833125338198</v>
      </c>
      <c r="G123" s="24">
        <f t="shared" si="7"/>
        <v>0</v>
      </c>
      <c r="H123" s="21">
        <v>16.512</v>
      </c>
      <c r="I123" s="21">
        <f t="shared" si="6"/>
        <v>0.22200000000000131</v>
      </c>
      <c r="J123" s="24">
        <f t="shared" si="8"/>
        <v>40</v>
      </c>
      <c r="L123" s="8">
        <v>40</v>
      </c>
      <c r="M123" s="8">
        <v>40</v>
      </c>
      <c r="N123" s="8">
        <v>0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9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2:29" ht="15.75" customHeight="1" x14ac:dyDescent="0.25">
      <c r="B124" s="24">
        <f t="shared" si="5"/>
        <v>41</v>
      </c>
      <c r="C124" s="10" t="s">
        <v>98</v>
      </c>
      <c r="D124" s="24" t="s">
        <v>301</v>
      </c>
      <c r="E124" s="28">
        <v>55.792365928035103</v>
      </c>
      <c r="F124" s="28">
        <v>37.5489519454296</v>
      </c>
      <c r="G124" s="24">
        <f t="shared" si="7"/>
        <v>0</v>
      </c>
      <c r="H124" s="21">
        <v>16.998999999999999</v>
      </c>
      <c r="I124" s="21">
        <f t="shared" si="6"/>
        <v>0.48699999999999832</v>
      </c>
      <c r="J124" s="24">
        <f t="shared" si="8"/>
        <v>41</v>
      </c>
      <c r="L124" s="8">
        <v>41</v>
      </c>
      <c r="M124" s="8">
        <v>41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9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2:29" ht="15.75" customHeight="1" x14ac:dyDescent="0.25">
      <c r="B125" s="24">
        <f t="shared" si="5"/>
        <v>42</v>
      </c>
      <c r="C125" s="10" t="s">
        <v>119</v>
      </c>
      <c r="D125" s="24" t="s">
        <v>301</v>
      </c>
      <c r="E125" s="28">
        <v>55.789597925632997</v>
      </c>
      <c r="F125" s="28">
        <v>37.555225515701402</v>
      </c>
      <c r="G125" s="24">
        <f t="shared" si="7"/>
        <v>0</v>
      </c>
      <c r="H125" s="21">
        <v>17.498999999999999</v>
      </c>
      <c r="I125" s="21">
        <f t="shared" si="6"/>
        <v>0.5</v>
      </c>
      <c r="J125" s="24">
        <f t="shared" si="8"/>
        <v>42</v>
      </c>
      <c r="L125" s="8">
        <v>42</v>
      </c>
      <c r="M125" s="8">
        <v>42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2:29" ht="15.75" customHeight="1" x14ac:dyDescent="0.25">
      <c r="B126" s="24">
        <f t="shared" si="5"/>
        <v>43</v>
      </c>
      <c r="C126" s="10" t="s">
        <v>120</v>
      </c>
      <c r="D126" s="24" t="s">
        <v>301</v>
      </c>
      <c r="E126" s="28">
        <v>55.787468932337099</v>
      </c>
      <c r="F126" s="28">
        <v>37.560013024769503</v>
      </c>
      <c r="G126" s="24">
        <f t="shared" si="7"/>
        <v>0</v>
      </c>
      <c r="H126" s="21">
        <v>17.881</v>
      </c>
      <c r="I126" s="21">
        <f t="shared" si="6"/>
        <v>0.38200000000000145</v>
      </c>
      <c r="J126" s="24">
        <f t="shared" si="8"/>
        <v>43</v>
      </c>
      <c r="L126" s="8">
        <v>43</v>
      </c>
      <c r="M126" s="8">
        <v>43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3" t="s">
        <v>217</v>
      </c>
      <c r="T126" s="31">
        <v>1</v>
      </c>
      <c r="U126" s="91" t="s">
        <v>266</v>
      </c>
      <c r="V126" s="30"/>
      <c r="W126" s="36">
        <v>4</v>
      </c>
      <c r="X126" s="27">
        <v>0.95833333333333337</v>
      </c>
      <c r="Y126" s="31">
        <v>0</v>
      </c>
      <c r="Z126" s="33" t="s">
        <v>217</v>
      </c>
      <c r="AA126" s="31">
        <v>1</v>
      </c>
      <c r="AB126" s="91" t="s">
        <v>266</v>
      </c>
      <c r="AC126" s="29"/>
    </row>
    <row r="127" spans="2:29" ht="15.75" customHeight="1" x14ac:dyDescent="0.25">
      <c r="B127" s="24">
        <f t="shared" si="5"/>
        <v>44</v>
      </c>
      <c r="C127" s="10" t="s">
        <v>120</v>
      </c>
      <c r="D127" s="24" t="s">
        <v>301</v>
      </c>
      <c r="E127" s="28">
        <v>55.786301958094199</v>
      </c>
      <c r="F127" s="28">
        <v>37.5625803692798</v>
      </c>
      <c r="G127" s="24">
        <f t="shared" si="7"/>
        <v>0</v>
      </c>
      <c r="H127" s="21">
        <v>18.088000000000001</v>
      </c>
      <c r="I127" s="21">
        <f t="shared" si="6"/>
        <v>0.20700000000000074</v>
      </c>
      <c r="J127" s="24">
        <f t="shared" si="8"/>
        <v>44</v>
      </c>
      <c r="L127" s="8">
        <v>44</v>
      </c>
      <c r="M127" s="8">
        <v>44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3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2:29" ht="15.75" customHeight="1" x14ac:dyDescent="0.25">
      <c r="B128" s="24">
        <f t="shared" si="5"/>
        <v>45</v>
      </c>
      <c r="C128" s="10" t="s">
        <v>193</v>
      </c>
      <c r="D128" s="24" t="s">
        <v>301</v>
      </c>
      <c r="E128" s="28">
        <v>55.784247318624203</v>
      </c>
      <c r="F128" s="28">
        <v>37.567065049568598</v>
      </c>
      <c r="G128" s="24">
        <f t="shared" si="7"/>
        <v>0</v>
      </c>
      <c r="H128" s="21">
        <v>18.451000000000001</v>
      </c>
      <c r="I128" s="21">
        <f t="shared" si="6"/>
        <v>0.36299999999999955</v>
      </c>
      <c r="J128" s="24">
        <f t="shared" si="8"/>
        <v>45</v>
      </c>
      <c r="L128" s="8">
        <v>45</v>
      </c>
      <c r="M128" s="8">
        <v>45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3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2:29" ht="15.75" customHeight="1" x14ac:dyDescent="0.25">
      <c r="B129" s="24">
        <f t="shared" si="5"/>
        <v>46</v>
      </c>
      <c r="C129" s="10" t="s">
        <v>194</v>
      </c>
      <c r="D129" s="24" t="s">
        <v>301</v>
      </c>
      <c r="E129" s="28">
        <v>55.781243340782702</v>
      </c>
      <c r="F129" s="28">
        <v>37.573603340982899</v>
      </c>
      <c r="G129" s="24">
        <f t="shared" si="7"/>
        <v>0</v>
      </c>
      <c r="H129" s="21">
        <v>18.98</v>
      </c>
      <c r="I129" s="21">
        <f t="shared" si="6"/>
        <v>0.52899999999999991</v>
      </c>
      <c r="J129" s="24">
        <f t="shared" si="8"/>
        <v>46</v>
      </c>
      <c r="L129" s="8">
        <v>46</v>
      </c>
      <c r="M129" s="8">
        <v>46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3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2:29" ht="15.75" customHeight="1" x14ac:dyDescent="0.25">
      <c r="B130" s="24">
        <f t="shared" si="5"/>
        <v>47</v>
      </c>
      <c r="C130" s="10" t="s">
        <v>195</v>
      </c>
      <c r="D130" s="24" t="s">
        <v>301</v>
      </c>
      <c r="E130" s="28">
        <v>55.778859978068702</v>
      </c>
      <c r="F130" s="28">
        <v>37.578768370836499</v>
      </c>
      <c r="G130" s="24">
        <f t="shared" si="7"/>
        <v>0</v>
      </c>
      <c r="H130" s="21">
        <v>19.399000000000001</v>
      </c>
      <c r="I130" s="21">
        <f t="shared" si="6"/>
        <v>0.41900000000000048</v>
      </c>
      <c r="J130" s="24">
        <f t="shared" si="8"/>
        <v>47</v>
      </c>
      <c r="L130" s="8">
        <v>47</v>
      </c>
      <c r="M130" s="8">
        <v>47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3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2:29" ht="15.75" customHeight="1" x14ac:dyDescent="0.25">
      <c r="B131" s="24">
        <f t="shared" si="5"/>
        <v>48</v>
      </c>
      <c r="C131" s="10" t="s">
        <v>308</v>
      </c>
      <c r="D131" s="24" t="s">
        <v>81</v>
      </c>
      <c r="E131" s="28"/>
      <c r="F131" s="28"/>
      <c r="G131" s="52" t="s">
        <v>385</v>
      </c>
      <c r="H131" s="50">
        <f>H130+I131</f>
        <v>19.399000000000001</v>
      </c>
      <c r="I131" s="21">
        <v>0</v>
      </c>
      <c r="J131" s="24"/>
      <c r="L131" s="8">
        <v>48</v>
      </c>
      <c r="M131" s="8">
        <v>0</v>
      </c>
      <c r="N131" s="8">
        <v>1</v>
      </c>
      <c r="O131" s="26"/>
      <c r="P131" s="31">
        <v>3</v>
      </c>
      <c r="Q131" s="35">
        <v>6.25E-2</v>
      </c>
      <c r="R131" s="31">
        <v>0</v>
      </c>
      <c r="S131" s="33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2:29" ht="15.75" customHeight="1" x14ac:dyDescent="0.25">
      <c r="B132" s="24">
        <f t="shared" si="5"/>
        <v>49</v>
      </c>
      <c r="C132" s="10" t="s">
        <v>195</v>
      </c>
      <c r="D132" s="24" t="s">
        <v>301</v>
      </c>
      <c r="E132" s="28">
        <v>55.7785182852557</v>
      </c>
      <c r="F132" s="28">
        <v>37.579373268059904</v>
      </c>
      <c r="G132" s="24">
        <f t="shared" ref="G132:G142" si="9">IF(M131&gt;0,0,IF(N131&gt;0,1,""))</f>
        <v>1</v>
      </c>
      <c r="H132" s="21">
        <v>0</v>
      </c>
      <c r="I132" s="21" t="str">
        <f>IFERROR(IF(IF(ISERROR(H132-H130),"",H132-H130)&lt;0,"",H132-H130)," ")</f>
        <v/>
      </c>
      <c r="J132" s="24">
        <f t="shared" ref="J132:J142" si="10">IF(M131&gt;0,M131,IF(N131&gt;0,N131," "))</f>
        <v>1</v>
      </c>
      <c r="L132" s="8">
        <v>49</v>
      </c>
      <c r="M132" s="8">
        <v>0</v>
      </c>
      <c r="N132" s="8">
        <v>2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>
        <f t="shared" si="5"/>
        <v>50</v>
      </c>
      <c r="C133" s="10" t="s">
        <v>195</v>
      </c>
      <c r="D133" s="24" t="s">
        <v>301</v>
      </c>
      <c r="E133" s="28">
        <v>55.779235841402702</v>
      </c>
      <c r="F133" s="28">
        <v>37.580545824652098</v>
      </c>
      <c r="G133" s="24">
        <f t="shared" si="9"/>
        <v>1</v>
      </c>
      <c r="H133" s="21">
        <v>0.36499999999999999</v>
      </c>
      <c r="I133" s="21">
        <f t="shared" si="6"/>
        <v>0.36499999999999999</v>
      </c>
      <c r="J133" s="24">
        <f t="shared" si="10"/>
        <v>2</v>
      </c>
      <c r="L133" s="8">
        <v>50</v>
      </c>
      <c r="M133" s="8">
        <v>0</v>
      </c>
      <c r="N133" s="8">
        <v>3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>
        <f t="shared" si="5"/>
        <v>51</v>
      </c>
      <c r="C134" s="10" t="s">
        <v>194</v>
      </c>
      <c r="D134" s="24" t="s">
        <v>301</v>
      </c>
      <c r="E134" s="28">
        <v>55.7816654334855</v>
      </c>
      <c r="F134" s="28">
        <v>37.575384050621203</v>
      </c>
      <c r="G134" s="24">
        <f t="shared" si="9"/>
        <v>1</v>
      </c>
      <c r="H134" s="21">
        <v>0.78699999999999992</v>
      </c>
      <c r="I134" s="21">
        <f t="shared" si="6"/>
        <v>0.42199999999999993</v>
      </c>
      <c r="J134" s="24">
        <f t="shared" si="10"/>
        <v>3</v>
      </c>
      <c r="L134" s="8">
        <v>51</v>
      </c>
      <c r="M134" s="8">
        <v>0</v>
      </c>
      <c r="N134" s="8">
        <v>4</v>
      </c>
      <c r="O134" s="26"/>
      <c r="P134" s="145" t="s">
        <v>481</v>
      </c>
      <c r="Q134" s="146"/>
      <c r="R134" s="147">
        <f>SUM(R86:R133)</f>
        <v>38</v>
      </c>
      <c r="S134" s="147"/>
      <c r="T134" s="147">
        <f>SUM(T86:T133)</f>
        <v>38</v>
      </c>
      <c r="U134" s="147"/>
      <c r="V134" s="34"/>
      <c r="W134" s="145" t="s">
        <v>481</v>
      </c>
      <c r="X134" s="146"/>
      <c r="Y134" s="147">
        <f>SUM(Y86:Y133)</f>
        <v>34</v>
      </c>
      <c r="Z134" s="147"/>
      <c r="AA134" s="147">
        <f>SUM(AA86:AA133)</f>
        <v>34</v>
      </c>
      <c r="AB134" s="147"/>
      <c r="AC134" s="29"/>
    </row>
    <row r="135" spans="2:29" ht="15.75" customHeight="1" x14ac:dyDescent="0.25">
      <c r="B135" s="24">
        <f t="shared" si="5"/>
        <v>52</v>
      </c>
      <c r="C135" s="10" t="s">
        <v>196</v>
      </c>
      <c r="D135" s="24" t="s">
        <v>301</v>
      </c>
      <c r="E135" s="28">
        <v>55.782938380204101</v>
      </c>
      <c r="F135" s="28">
        <v>37.572499638010697</v>
      </c>
      <c r="G135" s="24">
        <f t="shared" si="9"/>
        <v>1</v>
      </c>
      <c r="H135" s="21">
        <v>1.016</v>
      </c>
      <c r="I135" s="21">
        <f t="shared" si="6"/>
        <v>0.22900000000000009</v>
      </c>
      <c r="J135" s="24">
        <f t="shared" si="10"/>
        <v>4</v>
      </c>
      <c r="L135" s="8">
        <v>52</v>
      </c>
      <c r="M135" s="8">
        <v>0</v>
      </c>
      <c r="N135" s="8">
        <v>5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>
        <f t="shared" si="5"/>
        <v>53</v>
      </c>
      <c r="C136" s="10" t="s">
        <v>193</v>
      </c>
      <c r="D136" s="24" t="s">
        <v>301</v>
      </c>
      <c r="E136" s="28">
        <v>55.785124973013097</v>
      </c>
      <c r="F136" s="28">
        <v>37.567733898695401</v>
      </c>
      <c r="G136" s="24">
        <f t="shared" si="9"/>
        <v>1</v>
      </c>
      <c r="H136" s="21">
        <v>1.4020000000000001</v>
      </c>
      <c r="I136" s="21">
        <f t="shared" si="6"/>
        <v>0.38600000000000012</v>
      </c>
      <c r="J136" s="24">
        <f t="shared" si="10"/>
        <v>5</v>
      </c>
      <c r="L136" s="8">
        <v>53</v>
      </c>
      <c r="M136" s="8">
        <v>0</v>
      </c>
      <c r="N136" s="8">
        <v>6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>
        <f t="shared" si="5"/>
        <v>54</v>
      </c>
      <c r="C137" s="10" t="s">
        <v>121</v>
      </c>
      <c r="D137" s="24" t="s">
        <v>301</v>
      </c>
      <c r="E137" s="28">
        <v>55.7884285678197</v>
      </c>
      <c r="F137" s="28">
        <v>37.560335357263099</v>
      </c>
      <c r="G137" s="24">
        <f t="shared" si="9"/>
        <v>1</v>
      </c>
      <c r="H137" s="21">
        <v>1.9530000000000003</v>
      </c>
      <c r="I137" s="21">
        <f t="shared" si="6"/>
        <v>0.55100000000000016</v>
      </c>
      <c r="J137" s="24">
        <f t="shared" si="10"/>
        <v>6</v>
      </c>
      <c r="L137" s="8">
        <v>54</v>
      </c>
      <c r="M137" s="8">
        <v>0</v>
      </c>
      <c r="N137" s="8">
        <v>7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>
        <f t="shared" si="5"/>
        <v>55</v>
      </c>
      <c r="C138" s="10" t="s">
        <v>119</v>
      </c>
      <c r="D138" s="24" t="s">
        <v>301</v>
      </c>
      <c r="E138" s="28">
        <v>55.789880186687903</v>
      </c>
      <c r="F138" s="28">
        <v>37.557009088696198</v>
      </c>
      <c r="G138" s="24">
        <f t="shared" si="9"/>
        <v>1</v>
      </c>
      <c r="H138" s="21">
        <v>2.2590000000000003</v>
      </c>
      <c r="I138" s="21">
        <f t="shared" si="6"/>
        <v>0.30600000000000005</v>
      </c>
      <c r="J138" s="24">
        <f t="shared" si="10"/>
        <v>7</v>
      </c>
      <c r="L138" s="8">
        <v>55</v>
      </c>
      <c r="M138" s="8">
        <v>0</v>
      </c>
      <c r="N138" s="8">
        <v>8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>
        <f t="shared" si="5"/>
        <v>56</v>
      </c>
      <c r="C139" s="10" t="s">
        <v>98</v>
      </c>
      <c r="D139" s="24" t="s">
        <v>301</v>
      </c>
      <c r="E139" s="28">
        <v>55.792093944176997</v>
      </c>
      <c r="F139" s="28">
        <v>37.552039255431303</v>
      </c>
      <c r="G139" s="24">
        <f t="shared" si="9"/>
        <v>1</v>
      </c>
      <c r="H139" s="21">
        <v>2.6560000000000006</v>
      </c>
      <c r="I139" s="21">
        <f t="shared" si="6"/>
        <v>0.39700000000000024</v>
      </c>
      <c r="J139" s="24">
        <f t="shared" si="10"/>
        <v>8</v>
      </c>
      <c r="L139" s="8">
        <v>56</v>
      </c>
      <c r="M139" s="8">
        <v>0</v>
      </c>
      <c r="N139" s="8">
        <v>9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>
        <f t="shared" si="5"/>
        <v>57</v>
      </c>
      <c r="C140" s="10" t="s">
        <v>61</v>
      </c>
      <c r="D140" s="24" t="s">
        <v>301</v>
      </c>
      <c r="E140" s="28">
        <v>55.794810105501497</v>
      </c>
      <c r="F140" s="28">
        <v>37.545925815796501</v>
      </c>
      <c r="G140" s="24">
        <f t="shared" si="9"/>
        <v>1</v>
      </c>
      <c r="H140" s="21">
        <v>3.1450000000000005</v>
      </c>
      <c r="I140" s="21">
        <f t="shared" si="6"/>
        <v>0.48899999999999988</v>
      </c>
      <c r="J140" s="24">
        <f t="shared" si="10"/>
        <v>9</v>
      </c>
      <c r="L140" s="8">
        <v>57</v>
      </c>
      <c r="M140" s="8">
        <v>0</v>
      </c>
      <c r="N140" s="8">
        <v>10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>
        <f t="shared" si="5"/>
        <v>58</v>
      </c>
      <c r="C141" s="10" t="s">
        <v>62</v>
      </c>
      <c r="D141" s="24" t="s">
        <v>301</v>
      </c>
      <c r="E141" s="28">
        <v>55.797596611994202</v>
      </c>
      <c r="F141" s="28">
        <v>37.5396151638368</v>
      </c>
      <c r="G141" s="24">
        <f t="shared" si="9"/>
        <v>1</v>
      </c>
      <c r="H141" s="21">
        <v>3.6480000000000006</v>
      </c>
      <c r="I141" s="21">
        <f t="shared" si="6"/>
        <v>0.50300000000000011</v>
      </c>
      <c r="J141" s="24">
        <f t="shared" si="10"/>
        <v>10</v>
      </c>
      <c r="L141" s="8">
        <v>58</v>
      </c>
      <c r="M141" s="8">
        <v>0</v>
      </c>
      <c r="N141" s="8">
        <v>11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>
        <f t="shared" si="5"/>
        <v>59</v>
      </c>
      <c r="C142" s="10" t="s">
        <v>63</v>
      </c>
      <c r="D142" s="24" t="s">
        <v>301</v>
      </c>
      <c r="E142" s="28">
        <v>55.800131133125099</v>
      </c>
      <c r="F142" s="28">
        <v>37.533941208037902</v>
      </c>
      <c r="G142" s="24">
        <f t="shared" si="9"/>
        <v>1</v>
      </c>
      <c r="H142" s="21">
        <v>4.1020000000000003</v>
      </c>
      <c r="I142" s="21">
        <f t="shared" si="6"/>
        <v>0.45399999999999974</v>
      </c>
      <c r="J142" s="24">
        <f t="shared" si="10"/>
        <v>11</v>
      </c>
      <c r="L142" s="8">
        <v>59</v>
      </c>
      <c r="M142" s="8">
        <v>0</v>
      </c>
      <c r="N142" s="8">
        <v>12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L143" s="8">
        <v>60</v>
      </c>
      <c r="M143" s="8">
        <v>0</v>
      </c>
      <c r="N143" s="8">
        <v>13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14</v>
      </c>
      <c r="O144" s="26"/>
    </row>
    <row r="145" spans="2:15" ht="15.75" customHeight="1" x14ac:dyDescent="0.25">
      <c r="L145" s="8">
        <v>62</v>
      </c>
      <c r="M145" s="8">
        <v>0</v>
      </c>
      <c r="N145" s="8">
        <v>15</v>
      </c>
      <c r="O145" s="26"/>
    </row>
    <row r="146" spans="2:15" ht="15.75" customHeight="1" x14ac:dyDescent="0.25">
      <c r="L146" s="8">
        <v>63</v>
      </c>
      <c r="M146" s="8">
        <v>0</v>
      </c>
      <c r="N146" s="8">
        <v>16</v>
      </c>
      <c r="O146" s="26"/>
    </row>
    <row r="147" spans="2:15" ht="15.75" customHeight="1" x14ac:dyDescent="0.25">
      <c r="B147" s="24">
        <f>IF(C147=" "," ",B142+1)</f>
        <v>60</v>
      </c>
      <c r="C147" s="10" t="s">
        <v>64</v>
      </c>
      <c r="D147" s="24" t="s">
        <v>301</v>
      </c>
      <c r="E147" s="28">
        <v>55.801497447784399</v>
      </c>
      <c r="F147" s="28">
        <v>37.529668905019797</v>
      </c>
      <c r="G147" s="24">
        <f>IF(M142&gt;0,0,IF(N142&gt;0,1,""))</f>
        <v>1</v>
      </c>
      <c r="H147" s="21">
        <v>4.4110000000000005</v>
      </c>
      <c r="I147" s="21">
        <f>IFERROR(IF(IF(ISERROR(H147-H142),"",H147-H142)&lt;0,"",H147-H142)," ")</f>
        <v>0.30900000000000016</v>
      </c>
      <c r="J147" s="24">
        <f>IF(M142&gt;0,M142,IF(N142&gt;0,N142," "))</f>
        <v>12</v>
      </c>
      <c r="L147" s="8">
        <v>64</v>
      </c>
      <c r="M147" s="8">
        <v>0</v>
      </c>
      <c r="N147" s="8">
        <v>17</v>
      </c>
      <c r="O147" s="26"/>
    </row>
    <row r="148" spans="2:15" ht="15.75" customHeight="1" x14ac:dyDescent="0.25">
      <c r="B148" s="24">
        <f>IF(C148=" "," ",B147+1)</f>
        <v>61</v>
      </c>
      <c r="C148" s="10" t="s">
        <v>65</v>
      </c>
      <c r="D148" s="24" t="s">
        <v>301</v>
      </c>
      <c r="E148" s="28">
        <v>55.802594184291401</v>
      </c>
      <c r="F148" s="28">
        <v>37.525300449527002</v>
      </c>
      <c r="G148" s="24">
        <f t="shared" ref="G148:G179" si="11">IF(M143&gt;0,0,IF(N143&gt;0,1,""))</f>
        <v>1</v>
      </c>
      <c r="H148" s="21">
        <v>4.7110000000000003</v>
      </c>
      <c r="I148" s="21">
        <f>IFERROR(IF(IF(ISERROR(H148-H147),"",H148-H147)&lt;0,"",H148-H147)," ")</f>
        <v>0.29999999999999982</v>
      </c>
      <c r="J148" s="24">
        <f t="shared" ref="J148:J179" si="12">IF(M143&gt;0,M143,IF(N143&gt;0,N143," "))</f>
        <v>13</v>
      </c>
      <c r="L148" s="8">
        <v>65</v>
      </c>
      <c r="M148" s="8">
        <v>0</v>
      </c>
      <c r="N148" s="8">
        <v>18</v>
      </c>
      <c r="O148" s="26"/>
    </row>
    <row r="149" spans="2:15" ht="15.75" customHeight="1" x14ac:dyDescent="0.25">
      <c r="B149" s="24">
        <f>IF(C149=" "," ",B148+1)</f>
        <v>62</v>
      </c>
      <c r="C149" s="10" t="s">
        <v>66</v>
      </c>
      <c r="D149" s="24" t="s">
        <v>301</v>
      </c>
      <c r="E149" s="28">
        <v>55.805156372156397</v>
      </c>
      <c r="F149" s="28">
        <v>37.515461267076603</v>
      </c>
      <c r="G149" s="24">
        <f t="shared" si="11"/>
        <v>1</v>
      </c>
      <c r="H149" s="21">
        <v>5.391</v>
      </c>
      <c r="I149" s="21">
        <f>IFERROR(IF(IF(ISERROR(H149-H148),"",H149-H148)&lt;0,"",H149-H148)," ")</f>
        <v>0.67999999999999972</v>
      </c>
      <c r="J149" s="24">
        <f t="shared" si="12"/>
        <v>14</v>
      </c>
      <c r="L149" s="8">
        <v>66</v>
      </c>
      <c r="M149" s="8">
        <v>0</v>
      </c>
      <c r="N149" s="8">
        <v>19</v>
      </c>
      <c r="O149" s="26"/>
    </row>
    <row r="150" spans="2:15" ht="15.75" customHeight="1" x14ac:dyDescent="0.25">
      <c r="B150" s="24">
        <f>IF(C150=" "," ",B149+1)</f>
        <v>63</v>
      </c>
      <c r="C150" s="10" t="s">
        <v>67</v>
      </c>
      <c r="D150" s="24" t="s">
        <v>301</v>
      </c>
      <c r="E150" s="28">
        <v>55.807938123084902</v>
      </c>
      <c r="F150" s="28">
        <v>37.501969591378398</v>
      </c>
      <c r="G150" s="24">
        <f t="shared" si="11"/>
        <v>1</v>
      </c>
      <c r="H150" s="21">
        <v>6.2949999999999999</v>
      </c>
      <c r="I150" s="21">
        <f>IFERROR(IF(IF(ISERROR(H150-H149),"",H150-H149)&lt;0,"",H150-H149)," ")</f>
        <v>0.90399999999999991</v>
      </c>
      <c r="J150" s="24">
        <f t="shared" si="12"/>
        <v>15</v>
      </c>
      <c r="L150" s="8">
        <v>67</v>
      </c>
      <c r="M150" s="8">
        <v>0</v>
      </c>
      <c r="N150" s="8">
        <v>20</v>
      </c>
      <c r="O150" s="26"/>
    </row>
    <row r="151" spans="2:15" ht="15.75" customHeight="1" x14ac:dyDescent="0.25">
      <c r="B151" s="24">
        <f t="shared" ref="B151:B198" si="13">IF(C151=" "," ",B150+1)</f>
        <v>64</v>
      </c>
      <c r="C151" s="10" t="s">
        <v>68</v>
      </c>
      <c r="D151" s="24" t="s">
        <v>302</v>
      </c>
      <c r="E151" s="28">
        <v>55.808494087181003</v>
      </c>
      <c r="F151" s="28">
        <v>37.498813781853499</v>
      </c>
      <c r="G151" s="24">
        <f t="shared" si="11"/>
        <v>1</v>
      </c>
      <c r="H151" s="21">
        <v>6.5019999999999998</v>
      </c>
      <c r="I151" s="21">
        <f t="shared" ref="I151:I198" si="14">IFERROR(IF(IF(ISERROR(H151-H150),"",H151-H150)&lt;0,"",H151-H150)," ")</f>
        <v>0.20699999999999985</v>
      </c>
      <c r="J151" s="24">
        <f t="shared" si="12"/>
        <v>16</v>
      </c>
      <c r="L151" s="8">
        <v>68</v>
      </c>
      <c r="M151" s="8">
        <v>0</v>
      </c>
      <c r="N151" s="8">
        <v>21</v>
      </c>
      <c r="O151" s="26"/>
    </row>
    <row r="152" spans="2:15" ht="15.75" customHeight="1" x14ac:dyDescent="0.25">
      <c r="B152" s="24">
        <f t="shared" si="13"/>
        <v>65</v>
      </c>
      <c r="C152" s="10" t="s">
        <v>69</v>
      </c>
      <c r="D152" s="24" t="s">
        <v>303</v>
      </c>
      <c r="E152" s="28">
        <v>55.809334639649101</v>
      </c>
      <c r="F152" s="28">
        <v>37.493536018769603</v>
      </c>
      <c r="G152" s="24">
        <f t="shared" si="11"/>
        <v>1</v>
      </c>
      <c r="H152" s="21">
        <v>6.8460000000000001</v>
      </c>
      <c r="I152" s="21">
        <f t="shared" si="14"/>
        <v>0.34400000000000031</v>
      </c>
      <c r="J152" s="24">
        <f t="shared" si="12"/>
        <v>17</v>
      </c>
      <c r="L152" s="8">
        <v>69</v>
      </c>
      <c r="M152" s="8">
        <v>0</v>
      </c>
      <c r="N152" s="8">
        <v>22</v>
      </c>
      <c r="O152" s="26"/>
    </row>
    <row r="153" spans="2:15" ht="15.75" customHeight="1" x14ac:dyDescent="0.25">
      <c r="B153" s="24">
        <f t="shared" si="13"/>
        <v>66</v>
      </c>
      <c r="C153" s="10" t="s">
        <v>70</v>
      </c>
      <c r="D153" s="24" t="s">
        <v>303</v>
      </c>
      <c r="E153" s="28">
        <v>55.811415590481303</v>
      </c>
      <c r="F153" s="28">
        <v>37.483102689258097</v>
      </c>
      <c r="G153" s="24">
        <f t="shared" si="11"/>
        <v>1</v>
      </c>
      <c r="H153" s="21">
        <v>7.54</v>
      </c>
      <c r="I153" s="21">
        <f t="shared" si="14"/>
        <v>0.69399999999999995</v>
      </c>
      <c r="J153" s="24">
        <f t="shared" si="12"/>
        <v>18</v>
      </c>
      <c r="L153" s="8">
        <v>70</v>
      </c>
      <c r="M153" s="8">
        <v>0</v>
      </c>
      <c r="N153" s="8">
        <v>23</v>
      </c>
      <c r="O153" s="26"/>
    </row>
    <row r="154" spans="2:15" ht="15.75" customHeight="1" x14ac:dyDescent="0.25">
      <c r="B154" s="24">
        <f t="shared" si="13"/>
        <v>67</v>
      </c>
      <c r="C154" s="10" t="s">
        <v>197</v>
      </c>
      <c r="D154" s="24" t="s">
        <v>303</v>
      </c>
      <c r="E154" s="28">
        <v>55.812706628570602</v>
      </c>
      <c r="F154" s="28">
        <v>37.476681182280601</v>
      </c>
      <c r="G154" s="24">
        <f t="shared" si="11"/>
        <v>1</v>
      </c>
      <c r="H154" s="21">
        <v>7.968</v>
      </c>
      <c r="I154" s="21">
        <f t="shared" si="14"/>
        <v>0.42799999999999994</v>
      </c>
      <c r="J154" s="24">
        <f t="shared" si="12"/>
        <v>19</v>
      </c>
      <c r="L154" s="8">
        <v>71</v>
      </c>
      <c r="M154" s="8">
        <v>0</v>
      </c>
      <c r="N154" s="8">
        <v>24</v>
      </c>
      <c r="O154" s="26"/>
    </row>
    <row r="155" spans="2:15" ht="15.75" customHeight="1" x14ac:dyDescent="0.25">
      <c r="B155" s="24">
        <f t="shared" si="13"/>
        <v>68</v>
      </c>
      <c r="C155" s="10" t="s">
        <v>72</v>
      </c>
      <c r="D155" s="24" t="s">
        <v>303</v>
      </c>
      <c r="E155" s="28">
        <v>55.814669787164803</v>
      </c>
      <c r="F155" s="28">
        <v>37.469352275862697</v>
      </c>
      <c r="G155" s="24">
        <f t="shared" si="11"/>
        <v>1</v>
      </c>
      <c r="H155" s="21">
        <v>8.4779999999999998</v>
      </c>
      <c r="I155" s="21">
        <f t="shared" si="14"/>
        <v>0.50999999999999979</v>
      </c>
      <c r="J155" s="24">
        <f t="shared" si="12"/>
        <v>20</v>
      </c>
      <c r="L155" s="8">
        <v>72</v>
      </c>
      <c r="M155" s="8">
        <v>0</v>
      </c>
      <c r="N155" s="8">
        <v>25</v>
      </c>
      <c r="O155" s="26"/>
    </row>
    <row r="156" spans="2:15" ht="15.75" customHeight="1" x14ac:dyDescent="0.25">
      <c r="B156" s="24">
        <f t="shared" si="13"/>
        <v>69</v>
      </c>
      <c r="C156" s="10" t="s">
        <v>198</v>
      </c>
      <c r="D156" s="24" t="s">
        <v>303</v>
      </c>
      <c r="E156" s="28">
        <v>55.817180743999302</v>
      </c>
      <c r="F156" s="28">
        <v>37.460363603450197</v>
      </c>
      <c r="G156" s="24">
        <f t="shared" si="11"/>
        <v>1</v>
      </c>
      <c r="H156" s="21">
        <v>9.1069999999999993</v>
      </c>
      <c r="I156" s="21">
        <f t="shared" si="14"/>
        <v>0.62899999999999956</v>
      </c>
      <c r="J156" s="24">
        <f t="shared" si="12"/>
        <v>21</v>
      </c>
      <c r="L156" s="8">
        <v>73</v>
      </c>
      <c r="M156" s="8">
        <v>0</v>
      </c>
      <c r="N156" s="8">
        <v>26</v>
      </c>
      <c r="O156" s="26"/>
    </row>
    <row r="157" spans="2:15" ht="15.75" customHeight="1" x14ac:dyDescent="0.25">
      <c r="B157" s="24">
        <f t="shared" si="13"/>
        <v>70</v>
      </c>
      <c r="C157" s="10" t="s">
        <v>181</v>
      </c>
      <c r="D157" s="24" t="s">
        <v>303</v>
      </c>
      <c r="E157" s="28">
        <v>55.821518156803201</v>
      </c>
      <c r="F157" s="28">
        <v>37.445893463829499</v>
      </c>
      <c r="G157" s="24">
        <f t="shared" si="11"/>
        <v>1</v>
      </c>
      <c r="H157" s="21">
        <v>10.139999999999999</v>
      </c>
      <c r="I157" s="21">
        <f t="shared" si="14"/>
        <v>1.0329999999999995</v>
      </c>
      <c r="J157" s="24">
        <f t="shared" si="12"/>
        <v>22</v>
      </c>
      <c r="L157" s="8">
        <v>74</v>
      </c>
      <c r="M157" s="8">
        <v>0</v>
      </c>
      <c r="N157" s="8">
        <v>27</v>
      </c>
      <c r="O157" s="26"/>
    </row>
    <row r="158" spans="2:15" ht="15.75" customHeight="1" x14ac:dyDescent="0.25">
      <c r="B158" s="24">
        <f t="shared" si="13"/>
        <v>71</v>
      </c>
      <c r="C158" s="10" t="s">
        <v>192</v>
      </c>
      <c r="D158" s="24" t="s">
        <v>303</v>
      </c>
      <c r="E158" s="28">
        <v>55.822934299129102</v>
      </c>
      <c r="F158" s="28">
        <v>37.440454255550897</v>
      </c>
      <c r="G158" s="24">
        <f t="shared" si="11"/>
        <v>1</v>
      </c>
      <c r="H158" s="21">
        <v>10.514999999999999</v>
      </c>
      <c r="I158" s="21">
        <f t="shared" si="14"/>
        <v>0.375</v>
      </c>
      <c r="J158" s="24">
        <f t="shared" si="12"/>
        <v>23</v>
      </c>
      <c r="L158" s="8">
        <v>75</v>
      </c>
      <c r="M158" s="8">
        <v>0</v>
      </c>
      <c r="N158" s="8">
        <v>28</v>
      </c>
      <c r="O158" s="26"/>
    </row>
    <row r="159" spans="2:15" ht="15.75" customHeight="1" x14ac:dyDescent="0.25">
      <c r="B159" s="24">
        <f t="shared" si="13"/>
        <v>72</v>
      </c>
      <c r="C159" s="10" t="s">
        <v>152</v>
      </c>
      <c r="D159" s="24" t="s">
        <v>303</v>
      </c>
      <c r="E159" s="28">
        <v>55.824579566774197</v>
      </c>
      <c r="F159" s="28">
        <v>37.434259280798003</v>
      </c>
      <c r="G159" s="24">
        <f t="shared" si="11"/>
        <v>1</v>
      </c>
      <c r="H159" s="21">
        <v>10.944999999999999</v>
      </c>
      <c r="I159" s="21">
        <f t="shared" si="14"/>
        <v>0.42999999999999972</v>
      </c>
      <c r="J159" s="24">
        <f t="shared" si="12"/>
        <v>24</v>
      </c>
      <c r="L159" s="8">
        <v>76</v>
      </c>
      <c r="M159" s="8">
        <v>0</v>
      </c>
      <c r="N159" s="8">
        <v>29</v>
      </c>
      <c r="O159" s="26"/>
    </row>
    <row r="160" spans="2:15" ht="15.75" customHeight="1" x14ac:dyDescent="0.25">
      <c r="B160" s="24">
        <f t="shared" si="13"/>
        <v>73</v>
      </c>
      <c r="C160" s="10" t="s">
        <v>153</v>
      </c>
      <c r="D160" s="24" t="s">
        <v>303</v>
      </c>
      <c r="E160" s="28">
        <v>55.826332095900398</v>
      </c>
      <c r="F160" s="28">
        <v>37.426711598969497</v>
      </c>
      <c r="G160" s="24">
        <f t="shared" si="11"/>
        <v>1</v>
      </c>
      <c r="H160" s="21">
        <v>11.455999999999998</v>
      </c>
      <c r="I160" s="21">
        <f t="shared" si="14"/>
        <v>0.51099999999999923</v>
      </c>
      <c r="J160" s="24">
        <f t="shared" si="12"/>
        <v>25</v>
      </c>
      <c r="L160" s="8">
        <v>77</v>
      </c>
      <c r="M160" s="8">
        <v>0</v>
      </c>
      <c r="N160" s="8">
        <v>30</v>
      </c>
      <c r="O160" s="26"/>
    </row>
    <row r="161" spans="2:15" ht="15.75" customHeight="1" x14ac:dyDescent="0.25">
      <c r="B161" s="24">
        <f t="shared" si="13"/>
        <v>74</v>
      </c>
      <c r="C161" s="10" t="s">
        <v>154</v>
      </c>
      <c r="D161" s="24" t="s">
        <v>303</v>
      </c>
      <c r="E161" s="28">
        <v>55.828307283558502</v>
      </c>
      <c r="F161" s="28">
        <v>37.417474032462003</v>
      </c>
      <c r="G161" s="24">
        <f t="shared" si="11"/>
        <v>1</v>
      </c>
      <c r="H161" s="21">
        <v>12.074999999999998</v>
      </c>
      <c r="I161" s="21">
        <f t="shared" si="14"/>
        <v>0.61899999999999977</v>
      </c>
      <c r="J161" s="24">
        <f t="shared" si="12"/>
        <v>26</v>
      </c>
      <c r="L161" s="8">
        <v>78</v>
      </c>
      <c r="M161" s="8">
        <v>0</v>
      </c>
      <c r="N161" s="8">
        <v>31</v>
      </c>
      <c r="O161" s="26"/>
    </row>
    <row r="162" spans="2:15" ht="15.75" customHeight="1" x14ac:dyDescent="0.25">
      <c r="B162" s="24">
        <f t="shared" si="13"/>
        <v>75</v>
      </c>
      <c r="C162" s="10" t="s">
        <v>155</v>
      </c>
      <c r="D162" s="24" t="s">
        <v>303</v>
      </c>
      <c r="E162" s="28">
        <v>55.829238916948</v>
      </c>
      <c r="F162" s="28">
        <v>37.412733724135698</v>
      </c>
      <c r="G162" s="24">
        <f t="shared" si="11"/>
        <v>1</v>
      </c>
      <c r="H162" s="21">
        <v>12.388999999999998</v>
      </c>
      <c r="I162" s="21">
        <f t="shared" si="14"/>
        <v>0.31400000000000006</v>
      </c>
      <c r="J162" s="24">
        <f t="shared" si="12"/>
        <v>27</v>
      </c>
      <c r="L162" s="8">
        <v>79</v>
      </c>
      <c r="M162" s="8">
        <v>0</v>
      </c>
      <c r="N162" s="8">
        <v>32</v>
      </c>
      <c r="O162" s="26"/>
    </row>
    <row r="163" spans="2:15" ht="15.75" customHeight="1" x14ac:dyDescent="0.25">
      <c r="B163" s="24">
        <f t="shared" si="13"/>
        <v>76</v>
      </c>
      <c r="C163" s="10" t="s">
        <v>156</v>
      </c>
      <c r="D163" s="24" t="s">
        <v>303</v>
      </c>
      <c r="E163" s="28">
        <v>55.831473764826697</v>
      </c>
      <c r="F163" s="28">
        <v>37.402234763974199</v>
      </c>
      <c r="G163" s="24">
        <f t="shared" si="11"/>
        <v>1</v>
      </c>
      <c r="H163" s="21">
        <v>13.068999999999997</v>
      </c>
      <c r="I163" s="21">
        <f t="shared" si="14"/>
        <v>0.67999999999999972</v>
      </c>
      <c r="J163" s="24">
        <f t="shared" si="12"/>
        <v>28</v>
      </c>
      <c r="L163" s="8">
        <v>80</v>
      </c>
      <c r="M163" s="8">
        <v>0</v>
      </c>
      <c r="N163" s="8">
        <v>33</v>
      </c>
      <c r="O163" s="26"/>
    </row>
    <row r="164" spans="2:15" ht="15.75" customHeight="1" x14ac:dyDescent="0.25">
      <c r="B164" s="24">
        <f t="shared" si="13"/>
        <v>77</v>
      </c>
      <c r="C164" s="10" t="s">
        <v>178</v>
      </c>
      <c r="D164" s="24" t="s">
        <v>303</v>
      </c>
      <c r="E164" s="28">
        <v>55.832997000011297</v>
      </c>
      <c r="F164" s="28">
        <v>37.3920192367449</v>
      </c>
      <c r="G164" s="24">
        <f t="shared" si="11"/>
        <v>1</v>
      </c>
      <c r="H164" s="21">
        <v>13.731999999999998</v>
      </c>
      <c r="I164" s="21">
        <f t="shared" si="14"/>
        <v>0.66300000000000026</v>
      </c>
      <c r="J164" s="24">
        <f t="shared" si="12"/>
        <v>29</v>
      </c>
      <c r="L164" s="8">
        <v>81</v>
      </c>
      <c r="M164" s="8">
        <v>0</v>
      </c>
      <c r="N164" s="8">
        <v>34</v>
      </c>
      <c r="O164" s="26"/>
    </row>
    <row r="165" spans="2:15" ht="15.75" customHeight="1" x14ac:dyDescent="0.25">
      <c r="B165" s="24">
        <f t="shared" si="13"/>
        <v>78</v>
      </c>
      <c r="C165" s="10" t="s">
        <v>177</v>
      </c>
      <c r="D165" s="24" t="s">
        <v>303</v>
      </c>
      <c r="E165" s="28">
        <v>55.836417829239601</v>
      </c>
      <c r="F165" s="28">
        <v>37.387860546908399</v>
      </c>
      <c r="G165" s="24">
        <f t="shared" si="11"/>
        <v>1</v>
      </c>
      <c r="H165" s="21">
        <v>14.249999999999998</v>
      </c>
      <c r="I165" s="21">
        <f t="shared" si="14"/>
        <v>0.51800000000000068</v>
      </c>
      <c r="J165" s="24">
        <f t="shared" si="12"/>
        <v>30</v>
      </c>
      <c r="L165" s="8">
        <v>82</v>
      </c>
      <c r="M165" s="8">
        <v>0</v>
      </c>
      <c r="N165" s="8">
        <v>35</v>
      </c>
      <c r="O165" s="26"/>
    </row>
    <row r="166" spans="2:15" ht="15.75" customHeight="1" x14ac:dyDescent="0.25">
      <c r="B166" s="24">
        <f t="shared" si="13"/>
        <v>79</v>
      </c>
      <c r="C166" s="10" t="s">
        <v>176</v>
      </c>
      <c r="D166" s="24" t="s">
        <v>343</v>
      </c>
      <c r="E166" s="28">
        <v>55.839956460439502</v>
      </c>
      <c r="F166" s="28">
        <v>37.386586298670899</v>
      </c>
      <c r="G166" s="24">
        <f t="shared" si="11"/>
        <v>1</v>
      </c>
      <c r="H166" s="21">
        <v>14.651999999999997</v>
      </c>
      <c r="I166" s="21">
        <f t="shared" si="14"/>
        <v>0.40199999999999925</v>
      </c>
      <c r="J166" s="24">
        <f t="shared" si="12"/>
        <v>31</v>
      </c>
      <c r="L166" s="8">
        <v>83</v>
      </c>
      <c r="M166" s="8">
        <v>0</v>
      </c>
      <c r="N166" s="8">
        <v>36</v>
      </c>
      <c r="O166" s="26"/>
    </row>
    <row r="167" spans="2:15" ht="15.75" customHeight="1" x14ac:dyDescent="0.25">
      <c r="B167" s="24">
        <f t="shared" si="13"/>
        <v>80</v>
      </c>
      <c r="C167" s="10" t="s">
        <v>175</v>
      </c>
      <c r="D167" s="24" t="s">
        <v>343</v>
      </c>
      <c r="E167" s="28">
        <v>55.841627632980902</v>
      </c>
      <c r="F167" s="28">
        <v>37.3847153776996</v>
      </c>
      <c r="G167" s="24">
        <f t="shared" si="11"/>
        <v>1</v>
      </c>
      <c r="H167" s="21">
        <v>14.911999999999997</v>
      </c>
      <c r="I167" s="21">
        <f t="shared" si="14"/>
        <v>0.25999999999999979</v>
      </c>
      <c r="J167" s="24">
        <f t="shared" si="12"/>
        <v>32</v>
      </c>
      <c r="L167" s="8">
        <v>84</v>
      </c>
      <c r="M167" s="8">
        <v>0</v>
      </c>
      <c r="N167" s="8">
        <v>37</v>
      </c>
      <c r="O167" s="26"/>
    </row>
    <row r="168" spans="2:15" ht="15.75" customHeight="1" x14ac:dyDescent="0.25">
      <c r="B168" s="24">
        <f t="shared" si="13"/>
        <v>81</v>
      </c>
      <c r="C168" s="10" t="s">
        <v>173</v>
      </c>
      <c r="D168" s="24" t="s">
        <v>343</v>
      </c>
      <c r="E168" s="28">
        <v>55.8476193317411</v>
      </c>
      <c r="F168" s="28">
        <v>37.373124077286299</v>
      </c>
      <c r="G168" s="24">
        <f t="shared" si="11"/>
        <v>1</v>
      </c>
      <c r="H168" s="21">
        <v>15.857999999999997</v>
      </c>
      <c r="I168" s="21">
        <f t="shared" si="14"/>
        <v>0.94599999999999973</v>
      </c>
      <c r="J168" s="24">
        <f t="shared" si="12"/>
        <v>33</v>
      </c>
      <c r="L168" s="8">
        <v>85</v>
      </c>
      <c r="M168" s="8">
        <v>0</v>
      </c>
      <c r="N168" s="8">
        <v>38</v>
      </c>
      <c r="O168" s="26"/>
    </row>
    <row r="169" spans="2:15" ht="15.75" customHeight="1" x14ac:dyDescent="0.25">
      <c r="B169" s="24">
        <f t="shared" si="13"/>
        <v>82</v>
      </c>
      <c r="C169" s="10" t="s">
        <v>172</v>
      </c>
      <c r="D169" s="24" t="s">
        <v>343</v>
      </c>
      <c r="E169" s="28">
        <v>55.849299177641903</v>
      </c>
      <c r="F169" s="28">
        <v>37.369688493775598</v>
      </c>
      <c r="G169" s="24">
        <f t="shared" si="11"/>
        <v>1</v>
      </c>
      <c r="H169" s="21">
        <v>16.142999999999997</v>
      </c>
      <c r="I169" s="21">
        <f t="shared" si="14"/>
        <v>0.28500000000000014</v>
      </c>
      <c r="J169" s="24">
        <f t="shared" si="12"/>
        <v>34</v>
      </c>
      <c r="L169" s="8">
        <v>86</v>
      </c>
      <c r="M169" s="8">
        <v>0</v>
      </c>
      <c r="N169" s="8">
        <v>39</v>
      </c>
      <c r="O169" s="26"/>
    </row>
    <row r="170" spans="2:15" ht="15.75" customHeight="1" x14ac:dyDescent="0.25">
      <c r="B170" s="24">
        <f t="shared" si="13"/>
        <v>83</v>
      </c>
      <c r="C170" s="10" t="s">
        <v>166</v>
      </c>
      <c r="D170" s="24" t="s">
        <v>341</v>
      </c>
      <c r="E170" s="28">
        <v>55.847281481327002</v>
      </c>
      <c r="F170" s="28">
        <v>37.361288596039202</v>
      </c>
      <c r="G170" s="24">
        <f t="shared" si="11"/>
        <v>1</v>
      </c>
      <c r="H170" s="21">
        <v>16.800999999999998</v>
      </c>
      <c r="I170" s="21">
        <f t="shared" si="14"/>
        <v>0.65800000000000125</v>
      </c>
      <c r="J170" s="24">
        <f t="shared" si="12"/>
        <v>35</v>
      </c>
      <c r="L170" s="8">
        <v>87</v>
      </c>
      <c r="M170" s="8">
        <v>0</v>
      </c>
      <c r="N170" s="8">
        <v>40</v>
      </c>
      <c r="O170" s="26"/>
    </row>
    <row r="171" spans="2:15" ht="15.75" customHeight="1" x14ac:dyDescent="0.25">
      <c r="B171" s="24">
        <f t="shared" si="13"/>
        <v>84</v>
      </c>
      <c r="C171" s="10" t="s">
        <v>166</v>
      </c>
      <c r="D171" s="24" t="s">
        <v>341</v>
      </c>
      <c r="E171" s="28">
        <v>55.846011259559702</v>
      </c>
      <c r="F171" s="28">
        <v>37.359215423890603</v>
      </c>
      <c r="G171" s="24">
        <f t="shared" si="11"/>
        <v>1</v>
      </c>
      <c r="H171" s="21">
        <v>16.992999999999999</v>
      </c>
      <c r="I171" s="21">
        <f t="shared" si="14"/>
        <v>0.19200000000000017</v>
      </c>
      <c r="J171" s="24">
        <f t="shared" si="12"/>
        <v>36</v>
      </c>
      <c r="L171" s="8">
        <v>88</v>
      </c>
      <c r="M171" s="8">
        <v>0</v>
      </c>
      <c r="N171" s="8">
        <v>41</v>
      </c>
      <c r="O171" s="26"/>
    </row>
    <row r="172" spans="2:15" ht="15.75" customHeight="1" x14ac:dyDescent="0.25">
      <c r="B172" s="24">
        <f t="shared" si="13"/>
        <v>85</v>
      </c>
      <c r="C172" s="10" t="s">
        <v>165</v>
      </c>
      <c r="D172" s="24" t="s">
        <v>341</v>
      </c>
      <c r="E172" s="28">
        <v>55.842864832041698</v>
      </c>
      <c r="F172" s="28">
        <v>37.354249494808101</v>
      </c>
      <c r="G172" s="24">
        <f t="shared" si="11"/>
        <v>1</v>
      </c>
      <c r="H172" s="21">
        <v>17.460999999999999</v>
      </c>
      <c r="I172" s="21">
        <f t="shared" si="14"/>
        <v>0.46799999999999997</v>
      </c>
      <c r="J172" s="24">
        <f t="shared" si="12"/>
        <v>37</v>
      </c>
      <c r="L172" s="8">
        <v>89</v>
      </c>
      <c r="M172" s="8">
        <v>0</v>
      </c>
      <c r="N172" s="8">
        <v>42</v>
      </c>
      <c r="O172" s="26"/>
    </row>
    <row r="173" spans="2:15" ht="15.75" customHeight="1" x14ac:dyDescent="0.25">
      <c r="B173" s="24">
        <f t="shared" si="13"/>
        <v>86</v>
      </c>
      <c r="C173" s="10" t="s">
        <v>191</v>
      </c>
      <c r="D173" s="24" t="s">
        <v>341</v>
      </c>
      <c r="E173" s="28">
        <v>55.840763280012901</v>
      </c>
      <c r="F173" s="28">
        <v>37.350873806487698</v>
      </c>
      <c r="G173" s="24">
        <f t="shared" si="11"/>
        <v>1</v>
      </c>
      <c r="H173" s="21">
        <v>17.777999999999999</v>
      </c>
      <c r="I173" s="21">
        <f t="shared" si="14"/>
        <v>0.31700000000000017</v>
      </c>
      <c r="J173" s="24">
        <f t="shared" si="12"/>
        <v>38</v>
      </c>
      <c r="L173" s="8">
        <v>90</v>
      </c>
      <c r="M173" s="8">
        <v>0</v>
      </c>
      <c r="N173" s="8">
        <v>43</v>
      </c>
      <c r="O173" s="26"/>
    </row>
    <row r="174" spans="2:15" ht="15.75" customHeight="1" x14ac:dyDescent="0.25">
      <c r="B174" s="24">
        <f t="shared" si="13"/>
        <v>87</v>
      </c>
      <c r="C174" s="10" t="s">
        <v>164</v>
      </c>
      <c r="D174" s="24" t="s">
        <v>340</v>
      </c>
      <c r="E174" s="28">
        <v>55.839697790483399</v>
      </c>
      <c r="F174" s="28">
        <v>37.3508270631065</v>
      </c>
      <c r="G174" s="24">
        <f t="shared" si="11"/>
        <v>1</v>
      </c>
      <c r="H174" s="21">
        <v>18.111999999999998</v>
      </c>
      <c r="I174" s="21">
        <f t="shared" si="14"/>
        <v>0.33399999999999963</v>
      </c>
      <c r="J174" s="24">
        <f t="shared" si="12"/>
        <v>39</v>
      </c>
      <c r="L174" s="8">
        <v>91</v>
      </c>
      <c r="M174" s="8">
        <v>0</v>
      </c>
      <c r="N174" s="8">
        <v>44</v>
      </c>
      <c r="O174" s="26"/>
    </row>
    <row r="175" spans="2:15" ht="15.75" customHeight="1" x14ac:dyDescent="0.25">
      <c r="B175" s="24">
        <f t="shared" si="13"/>
        <v>88</v>
      </c>
      <c r="C175" s="10" t="s">
        <v>163</v>
      </c>
      <c r="D175" s="24" t="s">
        <v>340</v>
      </c>
      <c r="E175" s="28">
        <v>55.837189051649403</v>
      </c>
      <c r="F175" s="28">
        <v>37.352864670377997</v>
      </c>
      <c r="G175" s="24">
        <f t="shared" si="11"/>
        <v>1</v>
      </c>
      <c r="H175" s="21">
        <v>18.422999999999998</v>
      </c>
      <c r="I175" s="21">
        <f t="shared" si="14"/>
        <v>0.31099999999999994</v>
      </c>
      <c r="J175" s="24">
        <f t="shared" si="12"/>
        <v>40</v>
      </c>
      <c r="L175" s="8">
        <v>92</v>
      </c>
      <c r="M175" s="8">
        <v>0</v>
      </c>
      <c r="N175" s="8">
        <v>45</v>
      </c>
      <c r="O175" s="26"/>
    </row>
    <row r="176" spans="2:15" ht="15.75" customHeight="1" x14ac:dyDescent="0.25">
      <c r="B176" s="24">
        <f t="shared" si="13"/>
        <v>89</v>
      </c>
      <c r="C176" s="10" t="s">
        <v>162</v>
      </c>
      <c r="D176" s="24" t="s">
        <v>340</v>
      </c>
      <c r="E176" s="28">
        <v>55.835575281651003</v>
      </c>
      <c r="F176" s="28">
        <v>37.356199216681198</v>
      </c>
      <c r="G176" s="24">
        <f t="shared" si="11"/>
        <v>1</v>
      </c>
      <c r="H176" s="21">
        <v>18.700999999999997</v>
      </c>
      <c r="I176" s="21">
        <f t="shared" si="14"/>
        <v>0.27799999999999869</v>
      </c>
      <c r="J176" s="24">
        <f t="shared" si="12"/>
        <v>41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>
        <f t="shared" si="13"/>
        <v>90</v>
      </c>
      <c r="C177" s="10" t="s">
        <v>161</v>
      </c>
      <c r="D177" s="24" t="s">
        <v>340</v>
      </c>
      <c r="E177" s="28">
        <v>55.833127372142201</v>
      </c>
      <c r="F177" s="28">
        <v>37.356145211775697</v>
      </c>
      <c r="G177" s="24">
        <f t="shared" si="11"/>
        <v>1</v>
      </c>
      <c r="H177" s="21">
        <v>19.027999999999999</v>
      </c>
      <c r="I177" s="21">
        <f t="shared" si="14"/>
        <v>0.32700000000000173</v>
      </c>
      <c r="J177" s="24">
        <f t="shared" si="12"/>
        <v>42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>
        <f t="shared" si="13"/>
        <v>91</v>
      </c>
      <c r="C178" s="10" t="s">
        <v>160</v>
      </c>
      <c r="D178" s="24" t="s">
        <v>340</v>
      </c>
      <c r="E178" s="28">
        <v>55.8306126767366</v>
      </c>
      <c r="F178" s="28">
        <v>37.354322570738297</v>
      </c>
      <c r="G178" s="24">
        <f t="shared" si="11"/>
        <v>1</v>
      </c>
      <c r="H178" s="21">
        <v>19.329999999999998</v>
      </c>
      <c r="I178" s="21">
        <f t="shared" si="14"/>
        <v>0.3019999999999996</v>
      </c>
      <c r="J178" s="24">
        <f t="shared" si="12"/>
        <v>43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>
        <f t="shared" si="13"/>
        <v>92</v>
      </c>
      <c r="C179" s="10" t="s">
        <v>159</v>
      </c>
      <c r="D179" s="24" t="s">
        <v>340</v>
      </c>
      <c r="E179" s="28">
        <v>55.828196739533297</v>
      </c>
      <c r="F179" s="28">
        <v>37.353550530335703</v>
      </c>
      <c r="G179" s="24">
        <f t="shared" si="11"/>
        <v>1</v>
      </c>
      <c r="H179" s="21">
        <v>19.529999999999998</v>
      </c>
      <c r="I179" s="21">
        <f t="shared" si="14"/>
        <v>0.19999999999999929</v>
      </c>
      <c r="J179" s="24">
        <f t="shared" si="12"/>
        <v>44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>
        <f t="shared" si="13"/>
        <v>93</v>
      </c>
      <c r="C180" s="10" t="s">
        <v>158</v>
      </c>
      <c r="D180" s="24" t="s">
        <v>340</v>
      </c>
      <c r="E180" s="28">
        <v>55.827111969980201</v>
      </c>
      <c r="F180" s="28">
        <v>37.352343119216798</v>
      </c>
      <c r="G180" s="24">
        <f t="shared" ref="G180:G198" si="15">IF(M175&gt;0,0,IF(N175&gt;0,1,""))</f>
        <v>1</v>
      </c>
      <c r="H180" s="21">
        <v>19.736999999999998</v>
      </c>
      <c r="I180" s="21">
        <f t="shared" si="14"/>
        <v>0.20700000000000074</v>
      </c>
      <c r="J180" s="24">
        <f t="shared" ref="J180:J198" si="16">IF(M175&gt;0,M175,IF(N175&gt;0,N175," "))</f>
        <v>45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>
        <f t="shared" si="13"/>
        <v>94</v>
      </c>
      <c r="C181" s="10" t="s">
        <v>308</v>
      </c>
      <c r="D181" s="41"/>
      <c r="E181" s="28"/>
      <c r="F181" s="28"/>
      <c r="G181" s="52" t="s">
        <v>385</v>
      </c>
      <c r="H181" s="48">
        <f>H180+I181</f>
        <v>19.837</v>
      </c>
      <c r="I181" s="21">
        <v>0.1</v>
      </c>
      <c r="J181" s="24"/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3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5"/>
        <v/>
      </c>
      <c r="H182" s="21" t="s">
        <v>81</v>
      </c>
      <c r="I182" s="21" t="str">
        <f t="shared" si="14"/>
        <v xml:space="preserve"> </v>
      </c>
      <c r="J182" s="24" t="str">
        <f t="shared" si="16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3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5"/>
        <v/>
      </c>
      <c r="H183" s="21" t="s">
        <v>81</v>
      </c>
      <c r="I183" s="21" t="str">
        <f t="shared" si="14"/>
        <v xml:space="preserve"> </v>
      </c>
      <c r="J183" s="24" t="str">
        <f t="shared" si="16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3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5"/>
        <v/>
      </c>
      <c r="H184" s="21" t="s">
        <v>81</v>
      </c>
      <c r="I184" s="21" t="str">
        <f t="shared" si="14"/>
        <v xml:space="preserve"> </v>
      </c>
      <c r="J184" s="24" t="str">
        <f t="shared" si="16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3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5"/>
        <v/>
      </c>
      <c r="H185" s="21" t="s">
        <v>81</v>
      </c>
      <c r="I185" s="21" t="str">
        <f t="shared" si="14"/>
        <v xml:space="preserve"> </v>
      </c>
      <c r="J185" s="24" t="str">
        <f t="shared" si="16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3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5"/>
        <v/>
      </c>
      <c r="H186" s="21" t="s">
        <v>81</v>
      </c>
      <c r="I186" s="21" t="str">
        <f t="shared" si="14"/>
        <v xml:space="preserve"> </v>
      </c>
      <c r="J186" s="24" t="str">
        <f t="shared" si="16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3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5"/>
        <v/>
      </c>
      <c r="H187" s="21" t="s">
        <v>81</v>
      </c>
      <c r="I187" s="21" t="str">
        <f t="shared" si="14"/>
        <v xml:space="preserve"> </v>
      </c>
      <c r="J187" s="24" t="str">
        <f t="shared" si="16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3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5"/>
        <v/>
      </c>
      <c r="H188" s="21" t="s">
        <v>81</v>
      </c>
      <c r="I188" s="21" t="str">
        <f t="shared" si="14"/>
        <v xml:space="preserve"> </v>
      </c>
      <c r="J188" s="24" t="str">
        <f t="shared" si="16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3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5"/>
        <v/>
      </c>
      <c r="H189" s="21" t="s">
        <v>81</v>
      </c>
      <c r="I189" s="21" t="str">
        <f t="shared" si="14"/>
        <v xml:space="preserve"> </v>
      </c>
      <c r="J189" s="24" t="str">
        <f t="shared" si="16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3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5"/>
        <v/>
      </c>
      <c r="H190" s="21" t="s">
        <v>81</v>
      </c>
      <c r="I190" s="21" t="str">
        <f t="shared" si="14"/>
        <v xml:space="preserve"> </v>
      </c>
      <c r="J190" s="24" t="str">
        <f t="shared" si="16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3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5"/>
        <v/>
      </c>
      <c r="H191" s="21" t="s">
        <v>81</v>
      </c>
      <c r="I191" s="21" t="str">
        <f t="shared" si="14"/>
        <v xml:space="preserve"> </v>
      </c>
      <c r="J191" s="24" t="str">
        <f t="shared" si="16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3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5"/>
        <v/>
      </c>
      <c r="H192" s="21" t="s">
        <v>81</v>
      </c>
      <c r="I192" s="21" t="str">
        <f t="shared" si="14"/>
        <v xml:space="preserve"> </v>
      </c>
      <c r="J192" s="24" t="str">
        <f t="shared" si="16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3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5"/>
        <v/>
      </c>
      <c r="H193" s="21" t="s">
        <v>81</v>
      </c>
      <c r="I193" s="21" t="str">
        <f t="shared" si="14"/>
        <v xml:space="preserve"> </v>
      </c>
      <c r="J193" s="24" t="str">
        <f t="shared" si="16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3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5"/>
        <v/>
      </c>
      <c r="H194" s="21" t="s">
        <v>81</v>
      </c>
      <c r="I194" s="21" t="str">
        <f t="shared" si="14"/>
        <v xml:space="preserve"> </v>
      </c>
      <c r="J194" s="24" t="str">
        <f t="shared" si="16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3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5"/>
        <v/>
      </c>
      <c r="H195" s="21" t="s">
        <v>81</v>
      </c>
      <c r="I195" s="21" t="str">
        <f t="shared" si="14"/>
        <v xml:space="preserve"> </v>
      </c>
      <c r="J195" s="24" t="str">
        <f t="shared" si="16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3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5"/>
        <v/>
      </c>
      <c r="H196" s="21" t="s">
        <v>81</v>
      </c>
      <c r="I196" s="21" t="str">
        <f t="shared" si="14"/>
        <v xml:space="preserve"> </v>
      </c>
      <c r="J196" s="24" t="str">
        <f t="shared" si="16"/>
        <v xml:space="preserve"> </v>
      </c>
      <c r="O196" s="26"/>
    </row>
    <row r="197" spans="2:15" ht="15.75" customHeight="1" x14ac:dyDescent="0.25">
      <c r="B197" s="24" t="str">
        <f t="shared" si="13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5"/>
        <v/>
      </c>
      <c r="H197" s="21" t="s">
        <v>81</v>
      </c>
      <c r="I197" s="21" t="str">
        <f t="shared" si="14"/>
        <v xml:space="preserve"> </v>
      </c>
      <c r="J197" s="24" t="str">
        <f t="shared" si="16"/>
        <v xml:space="preserve"> </v>
      </c>
      <c r="O197" s="26"/>
    </row>
    <row r="198" spans="2:15" ht="15.75" customHeight="1" x14ac:dyDescent="0.25">
      <c r="B198" s="24" t="str">
        <f t="shared" si="13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5"/>
        <v/>
      </c>
      <c r="H198" s="21" t="s">
        <v>81</v>
      </c>
      <c r="I198" s="21" t="str">
        <f t="shared" si="14"/>
        <v xml:space="preserve"> </v>
      </c>
      <c r="J198" s="24" t="str">
        <f t="shared" si="16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AA80:AB80"/>
    <mergeCell ref="R81:R85"/>
    <mergeCell ref="S81:S85"/>
    <mergeCell ref="T81:T85"/>
    <mergeCell ref="U81:U85"/>
    <mergeCell ref="Y81:Y85"/>
    <mergeCell ref="Z81:Z85"/>
    <mergeCell ref="AA81:AA85"/>
    <mergeCell ref="AB81:AB85"/>
    <mergeCell ref="X80:X85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X21:X26"/>
    <mergeCell ref="Y21:Z21"/>
    <mergeCell ref="R21:S21"/>
    <mergeCell ref="T21:U21"/>
    <mergeCell ref="W21:W26"/>
    <mergeCell ref="Q80:Q85"/>
    <mergeCell ref="R80:S80"/>
    <mergeCell ref="T80:U80"/>
    <mergeCell ref="Y80:Z80"/>
    <mergeCell ref="I80:I83"/>
    <mergeCell ref="J80:J83"/>
    <mergeCell ref="P80:P85"/>
    <mergeCell ref="W80:W85"/>
    <mergeCell ref="C78:I78"/>
    <mergeCell ref="C37:I37"/>
    <mergeCell ref="B80:B83"/>
    <mergeCell ref="C80:C83"/>
    <mergeCell ref="E80:E83"/>
    <mergeCell ref="F80:F83"/>
    <mergeCell ref="G80:G83"/>
    <mergeCell ref="E1:J3"/>
    <mergeCell ref="C15:D16"/>
    <mergeCell ref="E15:E16"/>
    <mergeCell ref="C30:I30"/>
    <mergeCell ref="P21:P26"/>
    <mergeCell ref="C23:I24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P19:Y19"/>
    <mergeCell ref="Y11:Z11"/>
    <mergeCell ref="C18:I18"/>
    <mergeCell ref="Q21:Q26"/>
    <mergeCell ref="H80:H83"/>
    <mergeCell ref="C4:C5"/>
    <mergeCell ref="D4:D5"/>
    <mergeCell ref="E4:E5"/>
    <mergeCell ref="C8:I9"/>
    <mergeCell ref="C10:I11"/>
  </mergeCells>
  <conditionalFormatting sqref="C84 C131 C182:D198 C133:C142 C147:C180">
    <cfRule type="notContainsBlanks" dxfId="349" priority="64">
      <formula>LEN(TRIM(C84))&gt;0</formula>
    </cfRule>
  </conditionalFormatting>
  <conditionalFormatting sqref="G148:J180 G182:J198 B182:B198 E84:J130 B84:B142 B147:B180 D147:J147 E132:J142 E131:F131 I131:J131">
    <cfRule type="expression" dxfId="348" priority="63">
      <formula>IF($C84=" ",FALSE,TRUE)</formula>
    </cfRule>
  </conditionalFormatting>
  <conditionalFormatting sqref="C85">
    <cfRule type="notContainsBlanks" dxfId="347" priority="62">
      <formula>LEN(TRIM(C85))&gt;0</formula>
    </cfRule>
  </conditionalFormatting>
  <conditionalFormatting sqref="C86">
    <cfRule type="notContainsBlanks" dxfId="346" priority="61">
      <formula>LEN(TRIM(C86))&gt;0</formula>
    </cfRule>
  </conditionalFormatting>
  <conditionalFormatting sqref="C87">
    <cfRule type="notContainsBlanks" dxfId="345" priority="60">
      <formula>LEN(TRIM(C87))&gt;0</formula>
    </cfRule>
  </conditionalFormatting>
  <conditionalFormatting sqref="C88">
    <cfRule type="notContainsBlanks" dxfId="344" priority="59">
      <formula>LEN(TRIM(C88))&gt;0</formula>
    </cfRule>
  </conditionalFormatting>
  <conditionalFormatting sqref="C89">
    <cfRule type="notContainsBlanks" dxfId="343" priority="58">
      <formula>LEN(TRIM(C89))&gt;0</formula>
    </cfRule>
  </conditionalFormatting>
  <conditionalFormatting sqref="C90">
    <cfRule type="notContainsBlanks" dxfId="342" priority="57">
      <formula>LEN(TRIM(C90))&gt;0</formula>
    </cfRule>
  </conditionalFormatting>
  <conditionalFormatting sqref="C91">
    <cfRule type="notContainsBlanks" dxfId="341" priority="56">
      <formula>LEN(TRIM(C91))&gt;0</formula>
    </cfRule>
  </conditionalFormatting>
  <conditionalFormatting sqref="C92">
    <cfRule type="notContainsBlanks" dxfId="340" priority="55">
      <formula>LEN(TRIM(C92))&gt;0</formula>
    </cfRule>
  </conditionalFormatting>
  <conditionalFormatting sqref="C93">
    <cfRule type="notContainsBlanks" dxfId="339" priority="54">
      <formula>LEN(TRIM(C93))&gt;0</formula>
    </cfRule>
  </conditionalFormatting>
  <conditionalFormatting sqref="C94">
    <cfRule type="notContainsBlanks" dxfId="338" priority="53">
      <formula>LEN(TRIM(C94))&gt;0</formula>
    </cfRule>
  </conditionalFormatting>
  <conditionalFormatting sqref="C95">
    <cfRule type="notContainsBlanks" dxfId="337" priority="52">
      <formula>LEN(TRIM(C95))&gt;0</formula>
    </cfRule>
  </conditionalFormatting>
  <conditionalFormatting sqref="C96">
    <cfRule type="notContainsBlanks" dxfId="336" priority="51">
      <formula>LEN(TRIM(C96))&gt;0</formula>
    </cfRule>
  </conditionalFormatting>
  <conditionalFormatting sqref="C97">
    <cfRule type="notContainsBlanks" dxfId="335" priority="50">
      <formula>LEN(TRIM(C97))&gt;0</formula>
    </cfRule>
  </conditionalFormatting>
  <conditionalFormatting sqref="C98">
    <cfRule type="notContainsBlanks" dxfId="334" priority="49">
      <formula>LEN(TRIM(C98))&gt;0</formula>
    </cfRule>
  </conditionalFormatting>
  <conditionalFormatting sqref="C99">
    <cfRule type="notContainsBlanks" dxfId="333" priority="48">
      <formula>LEN(TRIM(C99))&gt;0</formula>
    </cfRule>
  </conditionalFormatting>
  <conditionalFormatting sqref="C100">
    <cfRule type="notContainsBlanks" dxfId="332" priority="47">
      <formula>LEN(TRIM(C100))&gt;0</formula>
    </cfRule>
  </conditionalFormatting>
  <conditionalFormatting sqref="C101">
    <cfRule type="notContainsBlanks" dxfId="331" priority="46">
      <formula>LEN(TRIM(C101))&gt;0</formula>
    </cfRule>
  </conditionalFormatting>
  <conditionalFormatting sqref="C102">
    <cfRule type="notContainsBlanks" dxfId="330" priority="45">
      <formula>LEN(TRIM(C102))&gt;0</formula>
    </cfRule>
  </conditionalFormatting>
  <conditionalFormatting sqref="C103">
    <cfRule type="notContainsBlanks" dxfId="329" priority="44">
      <formula>LEN(TRIM(C103))&gt;0</formula>
    </cfRule>
  </conditionalFormatting>
  <conditionalFormatting sqref="C104">
    <cfRule type="notContainsBlanks" dxfId="328" priority="43">
      <formula>LEN(TRIM(C104))&gt;0</formula>
    </cfRule>
  </conditionalFormatting>
  <conditionalFormatting sqref="C105">
    <cfRule type="notContainsBlanks" dxfId="327" priority="42">
      <formula>LEN(TRIM(C105))&gt;0</formula>
    </cfRule>
  </conditionalFormatting>
  <conditionalFormatting sqref="C106">
    <cfRule type="notContainsBlanks" dxfId="326" priority="41">
      <formula>LEN(TRIM(C106))&gt;0</formula>
    </cfRule>
  </conditionalFormatting>
  <conditionalFormatting sqref="C107">
    <cfRule type="notContainsBlanks" dxfId="325" priority="40">
      <formula>LEN(TRIM(C107))&gt;0</formula>
    </cfRule>
  </conditionalFormatting>
  <conditionalFormatting sqref="C108">
    <cfRule type="notContainsBlanks" dxfId="324" priority="39">
      <formula>LEN(TRIM(C108))&gt;0</formula>
    </cfRule>
  </conditionalFormatting>
  <conditionalFormatting sqref="C109">
    <cfRule type="notContainsBlanks" dxfId="323" priority="38">
      <formula>LEN(TRIM(C109))&gt;0</formula>
    </cfRule>
  </conditionalFormatting>
  <conditionalFormatting sqref="C110">
    <cfRule type="notContainsBlanks" dxfId="322" priority="37">
      <formula>LEN(TRIM(C110))&gt;0</formula>
    </cfRule>
  </conditionalFormatting>
  <conditionalFormatting sqref="C111">
    <cfRule type="notContainsBlanks" dxfId="321" priority="36">
      <formula>LEN(TRIM(C111))&gt;0</formula>
    </cfRule>
  </conditionalFormatting>
  <conditionalFormatting sqref="C112">
    <cfRule type="notContainsBlanks" dxfId="320" priority="35">
      <formula>LEN(TRIM(C112))&gt;0</formula>
    </cfRule>
  </conditionalFormatting>
  <conditionalFormatting sqref="C113">
    <cfRule type="notContainsBlanks" dxfId="319" priority="34">
      <formula>LEN(TRIM(C113))&gt;0</formula>
    </cfRule>
  </conditionalFormatting>
  <conditionalFormatting sqref="C114">
    <cfRule type="notContainsBlanks" dxfId="318" priority="33">
      <formula>LEN(TRIM(C114))&gt;0</formula>
    </cfRule>
  </conditionalFormatting>
  <conditionalFormatting sqref="C115">
    <cfRule type="notContainsBlanks" dxfId="317" priority="32">
      <formula>LEN(TRIM(C115))&gt;0</formula>
    </cfRule>
  </conditionalFormatting>
  <conditionalFormatting sqref="C116">
    <cfRule type="notContainsBlanks" dxfId="316" priority="31">
      <formula>LEN(TRIM(C116))&gt;0</formula>
    </cfRule>
  </conditionalFormatting>
  <conditionalFormatting sqref="C117">
    <cfRule type="notContainsBlanks" dxfId="315" priority="30">
      <formula>LEN(TRIM(C117))&gt;0</formula>
    </cfRule>
  </conditionalFormatting>
  <conditionalFormatting sqref="C118">
    <cfRule type="notContainsBlanks" dxfId="314" priority="29">
      <formula>LEN(TRIM(C118))&gt;0</formula>
    </cfRule>
  </conditionalFormatting>
  <conditionalFormatting sqref="C119">
    <cfRule type="notContainsBlanks" dxfId="313" priority="28">
      <formula>LEN(TRIM(C119))&gt;0</formula>
    </cfRule>
  </conditionalFormatting>
  <conditionalFormatting sqref="C120">
    <cfRule type="notContainsBlanks" dxfId="312" priority="27">
      <formula>LEN(TRIM(C120))&gt;0</formula>
    </cfRule>
  </conditionalFormatting>
  <conditionalFormatting sqref="C121">
    <cfRule type="notContainsBlanks" dxfId="311" priority="26">
      <formula>LEN(TRIM(C121))&gt;0</formula>
    </cfRule>
  </conditionalFormatting>
  <conditionalFormatting sqref="C122">
    <cfRule type="notContainsBlanks" dxfId="310" priority="25">
      <formula>LEN(TRIM(C122))&gt;0</formula>
    </cfRule>
  </conditionalFormatting>
  <conditionalFormatting sqref="C123">
    <cfRule type="notContainsBlanks" dxfId="309" priority="24">
      <formula>LEN(TRIM(C123))&gt;0</formula>
    </cfRule>
  </conditionalFormatting>
  <conditionalFormatting sqref="C124">
    <cfRule type="notContainsBlanks" dxfId="308" priority="23">
      <formula>LEN(TRIM(C124))&gt;0</formula>
    </cfRule>
  </conditionalFormatting>
  <conditionalFormatting sqref="C125">
    <cfRule type="notContainsBlanks" dxfId="307" priority="22">
      <formula>LEN(TRIM(C125))&gt;0</formula>
    </cfRule>
  </conditionalFormatting>
  <conditionalFormatting sqref="C126">
    <cfRule type="notContainsBlanks" dxfId="306" priority="21">
      <formula>LEN(TRIM(C126))&gt;0</formula>
    </cfRule>
  </conditionalFormatting>
  <conditionalFormatting sqref="C127">
    <cfRule type="notContainsBlanks" dxfId="305" priority="20">
      <formula>LEN(TRIM(C127))&gt;0</formula>
    </cfRule>
  </conditionalFormatting>
  <conditionalFormatting sqref="C128">
    <cfRule type="notContainsBlanks" dxfId="304" priority="19">
      <formula>LEN(TRIM(C128))&gt;0</formula>
    </cfRule>
  </conditionalFormatting>
  <conditionalFormatting sqref="C129">
    <cfRule type="notContainsBlanks" dxfId="303" priority="18">
      <formula>LEN(TRIM(C129))&gt;0</formula>
    </cfRule>
  </conditionalFormatting>
  <conditionalFormatting sqref="C130">
    <cfRule type="notContainsBlanks" dxfId="302" priority="17">
      <formula>LEN(TRIM(C130))&gt;0</formula>
    </cfRule>
  </conditionalFormatting>
  <conditionalFormatting sqref="C132">
    <cfRule type="notContainsBlanks" dxfId="301" priority="16">
      <formula>LEN(TRIM(C132))&gt;0</formula>
    </cfRule>
  </conditionalFormatting>
  <conditionalFormatting sqref="E148:E180 E182:E198">
    <cfRule type="expression" dxfId="300" priority="13">
      <formula>IF($C148=" ",FALSE,TRUE)</formula>
    </cfRule>
  </conditionalFormatting>
  <conditionalFormatting sqref="F148:F180 F182:F198">
    <cfRule type="expression" dxfId="299" priority="12">
      <formula>IF($C148=" ",FALSE,TRUE)</formula>
    </cfRule>
  </conditionalFormatting>
  <conditionalFormatting sqref="C181:D181">
    <cfRule type="notContainsBlanks" dxfId="298" priority="11">
      <formula>LEN(TRIM(C181))&gt;0</formula>
    </cfRule>
  </conditionalFormatting>
  <conditionalFormatting sqref="E181:F181 B181 I181:J181">
    <cfRule type="expression" dxfId="297" priority="10">
      <formula>IF($C181=" ",FALSE,TRUE)</formula>
    </cfRule>
  </conditionalFormatting>
  <conditionalFormatting sqref="D84:D142">
    <cfRule type="expression" dxfId="296" priority="9">
      <formula>IF($C84=" ",FALSE,TRUE)</formula>
    </cfRule>
  </conditionalFormatting>
  <conditionalFormatting sqref="D148:D180">
    <cfRule type="expression" dxfId="295" priority="7">
      <formula>IF($C148=" ",FALSE,TRUE)</formula>
    </cfRule>
  </conditionalFormatting>
  <conditionalFormatting sqref="H131">
    <cfRule type="expression" dxfId="294" priority="5">
      <formula>IF($C131=" ",FALSE,TRUE)</formula>
    </cfRule>
  </conditionalFormatting>
  <conditionalFormatting sqref="H181">
    <cfRule type="expression" dxfId="293" priority="3">
      <formula>IF($C181=" ",FALSE,TRUE)</formula>
    </cfRule>
  </conditionalFormatting>
  <conditionalFormatting sqref="G181">
    <cfRule type="expression" dxfId="292" priority="2">
      <formula>IF($C181=" ",FALSE,TRUE)</formula>
    </cfRule>
  </conditionalFormatting>
  <conditionalFormatting sqref="G131">
    <cfRule type="expression" dxfId="291" priority="1">
      <formula>IF($C131="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7" man="1"/>
  </rowBreaks>
  <colBreaks count="1" manualBreakCount="1">
    <brk id="11" max="206" man="1"/>
  </col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1">
    <tabColor rgb="FF00B050"/>
  </sheetPr>
  <dimension ref="A1:AM40408"/>
  <sheetViews>
    <sheetView view="pageBreakPreview" topLeftCell="I61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0.5703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109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109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Лот!C15</f>
        <v>584м</v>
      </c>
      <c r="E4" s="199" t="str">
        <f>VLOOKUP(D4,Лот!$C$4:$E$19,3,FALSE)</f>
        <v>691к</v>
      </c>
      <c r="F4" s="65"/>
      <c r="G4" s="65"/>
      <c r="H4" s="65"/>
      <c r="I4" s="65"/>
      <c r="J4" s="65"/>
      <c r="K4" s="65"/>
      <c r="L4" s="11">
        <v>214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215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214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214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214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214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214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214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214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214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214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8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"Сокол" (пос.)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Б-ца № 67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5.6000000000000005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5.5699999999999994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1</v>
      </c>
      <c r="U33" s="91" t="s">
        <v>266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7</v>
      </c>
      <c r="U34" s="91">
        <v>4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11.17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7</v>
      </c>
      <c r="S35" s="91">
        <v>4</v>
      </c>
      <c r="T35" s="31">
        <v>7</v>
      </c>
      <c r="U35" s="33">
        <v>4</v>
      </c>
      <c r="V35" s="85"/>
      <c r="W35" s="101">
        <v>2</v>
      </c>
      <c r="X35" s="92">
        <v>0.29166666666666669</v>
      </c>
      <c r="Y35" s="88">
        <v>1</v>
      </c>
      <c r="Z35" s="91" t="s">
        <v>268</v>
      </c>
      <c r="AA35" s="88">
        <v>1</v>
      </c>
      <c r="AB35" s="91" t="s">
        <v>268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7</v>
      </c>
      <c r="S36" s="33">
        <v>4</v>
      </c>
      <c r="T36" s="31">
        <v>7</v>
      </c>
      <c r="U36" s="33">
        <v>4</v>
      </c>
      <c r="V36" s="30"/>
      <c r="W36" s="36">
        <v>2</v>
      </c>
      <c r="X36" s="27">
        <v>0.3125</v>
      </c>
      <c r="Y36" s="31">
        <v>2</v>
      </c>
      <c r="Z36" s="91" t="s">
        <v>268</v>
      </c>
      <c r="AA36" s="31">
        <v>2</v>
      </c>
      <c r="AB36" s="91" t="s">
        <v>268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7</v>
      </c>
      <c r="S37" s="33">
        <v>4</v>
      </c>
      <c r="T37" s="31">
        <v>7</v>
      </c>
      <c r="U37" s="33">
        <v>4</v>
      </c>
      <c r="V37" s="30"/>
      <c r="W37" s="36">
        <v>2</v>
      </c>
      <c r="X37" s="27">
        <v>0.33333333333333331</v>
      </c>
      <c r="Y37" s="160">
        <v>4</v>
      </c>
      <c r="Z37" s="33">
        <v>9</v>
      </c>
      <c r="AA37" s="160">
        <v>4</v>
      </c>
      <c r="AB37" s="33">
        <v>9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7</v>
      </c>
      <c r="S38" s="33">
        <v>4</v>
      </c>
      <c r="T38" s="31">
        <v>7</v>
      </c>
      <c r="U38" s="33">
        <v>4</v>
      </c>
      <c r="V38" s="30"/>
      <c r="W38" s="36">
        <v>2</v>
      </c>
      <c r="X38" s="27">
        <v>0.35416666666666669</v>
      </c>
      <c r="Y38" s="31">
        <v>3</v>
      </c>
      <c r="Z38" s="91">
        <v>9</v>
      </c>
      <c r="AA38" s="31">
        <v>3</v>
      </c>
      <c r="AB38" s="91">
        <v>9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7</v>
      </c>
      <c r="S39" s="33">
        <v>4</v>
      </c>
      <c r="T39" s="31">
        <v>3</v>
      </c>
      <c r="U39" s="155" t="s">
        <v>277</v>
      </c>
      <c r="V39" s="30"/>
      <c r="W39" s="36">
        <v>2</v>
      </c>
      <c r="X39" s="27">
        <v>0.375</v>
      </c>
      <c r="Y39" s="31">
        <v>3</v>
      </c>
      <c r="Z39" s="33">
        <v>9</v>
      </c>
      <c r="AA39" s="31">
        <v>3</v>
      </c>
      <c r="AB39" s="33">
        <v>9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3</v>
      </c>
      <c r="S40" s="155" t="s">
        <v>492</v>
      </c>
      <c r="T40" s="31">
        <v>2</v>
      </c>
      <c r="U40" s="155" t="s">
        <v>277</v>
      </c>
      <c r="V40" s="30"/>
      <c r="W40" s="36">
        <v>2</v>
      </c>
      <c r="X40" s="27">
        <v>0.39583333333333331</v>
      </c>
      <c r="Y40" s="31">
        <v>4</v>
      </c>
      <c r="Z40" s="33">
        <v>9</v>
      </c>
      <c r="AA40" s="31">
        <v>4</v>
      </c>
      <c r="AB40" s="33">
        <v>9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2</v>
      </c>
      <c r="S41" s="155" t="s">
        <v>492</v>
      </c>
      <c r="T41" s="31">
        <v>3</v>
      </c>
      <c r="U41" s="155" t="s">
        <v>277</v>
      </c>
      <c r="V41" s="30"/>
      <c r="W41" s="36">
        <v>2</v>
      </c>
      <c r="X41" s="27">
        <v>0.41666666666666669</v>
      </c>
      <c r="Y41" s="31">
        <v>3</v>
      </c>
      <c r="Z41" s="33">
        <v>9</v>
      </c>
      <c r="AA41" s="31">
        <v>3</v>
      </c>
      <c r="AB41" s="33">
        <v>9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3</v>
      </c>
      <c r="S42" s="155" t="s">
        <v>492</v>
      </c>
      <c r="T42" s="31">
        <v>2</v>
      </c>
      <c r="U42" s="155" t="s">
        <v>277</v>
      </c>
      <c r="V42" s="30"/>
      <c r="W42" s="36">
        <v>2</v>
      </c>
      <c r="X42" s="27">
        <v>0.4375</v>
      </c>
      <c r="Y42" s="31">
        <v>3</v>
      </c>
      <c r="Z42" s="33">
        <v>9</v>
      </c>
      <c r="AA42" s="31">
        <v>3</v>
      </c>
      <c r="AB42" s="33">
        <v>9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2</v>
      </c>
      <c r="S43" s="155" t="s">
        <v>492</v>
      </c>
      <c r="T43" s="31">
        <v>3</v>
      </c>
      <c r="U43" s="155" t="s">
        <v>277</v>
      </c>
      <c r="V43" s="30"/>
      <c r="W43" s="36">
        <v>2</v>
      </c>
      <c r="X43" s="27">
        <v>0.45833333333333298</v>
      </c>
      <c r="Y43" s="31">
        <v>4</v>
      </c>
      <c r="Z43" s="33">
        <v>9</v>
      </c>
      <c r="AA43" s="31">
        <v>4</v>
      </c>
      <c r="AB43" s="33">
        <v>9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3</v>
      </c>
      <c r="S44" s="155" t="s">
        <v>492</v>
      </c>
      <c r="T44" s="31">
        <v>2</v>
      </c>
      <c r="U44" s="155" t="s">
        <v>277</v>
      </c>
      <c r="V44" s="30"/>
      <c r="W44" s="36">
        <v>2</v>
      </c>
      <c r="X44" s="27">
        <v>0.47916666666666702</v>
      </c>
      <c r="Y44" s="31">
        <v>3</v>
      </c>
      <c r="Z44" s="33">
        <v>9</v>
      </c>
      <c r="AA44" s="31">
        <v>3</v>
      </c>
      <c r="AB44" s="33">
        <v>9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2</v>
      </c>
      <c r="S45" s="155" t="s">
        <v>492</v>
      </c>
      <c r="T45" s="31">
        <v>3</v>
      </c>
      <c r="U45" s="155" t="s">
        <v>277</v>
      </c>
      <c r="V45" s="30"/>
      <c r="W45" s="36">
        <v>2</v>
      </c>
      <c r="X45" s="27">
        <v>0.5</v>
      </c>
      <c r="Y45" s="31">
        <v>3</v>
      </c>
      <c r="Z45" s="33">
        <v>9</v>
      </c>
      <c r="AA45" s="31">
        <v>3</v>
      </c>
      <c r="AB45" s="33">
        <v>9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3</v>
      </c>
      <c r="S46" s="155" t="s">
        <v>492</v>
      </c>
      <c r="T46" s="31">
        <v>2</v>
      </c>
      <c r="U46" s="155" t="s">
        <v>277</v>
      </c>
      <c r="V46" s="30"/>
      <c r="W46" s="36">
        <v>2</v>
      </c>
      <c r="X46" s="27">
        <v>0.52083333333333337</v>
      </c>
      <c r="Y46" s="31">
        <v>4</v>
      </c>
      <c r="Z46" s="33">
        <v>9</v>
      </c>
      <c r="AA46" s="31">
        <v>4</v>
      </c>
      <c r="AB46" s="33">
        <v>9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2</v>
      </c>
      <c r="S47" s="155" t="s">
        <v>492</v>
      </c>
      <c r="T47" s="31">
        <v>3</v>
      </c>
      <c r="U47" s="155" t="s">
        <v>277</v>
      </c>
      <c r="V47" s="30"/>
      <c r="W47" s="36">
        <v>2</v>
      </c>
      <c r="X47" s="27">
        <v>0.54166666666666663</v>
      </c>
      <c r="Y47" s="31">
        <v>3</v>
      </c>
      <c r="Z47" s="33">
        <v>9</v>
      </c>
      <c r="AA47" s="31">
        <v>3</v>
      </c>
      <c r="AB47" s="33">
        <v>9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3</v>
      </c>
      <c r="S48" s="155" t="s">
        <v>492</v>
      </c>
      <c r="T48" s="31">
        <v>2</v>
      </c>
      <c r="U48" s="155" t="s">
        <v>277</v>
      </c>
      <c r="V48" s="30"/>
      <c r="W48" s="36">
        <v>2</v>
      </c>
      <c r="X48" s="27">
        <v>0.5625</v>
      </c>
      <c r="Y48" s="31">
        <v>3</v>
      </c>
      <c r="Z48" s="33">
        <v>9</v>
      </c>
      <c r="AA48" s="31">
        <v>3</v>
      </c>
      <c r="AB48" s="33">
        <v>9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2</v>
      </c>
      <c r="S49" s="155" t="s">
        <v>492</v>
      </c>
      <c r="T49" s="31">
        <v>3</v>
      </c>
      <c r="U49" s="155" t="s">
        <v>277</v>
      </c>
      <c r="V49" s="30"/>
      <c r="W49" s="36">
        <v>2</v>
      </c>
      <c r="X49" s="27">
        <v>0.58333333333333337</v>
      </c>
      <c r="Y49" s="31">
        <v>4</v>
      </c>
      <c r="Z49" s="33">
        <v>9</v>
      </c>
      <c r="AA49" s="31">
        <v>4</v>
      </c>
      <c r="AB49" s="33">
        <v>9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3</v>
      </c>
      <c r="S50" s="155" t="s">
        <v>492</v>
      </c>
      <c r="T50" s="31">
        <v>2</v>
      </c>
      <c r="U50" s="155" t="s">
        <v>277</v>
      </c>
      <c r="V50" s="30"/>
      <c r="W50" s="36">
        <v>2</v>
      </c>
      <c r="X50" s="27">
        <v>0.60416666666666663</v>
      </c>
      <c r="Y50" s="31">
        <v>3</v>
      </c>
      <c r="Z50" s="33">
        <v>9</v>
      </c>
      <c r="AA50" s="31">
        <v>3</v>
      </c>
      <c r="AB50" s="33">
        <v>9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2</v>
      </c>
      <c r="S51" s="155" t="s">
        <v>492</v>
      </c>
      <c r="T51" s="31">
        <v>3</v>
      </c>
      <c r="U51" s="155" t="s">
        <v>277</v>
      </c>
      <c r="V51" s="30"/>
      <c r="W51" s="36">
        <v>2</v>
      </c>
      <c r="X51" s="27">
        <v>0.625</v>
      </c>
      <c r="Y51" s="31">
        <v>3</v>
      </c>
      <c r="Z51" s="33">
        <v>9</v>
      </c>
      <c r="AA51" s="31">
        <v>3</v>
      </c>
      <c r="AB51" s="33">
        <v>9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3</v>
      </c>
      <c r="S52" s="155" t="s">
        <v>492</v>
      </c>
      <c r="T52" s="31">
        <v>2</v>
      </c>
      <c r="U52" s="155" t="s">
        <v>277</v>
      </c>
      <c r="V52" s="30"/>
      <c r="W52" s="36">
        <v>2</v>
      </c>
      <c r="X52" s="27">
        <v>0.64583333333333337</v>
      </c>
      <c r="Y52" s="31">
        <v>4</v>
      </c>
      <c r="Z52" s="33">
        <v>9</v>
      </c>
      <c r="AA52" s="31">
        <v>4</v>
      </c>
      <c r="AB52" s="33">
        <v>9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2</v>
      </c>
      <c r="S53" s="155" t="s">
        <v>492</v>
      </c>
      <c r="T53" s="31">
        <v>3</v>
      </c>
      <c r="U53" s="155" t="s">
        <v>277</v>
      </c>
      <c r="V53" s="30"/>
      <c r="W53" s="36">
        <v>2</v>
      </c>
      <c r="X53" s="27">
        <v>0.66666666666666663</v>
      </c>
      <c r="Y53" s="31">
        <v>3</v>
      </c>
      <c r="Z53" s="33">
        <v>9</v>
      </c>
      <c r="AA53" s="31">
        <v>3</v>
      </c>
      <c r="AB53" s="33">
        <v>9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3</v>
      </c>
      <c r="S54" s="155" t="s">
        <v>492</v>
      </c>
      <c r="T54" s="31">
        <v>2</v>
      </c>
      <c r="U54" s="155" t="s">
        <v>277</v>
      </c>
      <c r="V54" s="30"/>
      <c r="W54" s="36">
        <v>2</v>
      </c>
      <c r="X54" s="27">
        <v>0.6875</v>
      </c>
      <c r="Y54" s="31">
        <v>3</v>
      </c>
      <c r="Z54" s="33">
        <v>9</v>
      </c>
      <c r="AA54" s="31">
        <v>3</v>
      </c>
      <c r="AB54" s="33">
        <v>9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2</v>
      </c>
      <c r="S55" s="155" t="s">
        <v>492</v>
      </c>
      <c r="T55" s="31">
        <v>3</v>
      </c>
      <c r="U55" s="155" t="s">
        <v>277</v>
      </c>
      <c r="V55" s="30"/>
      <c r="W55" s="36">
        <v>2</v>
      </c>
      <c r="X55" s="27">
        <v>0.70833333333333337</v>
      </c>
      <c r="Y55" s="31">
        <v>4</v>
      </c>
      <c r="Z55" s="33">
        <v>9</v>
      </c>
      <c r="AA55" s="31">
        <v>4</v>
      </c>
      <c r="AB55" s="33">
        <v>9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492</v>
      </c>
      <c r="T56" s="31">
        <v>2</v>
      </c>
      <c r="U56" s="155" t="s">
        <v>277</v>
      </c>
      <c r="V56" s="30"/>
      <c r="W56" s="36">
        <v>2</v>
      </c>
      <c r="X56" s="27">
        <v>0.72916666666666663</v>
      </c>
      <c r="Y56" s="31">
        <v>3</v>
      </c>
      <c r="Z56" s="33">
        <v>9</v>
      </c>
      <c r="AA56" s="31">
        <v>3</v>
      </c>
      <c r="AB56" s="33">
        <v>9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492</v>
      </c>
      <c r="T57" s="31">
        <v>3</v>
      </c>
      <c r="U57" s="155" t="s">
        <v>277</v>
      </c>
      <c r="V57" s="30"/>
      <c r="W57" s="36">
        <v>2</v>
      </c>
      <c r="X57" s="27">
        <v>0.75</v>
      </c>
      <c r="Y57" s="31">
        <v>3</v>
      </c>
      <c r="Z57" s="33">
        <v>9</v>
      </c>
      <c r="AA57" s="31">
        <v>3</v>
      </c>
      <c r="AB57" s="33">
        <v>9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3</v>
      </c>
      <c r="S58" s="155" t="s">
        <v>492</v>
      </c>
      <c r="T58" s="31">
        <v>2</v>
      </c>
      <c r="U58" s="155" t="s">
        <v>277</v>
      </c>
      <c r="V58" s="30"/>
      <c r="W58" s="36">
        <v>2</v>
      </c>
      <c r="X58" s="27">
        <v>0.77083333333333337</v>
      </c>
      <c r="Y58" s="31">
        <v>2</v>
      </c>
      <c r="Z58" s="155" t="s">
        <v>492</v>
      </c>
      <c r="AA58" s="31">
        <v>2</v>
      </c>
      <c r="AB58" s="155" t="s">
        <v>492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492</v>
      </c>
      <c r="T59" s="31">
        <v>3</v>
      </c>
      <c r="U59" s="155" t="s">
        <v>277</v>
      </c>
      <c r="V59" s="30"/>
      <c r="W59" s="36">
        <v>2</v>
      </c>
      <c r="X59" s="27">
        <v>0.79166666666666663</v>
      </c>
      <c r="Y59" s="31">
        <v>3</v>
      </c>
      <c r="Z59" s="155" t="s">
        <v>492</v>
      </c>
      <c r="AA59" s="31">
        <v>3</v>
      </c>
      <c r="AB59" s="155" t="s">
        <v>492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492</v>
      </c>
      <c r="T60" s="31">
        <v>2</v>
      </c>
      <c r="U60" s="155" t="s">
        <v>277</v>
      </c>
      <c r="V60" s="30"/>
      <c r="W60" s="36">
        <v>2</v>
      </c>
      <c r="X60" s="27">
        <v>0.8125</v>
      </c>
      <c r="Y60" s="31">
        <v>2</v>
      </c>
      <c r="Z60" s="155" t="s">
        <v>492</v>
      </c>
      <c r="AA60" s="31">
        <v>2</v>
      </c>
      <c r="AB60" s="155" t="s">
        <v>492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2</v>
      </c>
      <c r="S61" s="155" t="s">
        <v>492</v>
      </c>
      <c r="T61" s="31">
        <v>3</v>
      </c>
      <c r="U61" s="155" t="s">
        <v>277</v>
      </c>
      <c r="V61" s="30"/>
      <c r="W61" s="36">
        <v>2</v>
      </c>
      <c r="X61" s="27">
        <v>0.83333333333333337</v>
      </c>
      <c r="Y61" s="31">
        <v>3</v>
      </c>
      <c r="Z61" s="155" t="s">
        <v>492</v>
      </c>
      <c r="AA61" s="31">
        <v>3</v>
      </c>
      <c r="AB61" s="155" t="s">
        <v>492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3</v>
      </c>
      <c r="S62" s="155" t="s">
        <v>492</v>
      </c>
      <c r="T62" s="31">
        <v>2</v>
      </c>
      <c r="U62" s="33" t="s">
        <v>277</v>
      </c>
      <c r="V62" s="30"/>
      <c r="W62" s="36">
        <v>2</v>
      </c>
      <c r="X62" s="27">
        <v>0.85416666666666663</v>
      </c>
      <c r="Y62" s="31">
        <v>2</v>
      </c>
      <c r="Z62" s="155" t="s">
        <v>492</v>
      </c>
      <c r="AA62" s="31">
        <v>2</v>
      </c>
      <c r="AB62" s="155" t="s">
        <v>492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2</v>
      </c>
      <c r="S63" s="155" t="s">
        <v>492</v>
      </c>
      <c r="T63" s="31">
        <v>1</v>
      </c>
      <c r="U63" s="91" t="s">
        <v>266</v>
      </c>
      <c r="V63" s="30"/>
      <c r="W63" s="36">
        <v>2</v>
      </c>
      <c r="X63" s="27">
        <v>0.875</v>
      </c>
      <c r="Y63" s="31">
        <v>3</v>
      </c>
      <c r="Z63" s="155" t="s">
        <v>492</v>
      </c>
      <c r="AA63" s="31">
        <v>3</v>
      </c>
      <c r="AB63" s="155" t="s">
        <v>492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91" t="s">
        <v>266</v>
      </c>
      <c r="V64" s="30"/>
      <c r="W64" s="36">
        <v>2</v>
      </c>
      <c r="X64" s="27">
        <v>0.89583333333333304</v>
      </c>
      <c r="Y64" s="31">
        <v>2</v>
      </c>
      <c r="Z64" s="155" t="s">
        <v>492</v>
      </c>
      <c r="AA64" s="31">
        <v>2</v>
      </c>
      <c r="AB64" s="155" t="s">
        <v>492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91" t="s">
        <v>266</v>
      </c>
      <c r="V65" s="30"/>
      <c r="W65" s="36">
        <v>2</v>
      </c>
      <c r="X65" s="27">
        <v>0.91666666666666663</v>
      </c>
      <c r="Y65" s="31">
        <v>3</v>
      </c>
      <c r="Z65" s="155" t="s">
        <v>492</v>
      </c>
      <c r="AA65" s="31">
        <v>3</v>
      </c>
      <c r="AB65" s="155" t="s">
        <v>492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0</v>
      </c>
      <c r="U66" s="33" t="s">
        <v>217</v>
      </c>
      <c r="V66" s="30"/>
      <c r="W66" s="36">
        <v>2</v>
      </c>
      <c r="X66" s="27">
        <v>0.9375</v>
      </c>
      <c r="Y66" s="31">
        <v>2</v>
      </c>
      <c r="Z66" s="155" t="s">
        <v>492</v>
      </c>
      <c r="AA66" s="31">
        <v>2</v>
      </c>
      <c r="AB66" s="155" t="s">
        <v>492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99</v>
      </c>
      <c r="S75" s="147"/>
      <c r="T75" s="147">
        <f>SUM(T27:T74)</f>
        <v>99</v>
      </c>
      <c r="U75" s="147"/>
      <c r="V75" s="30"/>
      <c r="W75" s="145" t="s">
        <v>481</v>
      </c>
      <c r="X75" s="146"/>
      <c r="Y75" s="147">
        <f>SUM(Y27:Y74)</f>
        <v>95</v>
      </c>
      <c r="Z75" s="147"/>
      <c r="AA75" s="147">
        <f>SUM(AA27:AA74)</f>
        <v>95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199</v>
      </c>
      <c r="D84" s="24" t="s">
        <v>350</v>
      </c>
      <c r="E84" s="28">
        <v>55.802739197095001</v>
      </c>
      <c r="F84" s="28">
        <v>37.512980600739802</v>
      </c>
      <c r="G84" s="24">
        <f t="shared" ref="G84:G94" si="3">IF(M84&gt;0,0,IF(N84&gt;0,1,""))</f>
        <v>0</v>
      </c>
      <c r="H84" s="21">
        <v>0</v>
      </c>
      <c r="I84" s="21"/>
      <c r="J84" s="24">
        <f t="shared" ref="J84:J94" si="4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200</v>
      </c>
      <c r="D85" s="24" t="s">
        <v>351</v>
      </c>
      <c r="E85" s="28">
        <v>55.800800887913198</v>
      </c>
      <c r="F85" s="28">
        <v>37.505593852395101</v>
      </c>
      <c r="G85" s="24">
        <f t="shared" si="3"/>
        <v>0</v>
      </c>
      <c r="H85" s="21">
        <v>0.64600000000000002</v>
      </c>
      <c r="I85" s="21">
        <f>IFERROR(IF(IF(ISERROR(H85-H84),"",H85-H84)&lt;0,"",H85-H84)," ")</f>
        <v>0.64600000000000002</v>
      </c>
      <c r="J85" s="24">
        <f t="shared" si="4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3" si="5">IF(C86=" "," ",B85+1)</f>
        <v>3</v>
      </c>
      <c r="C86" s="10" t="s">
        <v>201</v>
      </c>
      <c r="D86" s="24" t="s">
        <v>352</v>
      </c>
      <c r="E86" s="28">
        <v>55.794764749309898</v>
      </c>
      <c r="F86" s="28">
        <v>37.495380212240498</v>
      </c>
      <c r="G86" s="24">
        <f t="shared" si="3"/>
        <v>0</v>
      </c>
      <c r="H86" s="21">
        <v>1.47</v>
      </c>
      <c r="I86" s="21">
        <f t="shared" ref="I86:I143" si="6">IFERROR(IF(IF(ISERROR(H86-H85),"",H86-H85)&lt;0,"",H86-H85)," ")</f>
        <v>0.82399999999999995</v>
      </c>
      <c r="J86" s="24">
        <f t="shared" si="4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31">
        <v>0</v>
      </c>
      <c r="Z86" s="31" t="s">
        <v>217</v>
      </c>
      <c r="AA86" s="31">
        <v>0</v>
      </c>
      <c r="AB86" s="31" t="s">
        <v>217</v>
      </c>
      <c r="AC86" s="29"/>
    </row>
    <row r="87" spans="2:29" ht="15.75" customHeight="1" x14ac:dyDescent="0.25">
      <c r="B87" s="24">
        <f t="shared" si="5"/>
        <v>4</v>
      </c>
      <c r="C87" s="10" t="s">
        <v>202</v>
      </c>
      <c r="D87" s="24" t="s">
        <v>352</v>
      </c>
      <c r="E87" s="28">
        <v>55.792824506551497</v>
      </c>
      <c r="F87" s="28">
        <v>37.492197860682701</v>
      </c>
      <c r="G87" s="24">
        <f t="shared" si="3"/>
        <v>0</v>
      </c>
      <c r="H87" s="21">
        <v>1.764</v>
      </c>
      <c r="I87" s="21">
        <f t="shared" si="6"/>
        <v>0.29400000000000004</v>
      </c>
      <c r="J87" s="24">
        <f t="shared" si="4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5"/>
        <v>5</v>
      </c>
      <c r="C88" s="10" t="s">
        <v>203</v>
      </c>
      <c r="D88" s="24" t="s">
        <v>352</v>
      </c>
      <c r="E88" s="28">
        <v>55.7914535471742</v>
      </c>
      <c r="F88" s="28">
        <v>37.489975215740102</v>
      </c>
      <c r="G88" s="24">
        <f t="shared" si="3"/>
        <v>0</v>
      </c>
      <c r="H88" s="21">
        <v>1.921</v>
      </c>
      <c r="I88" s="21">
        <f t="shared" si="6"/>
        <v>0.15700000000000003</v>
      </c>
      <c r="J88" s="24">
        <f t="shared" si="4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5"/>
        <v>6</v>
      </c>
      <c r="C89" s="10" t="s">
        <v>204</v>
      </c>
      <c r="D89" s="24" t="s">
        <v>352</v>
      </c>
      <c r="E89" s="28">
        <v>55.788762580691902</v>
      </c>
      <c r="F89" s="28">
        <v>37.485564089782699</v>
      </c>
      <c r="G89" s="24">
        <f t="shared" si="3"/>
        <v>0</v>
      </c>
      <c r="H89" s="21">
        <v>2.3860000000000001</v>
      </c>
      <c r="I89" s="21">
        <f t="shared" si="6"/>
        <v>0.46500000000000008</v>
      </c>
      <c r="J89" s="24">
        <f t="shared" si="4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5"/>
        <v>7</v>
      </c>
      <c r="C90" s="10" t="s">
        <v>205</v>
      </c>
      <c r="D90" s="24" t="s">
        <v>352</v>
      </c>
      <c r="E90" s="28">
        <v>55.785462256297002</v>
      </c>
      <c r="F90" s="28">
        <v>37.482183593475902</v>
      </c>
      <c r="G90" s="24">
        <f t="shared" si="3"/>
        <v>0</v>
      </c>
      <c r="H90" s="21">
        <v>2.7050000000000001</v>
      </c>
      <c r="I90" s="21">
        <f t="shared" si="6"/>
        <v>0.31899999999999995</v>
      </c>
      <c r="J90" s="24">
        <f t="shared" si="4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1" t="s">
        <v>217</v>
      </c>
      <c r="AA90" s="31">
        <v>0</v>
      </c>
      <c r="AB90" s="31" t="s">
        <v>217</v>
      </c>
      <c r="AC90" s="29"/>
    </row>
    <row r="91" spans="2:29" ht="15.75" customHeight="1" x14ac:dyDescent="0.25">
      <c r="B91" s="24">
        <f t="shared" si="5"/>
        <v>8</v>
      </c>
      <c r="C91" s="10" t="s">
        <v>206</v>
      </c>
      <c r="D91" s="24" t="s">
        <v>352</v>
      </c>
      <c r="E91" s="28">
        <v>55.7824763681215</v>
      </c>
      <c r="F91" s="28">
        <v>37.480724500479297</v>
      </c>
      <c r="G91" s="24">
        <f t="shared" si="3"/>
        <v>0</v>
      </c>
      <c r="H91" s="21">
        <v>3.101</v>
      </c>
      <c r="I91" s="21">
        <f t="shared" si="6"/>
        <v>0.39599999999999991</v>
      </c>
      <c r="J91" s="24">
        <f t="shared" si="4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31">
        <v>0</v>
      </c>
      <c r="Z91" s="31" t="s">
        <v>217</v>
      </c>
      <c r="AA91" s="31">
        <v>0</v>
      </c>
      <c r="AB91" s="31" t="s">
        <v>217</v>
      </c>
      <c r="AC91" s="29"/>
    </row>
    <row r="92" spans="2:29" ht="15.75" customHeight="1" x14ac:dyDescent="0.25">
      <c r="B92" s="24">
        <f t="shared" si="5"/>
        <v>9</v>
      </c>
      <c r="C92" s="10" t="s">
        <v>474</v>
      </c>
      <c r="D92" s="24" t="s">
        <v>352</v>
      </c>
      <c r="E92" s="28">
        <v>55.7787037620853</v>
      </c>
      <c r="F92" s="28">
        <v>37.478877722221704</v>
      </c>
      <c r="G92" s="24">
        <f t="shared" si="3"/>
        <v>0</v>
      </c>
      <c r="H92" s="21">
        <v>3.5369999999999999</v>
      </c>
      <c r="I92" s="21">
        <f t="shared" si="6"/>
        <v>0.43599999999999994</v>
      </c>
      <c r="J92" s="24">
        <f t="shared" si="4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1</v>
      </c>
      <c r="U92" s="91" t="s">
        <v>266</v>
      </c>
      <c r="V92" s="30"/>
      <c r="W92" s="36">
        <v>4</v>
      </c>
      <c r="X92" s="27">
        <v>0.25</v>
      </c>
      <c r="Y92" s="31">
        <v>0</v>
      </c>
      <c r="Z92" s="31" t="s">
        <v>217</v>
      </c>
      <c r="AA92" s="31">
        <v>0</v>
      </c>
      <c r="AB92" s="31" t="s">
        <v>217</v>
      </c>
      <c r="AC92" s="29"/>
    </row>
    <row r="93" spans="2:29" ht="15.75" customHeight="1" x14ac:dyDescent="0.25">
      <c r="B93" s="24">
        <f t="shared" si="5"/>
        <v>10</v>
      </c>
      <c r="C93" s="10" t="s">
        <v>207</v>
      </c>
      <c r="D93" s="24" t="s">
        <v>352</v>
      </c>
      <c r="E93" s="28">
        <v>55.769451742695502</v>
      </c>
      <c r="F93" s="28">
        <v>37.4742303529328</v>
      </c>
      <c r="G93" s="24">
        <f t="shared" si="3"/>
        <v>0</v>
      </c>
      <c r="H93" s="21">
        <v>4.6690000000000005</v>
      </c>
      <c r="I93" s="21">
        <f t="shared" si="6"/>
        <v>1.1320000000000006</v>
      </c>
      <c r="J93" s="24">
        <f t="shared" si="4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91" t="s">
        <v>266</v>
      </c>
      <c r="T93" s="31">
        <v>6</v>
      </c>
      <c r="U93" s="33">
        <v>5</v>
      </c>
      <c r="V93" s="30"/>
      <c r="W93" s="36">
        <v>4</v>
      </c>
      <c r="X93" s="27">
        <v>0.27083333333333331</v>
      </c>
      <c r="Y93" s="31">
        <v>0</v>
      </c>
      <c r="Z93" s="31" t="s">
        <v>217</v>
      </c>
      <c r="AA93" s="31">
        <v>2</v>
      </c>
      <c r="AB93" s="31" t="s">
        <v>270</v>
      </c>
      <c r="AC93" s="29"/>
    </row>
    <row r="94" spans="2:29" ht="15.75" customHeight="1" x14ac:dyDescent="0.25">
      <c r="B94" s="24">
        <f t="shared" si="5"/>
        <v>11</v>
      </c>
      <c r="C94" s="10" t="s">
        <v>208</v>
      </c>
      <c r="D94" s="24" t="s">
        <v>353</v>
      </c>
      <c r="E94" s="28">
        <v>55.772129378498299</v>
      </c>
      <c r="F94" s="28">
        <v>37.464801294539797</v>
      </c>
      <c r="G94" s="24">
        <f t="shared" si="3"/>
        <v>0</v>
      </c>
      <c r="H94" s="21">
        <v>5.6000000000000005</v>
      </c>
      <c r="I94" s="21">
        <f t="shared" si="6"/>
        <v>0.93100000000000005</v>
      </c>
      <c r="J94" s="24">
        <f t="shared" si="4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6</v>
      </c>
      <c r="S94" s="33">
        <v>5</v>
      </c>
      <c r="T94" s="31">
        <v>6</v>
      </c>
      <c r="U94" s="33">
        <v>5</v>
      </c>
      <c r="V94" s="151"/>
      <c r="W94" s="36">
        <v>4</v>
      </c>
      <c r="X94" s="35">
        <v>0.29166666666666669</v>
      </c>
      <c r="Y94" s="33">
        <v>2</v>
      </c>
      <c r="Z94" s="33" t="s">
        <v>270</v>
      </c>
      <c r="AA94" s="33">
        <v>2</v>
      </c>
      <c r="AB94" s="33" t="s">
        <v>270</v>
      </c>
      <c r="AC94" s="29"/>
    </row>
    <row r="95" spans="2:29" ht="15.75" customHeight="1" x14ac:dyDescent="0.25">
      <c r="B95" s="40">
        <f t="shared" si="5"/>
        <v>12</v>
      </c>
      <c r="C95" s="41" t="s">
        <v>308</v>
      </c>
      <c r="D95" s="24" t="s">
        <v>81</v>
      </c>
      <c r="E95" s="42"/>
      <c r="F95" s="42"/>
      <c r="G95" s="52" t="s">
        <v>385</v>
      </c>
      <c r="H95" s="50">
        <f>H94+I95</f>
        <v>5.6000000000000005</v>
      </c>
      <c r="I95" s="51">
        <v>0</v>
      </c>
      <c r="J95" s="40"/>
      <c r="L95" s="8">
        <v>12</v>
      </c>
      <c r="M95" s="8">
        <v>0</v>
      </c>
      <c r="N95" s="8">
        <v>1</v>
      </c>
      <c r="O95" s="26"/>
      <c r="P95" s="31">
        <v>3</v>
      </c>
      <c r="Q95" s="35">
        <v>0.3125</v>
      </c>
      <c r="R95" s="31">
        <v>6</v>
      </c>
      <c r="S95" s="33">
        <v>5</v>
      </c>
      <c r="T95" s="31">
        <v>6</v>
      </c>
      <c r="U95" s="33">
        <v>5</v>
      </c>
      <c r="V95" s="151"/>
      <c r="W95" s="36">
        <v>4</v>
      </c>
      <c r="X95" s="35">
        <v>0.3125</v>
      </c>
      <c r="Y95" s="33">
        <v>2</v>
      </c>
      <c r="Z95" s="33" t="s">
        <v>270</v>
      </c>
      <c r="AA95" s="33">
        <v>2</v>
      </c>
      <c r="AB95" s="33" t="s">
        <v>270</v>
      </c>
      <c r="AC95" s="29"/>
    </row>
    <row r="96" spans="2:29" ht="15.75" customHeight="1" x14ac:dyDescent="0.25">
      <c r="B96" s="24">
        <f t="shared" si="5"/>
        <v>13</v>
      </c>
      <c r="C96" s="10" t="s">
        <v>208</v>
      </c>
      <c r="D96" s="24" t="s">
        <v>354</v>
      </c>
      <c r="E96" s="28">
        <v>55.772132171031501</v>
      </c>
      <c r="F96" s="28">
        <v>37.4639309997292</v>
      </c>
      <c r="G96" s="24">
        <f t="shared" ref="G96:G107" si="7">IF(M95&gt;0,0,IF(N95&gt;0,1,""))</f>
        <v>1</v>
      </c>
      <c r="H96" s="21">
        <v>0</v>
      </c>
      <c r="I96" s="21" t="str">
        <f>IFERROR(IF(IF(ISERROR(H96-H94),"",H96-H94)&lt;0,"",H96-H94)," ")</f>
        <v/>
      </c>
      <c r="J96" s="24">
        <f t="shared" ref="J96:J107" si="8">IF(M95&gt;0,M95,IF(N95&gt;0,N95," "))</f>
        <v>1</v>
      </c>
      <c r="L96" s="8">
        <v>13</v>
      </c>
      <c r="M96" s="8">
        <v>0</v>
      </c>
      <c r="N96" s="8">
        <v>2</v>
      </c>
      <c r="O96" s="26"/>
      <c r="P96" s="31">
        <v>3</v>
      </c>
      <c r="Q96" s="35">
        <v>0.33333333333333331</v>
      </c>
      <c r="R96" s="31">
        <v>6</v>
      </c>
      <c r="S96" s="33">
        <v>5</v>
      </c>
      <c r="T96" s="31">
        <v>6</v>
      </c>
      <c r="U96" s="33">
        <v>5</v>
      </c>
      <c r="V96" s="151"/>
      <c r="W96" s="36">
        <v>4</v>
      </c>
      <c r="X96" s="35">
        <v>0.33333333333333331</v>
      </c>
      <c r="Y96" s="33">
        <v>2</v>
      </c>
      <c r="Z96" s="33" t="s">
        <v>270</v>
      </c>
      <c r="AA96" s="33">
        <v>2</v>
      </c>
      <c r="AB96" s="33" t="s">
        <v>270</v>
      </c>
      <c r="AC96" s="29"/>
    </row>
    <row r="97" spans="2:29" ht="15.75" customHeight="1" x14ac:dyDescent="0.25">
      <c r="B97" s="24">
        <f t="shared" si="5"/>
        <v>14</v>
      </c>
      <c r="C97" s="10" t="s">
        <v>209</v>
      </c>
      <c r="D97" s="24" t="s">
        <v>354</v>
      </c>
      <c r="E97" s="28">
        <v>55.768722762038998</v>
      </c>
      <c r="F97" s="28">
        <v>37.472052703970498</v>
      </c>
      <c r="G97" s="24">
        <f t="shared" si="7"/>
        <v>1</v>
      </c>
      <c r="H97" s="21">
        <v>0.70899999999999996</v>
      </c>
      <c r="I97" s="21">
        <f t="shared" si="6"/>
        <v>0.70899999999999996</v>
      </c>
      <c r="J97" s="24">
        <f t="shared" si="8"/>
        <v>2</v>
      </c>
      <c r="L97" s="8">
        <v>14</v>
      </c>
      <c r="M97" s="8">
        <v>0</v>
      </c>
      <c r="N97" s="8">
        <v>3</v>
      </c>
      <c r="O97" s="26"/>
      <c r="P97" s="31">
        <v>3</v>
      </c>
      <c r="Q97" s="35">
        <v>0.35416666666666669</v>
      </c>
      <c r="R97" s="31">
        <v>6</v>
      </c>
      <c r="S97" s="33">
        <v>5</v>
      </c>
      <c r="T97" s="31">
        <v>6</v>
      </c>
      <c r="U97" s="33">
        <v>5</v>
      </c>
      <c r="V97" s="151"/>
      <c r="W97" s="36">
        <v>4</v>
      </c>
      <c r="X97" s="35">
        <v>0.35416666666666669</v>
      </c>
      <c r="Y97" s="33">
        <v>2</v>
      </c>
      <c r="Z97" s="33" t="s">
        <v>270</v>
      </c>
      <c r="AA97" s="33">
        <v>3</v>
      </c>
      <c r="AB97" s="33">
        <v>10</v>
      </c>
      <c r="AC97" s="29"/>
    </row>
    <row r="98" spans="2:29" ht="15.75" customHeight="1" x14ac:dyDescent="0.25">
      <c r="B98" s="24">
        <f t="shared" si="5"/>
        <v>15</v>
      </c>
      <c r="C98" s="10" t="s">
        <v>207</v>
      </c>
      <c r="D98" s="24" t="s">
        <v>352</v>
      </c>
      <c r="E98" s="28">
        <v>55.769751928054703</v>
      </c>
      <c r="F98" s="28">
        <v>37.474922041235402</v>
      </c>
      <c r="G98" s="24">
        <f t="shared" si="7"/>
        <v>1</v>
      </c>
      <c r="H98" s="21">
        <v>0.96199999999999997</v>
      </c>
      <c r="I98" s="21">
        <f t="shared" si="6"/>
        <v>0.253</v>
      </c>
      <c r="J98" s="24">
        <f t="shared" si="8"/>
        <v>3</v>
      </c>
      <c r="L98" s="8">
        <v>15</v>
      </c>
      <c r="M98" s="8">
        <v>0</v>
      </c>
      <c r="N98" s="8">
        <v>4</v>
      </c>
      <c r="O98" s="26"/>
      <c r="P98" s="31">
        <v>3</v>
      </c>
      <c r="Q98" s="35">
        <v>0.375</v>
      </c>
      <c r="R98" s="31">
        <v>6</v>
      </c>
      <c r="S98" s="33">
        <v>5</v>
      </c>
      <c r="T98" s="31">
        <v>3</v>
      </c>
      <c r="U98" s="33" t="s">
        <v>271</v>
      </c>
      <c r="V98" s="151"/>
      <c r="W98" s="36">
        <v>4</v>
      </c>
      <c r="X98" s="35">
        <v>0.375</v>
      </c>
      <c r="Y98" s="33">
        <v>3</v>
      </c>
      <c r="Z98" s="33">
        <v>10</v>
      </c>
      <c r="AA98" s="33">
        <v>3</v>
      </c>
      <c r="AB98" s="33">
        <v>10</v>
      </c>
      <c r="AC98" s="29"/>
    </row>
    <row r="99" spans="2:29" ht="15.75" customHeight="1" x14ac:dyDescent="0.25">
      <c r="B99" s="24">
        <f t="shared" si="5"/>
        <v>16</v>
      </c>
      <c r="C99" s="10" t="s">
        <v>210</v>
      </c>
      <c r="D99" s="24" t="s">
        <v>352</v>
      </c>
      <c r="E99" s="28">
        <v>55.7787690096646</v>
      </c>
      <c r="F99" s="28">
        <v>37.479381537895698</v>
      </c>
      <c r="G99" s="24">
        <f t="shared" si="7"/>
        <v>1</v>
      </c>
      <c r="H99" s="21">
        <v>2.0049999999999999</v>
      </c>
      <c r="I99" s="21">
        <f t="shared" si="6"/>
        <v>1.0429999999999999</v>
      </c>
      <c r="J99" s="24">
        <f t="shared" si="8"/>
        <v>4</v>
      </c>
      <c r="L99" s="8">
        <v>16</v>
      </c>
      <c r="M99" s="8">
        <v>0</v>
      </c>
      <c r="N99" s="8">
        <v>5</v>
      </c>
      <c r="O99" s="26"/>
      <c r="P99" s="31">
        <v>3</v>
      </c>
      <c r="Q99" s="35">
        <v>0.39583333333333331</v>
      </c>
      <c r="R99" s="31">
        <v>3</v>
      </c>
      <c r="S99" s="33" t="s">
        <v>271</v>
      </c>
      <c r="T99" s="31">
        <v>2</v>
      </c>
      <c r="U99" s="33" t="s">
        <v>271</v>
      </c>
      <c r="V99" s="151"/>
      <c r="W99" s="36">
        <v>4</v>
      </c>
      <c r="X99" s="35">
        <v>0.39583333333333331</v>
      </c>
      <c r="Y99" s="33">
        <v>3</v>
      </c>
      <c r="Z99" s="33">
        <v>10</v>
      </c>
      <c r="AA99" s="33">
        <v>3</v>
      </c>
      <c r="AB99" s="33">
        <v>10</v>
      </c>
      <c r="AC99" s="29"/>
    </row>
    <row r="100" spans="2:29" ht="15.75" customHeight="1" x14ac:dyDescent="0.25">
      <c r="B100" s="24">
        <f t="shared" si="5"/>
        <v>17</v>
      </c>
      <c r="C100" s="10" t="s">
        <v>206</v>
      </c>
      <c r="D100" s="24" t="s">
        <v>352</v>
      </c>
      <c r="E100" s="28">
        <v>55.783421568139303</v>
      </c>
      <c r="F100" s="28">
        <v>37.481697986593701</v>
      </c>
      <c r="G100" s="24">
        <f t="shared" si="7"/>
        <v>1</v>
      </c>
      <c r="H100" s="21">
        <v>2.5430000000000001</v>
      </c>
      <c r="I100" s="21">
        <f t="shared" si="6"/>
        <v>0.53800000000000026</v>
      </c>
      <c r="J100" s="24">
        <f t="shared" si="8"/>
        <v>5</v>
      </c>
      <c r="L100" s="8">
        <v>17</v>
      </c>
      <c r="M100" s="8">
        <v>0</v>
      </c>
      <c r="N100" s="8">
        <v>6</v>
      </c>
      <c r="O100" s="26"/>
      <c r="P100" s="31">
        <v>3</v>
      </c>
      <c r="Q100" s="35">
        <v>0.41666666666666669</v>
      </c>
      <c r="R100" s="31">
        <v>2</v>
      </c>
      <c r="S100" s="33" t="s">
        <v>271</v>
      </c>
      <c r="T100" s="31">
        <v>2</v>
      </c>
      <c r="U100" s="33" t="s">
        <v>271</v>
      </c>
      <c r="V100" s="151"/>
      <c r="W100" s="36">
        <v>4</v>
      </c>
      <c r="X100" s="35">
        <v>0.41666666666666669</v>
      </c>
      <c r="Y100" s="33">
        <v>3</v>
      </c>
      <c r="Z100" s="33">
        <v>10</v>
      </c>
      <c r="AA100" s="33">
        <v>3</v>
      </c>
      <c r="AB100" s="33">
        <v>10</v>
      </c>
      <c r="AC100" s="29"/>
    </row>
    <row r="101" spans="2:29" ht="15.75" customHeight="1" x14ac:dyDescent="0.25">
      <c r="B101" s="24">
        <f t="shared" si="5"/>
        <v>18</v>
      </c>
      <c r="C101" s="10" t="s">
        <v>205</v>
      </c>
      <c r="D101" s="24" t="s">
        <v>352</v>
      </c>
      <c r="E101" s="28">
        <v>55.7854530425764</v>
      </c>
      <c r="F101" s="28">
        <v>37.482760967296102</v>
      </c>
      <c r="G101" s="24">
        <f t="shared" si="7"/>
        <v>1</v>
      </c>
      <c r="H101" s="21">
        <v>2.8340000000000001</v>
      </c>
      <c r="I101" s="21">
        <f t="shared" si="6"/>
        <v>0.29099999999999993</v>
      </c>
      <c r="J101" s="24">
        <f t="shared" si="8"/>
        <v>6</v>
      </c>
      <c r="L101" s="8">
        <v>18</v>
      </c>
      <c r="M101" s="8">
        <v>0</v>
      </c>
      <c r="N101" s="8">
        <v>7</v>
      </c>
      <c r="O101" s="26"/>
      <c r="P101" s="31">
        <v>3</v>
      </c>
      <c r="Q101" s="35">
        <v>0.4375</v>
      </c>
      <c r="R101" s="31">
        <v>2</v>
      </c>
      <c r="S101" s="33" t="s">
        <v>271</v>
      </c>
      <c r="T101" s="31">
        <v>2</v>
      </c>
      <c r="U101" s="33" t="s">
        <v>271</v>
      </c>
      <c r="V101" s="151"/>
      <c r="W101" s="36">
        <v>4</v>
      </c>
      <c r="X101" s="35">
        <v>0.4375</v>
      </c>
      <c r="Y101" s="33">
        <v>3</v>
      </c>
      <c r="Z101" s="33">
        <v>10</v>
      </c>
      <c r="AA101" s="33">
        <v>3</v>
      </c>
      <c r="AB101" s="33">
        <v>10</v>
      </c>
      <c r="AC101" s="29"/>
    </row>
    <row r="102" spans="2:29" ht="15.75" customHeight="1" x14ac:dyDescent="0.25">
      <c r="B102" s="24">
        <f t="shared" si="5"/>
        <v>19</v>
      </c>
      <c r="C102" s="10" t="s">
        <v>204</v>
      </c>
      <c r="D102" s="24" t="s">
        <v>352</v>
      </c>
      <c r="E102" s="28">
        <v>55.788441902149401</v>
      </c>
      <c r="F102" s="28">
        <v>37.485663804797397</v>
      </c>
      <c r="G102" s="24">
        <f t="shared" si="7"/>
        <v>1</v>
      </c>
      <c r="H102" s="21">
        <v>3.1659999999999999</v>
      </c>
      <c r="I102" s="21">
        <f t="shared" si="6"/>
        <v>0.33199999999999985</v>
      </c>
      <c r="J102" s="24">
        <f t="shared" si="8"/>
        <v>7</v>
      </c>
      <c r="L102" s="8">
        <v>19</v>
      </c>
      <c r="M102" s="8">
        <v>0</v>
      </c>
      <c r="N102" s="8">
        <v>8</v>
      </c>
      <c r="O102" s="26"/>
      <c r="P102" s="31">
        <v>3</v>
      </c>
      <c r="Q102" s="35">
        <v>0.45833333333333298</v>
      </c>
      <c r="R102" s="31">
        <v>2</v>
      </c>
      <c r="S102" s="33" t="s">
        <v>271</v>
      </c>
      <c r="T102" s="31">
        <v>2</v>
      </c>
      <c r="U102" s="33" t="s">
        <v>271</v>
      </c>
      <c r="V102" s="151"/>
      <c r="W102" s="36">
        <v>4</v>
      </c>
      <c r="X102" s="35">
        <v>0.45833333333333298</v>
      </c>
      <c r="Y102" s="33">
        <v>3</v>
      </c>
      <c r="Z102" s="33">
        <v>10</v>
      </c>
      <c r="AA102" s="33">
        <v>3</v>
      </c>
      <c r="AB102" s="33">
        <v>10</v>
      </c>
      <c r="AC102" s="29"/>
    </row>
    <row r="103" spans="2:29" ht="15.75" customHeight="1" x14ac:dyDescent="0.25">
      <c r="B103" s="24">
        <f t="shared" si="5"/>
        <v>20</v>
      </c>
      <c r="C103" s="10" t="s">
        <v>203</v>
      </c>
      <c r="D103" s="24" t="s">
        <v>352</v>
      </c>
      <c r="E103" s="28">
        <v>55.791406803630203</v>
      </c>
      <c r="F103" s="28">
        <v>37.490503170369401</v>
      </c>
      <c r="G103" s="24">
        <f t="shared" si="7"/>
        <v>1</v>
      </c>
      <c r="H103" s="21">
        <v>3.6149999999999998</v>
      </c>
      <c r="I103" s="21">
        <f t="shared" si="6"/>
        <v>0.44899999999999984</v>
      </c>
      <c r="J103" s="24">
        <f t="shared" si="8"/>
        <v>8</v>
      </c>
      <c r="L103" s="8">
        <v>20</v>
      </c>
      <c r="M103" s="8">
        <v>0</v>
      </c>
      <c r="N103" s="8">
        <v>9</v>
      </c>
      <c r="O103" s="26"/>
      <c r="P103" s="31">
        <v>3</v>
      </c>
      <c r="Q103" s="35">
        <v>0.47916666666666702</v>
      </c>
      <c r="R103" s="31">
        <v>2</v>
      </c>
      <c r="S103" s="33" t="s">
        <v>271</v>
      </c>
      <c r="T103" s="31">
        <v>2</v>
      </c>
      <c r="U103" s="33" t="s">
        <v>271</v>
      </c>
      <c r="V103" s="151"/>
      <c r="W103" s="36">
        <v>4</v>
      </c>
      <c r="X103" s="35">
        <v>0.47916666666666702</v>
      </c>
      <c r="Y103" s="33">
        <v>3</v>
      </c>
      <c r="Z103" s="33">
        <v>10</v>
      </c>
      <c r="AA103" s="33">
        <v>3</v>
      </c>
      <c r="AB103" s="33">
        <v>10</v>
      </c>
      <c r="AC103" s="29"/>
    </row>
    <row r="104" spans="2:29" ht="15.75" customHeight="1" x14ac:dyDescent="0.25">
      <c r="B104" s="24">
        <f t="shared" si="5"/>
        <v>21</v>
      </c>
      <c r="C104" s="10" t="s">
        <v>202</v>
      </c>
      <c r="D104" s="24" t="s">
        <v>355</v>
      </c>
      <c r="E104" s="28">
        <v>55.793506783868601</v>
      </c>
      <c r="F104" s="28">
        <v>37.494032446337798</v>
      </c>
      <c r="G104" s="24">
        <f t="shared" si="7"/>
        <v>1</v>
      </c>
      <c r="H104" s="21">
        <v>3.9369999999999998</v>
      </c>
      <c r="I104" s="21">
        <f t="shared" si="6"/>
        <v>0.32200000000000006</v>
      </c>
      <c r="J104" s="24">
        <f t="shared" si="8"/>
        <v>9</v>
      </c>
      <c r="L104" s="8">
        <v>21</v>
      </c>
      <c r="M104" s="8">
        <v>0</v>
      </c>
      <c r="N104" s="8">
        <v>10</v>
      </c>
      <c r="O104" s="26"/>
      <c r="P104" s="31">
        <v>3</v>
      </c>
      <c r="Q104" s="35">
        <v>0.5</v>
      </c>
      <c r="R104" s="31">
        <v>2</v>
      </c>
      <c r="S104" s="33" t="s">
        <v>271</v>
      </c>
      <c r="T104" s="31">
        <v>3</v>
      </c>
      <c r="U104" s="33" t="s">
        <v>271</v>
      </c>
      <c r="V104" s="151"/>
      <c r="W104" s="36">
        <v>4</v>
      </c>
      <c r="X104" s="35">
        <v>0.5</v>
      </c>
      <c r="Y104" s="33">
        <v>3</v>
      </c>
      <c r="Z104" s="33">
        <v>10</v>
      </c>
      <c r="AA104" s="33">
        <v>3</v>
      </c>
      <c r="AB104" s="33">
        <v>10</v>
      </c>
      <c r="AC104" s="29"/>
    </row>
    <row r="105" spans="2:29" ht="15.75" customHeight="1" x14ac:dyDescent="0.25">
      <c r="B105" s="24">
        <f t="shared" si="5"/>
        <v>22</v>
      </c>
      <c r="C105" s="10" t="s">
        <v>201</v>
      </c>
      <c r="D105" s="24" t="s">
        <v>352</v>
      </c>
      <c r="E105" s="28">
        <v>55.795216517035797</v>
      </c>
      <c r="F105" s="28">
        <v>37.496777078532197</v>
      </c>
      <c r="G105" s="24">
        <f t="shared" si="7"/>
        <v>1</v>
      </c>
      <c r="H105" s="21">
        <v>4.1779999999999999</v>
      </c>
      <c r="I105" s="21">
        <f t="shared" si="6"/>
        <v>0.2410000000000001</v>
      </c>
      <c r="J105" s="24">
        <f t="shared" si="8"/>
        <v>10</v>
      </c>
      <c r="L105" s="8">
        <v>22</v>
      </c>
      <c r="M105" s="8">
        <v>0</v>
      </c>
      <c r="N105" s="8">
        <v>11</v>
      </c>
      <c r="O105" s="26" t="s">
        <v>32</v>
      </c>
      <c r="P105" s="31">
        <v>3</v>
      </c>
      <c r="Q105" s="35">
        <v>0.52083333333333337</v>
      </c>
      <c r="R105" s="31">
        <v>3</v>
      </c>
      <c r="S105" s="33" t="s">
        <v>271</v>
      </c>
      <c r="T105" s="31">
        <v>2</v>
      </c>
      <c r="U105" s="33" t="s">
        <v>271</v>
      </c>
      <c r="V105" s="151"/>
      <c r="W105" s="36">
        <v>4</v>
      </c>
      <c r="X105" s="35">
        <v>0.52083333333333337</v>
      </c>
      <c r="Y105" s="33">
        <v>3</v>
      </c>
      <c r="Z105" s="33">
        <v>10</v>
      </c>
      <c r="AA105" s="33">
        <v>3</v>
      </c>
      <c r="AB105" s="33">
        <v>10</v>
      </c>
      <c r="AC105" s="29"/>
    </row>
    <row r="106" spans="2:29" ht="15.75" customHeight="1" x14ac:dyDescent="0.25">
      <c r="B106" s="24">
        <f t="shared" si="5"/>
        <v>23</v>
      </c>
      <c r="C106" s="10" t="s">
        <v>200</v>
      </c>
      <c r="D106" s="24" t="s">
        <v>351</v>
      </c>
      <c r="E106" s="28">
        <v>55.800531309563702</v>
      </c>
      <c r="F106" s="28">
        <v>37.5058578547563</v>
      </c>
      <c r="G106" s="24">
        <f t="shared" si="7"/>
        <v>1</v>
      </c>
      <c r="H106" s="21">
        <v>4.9509999999999996</v>
      </c>
      <c r="I106" s="21">
        <f t="shared" si="6"/>
        <v>0.77299999999999969</v>
      </c>
      <c r="J106" s="24">
        <f t="shared" si="8"/>
        <v>11</v>
      </c>
      <c r="L106" s="8">
        <v>23</v>
      </c>
      <c r="M106" s="8">
        <v>0</v>
      </c>
      <c r="N106" s="8">
        <v>12</v>
      </c>
      <c r="O106" s="26"/>
      <c r="P106" s="31">
        <v>3</v>
      </c>
      <c r="Q106" s="35">
        <v>0.54166666666666663</v>
      </c>
      <c r="R106" s="31">
        <v>2</v>
      </c>
      <c r="S106" s="33" t="s">
        <v>271</v>
      </c>
      <c r="T106" s="31">
        <v>2</v>
      </c>
      <c r="U106" s="33" t="s">
        <v>271</v>
      </c>
      <c r="V106" s="151"/>
      <c r="W106" s="36">
        <v>4</v>
      </c>
      <c r="X106" s="35">
        <v>0.54166666666666663</v>
      </c>
      <c r="Y106" s="33">
        <v>3</v>
      </c>
      <c r="Z106" s="33">
        <v>10</v>
      </c>
      <c r="AA106" s="33">
        <v>3</v>
      </c>
      <c r="AB106" s="33">
        <v>10</v>
      </c>
      <c r="AC106" s="29"/>
    </row>
    <row r="107" spans="2:29" ht="15.75" customHeight="1" x14ac:dyDescent="0.25">
      <c r="B107" s="24">
        <f t="shared" si="5"/>
        <v>24</v>
      </c>
      <c r="C107" s="10" t="s">
        <v>211</v>
      </c>
      <c r="D107" s="24" t="s">
        <v>350</v>
      </c>
      <c r="E107" s="28">
        <v>55.8027176397229</v>
      </c>
      <c r="F107" s="28">
        <v>37.513977145502203</v>
      </c>
      <c r="G107" s="24">
        <f t="shared" si="7"/>
        <v>1</v>
      </c>
      <c r="H107" s="21">
        <v>5.5699999999999994</v>
      </c>
      <c r="I107" s="21">
        <f t="shared" si="6"/>
        <v>0.61899999999999977</v>
      </c>
      <c r="J107" s="24">
        <f t="shared" si="8"/>
        <v>12</v>
      </c>
      <c r="L107" s="8">
        <v>24</v>
      </c>
      <c r="M107" s="8">
        <v>0</v>
      </c>
      <c r="N107" s="8">
        <v>0</v>
      </c>
      <c r="O107" s="26"/>
      <c r="P107" s="31">
        <v>3</v>
      </c>
      <c r="Q107" s="35">
        <v>0.5625</v>
      </c>
      <c r="R107" s="31">
        <v>2</v>
      </c>
      <c r="S107" s="33" t="s">
        <v>271</v>
      </c>
      <c r="T107" s="31">
        <v>2</v>
      </c>
      <c r="U107" s="33" t="s">
        <v>271</v>
      </c>
      <c r="V107" s="151"/>
      <c r="W107" s="36">
        <v>4</v>
      </c>
      <c r="X107" s="35">
        <v>0.5625</v>
      </c>
      <c r="Y107" s="33">
        <v>3</v>
      </c>
      <c r="Z107" s="33">
        <v>10</v>
      </c>
      <c r="AA107" s="33">
        <v>3</v>
      </c>
      <c r="AB107" s="33">
        <v>10</v>
      </c>
      <c r="AC107" s="29"/>
    </row>
    <row r="108" spans="2:29" ht="15.75" customHeight="1" x14ac:dyDescent="0.25">
      <c r="B108" s="40">
        <f t="shared" ref="B108" si="9">IF(C108=" "," ",B107+1)</f>
        <v>25</v>
      </c>
      <c r="C108" s="41" t="s">
        <v>308</v>
      </c>
      <c r="D108" s="41"/>
      <c r="E108" s="42"/>
      <c r="F108" s="42"/>
      <c r="G108" s="52" t="s">
        <v>385</v>
      </c>
      <c r="H108" s="48">
        <f>H107+I108</f>
        <v>5.5699999999999994</v>
      </c>
      <c r="I108" s="51">
        <v>0</v>
      </c>
      <c r="J108" s="40"/>
      <c r="L108" s="8">
        <v>25</v>
      </c>
      <c r="M108" s="8">
        <v>0</v>
      </c>
      <c r="N108" s="8">
        <v>0</v>
      </c>
      <c r="O108" s="26"/>
      <c r="P108" s="31">
        <v>3</v>
      </c>
      <c r="Q108" s="35">
        <v>0.58333333333333337</v>
      </c>
      <c r="R108" s="31">
        <v>2</v>
      </c>
      <c r="S108" s="33" t="s">
        <v>271</v>
      </c>
      <c r="T108" s="31">
        <v>2</v>
      </c>
      <c r="U108" s="33" t="s">
        <v>271</v>
      </c>
      <c r="V108" s="151"/>
      <c r="W108" s="36">
        <v>4</v>
      </c>
      <c r="X108" s="35">
        <v>0.58333333333333337</v>
      </c>
      <c r="Y108" s="33">
        <v>3</v>
      </c>
      <c r="Z108" s="33">
        <v>10</v>
      </c>
      <c r="AA108" s="33">
        <v>3</v>
      </c>
      <c r="AB108" s="33">
        <v>10</v>
      </c>
      <c r="AC108" s="29"/>
    </row>
    <row r="109" spans="2:29" ht="15.75" customHeight="1" x14ac:dyDescent="0.25">
      <c r="B109" s="24" t="str">
        <f t="shared" si="5"/>
        <v xml:space="preserve"> </v>
      </c>
      <c r="C109" s="10" t="s">
        <v>32</v>
      </c>
      <c r="D109" s="10"/>
      <c r="E109" s="28" t="s">
        <v>32</v>
      </c>
      <c r="F109" s="28" t="s">
        <v>32</v>
      </c>
      <c r="G109" s="24" t="str">
        <f t="shared" ref="G109:G116" si="10">IF(M108&gt;0,0,IF(N108&gt;0,1,""))</f>
        <v/>
      </c>
      <c r="H109" s="21" t="s">
        <v>81</v>
      </c>
      <c r="I109" s="21" t="str">
        <f t="shared" si="6"/>
        <v xml:space="preserve"> </v>
      </c>
      <c r="J109" s="24" t="str">
        <f t="shared" ref="J109:J116" si="11">IF(M108&gt;0,M108,IF(N108&gt;0,N108," "))</f>
        <v xml:space="preserve"> </v>
      </c>
      <c r="L109" s="8">
        <v>26</v>
      </c>
      <c r="M109" s="8">
        <v>0</v>
      </c>
      <c r="N109" s="8">
        <v>0</v>
      </c>
      <c r="O109" s="26"/>
      <c r="P109" s="31">
        <v>3</v>
      </c>
      <c r="Q109" s="35">
        <v>0.60416666666666663</v>
      </c>
      <c r="R109" s="31">
        <v>2</v>
      </c>
      <c r="S109" s="33" t="s">
        <v>271</v>
      </c>
      <c r="T109" s="31">
        <v>2</v>
      </c>
      <c r="U109" s="33" t="s">
        <v>271</v>
      </c>
      <c r="V109" s="151"/>
      <c r="W109" s="36">
        <v>4</v>
      </c>
      <c r="X109" s="35">
        <v>0.60416666666666663</v>
      </c>
      <c r="Y109" s="33">
        <v>3</v>
      </c>
      <c r="Z109" s="33">
        <v>10</v>
      </c>
      <c r="AA109" s="33">
        <v>3</v>
      </c>
      <c r="AB109" s="33">
        <v>10</v>
      </c>
      <c r="AC109" s="29"/>
    </row>
    <row r="110" spans="2:29" ht="15.75" customHeight="1" x14ac:dyDescent="0.25">
      <c r="B110" s="24" t="str">
        <f t="shared" si="5"/>
        <v xml:space="preserve"> </v>
      </c>
      <c r="C110" s="10" t="s">
        <v>32</v>
      </c>
      <c r="D110" s="10"/>
      <c r="E110" s="28" t="s">
        <v>32</v>
      </c>
      <c r="F110" s="28" t="s">
        <v>32</v>
      </c>
      <c r="G110" s="24" t="str">
        <f t="shared" si="10"/>
        <v/>
      </c>
      <c r="H110" s="21" t="s">
        <v>81</v>
      </c>
      <c r="I110" s="21" t="str">
        <f t="shared" si="6"/>
        <v xml:space="preserve"> </v>
      </c>
      <c r="J110" s="24" t="str">
        <f t="shared" si="11"/>
        <v xml:space="preserve"> </v>
      </c>
      <c r="L110" s="8">
        <v>27</v>
      </c>
      <c r="M110" s="8">
        <v>0</v>
      </c>
      <c r="N110" s="8">
        <v>0</v>
      </c>
      <c r="O110" s="26"/>
      <c r="P110" s="31">
        <v>3</v>
      </c>
      <c r="Q110" s="35">
        <v>0.625</v>
      </c>
      <c r="R110" s="31">
        <v>2</v>
      </c>
      <c r="S110" s="33" t="s">
        <v>271</v>
      </c>
      <c r="T110" s="31">
        <v>3</v>
      </c>
      <c r="U110" s="33" t="s">
        <v>271</v>
      </c>
      <c r="V110" s="151"/>
      <c r="W110" s="36">
        <v>4</v>
      </c>
      <c r="X110" s="35">
        <v>0.625</v>
      </c>
      <c r="Y110" s="33">
        <v>3</v>
      </c>
      <c r="Z110" s="33">
        <v>10</v>
      </c>
      <c r="AA110" s="33">
        <v>3</v>
      </c>
      <c r="AB110" s="33">
        <v>10</v>
      </c>
      <c r="AC110" s="29"/>
    </row>
    <row r="111" spans="2:29" ht="15.75" customHeight="1" x14ac:dyDescent="0.25">
      <c r="B111" s="24" t="str">
        <f t="shared" si="5"/>
        <v xml:space="preserve"> </v>
      </c>
      <c r="C111" s="10" t="s">
        <v>32</v>
      </c>
      <c r="D111" s="10"/>
      <c r="E111" s="28" t="s">
        <v>32</v>
      </c>
      <c r="F111" s="28" t="s">
        <v>32</v>
      </c>
      <c r="G111" s="24" t="str">
        <f t="shared" si="10"/>
        <v/>
      </c>
      <c r="H111" s="21" t="s">
        <v>81</v>
      </c>
      <c r="I111" s="21" t="str">
        <f t="shared" si="6"/>
        <v xml:space="preserve"> </v>
      </c>
      <c r="J111" s="24" t="str">
        <f t="shared" si="11"/>
        <v xml:space="preserve"> </v>
      </c>
      <c r="L111" s="8">
        <v>28</v>
      </c>
      <c r="M111" s="8">
        <v>0</v>
      </c>
      <c r="N111" s="8">
        <v>0</v>
      </c>
      <c r="O111" s="156"/>
      <c r="P111" s="31">
        <v>3</v>
      </c>
      <c r="Q111" s="35">
        <v>0.64583333333333337</v>
      </c>
      <c r="R111" s="31">
        <v>3</v>
      </c>
      <c r="S111" s="33" t="s">
        <v>271</v>
      </c>
      <c r="T111" s="31">
        <v>2</v>
      </c>
      <c r="U111" s="33" t="s">
        <v>271</v>
      </c>
      <c r="V111" s="151"/>
      <c r="W111" s="36">
        <v>4</v>
      </c>
      <c r="X111" s="35">
        <v>0.64583333333333337</v>
      </c>
      <c r="Y111" s="33">
        <v>3</v>
      </c>
      <c r="Z111" s="33">
        <v>10</v>
      </c>
      <c r="AA111" s="33">
        <v>3</v>
      </c>
      <c r="AB111" s="33">
        <v>10</v>
      </c>
      <c r="AC111" s="29"/>
    </row>
    <row r="112" spans="2:29" ht="15.75" customHeight="1" x14ac:dyDescent="0.25">
      <c r="B112" s="24" t="str">
        <f t="shared" si="5"/>
        <v xml:space="preserve"> </v>
      </c>
      <c r="C112" s="10" t="s">
        <v>32</v>
      </c>
      <c r="D112" s="10"/>
      <c r="E112" s="28" t="s">
        <v>32</v>
      </c>
      <c r="F112" s="28" t="s">
        <v>32</v>
      </c>
      <c r="G112" s="24" t="str">
        <f t="shared" si="10"/>
        <v/>
      </c>
      <c r="H112" s="21" t="s">
        <v>81</v>
      </c>
      <c r="I112" s="21" t="str">
        <f t="shared" si="6"/>
        <v xml:space="preserve"> </v>
      </c>
      <c r="J112" s="24" t="str">
        <f t="shared" si="11"/>
        <v xml:space="preserve"> </v>
      </c>
      <c r="L112" s="8">
        <v>29</v>
      </c>
      <c r="M112" s="8">
        <v>0</v>
      </c>
      <c r="N112" s="8">
        <v>0</v>
      </c>
      <c r="O112" s="26"/>
      <c r="P112" s="31">
        <v>3</v>
      </c>
      <c r="Q112" s="35">
        <v>0.66666666666666663</v>
      </c>
      <c r="R112" s="31">
        <v>2</v>
      </c>
      <c r="S112" s="33" t="s">
        <v>271</v>
      </c>
      <c r="T112" s="31">
        <v>2</v>
      </c>
      <c r="U112" s="33" t="s">
        <v>271</v>
      </c>
      <c r="V112" s="151"/>
      <c r="W112" s="36">
        <v>4</v>
      </c>
      <c r="X112" s="35">
        <v>0.66666666666666663</v>
      </c>
      <c r="Y112" s="33">
        <v>3</v>
      </c>
      <c r="Z112" s="33">
        <v>10</v>
      </c>
      <c r="AA112" s="33">
        <v>3</v>
      </c>
      <c r="AB112" s="33">
        <v>10</v>
      </c>
      <c r="AC112" s="29"/>
    </row>
    <row r="113" spans="2:29" ht="15.75" customHeight="1" x14ac:dyDescent="0.25">
      <c r="B113" s="24" t="str">
        <f t="shared" si="5"/>
        <v xml:space="preserve"> </v>
      </c>
      <c r="C113" s="10" t="s">
        <v>32</v>
      </c>
      <c r="D113" s="10"/>
      <c r="E113" s="28" t="s">
        <v>32</v>
      </c>
      <c r="F113" s="28" t="s">
        <v>32</v>
      </c>
      <c r="G113" s="24" t="str">
        <f t="shared" si="10"/>
        <v/>
      </c>
      <c r="H113" s="21" t="s">
        <v>81</v>
      </c>
      <c r="I113" s="21" t="str">
        <f t="shared" si="6"/>
        <v xml:space="preserve"> </v>
      </c>
      <c r="J113" s="24" t="str">
        <f t="shared" si="11"/>
        <v xml:space="preserve"> </v>
      </c>
      <c r="L113" s="8">
        <v>30</v>
      </c>
      <c r="M113" s="8">
        <v>0</v>
      </c>
      <c r="N113" s="8">
        <v>0</v>
      </c>
      <c r="O113" s="26"/>
      <c r="P113" s="31">
        <v>3</v>
      </c>
      <c r="Q113" s="35">
        <v>0.6875</v>
      </c>
      <c r="R113" s="31">
        <v>2</v>
      </c>
      <c r="S113" s="33" t="s">
        <v>271</v>
      </c>
      <c r="T113" s="31">
        <v>2</v>
      </c>
      <c r="U113" s="33" t="s">
        <v>271</v>
      </c>
      <c r="V113" s="151"/>
      <c r="W113" s="36">
        <v>4</v>
      </c>
      <c r="X113" s="35">
        <v>0.6875</v>
      </c>
      <c r="Y113" s="33">
        <v>3</v>
      </c>
      <c r="Z113" s="33">
        <v>10</v>
      </c>
      <c r="AA113" s="33">
        <v>3</v>
      </c>
      <c r="AB113" s="33">
        <v>10</v>
      </c>
      <c r="AC113" s="29"/>
    </row>
    <row r="114" spans="2:29" ht="15.75" customHeight="1" x14ac:dyDescent="0.25">
      <c r="B114" s="24" t="str">
        <f t="shared" si="5"/>
        <v xml:space="preserve"> </v>
      </c>
      <c r="C114" s="10" t="s">
        <v>32</v>
      </c>
      <c r="D114" s="10"/>
      <c r="E114" s="28" t="s">
        <v>32</v>
      </c>
      <c r="F114" s="28" t="s">
        <v>32</v>
      </c>
      <c r="G114" s="24" t="str">
        <f t="shared" si="10"/>
        <v/>
      </c>
      <c r="H114" s="21" t="s">
        <v>81</v>
      </c>
      <c r="I114" s="21" t="str">
        <f t="shared" si="6"/>
        <v xml:space="preserve"> </v>
      </c>
      <c r="J114" s="24" t="str">
        <f t="shared" si="11"/>
        <v xml:space="preserve"> </v>
      </c>
      <c r="L114" s="8">
        <v>31</v>
      </c>
      <c r="M114" s="8">
        <v>0</v>
      </c>
      <c r="N114" s="8">
        <v>0</v>
      </c>
      <c r="O114" s="26"/>
      <c r="P114" s="31">
        <v>3</v>
      </c>
      <c r="Q114" s="35">
        <v>0.70833333333333337</v>
      </c>
      <c r="R114" s="31">
        <v>2</v>
      </c>
      <c r="S114" s="33" t="s">
        <v>271</v>
      </c>
      <c r="T114" s="31">
        <v>2</v>
      </c>
      <c r="U114" s="33" t="s">
        <v>271</v>
      </c>
      <c r="V114" s="151"/>
      <c r="W114" s="36">
        <v>4</v>
      </c>
      <c r="X114" s="35">
        <v>0.70833333333333337</v>
      </c>
      <c r="Y114" s="33">
        <v>3</v>
      </c>
      <c r="Z114" s="33">
        <v>10</v>
      </c>
      <c r="AA114" s="33">
        <v>3</v>
      </c>
      <c r="AB114" s="33">
        <v>10</v>
      </c>
      <c r="AC114" s="29"/>
    </row>
    <row r="115" spans="2:29" ht="15.75" customHeight="1" x14ac:dyDescent="0.25">
      <c r="B115" s="24" t="str">
        <f t="shared" si="5"/>
        <v xml:space="preserve"> </v>
      </c>
      <c r="C115" s="10" t="s">
        <v>32</v>
      </c>
      <c r="D115" s="10"/>
      <c r="E115" s="28" t="s">
        <v>32</v>
      </c>
      <c r="F115" s="28" t="s">
        <v>32</v>
      </c>
      <c r="G115" s="24" t="str">
        <f t="shared" si="10"/>
        <v/>
      </c>
      <c r="H115" s="21" t="s">
        <v>81</v>
      </c>
      <c r="I115" s="21" t="str">
        <f t="shared" si="6"/>
        <v xml:space="preserve"> </v>
      </c>
      <c r="J115" s="24" t="str">
        <f t="shared" si="11"/>
        <v xml:space="preserve"> </v>
      </c>
      <c r="L115" s="8">
        <v>32</v>
      </c>
      <c r="M115" s="8">
        <v>0</v>
      </c>
      <c r="N115" s="8">
        <v>0</v>
      </c>
      <c r="O115" s="26"/>
      <c r="P115" s="31">
        <v>3</v>
      </c>
      <c r="Q115" s="35">
        <v>0.72916666666666663</v>
      </c>
      <c r="R115" s="31">
        <v>2</v>
      </c>
      <c r="S115" s="33" t="s">
        <v>271</v>
      </c>
      <c r="T115" s="31">
        <v>2</v>
      </c>
      <c r="U115" s="33" t="s">
        <v>271</v>
      </c>
      <c r="V115" s="151"/>
      <c r="W115" s="36">
        <v>4</v>
      </c>
      <c r="X115" s="35">
        <v>0.72916666666666663</v>
      </c>
      <c r="Y115" s="33">
        <v>3</v>
      </c>
      <c r="Z115" s="33">
        <v>10</v>
      </c>
      <c r="AA115" s="33">
        <v>3</v>
      </c>
      <c r="AB115" s="33">
        <v>10</v>
      </c>
      <c r="AC115" s="29"/>
    </row>
    <row r="116" spans="2:29" ht="15.75" customHeight="1" x14ac:dyDescent="0.25">
      <c r="B116" s="24" t="str">
        <f t="shared" si="5"/>
        <v xml:space="preserve"> </v>
      </c>
      <c r="C116" s="10" t="s">
        <v>32</v>
      </c>
      <c r="D116" s="10"/>
      <c r="E116" s="28" t="s">
        <v>32</v>
      </c>
      <c r="F116" s="28" t="s">
        <v>32</v>
      </c>
      <c r="G116" s="24" t="str">
        <f t="shared" si="10"/>
        <v/>
      </c>
      <c r="H116" s="21" t="s">
        <v>81</v>
      </c>
      <c r="I116" s="21" t="str">
        <f t="shared" si="6"/>
        <v xml:space="preserve"> </v>
      </c>
      <c r="J116" s="24" t="str">
        <f t="shared" si="11"/>
        <v xml:space="preserve"> </v>
      </c>
      <c r="L116" s="8">
        <v>33</v>
      </c>
      <c r="M116" s="8">
        <v>0</v>
      </c>
      <c r="N116" s="8">
        <v>0</v>
      </c>
      <c r="O116" s="26"/>
      <c r="P116" s="31">
        <v>3</v>
      </c>
      <c r="Q116" s="35">
        <v>0.75</v>
      </c>
      <c r="R116" s="31">
        <v>2</v>
      </c>
      <c r="S116" s="33" t="s">
        <v>271</v>
      </c>
      <c r="T116" s="31">
        <v>3</v>
      </c>
      <c r="U116" s="33" t="s">
        <v>271</v>
      </c>
      <c r="V116" s="151"/>
      <c r="W116" s="36">
        <v>4</v>
      </c>
      <c r="X116" s="35">
        <v>0.75</v>
      </c>
      <c r="Y116" s="33">
        <v>3</v>
      </c>
      <c r="Z116" s="33">
        <v>10</v>
      </c>
      <c r="AA116" s="33">
        <v>3</v>
      </c>
      <c r="AB116" s="33">
        <v>10</v>
      </c>
      <c r="AC116" s="29"/>
    </row>
    <row r="117" spans="2:29" ht="15.75" customHeight="1" x14ac:dyDescent="0.25">
      <c r="B117" s="24" t="str">
        <f t="shared" si="5"/>
        <v xml:space="preserve"> </v>
      </c>
      <c r="C117" s="10" t="s">
        <v>32</v>
      </c>
      <c r="D117" s="10"/>
      <c r="E117" s="28" t="s">
        <v>32</v>
      </c>
      <c r="F117" s="28" t="s">
        <v>32</v>
      </c>
      <c r="G117" s="24" t="str">
        <f t="shared" ref="G117:G143" si="12">IF(M116&gt;0,0,IF(N116&gt;0,1,""))</f>
        <v/>
      </c>
      <c r="H117" s="21" t="s">
        <v>81</v>
      </c>
      <c r="I117" s="21" t="str">
        <f t="shared" si="6"/>
        <v xml:space="preserve"> </v>
      </c>
      <c r="J117" s="24"/>
      <c r="L117" s="8">
        <v>34</v>
      </c>
      <c r="M117" s="8">
        <v>0</v>
      </c>
      <c r="N117" s="8">
        <v>0</v>
      </c>
      <c r="O117" s="26"/>
      <c r="P117" s="31">
        <v>3</v>
      </c>
      <c r="Q117" s="35">
        <v>0.77083333333333337</v>
      </c>
      <c r="R117" s="31">
        <v>3</v>
      </c>
      <c r="S117" s="33" t="s">
        <v>271</v>
      </c>
      <c r="T117" s="31">
        <v>2</v>
      </c>
      <c r="U117" s="33" t="s">
        <v>271</v>
      </c>
      <c r="V117" s="151"/>
      <c r="W117" s="36">
        <v>4</v>
      </c>
      <c r="X117" s="35">
        <v>0.77083333333333337</v>
      </c>
      <c r="Y117" s="33">
        <v>3</v>
      </c>
      <c r="Z117" s="33">
        <v>10</v>
      </c>
      <c r="AA117" s="33">
        <v>3</v>
      </c>
      <c r="AB117" s="33">
        <v>10</v>
      </c>
      <c r="AC117" s="29"/>
    </row>
    <row r="118" spans="2:29" ht="15.75" customHeight="1" x14ac:dyDescent="0.25">
      <c r="B118" s="24" t="str">
        <f t="shared" si="5"/>
        <v xml:space="preserve"> </v>
      </c>
      <c r="C118" s="10" t="s">
        <v>32</v>
      </c>
      <c r="D118" s="10"/>
      <c r="E118" s="28" t="s">
        <v>32</v>
      </c>
      <c r="F118" s="28" t="s">
        <v>32</v>
      </c>
      <c r="G118" s="24" t="str">
        <f t="shared" si="12"/>
        <v/>
      </c>
      <c r="H118" s="21" t="s">
        <v>81</v>
      </c>
      <c r="I118" s="21" t="str">
        <f t="shared" si="6"/>
        <v xml:space="preserve"> </v>
      </c>
      <c r="J118" s="24" t="str">
        <f t="shared" ref="J118:J143" si="13">IF(M117&gt;0,M117,IF(N117&gt;0,N117," "))</f>
        <v xml:space="preserve"> </v>
      </c>
      <c r="L118" s="8">
        <v>35</v>
      </c>
      <c r="M118" s="8">
        <v>0</v>
      </c>
      <c r="N118" s="8">
        <v>0</v>
      </c>
      <c r="O118" s="26"/>
      <c r="P118" s="31">
        <v>3</v>
      </c>
      <c r="Q118" s="35">
        <v>0.79166666666666663</v>
      </c>
      <c r="R118" s="31">
        <v>2</v>
      </c>
      <c r="S118" s="33" t="s">
        <v>271</v>
      </c>
      <c r="T118" s="31">
        <v>2</v>
      </c>
      <c r="U118" s="33" t="s">
        <v>271</v>
      </c>
      <c r="V118" s="151"/>
      <c r="W118" s="36">
        <v>4</v>
      </c>
      <c r="X118" s="35">
        <v>0.79166666666666663</v>
      </c>
      <c r="Y118" s="33">
        <v>3</v>
      </c>
      <c r="Z118" s="33">
        <v>10</v>
      </c>
      <c r="AA118" s="33">
        <v>3</v>
      </c>
      <c r="AB118" s="33">
        <v>10</v>
      </c>
      <c r="AC118" s="29"/>
    </row>
    <row r="119" spans="2:29" ht="15.75" customHeight="1" x14ac:dyDescent="0.25">
      <c r="B119" s="24" t="str">
        <f t="shared" si="5"/>
        <v xml:space="preserve"> </v>
      </c>
      <c r="C119" s="10" t="s">
        <v>32</v>
      </c>
      <c r="D119" s="10"/>
      <c r="E119" s="28" t="s">
        <v>32</v>
      </c>
      <c r="F119" s="28" t="s">
        <v>32</v>
      </c>
      <c r="G119" s="24" t="str">
        <f t="shared" si="12"/>
        <v/>
      </c>
      <c r="H119" s="21" t="s">
        <v>81</v>
      </c>
      <c r="I119" s="21" t="str">
        <f t="shared" si="6"/>
        <v xml:space="preserve"> </v>
      </c>
      <c r="J119" s="24" t="str">
        <f t="shared" si="13"/>
        <v xml:space="preserve"> </v>
      </c>
      <c r="L119" s="8">
        <v>36</v>
      </c>
      <c r="M119" s="8">
        <v>0</v>
      </c>
      <c r="N119" s="8">
        <v>0</v>
      </c>
      <c r="O119" s="26"/>
      <c r="P119" s="31">
        <v>3</v>
      </c>
      <c r="Q119" s="35">
        <v>0.8125</v>
      </c>
      <c r="R119" s="31">
        <v>2</v>
      </c>
      <c r="S119" s="33" t="s">
        <v>271</v>
      </c>
      <c r="T119" s="31">
        <v>2</v>
      </c>
      <c r="U119" s="33" t="s">
        <v>271</v>
      </c>
      <c r="V119" s="151"/>
      <c r="W119" s="36">
        <v>4</v>
      </c>
      <c r="X119" s="35">
        <v>0.8125</v>
      </c>
      <c r="Y119" s="33">
        <v>3</v>
      </c>
      <c r="Z119" s="33">
        <v>10</v>
      </c>
      <c r="AA119" s="33">
        <v>2</v>
      </c>
      <c r="AB119" s="33" t="s">
        <v>269</v>
      </c>
      <c r="AC119" s="29"/>
    </row>
    <row r="120" spans="2:29" ht="15.75" customHeight="1" x14ac:dyDescent="0.25">
      <c r="B120" s="24" t="str">
        <f t="shared" si="5"/>
        <v xml:space="preserve"> </v>
      </c>
      <c r="C120" s="10" t="s">
        <v>32</v>
      </c>
      <c r="D120" s="10"/>
      <c r="E120" s="28" t="s">
        <v>32</v>
      </c>
      <c r="F120" s="28" t="s">
        <v>32</v>
      </c>
      <c r="G120" s="24" t="str">
        <f t="shared" si="12"/>
        <v/>
      </c>
      <c r="H120" s="21" t="s">
        <v>81</v>
      </c>
      <c r="I120" s="21" t="str">
        <f t="shared" si="6"/>
        <v xml:space="preserve"> </v>
      </c>
      <c r="J120" s="24" t="str">
        <f t="shared" si="13"/>
        <v xml:space="preserve"> </v>
      </c>
      <c r="L120" s="8">
        <v>37</v>
      </c>
      <c r="M120" s="8">
        <v>0</v>
      </c>
      <c r="N120" s="8">
        <v>0</v>
      </c>
      <c r="O120" s="26"/>
      <c r="P120" s="31">
        <v>3</v>
      </c>
      <c r="Q120" s="35">
        <v>0.83333333333333337</v>
      </c>
      <c r="R120" s="31">
        <v>2</v>
      </c>
      <c r="S120" s="33" t="s">
        <v>271</v>
      </c>
      <c r="T120" s="31">
        <v>2</v>
      </c>
      <c r="U120" s="33" t="s">
        <v>271</v>
      </c>
      <c r="V120" s="151"/>
      <c r="W120" s="36">
        <v>4</v>
      </c>
      <c r="X120" s="35">
        <v>0.83333333333333337</v>
      </c>
      <c r="Y120" s="33">
        <v>2</v>
      </c>
      <c r="Z120" s="33" t="s">
        <v>269</v>
      </c>
      <c r="AA120" s="33">
        <v>2</v>
      </c>
      <c r="AB120" s="33" t="s">
        <v>269</v>
      </c>
      <c r="AC120" s="29"/>
    </row>
    <row r="121" spans="2:29" ht="15.75" customHeight="1" x14ac:dyDescent="0.25">
      <c r="B121" s="24" t="str">
        <f t="shared" si="5"/>
        <v xml:space="preserve"> </v>
      </c>
      <c r="C121" s="10" t="s">
        <v>32</v>
      </c>
      <c r="D121" s="10"/>
      <c r="E121" s="28" t="s">
        <v>32</v>
      </c>
      <c r="F121" s="28" t="s">
        <v>32</v>
      </c>
      <c r="G121" s="24" t="str">
        <f t="shared" si="12"/>
        <v/>
      </c>
      <c r="H121" s="21" t="s">
        <v>81</v>
      </c>
      <c r="I121" s="21" t="str">
        <f t="shared" si="6"/>
        <v xml:space="preserve"> </v>
      </c>
      <c r="J121" s="24" t="str">
        <f t="shared" si="13"/>
        <v xml:space="preserve"> </v>
      </c>
      <c r="L121" s="8">
        <v>38</v>
      </c>
      <c r="M121" s="8">
        <v>0</v>
      </c>
      <c r="N121" s="8">
        <v>0</v>
      </c>
      <c r="O121" s="26"/>
      <c r="P121" s="31">
        <v>3</v>
      </c>
      <c r="Q121" s="35">
        <v>0.85416666666666663</v>
      </c>
      <c r="R121" s="31">
        <v>2</v>
      </c>
      <c r="S121" s="33" t="s">
        <v>271</v>
      </c>
      <c r="T121" s="31">
        <v>2</v>
      </c>
      <c r="U121" s="91" t="s">
        <v>268</v>
      </c>
      <c r="V121" s="151"/>
      <c r="W121" s="36">
        <v>4</v>
      </c>
      <c r="X121" s="35">
        <v>0.85416666666666663</v>
      </c>
      <c r="Y121" s="33">
        <v>2</v>
      </c>
      <c r="Z121" s="33" t="s">
        <v>269</v>
      </c>
      <c r="AA121" s="33">
        <v>1</v>
      </c>
      <c r="AB121" s="33" t="s">
        <v>269</v>
      </c>
      <c r="AC121" s="29"/>
    </row>
    <row r="122" spans="2:29" ht="15.75" customHeight="1" x14ac:dyDescent="0.25">
      <c r="B122" s="24" t="str">
        <f t="shared" si="5"/>
        <v xml:space="preserve"> </v>
      </c>
      <c r="C122" s="10" t="s">
        <v>32</v>
      </c>
      <c r="D122" s="10"/>
      <c r="E122" s="28" t="s">
        <v>32</v>
      </c>
      <c r="F122" s="28" t="s">
        <v>32</v>
      </c>
      <c r="G122" s="24" t="str">
        <f t="shared" si="12"/>
        <v/>
      </c>
      <c r="H122" s="21" t="s">
        <v>81</v>
      </c>
      <c r="I122" s="21" t="str">
        <f t="shared" si="6"/>
        <v xml:space="preserve"> </v>
      </c>
      <c r="J122" s="24" t="str">
        <f t="shared" si="13"/>
        <v xml:space="preserve"> </v>
      </c>
      <c r="L122" s="8">
        <v>39</v>
      </c>
      <c r="M122" s="8">
        <v>0</v>
      </c>
      <c r="N122" s="8">
        <v>0</v>
      </c>
      <c r="O122" s="26"/>
      <c r="P122" s="31">
        <v>3</v>
      </c>
      <c r="Q122" s="35">
        <v>0.875</v>
      </c>
      <c r="R122" s="31">
        <v>2</v>
      </c>
      <c r="S122" s="91" t="s">
        <v>268</v>
      </c>
      <c r="T122" s="31">
        <v>1</v>
      </c>
      <c r="U122" s="91" t="s">
        <v>268</v>
      </c>
      <c r="V122" s="151"/>
      <c r="W122" s="36">
        <v>4</v>
      </c>
      <c r="X122" s="35">
        <v>0.875</v>
      </c>
      <c r="Y122" s="33">
        <v>1</v>
      </c>
      <c r="Z122" s="33" t="s">
        <v>269</v>
      </c>
      <c r="AA122" s="33">
        <v>2</v>
      </c>
      <c r="AB122" s="33" t="s">
        <v>269</v>
      </c>
      <c r="AC122" s="29"/>
    </row>
    <row r="123" spans="2:29" ht="15.75" customHeight="1" x14ac:dyDescent="0.25">
      <c r="B123" s="24" t="str">
        <f t="shared" si="5"/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si="12"/>
        <v/>
      </c>
      <c r="H123" s="21" t="s">
        <v>81</v>
      </c>
      <c r="I123" s="21" t="str">
        <f t="shared" si="6"/>
        <v xml:space="preserve"> </v>
      </c>
      <c r="J123" s="24" t="str">
        <f t="shared" si="13"/>
        <v xml:space="preserve"> </v>
      </c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1</v>
      </c>
      <c r="S123" s="91" t="s">
        <v>268</v>
      </c>
      <c r="T123" s="31">
        <v>2</v>
      </c>
      <c r="U123" s="91" t="s">
        <v>268</v>
      </c>
      <c r="V123" s="151"/>
      <c r="W123" s="36">
        <v>4</v>
      </c>
      <c r="X123" s="35">
        <v>0.89583333333333304</v>
      </c>
      <c r="Y123" s="33">
        <v>2</v>
      </c>
      <c r="Z123" s="33" t="s">
        <v>269</v>
      </c>
      <c r="AA123" s="33">
        <v>2</v>
      </c>
      <c r="AB123" s="33" t="s">
        <v>269</v>
      </c>
      <c r="AC123" s="29"/>
    </row>
    <row r="124" spans="2:29" ht="15.75" customHeight="1" x14ac:dyDescent="0.25">
      <c r="B124" s="24" t="str">
        <f t="shared" si="5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12"/>
        <v/>
      </c>
      <c r="H124" s="21" t="s">
        <v>81</v>
      </c>
      <c r="I124" s="21" t="str">
        <f t="shared" si="6"/>
        <v xml:space="preserve"> </v>
      </c>
      <c r="J124" s="24" t="str">
        <f t="shared" si="13"/>
        <v xml:space="preserve"> 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2</v>
      </c>
      <c r="S124" s="91" t="s">
        <v>268</v>
      </c>
      <c r="T124" s="31">
        <v>1</v>
      </c>
      <c r="U124" s="91" t="s">
        <v>268</v>
      </c>
      <c r="V124" s="151"/>
      <c r="W124" s="36">
        <v>4</v>
      </c>
      <c r="X124" s="35">
        <v>0.91666666666666663</v>
      </c>
      <c r="Y124" s="33">
        <v>2</v>
      </c>
      <c r="Z124" s="33" t="s">
        <v>269</v>
      </c>
      <c r="AA124" s="33">
        <v>1</v>
      </c>
      <c r="AB124" s="33" t="s">
        <v>269</v>
      </c>
      <c r="AC124" s="29"/>
    </row>
    <row r="125" spans="2:29" ht="15.75" customHeight="1" x14ac:dyDescent="0.25">
      <c r="B125" s="24" t="str">
        <f t="shared" si="5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12"/>
        <v/>
      </c>
      <c r="H125" s="21" t="s">
        <v>81</v>
      </c>
      <c r="I125" s="21" t="str">
        <f t="shared" si="6"/>
        <v xml:space="preserve"> </v>
      </c>
      <c r="J125" s="24" t="str">
        <f t="shared" si="13"/>
        <v xml:space="preserve"> 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268</v>
      </c>
      <c r="T125" s="31">
        <v>0</v>
      </c>
      <c r="U125" s="33" t="s">
        <v>217</v>
      </c>
      <c r="V125" s="151"/>
      <c r="W125" s="36">
        <v>4</v>
      </c>
      <c r="X125" s="35">
        <v>0.9375</v>
      </c>
      <c r="Y125" s="33">
        <v>1</v>
      </c>
      <c r="Z125" s="33" t="s">
        <v>269</v>
      </c>
      <c r="AA125" s="33">
        <v>0</v>
      </c>
      <c r="AB125" s="33" t="s">
        <v>217</v>
      </c>
      <c r="AC125" s="29"/>
    </row>
    <row r="126" spans="2:29" ht="15.75" customHeight="1" x14ac:dyDescent="0.25">
      <c r="B126" s="24" t="str">
        <f t="shared" si="5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12"/>
        <v/>
      </c>
      <c r="H126" s="21" t="s">
        <v>81</v>
      </c>
      <c r="I126" s="21" t="str">
        <f t="shared" si="6"/>
        <v xml:space="preserve"> </v>
      </c>
      <c r="J126" s="24" t="str">
        <f t="shared" si="13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1" t="s">
        <v>217</v>
      </c>
      <c r="AA126" s="31">
        <v>0</v>
      </c>
      <c r="AB126" s="31" t="s">
        <v>217</v>
      </c>
      <c r="AC126" s="29"/>
    </row>
    <row r="127" spans="2:29" ht="15.75" customHeight="1" x14ac:dyDescent="0.25">
      <c r="B127" s="24" t="str">
        <f t="shared" si="5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12"/>
        <v/>
      </c>
      <c r="H127" s="21" t="s">
        <v>81</v>
      </c>
      <c r="I127" s="21" t="str">
        <f t="shared" si="6"/>
        <v xml:space="preserve"> </v>
      </c>
      <c r="J127" s="24" t="str">
        <f t="shared" si="13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1" t="s">
        <v>217</v>
      </c>
      <c r="AA127" s="31">
        <v>0</v>
      </c>
      <c r="AB127" s="31" t="s">
        <v>217</v>
      </c>
      <c r="AC127" s="29"/>
    </row>
    <row r="128" spans="2:29" ht="15.75" customHeight="1" x14ac:dyDescent="0.25">
      <c r="B128" s="24" t="str">
        <f t="shared" si="5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12"/>
        <v/>
      </c>
      <c r="H128" s="21" t="s">
        <v>81</v>
      </c>
      <c r="I128" s="21" t="str">
        <f t="shared" si="6"/>
        <v xml:space="preserve"> </v>
      </c>
      <c r="J128" s="24" t="str">
        <f t="shared" si="13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1" t="s">
        <v>217</v>
      </c>
      <c r="AA128" s="31">
        <v>0</v>
      </c>
      <c r="AB128" s="31" t="s">
        <v>217</v>
      </c>
      <c r="AC128" s="29"/>
    </row>
    <row r="129" spans="2:29" ht="15.75" customHeight="1" x14ac:dyDescent="0.25">
      <c r="B129" s="24" t="str">
        <f t="shared" si="5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12"/>
        <v/>
      </c>
      <c r="H129" s="21" t="s">
        <v>81</v>
      </c>
      <c r="I129" s="21" t="str">
        <f t="shared" si="6"/>
        <v xml:space="preserve"> </v>
      </c>
      <c r="J129" s="24" t="str">
        <f t="shared" si="13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1" t="s">
        <v>217</v>
      </c>
      <c r="AA129" s="31">
        <v>0</v>
      </c>
      <c r="AB129" s="31" t="s">
        <v>217</v>
      </c>
      <c r="AC129" s="29"/>
    </row>
    <row r="130" spans="2:29" ht="15.75" customHeight="1" x14ac:dyDescent="0.25">
      <c r="B130" s="24" t="str">
        <f t="shared" si="5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12"/>
        <v/>
      </c>
      <c r="H130" s="21" t="s">
        <v>81</v>
      </c>
      <c r="I130" s="21" t="str">
        <f t="shared" si="6"/>
        <v xml:space="preserve"> </v>
      </c>
      <c r="J130" s="24" t="str">
        <f t="shared" si="13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1" t="s">
        <v>217</v>
      </c>
      <c r="AA130" s="31">
        <v>0</v>
      </c>
      <c r="AB130" s="31" t="s">
        <v>217</v>
      </c>
      <c r="AC130" s="29"/>
    </row>
    <row r="131" spans="2:29" ht="15.75" customHeight="1" x14ac:dyDescent="0.25">
      <c r="B131" s="24" t="str">
        <f t="shared" si="5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12"/>
        <v/>
      </c>
      <c r="H131" s="21" t="s">
        <v>81</v>
      </c>
      <c r="I131" s="21" t="str">
        <f t="shared" si="6"/>
        <v xml:space="preserve"> </v>
      </c>
      <c r="J131" s="24" t="str">
        <f t="shared" si="13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1" t="s">
        <v>217</v>
      </c>
      <c r="AA131" s="31">
        <v>0</v>
      </c>
      <c r="AB131" s="31" t="s">
        <v>217</v>
      </c>
      <c r="AC131" s="29"/>
    </row>
    <row r="132" spans="2:29" ht="15.75" customHeight="1" x14ac:dyDescent="0.25">
      <c r="B132" s="24" t="str">
        <f t="shared" si="5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12"/>
        <v/>
      </c>
      <c r="H132" s="21" t="s">
        <v>81</v>
      </c>
      <c r="I132" s="21" t="str">
        <f t="shared" si="6"/>
        <v xml:space="preserve"> </v>
      </c>
      <c r="J132" s="24" t="str">
        <f t="shared" si="13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 t="str">
        <f t="shared" si="5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12"/>
        <v/>
      </c>
      <c r="H133" s="21" t="s">
        <v>81</v>
      </c>
      <c r="I133" s="21" t="str">
        <f t="shared" si="6"/>
        <v xml:space="preserve"> </v>
      </c>
      <c r="J133" s="24" t="str">
        <f t="shared" si="13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 t="str">
        <f t="shared" si="5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12"/>
        <v/>
      </c>
      <c r="H134" s="21" t="s">
        <v>81</v>
      </c>
      <c r="I134" s="21" t="str">
        <f t="shared" si="6"/>
        <v xml:space="preserve"> </v>
      </c>
      <c r="J134" s="24" t="str">
        <f t="shared" si="13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87</v>
      </c>
      <c r="S134" s="147"/>
      <c r="T134" s="147">
        <f>SUM(T86:T133)</f>
        <v>87</v>
      </c>
      <c r="U134" s="147"/>
      <c r="V134" s="34"/>
      <c r="W134" s="145" t="s">
        <v>481</v>
      </c>
      <c r="X134" s="146"/>
      <c r="Y134" s="147">
        <f>SUM(Y86:Y133)</f>
        <v>84</v>
      </c>
      <c r="Z134" s="147"/>
      <c r="AA134" s="147">
        <f>SUM(AA86:AA133)</f>
        <v>84</v>
      </c>
      <c r="AB134" s="147"/>
      <c r="AC134" s="29"/>
    </row>
    <row r="135" spans="2:29" ht="15.75" customHeight="1" x14ac:dyDescent="0.25">
      <c r="B135" s="24" t="str">
        <f t="shared" si="5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12"/>
        <v/>
      </c>
      <c r="H135" s="21" t="s">
        <v>81</v>
      </c>
      <c r="I135" s="21" t="str">
        <f t="shared" si="6"/>
        <v xml:space="preserve"> </v>
      </c>
      <c r="J135" s="24" t="str">
        <f t="shared" si="13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 t="str">
        <f t="shared" si="5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12"/>
        <v/>
      </c>
      <c r="H136" s="21" t="s">
        <v>81</v>
      </c>
      <c r="I136" s="21" t="str">
        <f t="shared" si="6"/>
        <v xml:space="preserve"> </v>
      </c>
      <c r="J136" s="24" t="str">
        <f t="shared" si="13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5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12"/>
        <v/>
      </c>
      <c r="H137" s="21" t="s">
        <v>81</v>
      </c>
      <c r="I137" s="21" t="str">
        <f t="shared" si="6"/>
        <v xml:space="preserve"> </v>
      </c>
      <c r="J137" s="24" t="str">
        <f t="shared" si="13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5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12"/>
        <v/>
      </c>
      <c r="H138" s="21" t="s">
        <v>81</v>
      </c>
      <c r="I138" s="21" t="str">
        <f t="shared" si="6"/>
        <v xml:space="preserve"> </v>
      </c>
      <c r="J138" s="24" t="str">
        <f t="shared" si="13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5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12"/>
        <v/>
      </c>
      <c r="H139" s="21" t="s">
        <v>81</v>
      </c>
      <c r="I139" s="21" t="str">
        <f t="shared" si="6"/>
        <v xml:space="preserve"> </v>
      </c>
      <c r="J139" s="24" t="str">
        <f t="shared" si="13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5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12"/>
        <v/>
      </c>
      <c r="H140" s="21" t="s">
        <v>81</v>
      </c>
      <c r="I140" s="21" t="str">
        <f t="shared" si="6"/>
        <v xml:space="preserve"> </v>
      </c>
      <c r="J140" s="24" t="str">
        <f t="shared" si="13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5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12"/>
        <v/>
      </c>
      <c r="H141" s="21" t="s">
        <v>81</v>
      </c>
      <c r="I141" s="21" t="str">
        <f t="shared" si="6"/>
        <v xml:space="preserve"> </v>
      </c>
      <c r="J141" s="24" t="str">
        <f t="shared" si="13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5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12"/>
        <v/>
      </c>
      <c r="H142" s="21" t="s">
        <v>81</v>
      </c>
      <c r="I142" s="21" t="str">
        <f t="shared" si="6"/>
        <v xml:space="preserve"> </v>
      </c>
      <c r="J142" s="24" t="str">
        <f t="shared" si="13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24" t="str">
        <f t="shared" si="5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12"/>
        <v/>
      </c>
      <c r="H143" s="21" t="s">
        <v>81</v>
      </c>
      <c r="I143" s="21" t="str">
        <f t="shared" si="6"/>
        <v xml:space="preserve"> </v>
      </c>
      <c r="J143" s="24" t="str">
        <f t="shared" si="13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4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5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4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5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4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5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ref="B151:B198" si="16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4"/>
        <v/>
      </c>
      <c r="H151" s="21" t="s">
        <v>81</v>
      </c>
      <c r="I151" s="21" t="str">
        <f t="shared" ref="I151:I198" si="17">IFERROR(IF(IF(ISERROR(H151-H150),"",H151-H150)&lt;0,"",H151-H150)," ")</f>
        <v xml:space="preserve"> </v>
      </c>
      <c r="J151" s="24" t="str">
        <f t="shared" si="15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6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4"/>
        <v/>
      </c>
      <c r="H152" s="21" t="s">
        <v>81</v>
      </c>
      <c r="I152" s="21" t="str">
        <f t="shared" si="17"/>
        <v xml:space="preserve"> </v>
      </c>
      <c r="J152" s="24" t="str">
        <f t="shared" si="15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6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4"/>
        <v/>
      </c>
      <c r="H153" s="21" t="s">
        <v>81</v>
      </c>
      <c r="I153" s="21" t="str">
        <f t="shared" si="17"/>
        <v xml:space="preserve"> </v>
      </c>
      <c r="J153" s="24" t="str">
        <f t="shared" si="15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6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4"/>
        <v/>
      </c>
      <c r="H154" s="21" t="s">
        <v>81</v>
      </c>
      <c r="I154" s="21" t="str">
        <f t="shared" si="17"/>
        <v xml:space="preserve"> </v>
      </c>
      <c r="J154" s="24" t="str">
        <f t="shared" si="15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6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4"/>
        <v/>
      </c>
      <c r="H155" s="21" t="s">
        <v>81</v>
      </c>
      <c r="I155" s="21" t="str">
        <f t="shared" si="17"/>
        <v xml:space="preserve"> </v>
      </c>
      <c r="J155" s="24" t="str">
        <f t="shared" si="15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6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4"/>
        <v/>
      </c>
      <c r="H156" s="21" t="s">
        <v>81</v>
      </c>
      <c r="I156" s="21" t="str">
        <f t="shared" si="17"/>
        <v xml:space="preserve"> </v>
      </c>
      <c r="J156" s="24" t="str">
        <f t="shared" si="15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6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4"/>
        <v/>
      </c>
      <c r="H157" s="21" t="s">
        <v>81</v>
      </c>
      <c r="I157" s="21" t="str">
        <f t="shared" si="17"/>
        <v xml:space="preserve"> </v>
      </c>
      <c r="J157" s="24" t="str">
        <f t="shared" si="15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6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4"/>
        <v/>
      </c>
      <c r="H158" s="21" t="s">
        <v>81</v>
      </c>
      <c r="I158" s="21" t="str">
        <f t="shared" si="17"/>
        <v xml:space="preserve"> </v>
      </c>
      <c r="J158" s="24" t="str">
        <f t="shared" si="15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6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4"/>
        <v/>
      </c>
      <c r="H159" s="21" t="s">
        <v>81</v>
      </c>
      <c r="I159" s="21" t="str">
        <f t="shared" si="17"/>
        <v xml:space="preserve"> </v>
      </c>
      <c r="J159" s="24" t="str">
        <f t="shared" si="15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6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4"/>
        <v/>
      </c>
      <c r="H160" s="21" t="s">
        <v>81</v>
      </c>
      <c r="I160" s="21" t="str">
        <f t="shared" si="17"/>
        <v xml:space="preserve"> </v>
      </c>
      <c r="J160" s="24" t="str">
        <f t="shared" si="15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6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4"/>
        <v/>
      </c>
      <c r="H161" s="21" t="s">
        <v>81</v>
      </c>
      <c r="I161" s="21" t="str">
        <f t="shared" si="17"/>
        <v xml:space="preserve"> </v>
      </c>
      <c r="J161" s="24" t="str">
        <f t="shared" si="15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6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4"/>
        <v/>
      </c>
      <c r="H162" s="21" t="s">
        <v>81</v>
      </c>
      <c r="I162" s="21" t="str">
        <f t="shared" si="17"/>
        <v xml:space="preserve"> </v>
      </c>
      <c r="J162" s="24" t="str">
        <f t="shared" si="15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6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4"/>
        <v/>
      </c>
      <c r="H163" s="21" t="s">
        <v>81</v>
      </c>
      <c r="I163" s="21" t="str">
        <f t="shared" si="17"/>
        <v xml:space="preserve"> </v>
      </c>
      <c r="J163" s="24" t="str">
        <f t="shared" si="15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6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4"/>
        <v/>
      </c>
      <c r="H164" s="21" t="s">
        <v>81</v>
      </c>
      <c r="I164" s="21" t="str">
        <f t="shared" si="17"/>
        <v xml:space="preserve"> </v>
      </c>
      <c r="J164" s="24" t="str">
        <f t="shared" si="15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6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4"/>
        <v/>
      </c>
      <c r="H165" s="21" t="s">
        <v>81</v>
      </c>
      <c r="I165" s="21" t="str">
        <f t="shared" si="17"/>
        <v xml:space="preserve"> </v>
      </c>
      <c r="J165" s="24" t="str">
        <f t="shared" si="15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6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4"/>
        <v/>
      </c>
      <c r="H166" s="21" t="s">
        <v>81</v>
      </c>
      <c r="I166" s="21" t="str">
        <f t="shared" si="17"/>
        <v xml:space="preserve"> </v>
      </c>
      <c r="J166" s="24" t="str">
        <f t="shared" si="15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6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4"/>
        <v/>
      </c>
      <c r="H167" s="21" t="s">
        <v>81</v>
      </c>
      <c r="I167" s="21" t="str">
        <f t="shared" si="17"/>
        <v xml:space="preserve"> </v>
      </c>
      <c r="J167" s="24" t="str">
        <f t="shared" si="15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6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4"/>
        <v/>
      </c>
      <c r="H168" s="21" t="s">
        <v>81</v>
      </c>
      <c r="I168" s="21" t="str">
        <f t="shared" si="17"/>
        <v xml:space="preserve"> </v>
      </c>
      <c r="J168" s="24" t="str">
        <f t="shared" si="15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6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4"/>
        <v/>
      </c>
      <c r="H169" s="21" t="s">
        <v>81</v>
      </c>
      <c r="I169" s="21" t="str">
        <f t="shared" si="17"/>
        <v xml:space="preserve"> </v>
      </c>
      <c r="J169" s="24" t="str">
        <f t="shared" si="15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6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4"/>
        <v/>
      </c>
      <c r="H170" s="21" t="s">
        <v>81</v>
      </c>
      <c r="I170" s="21" t="str">
        <f t="shared" si="17"/>
        <v xml:space="preserve"> </v>
      </c>
      <c r="J170" s="24" t="str">
        <f t="shared" si="15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6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4"/>
        <v/>
      </c>
      <c r="H171" s="21" t="s">
        <v>81</v>
      </c>
      <c r="I171" s="21" t="str">
        <f t="shared" si="17"/>
        <v xml:space="preserve"> </v>
      </c>
      <c r="J171" s="24" t="str">
        <f t="shared" si="15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6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4"/>
        <v/>
      </c>
      <c r="H172" s="21" t="s">
        <v>81</v>
      </c>
      <c r="I172" s="21" t="str">
        <f t="shared" si="17"/>
        <v xml:space="preserve"> </v>
      </c>
      <c r="J172" s="24" t="str">
        <f t="shared" si="15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6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4"/>
        <v/>
      </c>
      <c r="H173" s="21" t="s">
        <v>81</v>
      </c>
      <c r="I173" s="21" t="str">
        <f t="shared" si="17"/>
        <v xml:space="preserve"> </v>
      </c>
      <c r="J173" s="24" t="str">
        <f t="shared" si="15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6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4"/>
        <v/>
      </c>
      <c r="H174" s="21" t="s">
        <v>81</v>
      </c>
      <c r="I174" s="21" t="str">
        <f t="shared" si="17"/>
        <v xml:space="preserve"> </v>
      </c>
      <c r="J174" s="24" t="str">
        <f t="shared" si="15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6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4"/>
        <v/>
      </c>
      <c r="H175" s="21" t="s">
        <v>81</v>
      </c>
      <c r="I175" s="21" t="str">
        <f t="shared" si="17"/>
        <v xml:space="preserve"> </v>
      </c>
      <c r="J175" s="24" t="str">
        <f t="shared" si="15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6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4"/>
        <v/>
      </c>
      <c r="H176" s="21" t="s">
        <v>81</v>
      </c>
      <c r="I176" s="21" t="str">
        <f t="shared" si="17"/>
        <v xml:space="preserve"> </v>
      </c>
      <c r="J176" s="24" t="str">
        <f t="shared" si="15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6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4"/>
        <v/>
      </c>
      <c r="H177" s="21" t="s">
        <v>81</v>
      </c>
      <c r="I177" s="21" t="str">
        <f t="shared" si="17"/>
        <v xml:space="preserve"> </v>
      </c>
      <c r="J177" s="24" t="str">
        <f t="shared" si="15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6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4"/>
        <v/>
      </c>
      <c r="H178" s="21" t="s">
        <v>81</v>
      </c>
      <c r="I178" s="21" t="str">
        <f t="shared" si="17"/>
        <v xml:space="preserve"> </v>
      </c>
      <c r="J178" s="24" t="str">
        <f t="shared" si="15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6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4"/>
        <v/>
      </c>
      <c r="H179" s="21" t="s">
        <v>81</v>
      </c>
      <c r="I179" s="21" t="str">
        <f t="shared" si="17"/>
        <v xml:space="preserve"> </v>
      </c>
      <c r="J179" s="24" t="str">
        <f t="shared" si="15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16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8">IF(M175&gt;0,0,IF(N175&gt;0,1,""))</f>
        <v/>
      </c>
      <c r="H180" s="21" t="s">
        <v>81</v>
      </c>
      <c r="I180" s="21" t="str">
        <f t="shared" si="17"/>
        <v xml:space="preserve"> </v>
      </c>
      <c r="J180" s="24" t="str">
        <f t="shared" ref="J180:J198" si="19">IF(M175&gt;0,M175,IF(N175&gt;0,N175," "))</f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6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8"/>
        <v/>
      </c>
      <c r="H181" s="21" t="s">
        <v>81</v>
      </c>
      <c r="I181" s="21" t="str">
        <f t="shared" si="17"/>
        <v xml:space="preserve"> </v>
      </c>
      <c r="J181" s="24" t="str">
        <f t="shared" si="19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6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8"/>
        <v/>
      </c>
      <c r="H182" s="21" t="s">
        <v>81</v>
      </c>
      <c r="I182" s="21" t="str">
        <f t="shared" si="17"/>
        <v xml:space="preserve"> </v>
      </c>
      <c r="J182" s="24" t="str">
        <f t="shared" si="19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6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8"/>
        <v/>
      </c>
      <c r="H183" s="21" t="s">
        <v>81</v>
      </c>
      <c r="I183" s="21" t="str">
        <f t="shared" si="17"/>
        <v xml:space="preserve"> </v>
      </c>
      <c r="J183" s="24" t="str">
        <f t="shared" si="19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6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8"/>
        <v/>
      </c>
      <c r="H184" s="21" t="s">
        <v>81</v>
      </c>
      <c r="I184" s="21" t="str">
        <f t="shared" si="17"/>
        <v xml:space="preserve"> </v>
      </c>
      <c r="J184" s="24" t="str">
        <f t="shared" si="19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6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8"/>
        <v/>
      </c>
      <c r="H185" s="21" t="s">
        <v>81</v>
      </c>
      <c r="I185" s="21" t="str">
        <f t="shared" si="17"/>
        <v xml:space="preserve"> </v>
      </c>
      <c r="J185" s="24" t="str">
        <f t="shared" si="19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6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8"/>
        <v/>
      </c>
      <c r="H186" s="21" t="s">
        <v>81</v>
      </c>
      <c r="I186" s="21" t="str">
        <f t="shared" si="17"/>
        <v xml:space="preserve"> </v>
      </c>
      <c r="J186" s="24" t="str">
        <f t="shared" si="19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6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8"/>
        <v/>
      </c>
      <c r="H187" s="21" t="s">
        <v>81</v>
      </c>
      <c r="I187" s="21" t="str">
        <f t="shared" si="17"/>
        <v xml:space="preserve"> </v>
      </c>
      <c r="J187" s="24" t="str">
        <f t="shared" si="19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6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8"/>
        <v/>
      </c>
      <c r="H188" s="21" t="s">
        <v>81</v>
      </c>
      <c r="I188" s="21" t="str">
        <f t="shared" si="17"/>
        <v xml:space="preserve"> </v>
      </c>
      <c r="J188" s="24" t="str">
        <f t="shared" si="19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6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8"/>
        <v/>
      </c>
      <c r="H189" s="21" t="s">
        <v>81</v>
      </c>
      <c r="I189" s="21" t="str">
        <f t="shared" si="17"/>
        <v xml:space="preserve"> </v>
      </c>
      <c r="J189" s="24" t="str">
        <f t="shared" si="19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6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8"/>
        <v/>
      </c>
      <c r="H190" s="21" t="s">
        <v>81</v>
      </c>
      <c r="I190" s="21" t="str">
        <f t="shared" si="17"/>
        <v xml:space="preserve"> </v>
      </c>
      <c r="J190" s="24" t="str">
        <f t="shared" si="19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6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8"/>
        <v/>
      </c>
      <c r="H191" s="21" t="s">
        <v>81</v>
      </c>
      <c r="I191" s="21" t="str">
        <f t="shared" si="17"/>
        <v xml:space="preserve"> </v>
      </c>
      <c r="J191" s="24" t="str">
        <f t="shared" si="19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6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8"/>
        <v/>
      </c>
      <c r="H192" s="21" t="s">
        <v>81</v>
      </c>
      <c r="I192" s="21" t="str">
        <f t="shared" si="17"/>
        <v xml:space="preserve"> </v>
      </c>
      <c r="J192" s="24" t="str">
        <f t="shared" si="19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6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8"/>
        <v/>
      </c>
      <c r="H193" s="21" t="s">
        <v>81</v>
      </c>
      <c r="I193" s="21" t="str">
        <f t="shared" si="17"/>
        <v xml:space="preserve"> </v>
      </c>
      <c r="J193" s="24" t="str">
        <f t="shared" si="19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6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8"/>
        <v/>
      </c>
      <c r="H194" s="21" t="s">
        <v>81</v>
      </c>
      <c r="I194" s="21" t="str">
        <f t="shared" si="17"/>
        <v xml:space="preserve"> </v>
      </c>
      <c r="J194" s="24" t="str">
        <f t="shared" si="19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6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8"/>
        <v/>
      </c>
      <c r="H195" s="21" t="s">
        <v>81</v>
      </c>
      <c r="I195" s="21" t="str">
        <f t="shared" si="17"/>
        <v xml:space="preserve"> </v>
      </c>
      <c r="J195" s="24" t="str">
        <f t="shared" si="19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6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8"/>
        <v/>
      </c>
      <c r="H196" s="21" t="s">
        <v>81</v>
      </c>
      <c r="I196" s="21" t="str">
        <f t="shared" si="17"/>
        <v xml:space="preserve"> </v>
      </c>
      <c r="J196" s="24" t="str">
        <f t="shared" si="19"/>
        <v xml:space="preserve"> </v>
      </c>
      <c r="O196" s="26"/>
    </row>
    <row r="197" spans="2:15" ht="15.75" customHeight="1" x14ac:dyDescent="0.25">
      <c r="B197" s="24" t="str">
        <f t="shared" si="16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8"/>
        <v/>
      </c>
      <c r="H197" s="21" t="s">
        <v>81</v>
      </c>
      <c r="I197" s="21" t="str">
        <f t="shared" si="17"/>
        <v xml:space="preserve"> </v>
      </c>
      <c r="J197" s="24" t="str">
        <f t="shared" si="19"/>
        <v xml:space="preserve"> </v>
      </c>
      <c r="O197" s="26"/>
    </row>
    <row r="198" spans="2:15" ht="15.75" customHeight="1" x14ac:dyDescent="0.25">
      <c r="B198" s="24" t="str">
        <f t="shared" si="16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18"/>
        <v/>
      </c>
      <c r="H198" s="21" t="s">
        <v>81</v>
      </c>
      <c r="I198" s="21" t="str">
        <f t="shared" si="17"/>
        <v xml:space="preserve"> </v>
      </c>
      <c r="J198" s="24" t="str">
        <f t="shared" si="19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AA80:AB80"/>
    <mergeCell ref="Y81:Y85"/>
    <mergeCell ref="Z81:Z85"/>
    <mergeCell ref="AA81:AA85"/>
    <mergeCell ref="AB81:AB85"/>
    <mergeCell ref="Q21:Q26"/>
    <mergeCell ref="R21:S21"/>
    <mergeCell ref="T21:U21"/>
    <mergeCell ref="Y21:Z21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W21:W26"/>
    <mergeCell ref="X21:X26"/>
    <mergeCell ref="B80:B83"/>
    <mergeCell ref="C80:C83"/>
    <mergeCell ref="E80:E83"/>
    <mergeCell ref="F80:F83"/>
    <mergeCell ref="G80:G83"/>
    <mergeCell ref="E1:J3"/>
    <mergeCell ref="C30:I30"/>
    <mergeCell ref="P21:P26"/>
    <mergeCell ref="H80:H83"/>
    <mergeCell ref="C78:I78"/>
    <mergeCell ref="C37:I37"/>
    <mergeCell ref="P19:Y19"/>
    <mergeCell ref="X80:X85"/>
    <mergeCell ref="Y80:Z80"/>
    <mergeCell ref="U81:U85"/>
    <mergeCell ref="I80:I83"/>
    <mergeCell ref="J80:J83"/>
    <mergeCell ref="P80:P85"/>
    <mergeCell ref="W80:W85"/>
    <mergeCell ref="Q80:Q85"/>
    <mergeCell ref="R80:S80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11:Z11"/>
    <mergeCell ref="AA11:AB11"/>
    <mergeCell ref="AA4:AB7"/>
    <mergeCell ref="Y4:Z7"/>
    <mergeCell ref="D80:D83"/>
    <mergeCell ref="Y8:Z8"/>
    <mergeCell ref="AA8:AB8"/>
    <mergeCell ref="Y9:Z9"/>
    <mergeCell ref="AA9:AB9"/>
    <mergeCell ref="Y10:Z10"/>
    <mergeCell ref="AA10:AB10"/>
    <mergeCell ref="C13:I13"/>
    <mergeCell ref="T80:U80"/>
    <mergeCell ref="R81:R85"/>
    <mergeCell ref="S81:S85"/>
    <mergeCell ref="T81:T85"/>
    <mergeCell ref="C15:D16"/>
    <mergeCell ref="E15:E16"/>
    <mergeCell ref="C23:I24"/>
    <mergeCell ref="C4:C5"/>
    <mergeCell ref="D4:D5"/>
    <mergeCell ref="E4:E5"/>
    <mergeCell ref="C8:I9"/>
    <mergeCell ref="C10:I11"/>
    <mergeCell ref="C18:I18"/>
  </mergeCells>
  <conditionalFormatting sqref="C84 C133:D143 C148:D198">
    <cfRule type="notContainsBlanks" dxfId="290" priority="64">
      <formula>LEN(TRIM(C84))&gt;0</formula>
    </cfRule>
  </conditionalFormatting>
  <conditionalFormatting sqref="B148:B198 G148:J198 E84:J94 B84:B107 B109:B143 E109:J143 E96:J107 E95:F95 I95:J95">
    <cfRule type="expression" dxfId="289" priority="63">
      <formula>IF($C84=" ",FALSE,TRUE)</formula>
    </cfRule>
  </conditionalFormatting>
  <conditionalFormatting sqref="C85">
    <cfRule type="notContainsBlanks" dxfId="288" priority="62">
      <formula>LEN(TRIM(C85))&gt;0</formula>
    </cfRule>
  </conditionalFormatting>
  <conditionalFormatting sqref="C86">
    <cfRule type="notContainsBlanks" dxfId="287" priority="61">
      <formula>LEN(TRIM(C86))&gt;0</formula>
    </cfRule>
  </conditionalFormatting>
  <conditionalFormatting sqref="C87">
    <cfRule type="notContainsBlanks" dxfId="286" priority="60">
      <formula>LEN(TRIM(C87))&gt;0</formula>
    </cfRule>
  </conditionalFormatting>
  <conditionalFormatting sqref="C88">
    <cfRule type="notContainsBlanks" dxfId="285" priority="59">
      <formula>LEN(TRIM(C88))&gt;0</formula>
    </cfRule>
  </conditionalFormatting>
  <conditionalFormatting sqref="C89">
    <cfRule type="notContainsBlanks" dxfId="284" priority="58">
      <formula>LEN(TRIM(C89))&gt;0</formula>
    </cfRule>
  </conditionalFormatting>
  <conditionalFormatting sqref="C90">
    <cfRule type="notContainsBlanks" dxfId="283" priority="57">
      <formula>LEN(TRIM(C90))&gt;0</formula>
    </cfRule>
  </conditionalFormatting>
  <conditionalFormatting sqref="C91">
    <cfRule type="notContainsBlanks" dxfId="282" priority="56">
      <formula>LEN(TRIM(C91))&gt;0</formula>
    </cfRule>
  </conditionalFormatting>
  <conditionalFormatting sqref="C92">
    <cfRule type="notContainsBlanks" dxfId="281" priority="55">
      <formula>LEN(TRIM(C92))&gt;0</formula>
    </cfRule>
  </conditionalFormatting>
  <conditionalFormatting sqref="C93">
    <cfRule type="notContainsBlanks" dxfId="280" priority="54">
      <formula>LEN(TRIM(C93))&gt;0</formula>
    </cfRule>
  </conditionalFormatting>
  <conditionalFormatting sqref="C94">
    <cfRule type="notContainsBlanks" dxfId="279" priority="53">
      <formula>LEN(TRIM(C94))&gt;0</formula>
    </cfRule>
  </conditionalFormatting>
  <conditionalFormatting sqref="C96">
    <cfRule type="notContainsBlanks" dxfId="278" priority="52">
      <formula>LEN(TRIM(C96))&gt;0</formula>
    </cfRule>
  </conditionalFormatting>
  <conditionalFormatting sqref="C97">
    <cfRule type="notContainsBlanks" dxfId="277" priority="51">
      <formula>LEN(TRIM(C97))&gt;0</formula>
    </cfRule>
  </conditionalFormatting>
  <conditionalFormatting sqref="C98">
    <cfRule type="notContainsBlanks" dxfId="276" priority="50">
      <formula>LEN(TRIM(C98))&gt;0</formula>
    </cfRule>
  </conditionalFormatting>
  <conditionalFormatting sqref="C99">
    <cfRule type="notContainsBlanks" dxfId="275" priority="49">
      <formula>LEN(TRIM(C99))&gt;0</formula>
    </cfRule>
  </conditionalFormatting>
  <conditionalFormatting sqref="C100">
    <cfRule type="notContainsBlanks" dxfId="274" priority="48">
      <formula>LEN(TRIM(C100))&gt;0</formula>
    </cfRule>
  </conditionalFormatting>
  <conditionalFormatting sqref="C101">
    <cfRule type="notContainsBlanks" dxfId="273" priority="47">
      <formula>LEN(TRIM(C101))&gt;0</formula>
    </cfRule>
  </conditionalFormatting>
  <conditionalFormatting sqref="C102">
    <cfRule type="notContainsBlanks" dxfId="272" priority="46">
      <formula>LEN(TRIM(C102))&gt;0</formula>
    </cfRule>
  </conditionalFormatting>
  <conditionalFormatting sqref="C103">
    <cfRule type="notContainsBlanks" dxfId="271" priority="45">
      <formula>LEN(TRIM(C103))&gt;0</formula>
    </cfRule>
  </conditionalFormatting>
  <conditionalFormatting sqref="C104">
    <cfRule type="notContainsBlanks" dxfId="270" priority="44">
      <formula>LEN(TRIM(C104))&gt;0</formula>
    </cfRule>
  </conditionalFormatting>
  <conditionalFormatting sqref="C105">
    <cfRule type="notContainsBlanks" dxfId="269" priority="43">
      <formula>LEN(TRIM(C105))&gt;0</formula>
    </cfRule>
  </conditionalFormatting>
  <conditionalFormatting sqref="C106">
    <cfRule type="notContainsBlanks" dxfId="268" priority="42">
      <formula>LEN(TRIM(C106))&gt;0</formula>
    </cfRule>
  </conditionalFormatting>
  <conditionalFormatting sqref="C107">
    <cfRule type="notContainsBlanks" dxfId="267" priority="41">
      <formula>LEN(TRIM(C107))&gt;0</formula>
    </cfRule>
  </conditionalFormatting>
  <conditionalFormatting sqref="C112:D112">
    <cfRule type="notContainsBlanks" dxfId="266" priority="36">
      <formula>LEN(TRIM(C112))&gt;0</formula>
    </cfRule>
  </conditionalFormatting>
  <conditionalFormatting sqref="C109:D109">
    <cfRule type="notContainsBlanks" dxfId="265" priority="39">
      <formula>LEN(TRIM(C109))&gt;0</formula>
    </cfRule>
  </conditionalFormatting>
  <conditionalFormatting sqref="C110:D110">
    <cfRule type="notContainsBlanks" dxfId="264" priority="38">
      <formula>LEN(TRIM(C110))&gt;0</formula>
    </cfRule>
  </conditionalFormatting>
  <conditionalFormatting sqref="C111:D111">
    <cfRule type="notContainsBlanks" dxfId="263" priority="37">
      <formula>LEN(TRIM(C111))&gt;0</formula>
    </cfRule>
  </conditionalFormatting>
  <conditionalFormatting sqref="C113:D113">
    <cfRule type="notContainsBlanks" dxfId="262" priority="35">
      <formula>LEN(TRIM(C113))&gt;0</formula>
    </cfRule>
  </conditionalFormatting>
  <conditionalFormatting sqref="C114:D114">
    <cfRule type="notContainsBlanks" dxfId="261" priority="34">
      <formula>LEN(TRIM(C114))&gt;0</formula>
    </cfRule>
  </conditionalFormatting>
  <conditionalFormatting sqref="C115:D115">
    <cfRule type="notContainsBlanks" dxfId="260" priority="33">
      <formula>LEN(TRIM(C115))&gt;0</formula>
    </cfRule>
  </conditionalFormatting>
  <conditionalFormatting sqref="C116:D116">
    <cfRule type="notContainsBlanks" dxfId="259" priority="32">
      <formula>LEN(TRIM(C116))&gt;0</formula>
    </cfRule>
  </conditionalFormatting>
  <conditionalFormatting sqref="C117:D117">
    <cfRule type="notContainsBlanks" dxfId="258" priority="31">
      <formula>LEN(TRIM(C117))&gt;0</formula>
    </cfRule>
  </conditionalFormatting>
  <conditionalFormatting sqref="C118:D118">
    <cfRule type="notContainsBlanks" dxfId="257" priority="30">
      <formula>LEN(TRIM(C118))&gt;0</formula>
    </cfRule>
  </conditionalFormatting>
  <conditionalFormatting sqref="C119:D119">
    <cfRule type="notContainsBlanks" dxfId="256" priority="29">
      <formula>LEN(TRIM(C119))&gt;0</formula>
    </cfRule>
  </conditionalFormatting>
  <conditionalFormatting sqref="C120:D120">
    <cfRule type="notContainsBlanks" dxfId="255" priority="28">
      <formula>LEN(TRIM(C120))&gt;0</formula>
    </cfRule>
  </conditionalFormatting>
  <conditionalFormatting sqref="C121:D121">
    <cfRule type="notContainsBlanks" dxfId="254" priority="27">
      <formula>LEN(TRIM(C121))&gt;0</formula>
    </cfRule>
  </conditionalFormatting>
  <conditionalFormatting sqref="C122:D122">
    <cfRule type="notContainsBlanks" dxfId="253" priority="26">
      <formula>LEN(TRIM(C122))&gt;0</formula>
    </cfRule>
  </conditionalFormatting>
  <conditionalFormatting sqref="C123:D123">
    <cfRule type="notContainsBlanks" dxfId="252" priority="25">
      <formula>LEN(TRIM(C123))&gt;0</formula>
    </cfRule>
  </conditionalFormatting>
  <conditionalFormatting sqref="C124:D124">
    <cfRule type="notContainsBlanks" dxfId="251" priority="24">
      <formula>LEN(TRIM(C124))&gt;0</formula>
    </cfRule>
  </conditionalFormatting>
  <conditionalFormatting sqref="C125:D125">
    <cfRule type="notContainsBlanks" dxfId="250" priority="23">
      <formula>LEN(TRIM(C125))&gt;0</formula>
    </cfRule>
  </conditionalFormatting>
  <conditionalFormatting sqref="C126:D126">
    <cfRule type="notContainsBlanks" dxfId="249" priority="22">
      <formula>LEN(TRIM(C126))&gt;0</formula>
    </cfRule>
  </conditionalFormatting>
  <conditionalFormatting sqref="C127:D127">
    <cfRule type="notContainsBlanks" dxfId="248" priority="21">
      <formula>LEN(TRIM(C127))&gt;0</formula>
    </cfRule>
  </conditionalFormatting>
  <conditionalFormatting sqref="C128:D128">
    <cfRule type="notContainsBlanks" dxfId="247" priority="20">
      <formula>LEN(TRIM(C128))&gt;0</formula>
    </cfRule>
  </conditionalFormatting>
  <conditionalFormatting sqref="C129:D129">
    <cfRule type="notContainsBlanks" dxfId="246" priority="19">
      <formula>LEN(TRIM(C129))&gt;0</formula>
    </cfRule>
  </conditionalFormatting>
  <conditionalFormatting sqref="C130:D130">
    <cfRule type="notContainsBlanks" dxfId="245" priority="18">
      <formula>LEN(TRIM(C130))&gt;0</formula>
    </cfRule>
  </conditionalFormatting>
  <conditionalFormatting sqref="C131:D131">
    <cfRule type="notContainsBlanks" dxfId="244" priority="17">
      <formula>LEN(TRIM(C131))&gt;0</formula>
    </cfRule>
  </conditionalFormatting>
  <conditionalFormatting sqref="C132:D132">
    <cfRule type="notContainsBlanks" dxfId="243" priority="16">
      <formula>LEN(TRIM(C132))&gt;0</formula>
    </cfRule>
  </conditionalFormatting>
  <conditionalFormatting sqref="E148:E198">
    <cfRule type="expression" dxfId="242" priority="13">
      <formula>IF($C148=" ",FALSE,TRUE)</formula>
    </cfRule>
  </conditionalFormatting>
  <conditionalFormatting sqref="F148:F198">
    <cfRule type="expression" dxfId="241" priority="12">
      <formula>IF($C148=" ",FALSE,TRUE)</formula>
    </cfRule>
  </conditionalFormatting>
  <conditionalFormatting sqref="C95">
    <cfRule type="notContainsBlanks" dxfId="240" priority="11">
      <formula>LEN(TRIM(C95))&gt;0</formula>
    </cfRule>
  </conditionalFormatting>
  <conditionalFormatting sqref="D108">
    <cfRule type="notContainsBlanks" dxfId="239" priority="10">
      <formula>LEN(TRIM(D108))&gt;0</formula>
    </cfRule>
  </conditionalFormatting>
  <conditionalFormatting sqref="E108:F108 B108 I108:J108">
    <cfRule type="expression" dxfId="238" priority="9">
      <formula>IF($C108=" ",FALSE,TRUE)</formula>
    </cfRule>
  </conditionalFormatting>
  <conditionalFormatting sqref="C108">
    <cfRule type="notContainsBlanks" dxfId="237" priority="8">
      <formula>LEN(TRIM(C108))&gt;0</formula>
    </cfRule>
  </conditionalFormatting>
  <conditionalFormatting sqref="D84:D107">
    <cfRule type="expression" dxfId="236" priority="7">
      <formula>IF($C84=" ",FALSE,TRUE)</formula>
    </cfRule>
  </conditionalFormatting>
  <conditionalFormatting sqref="H95">
    <cfRule type="expression" dxfId="235" priority="5">
      <formula>IF($C95=" ",FALSE,TRUE)</formula>
    </cfRule>
  </conditionalFormatting>
  <conditionalFormatting sqref="H108">
    <cfRule type="expression" dxfId="234" priority="3">
      <formula>IF($C108=" ",FALSE,TRUE)</formula>
    </cfRule>
  </conditionalFormatting>
  <conditionalFormatting sqref="G108">
    <cfRule type="expression" dxfId="233" priority="2">
      <formula>IF($C108=" ",FALSE,TRUE)</formula>
    </cfRule>
  </conditionalFormatting>
  <conditionalFormatting sqref="G95">
    <cfRule type="expression" dxfId="232" priority="1">
      <formula>IF($C95="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2">
    <tabColor rgb="FF00B050"/>
  </sheetPr>
  <dimension ref="A1:AM40408"/>
  <sheetViews>
    <sheetView view="pageBreakPreview" topLeftCell="I96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110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110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Лот!C16</f>
        <v>597м</v>
      </c>
      <c r="E4" s="199">
        <f>VLOOKUP(D4,Лот!$C$4:$E$19,3,FALSE)</f>
        <v>597</v>
      </c>
      <c r="F4" s="65"/>
      <c r="G4" s="65"/>
      <c r="H4" s="65"/>
      <c r="I4" s="65"/>
      <c r="J4" s="65"/>
      <c r="K4" s="65"/>
      <c r="L4" s="11">
        <v>216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217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str">
        <f>Лот!D4</f>
        <v>МВ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216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216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216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216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216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216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216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216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216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МВ</v>
      </c>
      <c r="F15" s="72"/>
      <c r="G15" s="72"/>
      <c r="H15" s="65"/>
      <c r="I15" s="71"/>
      <c r="J15" s="65"/>
      <c r="K15" s="65"/>
      <c r="L15" s="1">
        <f>LOOKUP(C6,{"Автобус","Троллейбус","Трамвай"},{1,2,3})</f>
        <v>1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>
        <v>300</v>
      </c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>
        <f>L16+30</f>
        <v>330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>
        <f t="shared" ref="L18:L33" si="0">L17+30</f>
        <v>360</v>
      </c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1">
        <f t="shared" si="0"/>
        <v>390</v>
      </c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L20" s="1">
        <f t="shared" si="0"/>
        <v>420</v>
      </c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8  ед.</v>
      </c>
      <c r="F21" s="65"/>
      <c r="G21" s="65"/>
      <c r="H21" s="65"/>
      <c r="I21" s="65"/>
      <c r="J21" s="65"/>
      <c r="K21" s="65"/>
      <c r="L21" s="1">
        <f t="shared" si="0"/>
        <v>450</v>
      </c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1">
        <f t="shared" si="0"/>
        <v>480</v>
      </c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L23" s="1">
        <f t="shared" si="0"/>
        <v>510</v>
      </c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L24" s="1">
        <f t="shared" si="0"/>
        <v>540</v>
      </c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">
        <f t="shared" si="0"/>
        <v>570</v>
      </c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"Сокол"</v>
      </c>
      <c r="E26" s="84"/>
      <c r="F26" s="84"/>
      <c r="G26" s="84"/>
      <c r="H26" s="84"/>
      <c r="I26" s="72"/>
      <c r="J26" s="72"/>
      <c r="K26" s="72"/>
      <c r="L26" s="83">
        <f t="shared" si="0"/>
        <v>600</v>
      </c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Набережная Новикова-Прибоя(1) (строящаяся)</v>
      </c>
      <c r="E27" s="84"/>
      <c r="F27" s="84"/>
      <c r="G27" s="84"/>
      <c r="H27" s="84"/>
      <c r="I27" s="72"/>
      <c r="J27" s="72"/>
      <c r="K27" s="72"/>
      <c r="L27" s="83">
        <f t="shared" si="0"/>
        <v>630</v>
      </c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">
        <f t="shared" si="0"/>
        <v>660</v>
      </c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">
        <f t="shared" si="0"/>
        <v>690</v>
      </c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L30" s="1">
        <f t="shared" si="0"/>
        <v>720</v>
      </c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">
        <f t="shared" si="0"/>
        <v>750</v>
      </c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8.8719999999999981</v>
      </c>
      <c r="F32" s="72"/>
      <c r="G32" s="72"/>
      <c r="H32" s="72"/>
      <c r="I32" s="72"/>
      <c r="J32" s="72"/>
      <c r="K32" s="72"/>
      <c r="L32" s="83">
        <f t="shared" si="0"/>
        <v>780</v>
      </c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9.4930000000000003</v>
      </c>
      <c r="F33" s="72"/>
      <c r="G33" s="72"/>
      <c r="H33" s="72"/>
      <c r="I33" s="72"/>
      <c r="J33" s="72"/>
      <c r="K33" s="72"/>
      <c r="L33" s="83">
        <f t="shared" si="0"/>
        <v>810</v>
      </c>
      <c r="O33" s="49"/>
      <c r="P33" s="88">
        <v>1</v>
      </c>
      <c r="Q33" s="89">
        <v>0.25</v>
      </c>
      <c r="R33" s="88">
        <v>0</v>
      </c>
      <c r="S33" s="91" t="s">
        <v>217</v>
      </c>
      <c r="T33" s="88">
        <v>0</v>
      </c>
      <c r="U33" s="91" t="s">
        <v>217</v>
      </c>
      <c r="V33" s="85"/>
      <c r="W33" s="101">
        <v>2</v>
      </c>
      <c r="X33" s="92">
        <v>0.25</v>
      </c>
      <c r="Y33" s="88">
        <v>0</v>
      </c>
      <c r="Z33" s="91" t="s">
        <v>217</v>
      </c>
      <c r="AA33" s="88">
        <v>0</v>
      </c>
      <c r="AB33" s="91" t="s">
        <v>217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</v>
      </c>
      <c r="F34" s="94"/>
      <c r="G34" s="94"/>
      <c r="H34" s="94"/>
      <c r="I34" s="94"/>
      <c r="J34" s="72"/>
      <c r="K34" s="72"/>
      <c r="L34" s="83">
        <f t="shared" ref="L34" si="1">L33+30</f>
        <v>840</v>
      </c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0</v>
      </c>
      <c r="Z34" s="91" t="s">
        <v>217</v>
      </c>
      <c r="AA34" s="88">
        <v>0</v>
      </c>
      <c r="AB34" s="91" t="s">
        <v>217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18.364999999999998</v>
      </c>
      <c r="F35" s="72"/>
      <c r="G35" s="72"/>
      <c r="H35" s="72"/>
      <c r="I35" s="72"/>
      <c r="J35" s="72"/>
      <c r="K35" s="72"/>
      <c r="L35" s="83">
        <f t="shared" ref="L35:L53" si="2">L34+30</f>
        <v>870</v>
      </c>
      <c r="O35" s="49"/>
      <c r="P35" s="88">
        <v>1</v>
      </c>
      <c r="Q35" s="89">
        <v>0.29166666666666669</v>
      </c>
      <c r="R35" s="88">
        <v>4</v>
      </c>
      <c r="S35" s="91">
        <v>8</v>
      </c>
      <c r="T35" s="88">
        <v>4</v>
      </c>
      <c r="U35" s="91">
        <v>8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>
        <f t="shared" si="2"/>
        <v>900</v>
      </c>
      <c r="P36" s="31">
        <v>1</v>
      </c>
      <c r="Q36" s="35">
        <v>0.3125</v>
      </c>
      <c r="R36" s="31">
        <v>4</v>
      </c>
      <c r="S36" s="33">
        <v>8</v>
      </c>
      <c r="T36" s="31">
        <v>4</v>
      </c>
      <c r="U36" s="33">
        <v>8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1</v>
      </c>
      <c r="AB36" s="91" t="s">
        <v>266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L37" s="1">
        <f t="shared" si="2"/>
        <v>930</v>
      </c>
      <c r="P37" s="31">
        <v>1</v>
      </c>
      <c r="Q37" s="35">
        <v>0.33333333333333331</v>
      </c>
      <c r="R37" s="31">
        <v>4</v>
      </c>
      <c r="S37" s="33">
        <v>8</v>
      </c>
      <c r="T37" s="31">
        <v>4</v>
      </c>
      <c r="U37" s="33">
        <v>8</v>
      </c>
      <c r="V37" s="30"/>
      <c r="W37" s="36">
        <v>2</v>
      </c>
      <c r="X37" s="27">
        <v>0.33333333333333331</v>
      </c>
      <c r="Y37" s="31">
        <v>1</v>
      </c>
      <c r="Z37" s="91" t="s">
        <v>266</v>
      </c>
      <c r="AA37" s="31">
        <v>1</v>
      </c>
      <c r="AB37" s="91" t="s">
        <v>266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1">
        <f t="shared" si="2"/>
        <v>960</v>
      </c>
      <c r="P38" s="31">
        <v>1</v>
      </c>
      <c r="Q38" s="35">
        <v>0.35416666666666669</v>
      </c>
      <c r="R38" s="31">
        <v>4</v>
      </c>
      <c r="S38" s="33">
        <v>8</v>
      </c>
      <c r="T38" s="31">
        <v>4</v>
      </c>
      <c r="U38" s="33">
        <v>8</v>
      </c>
      <c r="V38" s="30"/>
      <c r="W38" s="36">
        <v>2</v>
      </c>
      <c r="X38" s="27">
        <v>0.35416666666666669</v>
      </c>
      <c r="Y38" s="31">
        <v>1</v>
      </c>
      <c r="Z38" s="91" t="s">
        <v>266</v>
      </c>
      <c r="AA38" s="31">
        <v>1</v>
      </c>
      <c r="AB38" s="91" t="s">
        <v>266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">
        <f t="shared" si="2"/>
        <v>990</v>
      </c>
      <c r="P39" s="31">
        <v>1</v>
      </c>
      <c r="Q39" s="35">
        <v>0.375</v>
      </c>
      <c r="R39" s="31">
        <v>4</v>
      </c>
      <c r="S39" s="33">
        <v>8</v>
      </c>
      <c r="T39" s="31">
        <v>4</v>
      </c>
      <c r="U39" s="33">
        <v>8</v>
      </c>
      <c r="V39" s="30"/>
      <c r="W39" s="36">
        <v>2</v>
      </c>
      <c r="X39" s="27">
        <v>0.375</v>
      </c>
      <c r="Y39" s="31">
        <v>1</v>
      </c>
      <c r="Z39" s="91" t="s">
        <v>266</v>
      </c>
      <c r="AA39" s="31">
        <v>1</v>
      </c>
      <c r="AB39" s="91" t="s">
        <v>266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1">
        <f t="shared" si="2"/>
        <v>1020</v>
      </c>
      <c r="P40" s="31">
        <v>1</v>
      </c>
      <c r="Q40" s="35">
        <v>0.39583333333333331</v>
      </c>
      <c r="R40" s="31">
        <v>4</v>
      </c>
      <c r="S40" s="33">
        <v>8</v>
      </c>
      <c r="T40" s="31">
        <v>4</v>
      </c>
      <c r="U40" s="33">
        <v>8</v>
      </c>
      <c r="V40" s="30"/>
      <c r="W40" s="36">
        <v>2</v>
      </c>
      <c r="X40" s="27">
        <v>0.39583333333333331</v>
      </c>
      <c r="Y40" s="31">
        <v>1</v>
      </c>
      <c r="Z40" s="91" t="s">
        <v>266</v>
      </c>
      <c r="AA40" s="31">
        <v>1</v>
      </c>
      <c r="AB40" s="91" t="s">
        <v>266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1">
        <f t="shared" si="2"/>
        <v>1050</v>
      </c>
      <c r="P41" s="31">
        <v>1</v>
      </c>
      <c r="Q41" s="35">
        <v>0.41666666666666669</v>
      </c>
      <c r="R41" s="31">
        <v>3</v>
      </c>
      <c r="S41" s="155">
        <v>10</v>
      </c>
      <c r="T41" s="31">
        <v>3</v>
      </c>
      <c r="U41" s="155">
        <v>10</v>
      </c>
      <c r="V41" s="30"/>
      <c r="W41" s="36">
        <v>2</v>
      </c>
      <c r="X41" s="27">
        <v>0.41666666666666669</v>
      </c>
      <c r="Y41" s="31">
        <v>1</v>
      </c>
      <c r="Z41" s="91" t="s">
        <v>266</v>
      </c>
      <c r="AA41" s="31">
        <v>1</v>
      </c>
      <c r="AB41" s="91" t="s">
        <v>266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">
        <f t="shared" si="2"/>
        <v>1080</v>
      </c>
      <c r="P42" s="31">
        <v>1</v>
      </c>
      <c r="Q42" s="35">
        <v>0.4375</v>
      </c>
      <c r="R42" s="31">
        <v>3</v>
      </c>
      <c r="S42" s="155">
        <v>10</v>
      </c>
      <c r="T42" s="31">
        <v>3</v>
      </c>
      <c r="U42" s="155">
        <v>10</v>
      </c>
      <c r="V42" s="30"/>
      <c r="W42" s="36">
        <v>2</v>
      </c>
      <c r="X42" s="27">
        <v>0.4375</v>
      </c>
      <c r="Y42" s="31">
        <v>1</v>
      </c>
      <c r="Z42" s="91" t="s">
        <v>266</v>
      </c>
      <c r="AA42" s="31">
        <v>1</v>
      </c>
      <c r="AB42" s="91" t="s">
        <v>266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">
        <f t="shared" si="2"/>
        <v>1110</v>
      </c>
      <c r="P43" s="31">
        <v>1</v>
      </c>
      <c r="Q43" s="35">
        <v>0.45833333333333298</v>
      </c>
      <c r="R43" s="31">
        <v>3</v>
      </c>
      <c r="S43" s="155">
        <v>10</v>
      </c>
      <c r="T43" s="31">
        <v>3</v>
      </c>
      <c r="U43" s="155">
        <v>10</v>
      </c>
      <c r="V43" s="30"/>
      <c r="W43" s="36">
        <v>2</v>
      </c>
      <c r="X43" s="27">
        <v>0.45833333333333298</v>
      </c>
      <c r="Y43" s="31">
        <v>2</v>
      </c>
      <c r="Z43" s="91" t="s">
        <v>276</v>
      </c>
      <c r="AA43" s="31">
        <v>2</v>
      </c>
      <c r="AB43" s="91" t="s">
        <v>276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1">
        <f t="shared" si="2"/>
        <v>1140</v>
      </c>
      <c r="P44" s="31">
        <v>1</v>
      </c>
      <c r="Q44" s="35">
        <v>0.47916666666666702</v>
      </c>
      <c r="R44" s="31">
        <v>3</v>
      </c>
      <c r="S44" s="155">
        <v>10</v>
      </c>
      <c r="T44" s="31">
        <v>3</v>
      </c>
      <c r="U44" s="155">
        <v>10</v>
      </c>
      <c r="V44" s="30"/>
      <c r="W44" s="36">
        <v>2</v>
      </c>
      <c r="X44" s="27">
        <v>0.47916666666666702</v>
      </c>
      <c r="Y44" s="31">
        <v>2</v>
      </c>
      <c r="Z44" s="91" t="s">
        <v>276</v>
      </c>
      <c r="AA44" s="31">
        <v>2</v>
      </c>
      <c r="AB44" s="91" t="s">
        <v>276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1">
        <f t="shared" si="2"/>
        <v>1170</v>
      </c>
      <c r="P45" s="31">
        <v>1</v>
      </c>
      <c r="Q45" s="35">
        <v>0.5</v>
      </c>
      <c r="R45" s="31">
        <v>3</v>
      </c>
      <c r="S45" s="155">
        <v>10</v>
      </c>
      <c r="T45" s="31">
        <v>3</v>
      </c>
      <c r="U45" s="155">
        <v>10</v>
      </c>
      <c r="V45" s="30"/>
      <c r="W45" s="36">
        <v>2</v>
      </c>
      <c r="X45" s="27">
        <v>0.5</v>
      </c>
      <c r="Y45" s="31">
        <v>2</v>
      </c>
      <c r="Z45" s="91" t="s">
        <v>276</v>
      </c>
      <c r="AA45" s="31">
        <v>2</v>
      </c>
      <c r="AB45" s="91" t="s">
        <v>276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">
        <f t="shared" si="2"/>
        <v>1200</v>
      </c>
      <c r="P46" s="31">
        <v>1</v>
      </c>
      <c r="Q46" s="35">
        <v>0.52083333333333337</v>
      </c>
      <c r="R46" s="31">
        <v>3</v>
      </c>
      <c r="S46" s="155">
        <v>10</v>
      </c>
      <c r="T46" s="31">
        <v>3</v>
      </c>
      <c r="U46" s="155">
        <v>10</v>
      </c>
      <c r="V46" s="30"/>
      <c r="W46" s="36">
        <v>2</v>
      </c>
      <c r="X46" s="27">
        <v>0.52083333333333337</v>
      </c>
      <c r="Y46" s="31">
        <v>1</v>
      </c>
      <c r="Z46" s="91" t="s">
        <v>276</v>
      </c>
      <c r="AA46" s="31">
        <v>1</v>
      </c>
      <c r="AB46" s="91" t="s">
        <v>276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">
        <f t="shared" si="2"/>
        <v>1230</v>
      </c>
      <c r="P47" s="31">
        <v>1</v>
      </c>
      <c r="Q47" s="35">
        <v>0.54166666666666663</v>
      </c>
      <c r="R47" s="31">
        <v>3</v>
      </c>
      <c r="S47" s="155">
        <v>10</v>
      </c>
      <c r="T47" s="31">
        <v>3</v>
      </c>
      <c r="U47" s="155">
        <v>10</v>
      </c>
      <c r="V47" s="30"/>
      <c r="W47" s="36">
        <v>2</v>
      </c>
      <c r="X47" s="27">
        <v>0.54166666666666663</v>
      </c>
      <c r="Y47" s="31">
        <v>2</v>
      </c>
      <c r="Z47" s="91" t="s">
        <v>276</v>
      </c>
      <c r="AA47" s="31">
        <v>2</v>
      </c>
      <c r="AB47" s="91" t="s">
        <v>276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">
        <f t="shared" si="2"/>
        <v>1260</v>
      </c>
      <c r="P48" s="31">
        <v>1</v>
      </c>
      <c r="Q48" s="35">
        <v>0.5625</v>
      </c>
      <c r="R48" s="31">
        <v>3</v>
      </c>
      <c r="S48" s="155">
        <v>10</v>
      </c>
      <c r="T48" s="31">
        <v>3</v>
      </c>
      <c r="U48" s="155">
        <v>10</v>
      </c>
      <c r="V48" s="30"/>
      <c r="W48" s="36">
        <v>2</v>
      </c>
      <c r="X48" s="27">
        <v>0.5625</v>
      </c>
      <c r="Y48" s="31">
        <v>2</v>
      </c>
      <c r="Z48" s="91" t="s">
        <v>276</v>
      </c>
      <c r="AA48" s="31">
        <v>2</v>
      </c>
      <c r="AB48" s="91" t="s">
        <v>276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">
        <f t="shared" si="2"/>
        <v>1290</v>
      </c>
      <c r="P49" s="31">
        <v>1</v>
      </c>
      <c r="Q49" s="35">
        <v>0.58333333333333337</v>
      </c>
      <c r="R49" s="31">
        <v>3</v>
      </c>
      <c r="S49" s="155">
        <v>10</v>
      </c>
      <c r="T49" s="31">
        <v>3</v>
      </c>
      <c r="U49" s="155">
        <v>10</v>
      </c>
      <c r="V49" s="30"/>
      <c r="W49" s="36">
        <v>2</v>
      </c>
      <c r="X49" s="27">
        <v>0.58333333333333337</v>
      </c>
      <c r="Y49" s="31">
        <v>2</v>
      </c>
      <c r="Z49" s="91" t="s">
        <v>276</v>
      </c>
      <c r="AA49" s="31">
        <v>2</v>
      </c>
      <c r="AB49" s="91" t="s">
        <v>276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">
        <f t="shared" si="2"/>
        <v>1320</v>
      </c>
      <c r="P50" s="31">
        <v>1</v>
      </c>
      <c r="Q50" s="35">
        <v>0.60416666666666663</v>
      </c>
      <c r="R50" s="31">
        <v>3</v>
      </c>
      <c r="S50" s="155">
        <v>10</v>
      </c>
      <c r="T50" s="31">
        <v>3</v>
      </c>
      <c r="U50" s="155">
        <v>10</v>
      </c>
      <c r="V50" s="30"/>
      <c r="W50" s="36">
        <v>2</v>
      </c>
      <c r="X50" s="27">
        <v>0.60416666666666663</v>
      </c>
      <c r="Y50" s="31">
        <v>1</v>
      </c>
      <c r="Z50" s="91" t="s">
        <v>276</v>
      </c>
      <c r="AA50" s="31">
        <v>1</v>
      </c>
      <c r="AB50" s="91" t="s">
        <v>276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">
        <f t="shared" si="2"/>
        <v>1350</v>
      </c>
      <c r="P51" s="31">
        <v>1</v>
      </c>
      <c r="Q51" s="35">
        <v>0.625</v>
      </c>
      <c r="R51" s="31">
        <v>3</v>
      </c>
      <c r="S51" s="155">
        <v>10</v>
      </c>
      <c r="T51" s="31">
        <v>3</v>
      </c>
      <c r="U51" s="155">
        <v>10</v>
      </c>
      <c r="V51" s="30"/>
      <c r="W51" s="36">
        <v>2</v>
      </c>
      <c r="X51" s="27">
        <v>0.625</v>
      </c>
      <c r="Y51" s="31">
        <v>2</v>
      </c>
      <c r="Z51" s="91" t="s">
        <v>276</v>
      </c>
      <c r="AA51" s="31">
        <v>2</v>
      </c>
      <c r="AB51" s="91" t="s">
        <v>276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1">
        <f t="shared" si="2"/>
        <v>1380</v>
      </c>
      <c r="P52" s="31">
        <v>1</v>
      </c>
      <c r="Q52" s="35">
        <v>0.64583333333333337</v>
      </c>
      <c r="R52" s="31">
        <v>3</v>
      </c>
      <c r="S52" s="155">
        <v>10</v>
      </c>
      <c r="T52" s="31">
        <v>3</v>
      </c>
      <c r="U52" s="155">
        <v>10</v>
      </c>
      <c r="V52" s="30"/>
      <c r="W52" s="36">
        <v>2</v>
      </c>
      <c r="X52" s="27">
        <v>0.64583333333333337</v>
      </c>
      <c r="Y52" s="31">
        <v>2</v>
      </c>
      <c r="Z52" s="91" t="s">
        <v>276</v>
      </c>
      <c r="AA52" s="31">
        <v>2</v>
      </c>
      <c r="AB52" s="91" t="s">
        <v>276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1">
        <f t="shared" si="2"/>
        <v>1410</v>
      </c>
      <c r="P53" s="31">
        <v>1</v>
      </c>
      <c r="Q53" s="35">
        <v>0.66666666666666663</v>
      </c>
      <c r="R53" s="31">
        <v>3</v>
      </c>
      <c r="S53" s="155">
        <v>10</v>
      </c>
      <c r="T53" s="31">
        <v>3</v>
      </c>
      <c r="U53" s="155">
        <v>10</v>
      </c>
      <c r="V53" s="30"/>
      <c r="W53" s="36">
        <v>2</v>
      </c>
      <c r="X53" s="27">
        <v>0.66666666666666663</v>
      </c>
      <c r="Y53" s="31">
        <v>1</v>
      </c>
      <c r="Z53" s="91" t="s">
        <v>276</v>
      </c>
      <c r="AA53" s="31">
        <v>1</v>
      </c>
      <c r="AB53" s="91" t="s">
        <v>276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1">
        <v>0</v>
      </c>
      <c r="P54" s="31">
        <v>1</v>
      </c>
      <c r="Q54" s="35">
        <v>0.6875</v>
      </c>
      <c r="R54" s="31">
        <v>3</v>
      </c>
      <c r="S54" s="155">
        <v>10</v>
      </c>
      <c r="T54" s="31">
        <v>3</v>
      </c>
      <c r="U54" s="155">
        <v>10</v>
      </c>
      <c r="V54" s="30"/>
      <c r="W54" s="36">
        <v>2</v>
      </c>
      <c r="X54" s="27">
        <v>0.6875</v>
      </c>
      <c r="Y54" s="31">
        <v>2</v>
      </c>
      <c r="Z54" s="158" t="s">
        <v>492</v>
      </c>
      <c r="AA54" s="31">
        <v>2</v>
      </c>
      <c r="AB54" s="158" t="s">
        <v>492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1">
        <v>30</v>
      </c>
      <c r="P55" s="31">
        <v>1</v>
      </c>
      <c r="Q55" s="35">
        <v>0.70833333333333337</v>
      </c>
      <c r="R55" s="31">
        <v>3</v>
      </c>
      <c r="S55" s="155">
        <v>10</v>
      </c>
      <c r="T55" s="31">
        <v>3</v>
      </c>
      <c r="U55" s="155">
        <v>10</v>
      </c>
      <c r="V55" s="30"/>
      <c r="W55" s="36">
        <v>2</v>
      </c>
      <c r="X55" s="27">
        <v>0.70833333333333337</v>
      </c>
      <c r="Y55" s="31">
        <v>3</v>
      </c>
      <c r="Z55" s="158" t="s">
        <v>492</v>
      </c>
      <c r="AA55" s="31">
        <v>3</v>
      </c>
      <c r="AB55" s="158" t="s">
        <v>492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4</v>
      </c>
      <c r="S56" s="33">
        <v>8</v>
      </c>
      <c r="T56" s="31">
        <v>4</v>
      </c>
      <c r="U56" s="33">
        <v>8</v>
      </c>
      <c r="V56" s="30"/>
      <c r="W56" s="36">
        <v>2</v>
      </c>
      <c r="X56" s="27">
        <v>0.72916666666666663</v>
      </c>
      <c r="Y56" s="31">
        <v>2</v>
      </c>
      <c r="Z56" s="158" t="s">
        <v>492</v>
      </c>
      <c r="AA56" s="31">
        <v>2</v>
      </c>
      <c r="AB56" s="158" t="s">
        <v>492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4</v>
      </c>
      <c r="S57" s="33">
        <v>8</v>
      </c>
      <c r="T57" s="31">
        <v>4</v>
      </c>
      <c r="U57" s="33">
        <v>8</v>
      </c>
      <c r="V57" s="30"/>
      <c r="W57" s="36">
        <v>2</v>
      </c>
      <c r="X57" s="27">
        <v>0.75</v>
      </c>
      <c r="Y57" s="31">
        <v>3</v>
      </c>
      <c r="Z57" s="158" t="s">
        <v>492</v>
      </c>
      <c r="AA57" s="31">
        <v>3</v>
      </c>
      <c r="AB57" s="158" t="s">
        <v>492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4</v>
      </c>
      <c r="S58" s="33">
        <v>8</v>
      </c>
      <c r="T58" s="31">
        <v>4</v>
      </c>
      <c r="U58" s="33">
        <v>8</v>
      </c>
      <c r="V58" s="30"/>
      <c r="W58" s="36">
        <v>2</v>
      </c>
      <c r="X58" s="27">
        <v>0.77083333333333337</v>
      </c>
      <c r="Y58" s="31">
        <v>2</v>
      </c>
      <c r="Z58" s="158" t="s">
        <v>492</v>
      </c>
      <c r="AA58" s="31">
        <v>2</v>
      </c>
      <c r="AB58" s="158" t="s">
        <v>492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4</v>
      </c>
      <c r="S59" s="33">
        <v>8</v>
      </c>
      <c r="T59" s="31">
        <v>4</v>
      </c>
      <c r="U59" s="33">
        <v>8</v>
      </c>
      <c r="V59" s="30"/>
      <c r="W59" s="36">
        <v>2</v>
      </c>
      <c r="X59" s="27">
        <v>0.79166666666666663</v>
      </c>
      <c r="Y59" s="31">
        <v>3</v>
      </c>
      <c r="Z59" s="158" t="s">
        <v>492</v>
      </c>
      <c r="AA59" s="31">
        <v>3</v>
      </c>
      <c r="AB59" s="158" t="s">
        <v>492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4</v>
      </c>
      <c r="S60" s="33">
        <v>8</v>
      </c>
      <c r="T60" s="31">
        <v>4</v>
      </c>
      <c r="U60" s="33">
        <v>8</v>
      </c>
      <c r="V60" s="30"/>
      <c r="W60" s="36">
        <v>2</v>
      </c>
      <c r="X60" s="27">
        <v>0.8125</v>
      </c>
      <c r="Y60" s="31">
        <v>2</v>
      </c>
      <c r="Z60" s="158" t="s">
        <v>492</v>
      </c>
      <c r="AA60" s="31">
        <v>2</v>
      </c>
      <c r="AB60" s="158" t="s">
        <v>492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4</v>
      </c>
      <c r="S61" s="33">
        <v>8</v>
      </c>
      <c r="T61" s="31">
        <v>4</v>
      </c>
      <c r="U61" s="33">
        <v>8</v>
      </c>
      <c r="V61" s="30"/>
      <c r="W61" s="36">
        <v>2</v>
      </c>
      <c r="X61" s="27">
        <v>0.83333333333333337</v>
      </c>
      <c r="Y61" s="31">
        <v>3</v>
      </c>
      <c r="Z61" s="158" t="s">
        <v>492</v>
      </c>
      <c r="AA61" s="31">
        <v>3</v>
      </c>
      <c r="AB61" s="158" t="s">
        <v>492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4</v>
      </c>
      <c r="S62" s="155" t="s">
        <v>494</v>
      </c>
      <c r="T62" s="31">
        <v>4</v>
      </c>
      <c r="U62" s="155" t="s">
        <v>494</v>
      </c>
      <c r="V62" s="30"/>
      <c r="W62" s="36">
        <v>2</v>
      </c>
      <c r="X62" s="27">
        <v>0.85416666666666663</v>
      </c>
      <c r="Y62" s="31">
        <v>2</v>
      </c>
      <c r="Z62" s="158" t="s">
        <v>492</v>
      </c>
      <c r="AA62" s="31">
        <v>2</v>
      </c>
      <c r="AB62" s="158" t="s">
        <v>492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3</v>
      </c>
      <c r="S63" s="33">
        <v>10</v>
      </c>
      <c r="T63" s="31">
        <v>3</v>
      </c>
      <c r="U63" s="33">
        <v>10</v>
      </c>
      <c r="V63" s="30"/>
      <c r="W63" s="36">
        <v>2</v>
      </c>
      <c r="X63" s="27">
        <v>0.875</v>
      </c>
      <c r="Y63" s="31">
        <v>3</v>
      </c>
      <c r="Z63" s="158" t="s">
        <v>492</v>
      </c>
      <c r="AA63" s="31">
        <v>3</v>
      </c>
      <c r="AB63" s="158" t="s">
        <v>492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3</v>
      </c>
      <c r="S64" s="33">
        <v>10</v>
      </c>
      <c r="T64" s="31">
        <v>3</v>
      </c>
      <c r="U64" s="33">
        <v>10</v>
      </c>
      <c r="V64" s="30"/>
      <c r="W64" s="36">
        <v>2</v>
      </c>
      <c r="X64" s="27">
        <v>0.89583333333333304</v>
      </c>
      <c r="Y64" s="31">
        <v>2</v>
      </c>
      <c r="Z64" s="158" t="s">
        <v>492</v>
      </c>
      <c r="AA64" s="31">
        <v>2</v>
      </c>
      <c r="AB64" s="158" t="s">
        <v>492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3</v>
      </c>
      <c r="S65" s="33">
        <v>10</v>
      </c>
      <c r="T65" s="31">
        <v>3</v>
      </c>
      <c r="U65" s="33">
        <v>10</v>
      </c>
      <c r="V65" s="30"/>
      <c r="W65" s="36">
        <v>2</v>
      </c>
      <c r="X65" s="27">
        <v>0.91666666666666663</v>
      </c>
      <c r="Y65" s="31">
        <v>2</v>
      </c>
      <c r="Z65" s="91" t="s">
        <v>270</v>
      </c>
      <c r="AA65" s="31">
        <v>2</v>
      </c>
      <c r="AB65" s="91" t="s">
        <v>270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3</v>
      </c>
      <c r="S66" s="33">
        <v>10</v>
      </c>
      <c r="T66" s="31">
        <v>3</v>
      </c>
      <c r="U66" s="33">
        <v>10</v>
      </c>
      <c r="V66" s="30"/>
      <c r="W66" s="36">
        <v>2</v>
      </c>
      <c r="X66" s="27">
        <v>0.9375</v>
      </c>
      <c r="Y66" s="31">
        <v>2</v>
      </c>
      <c r="Z66" s="91" t="s">
        <v>270</v>
      </c>
      <c r="AA66" s="31">
        <v>2</v>
      </c>
      <c r="AB66" s="91" t="s">
        <v>270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0</v>
      </c>
      <c r="S67" s="33" t="s">
        <v>217</v>
      </c>
      <c r="T67" s="31">
        <v>0</v>
      </c>
      <c r="U67" s="33" t="s">
        <v>217</v>
      </c>
      <c r="V67" s="30"/>
      <c r="W67" s="36">
        <v>2</v>
      </c>
      <c r="X67" s="27">
        <v>0.95833333333333337</v>
      </c>
      <c r="Y67" s="31">
        <v>0</v>
      </c>
      <c r="Z67" s="33" t="s">
        <v>217</v>
      </c>
      <c r="AA67" s="31">
        <v>0</v>
      </c>
      <c r="AB67" s="33" t="s">
        <v>217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0</v>
      </c>
      <c r="S68" s="33" t="s">
        <v>217</v>
      </c>
      <c r="T68" s="31">
        <v>0</v>
      </c>
      <c r="U68" s="33" t="s">
        <v>217</v>
      </c>
      <c r="V68" s="30"/>
      <c r="W68" s="36">
        <v>2</v>
      </c>
      <c r="X68" s="27">
        <v>0.97916666666666663</v>
      </c>
      <c r="Y68" s="31">
        <v>0</v>
      </c>
      <c r="Z68" s="33" t="s">
        <v>217</v>
      </c>
      <c r="AA68" s="31">
        <v>0</v>
      </c>
      <c r="AB68" s="33" t="s">
        <v>217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0</v>
      </c>
      <c r="S69" s="33" t="s">
        <v>217</v>
      </c>
      <c r="T69" s="31">
        <v>0</v>
      </c>
      <c r="U69" s="33" t="s">
        <v>217</v>
      </c>
      <c r="V69" s="30"/>
      <c r="W69" s="36">
        <v>2</v>
      </c>
      <c r="X69" s="27">
        <v>0</v>
      </c>
      <c r="Y69" s="31">
        <v>0</v>
      </c>
      <c r="Z69" s="33" t="s">
        <v>217</v>
      </c>
      <c r="AA69" s="31">
        <v>0</v>
      </c>
      <c r="AB69" s="33" t="s">
        <v>217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0</v>
      </c>
      <c r="S70" s="33" t="s">
        <v>217</v>
      </c>
      <c r="T70" s="31">
        <v>0</v>
      </c>
      <c r="U70" s="33" t="s">
        <v>217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110</v>
      </c>
      <c r="S75" s="147"/>
      <c r="T75" s="147">
        <f>SUM(T27:T74)</f>
        <v>110</v>
      </c>
      <c r="U75" s="147"/>
      <c r="V75" s="30"/>
      <c r="W75" s="145" t="s">
        <v>481</v>
      </c>
      <c r="X75" s="146"/>
      <c r="Y75" s="147">
        <f>SUM(Y27:Y74)</f>
        <v>58</v>
      </c>
      <c r="Z75" s="147"/>
      <c r="AA75" s="147">
        <f>SUM(AA27:AA74)</f>
        <v>58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66</v>
      </c>
      <c r="D84" s="24" t="s">
        <v>307</v>
      </c>
      <c r="E84" s="28">
        <v>55.804715625960498</v>
      </c>
      <c r="F84" s="28">
        <v>37.514266377640197</v>
      </c>
      <c r="G84" s="24">
        <f t="shared" ref="G84:G105" si="3">IF(M84&gt;0,0,IF(N84&gt;0,1,""))</f>
        <v>0</v>
      </c>
      <c r="H84" s="21">
        <v>0</v>
      </c>
      <c r="I84" s="21"/>
      <c r="J84" s="24">
        <f t="shared" ref="J84:J105" si="4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78</v>
      </c>
      <c r="D85" s="24" t="s">
        <v>326</v>
      </c>
      <c r="E85" s="28">
        <v>55.803098422929999</v>
      </c>
      <c r="F85" s="28">
        <v>37.518124843540797</v>
      </c>
      <c r="G85" s="24">
        <f t="shared" si="3"/>
        <v>0</v>
      </c>
      <c r="H85" s="21">
        <v>0.35299999999999998</v>
      </c>
      <c r="I85" s="21">
        <f>IFERROR(IF(IF(ISERROR(H85-H84),"",H85-H84)&lt;0,"",H85-H84)," ")</f>
        <v>0.35299999999999998</v>
      </c>
      <c r="J85" s="24">
        <f t="shared" si="4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30" si="5">IF(C86=" "," ",B85+1)</f>
        <v>3</v>
      </c>
      <c r="C86" s="10" t="s">
        <v>212</v>
      </c>
      <c r="D86" s="24" t="s">
        <v>326</v>
      </c>
      <c r="E86" s="28">
        <v>55.800724642740498</v>
      </c>
      <c r="F86" s="28">
        <v>37.516157112758897</v>
      </c>
      <c r="G86" s="24">
        <f t="shared" si="3"/>
        <v>0</v>
      </c>
      <c r="H86" s="21">
        <v>0.64500000000000002</v>
      </c>
      <c r="I86" s="21">
        <f t="shared" ref="I86:I143" si="6">IFERROR(IF(IF(ISERROR(H86-H85),"",H86-H85)&lt;0,"",H86-H85)," ")</f>
        <v>0.29200000000000004</v>
      </c>
      <c r="J86" s="24">
        <f t="shared" si="4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2:29" ht="15.75" customHeight="1" x14ac:dyDescent="0.25">
      <c r="B87" s="24">
        <f t="shared" si="5"/>
        <v>4</v>
      </c>
      <c r="C87" s="10" t="s">
        <v>213</v>
      </c>
      <c r="D87" s="24" t="s">
        <v>326</v>
      </c>
      <c r="E87" s="28">
        <v>55.798374616285201</v>
      </c>
      <c r="F87" s="28">
        <v>37.514008945987001</v>
      </c>
      <c r="G87" s="24">
        <f t="shared" si="3"/>
        <v>0</v>
      </c>
      <c r="H87" s="21">
        <v>0.93900000000000006</v>
      </c>
      <c r="I87" s="21">
        <f t="shared" si="6"/>
        <v>0.29400000000000004</v>
      </c>
      <c r="J87" s="24">
        <f t="shared" si="4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5"/>
        <v>5</v>
      </c>
      <c r="C88" s="10" t="s">
        <v>214</v>
      </c>
      <c r="D88" s="24" t="s">
        <v>326</v>
      </c>
      <c r="E88" s="28">
        <v>55.795931795262902</v>
      </c>
      <c r="F88" s="28">
        <v>37.512254274322402</v>
      </c>
      <c r="G88" s="24">
        <f t="shared" si="3"/>
        <v>0</v>
      </c>
      <c r="H88" s="21">
        <v>1.2350000000000001</v>
      </c>
      <c r="I88" s="21">
        <f t="shared" si="6"/>
        <v>0.29600000000000004</v>
      </c>
      <c r="J88" s="24">
        <f t="shared" si="4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5"/>
        <v>6</v>
      </c>
      <c r="C89" s="10" t="s">
        <v>109</v>
      </c>
      <c r="D89" s="24" t="s">
        <v>326</v>
      </c>
      <c r="E89" s="28">
        <v>55.793614493400099</v>
      </c>
      <c r="F89" s="28">
        <v>37.509740412386599</v>
      </c>
      <c r="G89" s="24">
        <f t="shared" si="3"/>
        <v>0</v>
      </c>
      <c r="H89" s="21">
        <v>1.536</v>
      </c>
      <c r="I89" s="21">
        <f t="shared" si="6"/>
        <v>0.30099999999999993</v>
      </c>
      <c r="J89" s="24">
        <f t="shared" si="4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5"/>
        <v>7</v>
      </c>
      <c r="C90" s="10" t="s">
        <v>110</v>
      </c>
      <c r="D90" s="24" t="s">
        <v>327</v>
      </c>
      <c r="E90" s="28">
        <v>55.790382406811503</v>
      </c>
      <c r="F90" s="28">
        <v>37.510524604405397</v>
      </c>
      <c r="G90" s="24">
        <f t="shared" si="3"/>
        <v>0</v>
      </c>
      <c r="H90" s="21">
        <v>1.9239999999999999</v>
      </c>
      <c r="I90" s="21">
        <f t="shared" si="6"/>
        <v>0.3879999999999999</v>
      </c>
      <c r="J90" s="24">
        <f t="shared" si="4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2:29" ht="15.75" customHeight="1" x14ac:dyDescent="0.25">
      <c r="B91" s="24">
        <f t="shared" si="5"/>
        <v>8</v>
      </c>
      <c r="C91" s="10" t="s">
        <v>111</v>
      </c>
      <c r="D91" s="24" t="s">
        <v>327</v>
      </c>
      <c r="E91" s="28">
        <v>55.786979063588397</v>
      </c>
      <c r="F91" s="28">
        <v>37.512301850141597</v>
      </c>
      <c r="G91" s="24">
        <f t="shared" si="3"/>
        <v>0</v>
      </c>
      <c r="H91" s="21">
        <v>2.319</v>
      </c>
      <c r="I91" s="21">
        <f t="shared" si="6"/>
        <v>0.39500000000000002</v>
      </c>
      <c r="J91" s="24">
        <f t="shared" si="4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27">
        <v>0.22916666666666666</v>
      </c>
      <c r="Y91" s="88">
        <v>0</v>
      </c>
      <c r="Z91" s="91" t="s">
        <v>217</v>
      </c>
      <c r="AA91" s="88">
        <v>0</v>
      </c>
      <c r="AB91" s="91" t="s">
        <v>217</v>
      </c>
      <c r="AC91" s="29"/>
    </row>
    <row r="92" spans="2:29" ht="15.75" customHeight="1" x14ac:dyDescent="0.25">
      <c r="B92" s="24">
        <f t="shared" si="5"/>
        <v>9</v>
      </c>
      <c r="C92" s="10" t="s">
        <v>112</v>
      </c>
      <c r="D92" s="24" t="s">
        <v>327</v>
      </c>
      <c r="E92" s="28">
        <v>55.783732800427103</v>
      </c>
      <c r="F92" s="28">
        <v>37.513997619586704</v>
      </c>
      <c r="G92" s="24">
        <f t="shared" si="3"/>
        <v>0</v>
      </c>
      <c r="H92" s="21">
        <v>2.6949999999999998</v>
      </c>
      <c r="I92" s="21">
        <f t="shared" si="6"/>
        <v>0.37599999999999989</v>
      </c>
      <c r="J92" s="24">
        <f t="shared" si="4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0</v>
      </c>
      <c r="S92" s="31" t="s">
        <v>217</v>
      </c>
      <c r="T92" s="31">
        <v>0</v>
      </c>
      <c r="U92" s="31" t="s">
        <v>217</v>
      </c>
      <c r="V92" s="30"/>
      <c r="W92" s="36">
        <v>4</v>
      </c>
      <c r="X92" s="27">
        <v>0.25</v>
      </c>
      <c r="Y92" s="88">
        <v>0</v>
      </c>
      <c r="Z92" s="91" t="s">
        <v>217</v>
      </c>
      <c r="AA92" s="88">
        <v>0</v>
      </c>
      <c r="AB92" s="91" t="s">
        <v>217</v>
      </c>
      <c r="AC92" s="29"/>
    </row>
    <row r="93" spans="2:29" ht="15.75" customHeight="1" x14ac:dyDescent="0.25">
      <c r="B93" s="24">
        <f t="shared" si="5"/>
        <v>10</v>
      </c>
      <c r="C93" s="10" t="s">
        <v>113</v>
      </c>
      <c r="D93" s="24" t="s">
        <v>327</v>
      </c>
      <c r="E93" s="28">
        <v>55.780700927277898</v>
      </c>
      <c r="F93" s="28">
        <v>37.515586237597198</v>
      </c>
      <c r="G93" s="24">
        <f t="shared" si="3"/>
        <v>0</v>
      </c>
      <c r="H93" s="21">
        <v>3.048</v>
      </c>
      <c r="I93" s="21">
        <f t="shared" si="6"/>
        <v>0.3530000000000002</v>
      </c>
      <c r="J93" s="24">
        <f t="shared" si="4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1</v>
      </c>
      <c r="S93" s="91" t="s">
        <v>266</v>
      </c>
      <c r="T93" s="31">
        <v>1</v>
      </c>
      <c r="U93" s="91" t="s">
        <v>266</v>
      </c>
      <c r="V93" s="30"/>
      <c r="W93" s="36">
        <v>4</v>
      </c>
      <c r="X93" s="27">
        <v>0.27083333333333331</v>
      </c>
      <c r="Y93" s="88">
        <v>0</v>
      </c>
      <c r="Z93" s="91" t="s">
        <v>217</v>
      </c>
      <c r="AA93" s="88">
        <v>0</v>
      </c>
      <c r="AB93" s="91" t="s">
        <v>217</v>
      </c>
      <c r="AC93" s="29"/>
    </row>
    <row r="94" spans="2:29" ht="15.75" customHeight="1" x14ac:dyDescent="0.25">
      <c r="B94" s="24">
        <f t="shared" si="5"/>
        <v>11</v>
      </c>
      <c r="C94" s="10" t="s">
        <v>115</v>
      </c>
      <c r="D94" s="24" t="s">
        <v>327</v>
      </c>
      <c r="E94" s="28">
        <v>55.777770289474397</v>
      </c>
      <c r="F94" s="28">
        <v>37.5171250442001</v>
      </c>
      <c r="G94" s="24">
        <f t="shared" si="3"/>
        <v>0</v>
      </c>
      <c r="H94" s="21">
        <v>3.3879999999999999</v>
      </c>
      <c r="I94" s="21">
        <f t="shared" si="6"/>
        <v>0.33999999999999986</v>
      </c>
      <c r="J94" s="24">
        <f t="shared" si="4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4</v>
      </c>
      <c r="S94" s="31">
        <v>8</v>
      </c>
      <c r="T94" s="31">
        <v>4</v>
      </c>
      <c r="U94" s="31">
        <v>8</v>
      </c>
      <c r="V94" s="30"/>
      <c r="W94" s="36">
        <v>4</v>
      </c>
      <c r="X94" s="27">
        <v>0.29166666666666669</v>
      </c>
      <c r="Y94" s="88">
        <v>1</v>
      </c>
      <c r="Z94" s="91" t="s">
        <v>266</v>
      </c>
      <c r="AA94" s="88">
        <v>1</v>
      </c>
      <c r="AB94" s="91" t="s">
        <v>266</v>
      </c>
      <c r="AC94" s="29"/>
    </row>
    <row r="95" spans="2:29" ht="15.75" customHeight="1" x14ac:dyDescent="0.25">
      <c r="B95" s="24">
        <f t="shared" si="5"/>
        <v>12</v>
      </c>
      <c r="C95" s="10" t="s">
        <v>122</v>
      </c>
      <c r="D95" s="24" t="s">
        <v>328</v>
      </c>
      <c r="E95" s="28">
        <v>55.777952988367602</v>
      </c>
      <c r="F95" s="28">
        <v>37.511366401585398</v>
      </c>
      <c r="G95" s="24">
        <f t="shared" si="3"/>
        <v>0</v>
      </c>
      <c r="H95" s="21">
        <v>3.8359999999999999</v>
      </c>
      <c r="I95" s="21">
        <f t="shared" si="6"/>
        <v>0.44799999999999995</v>
      </c>
      <c r="J95" s="24">
        <f t="shared" si="4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4</v>
      </c>
      <c r="S95" s="33">
        <v>8</v>
      </c>
      <c r="T95" s="31">
        <v>4</v>
      </c>
      <c r="U95" s="33">
        <v>8</v>
      </c>
      <c r="V95" s="30"/>
      <c r="W95" s="36">
        <v>4</v>
      </c>
      <c r="X95" s="27">
        <v>0.3125</v>
      </c>
      <c r="Y95" s="31">
        <v>1</v>
      </c>
      <c r="Z95" s="91" t="s">
        <v>266</v>
      </c>
      <c r="AA95" s="31">
        <v>1</v>
      </c>
      <c r="AB95" s="91" t="s">
        <v>266</v>
      </c>
      <c r="AC95" s="29"/>
    </row>
    <row r="96" spans="2:29" ht="15.75" customHeight="1" x14ac:dyDescent="0.25">
      <c r="B96" s="24">
        <f t="shared" si="5"/>
        <v>13</v>
      </c>
      <c r="C96" s="10" t="s">
        <v>123</v>
      </c>
      <c r="D96" s="24" t="s">
        <v>331</v>
      </c>
      <c r="E96" s="28">
        <v>55.776184082798103</v>
      </c>
      <c r="F96" s="28">
        <v>37.501820745439403</v>
      </c>
      <c r="G96" s="24">
        <f t="shared" si="3"/>
        <v>0</v>
      </c>
      <c r="H96" s="21">
        <v>4.47</v>
      </c>
      <c r="I96" s="21">
        <f t="shared" si="6"/>
        <v>0.6339999999999999</v>
      </c>
      <c r="J96" s="24">
        <f t="shared" si="4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4</v>
      </c>
      <c r="S96" s="33">
        <v>8</v>
      </c>
      <c r="T96" s="31">
        <v>4</v>
      </c>
      <c r="U96" s="33">
        <v>8</v>
      </c>
      <c r="V96" s="30"/>
      <c r="W96" s="36">
        <v>4</v>
      </c>
      <c r="X96" s="27">
        <v>0.33333333333333331</v>
      </c>
      <c r="Y96" s="31">
        <v>1</v>
      </c>
      <c r="Z96" s="91" t="s">
        <v>266</v>
      </c>
      <c r="AA96" s="31">
        <v>1</v>
      </c>
      <c r="AB96" s="91" t="s">
        <v>266</v>
      </c>
      <c r="AC96" s="29"/>
    </row>
    <row r="97" spans="2:29" ht="15.75" customHeight="1" x14ac:dyDescent="0.25">
      <c r="B97" s="24">
        <f t="shared" si="5"/>
        <v>14</v>
      </c>
      <c r="C97" s="10" t="s">
        <v>124</v>
      </c>
      <c r="D97" s="24" t="s">
        <v>331</v>
      </c>
      <c r="E97" s="28">
        <v>55.775877203411198</v>
      </c>
      <c r="F97" s="28">
        <v>37.493915656633597</v>
      </c>
      <c r="G97" s="24">
        <f t="shared" si="3"/>
        <v>0</v>
      </c>
      <c r="H97" s="21">
        <v>4.9669999999999996</v>
      </c>
      <c r="I97" s="21">
        <f t="shared" si="6"/>
        <v>0.49699999999999989</v>
      </c>
      <c r="J97" s="24">
        <f t="shared" si="4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4</v>
      </c>
      <c r="S97" s="33">
        <v>8</v>
      </c>
      <c r="T97" s="31">
        <v>4</v>
      </c>
      <c r="U97" s="33">
        <v>8</v>
      </c>
      <c r="V97" s="30"/>
      <c r="W97" s="36">
        <v>4</v>
      </c>
      <c r="X97" s="27">
        <v>0.35416666666666669</v>
      </c>
      <c r="Y97" s="31">
        <v>1</v>
      </c>
      <c r="Z97" s="91" t="s">
        <v>266</v>
      </c>
      <c r="AA97" s="31">
        <v>1</v>
      </c>
      <c r="AB97" s="91" t="s">
        <v>266</v>
      </c>
      <c r="AC97" s="29"/>
    </row>
    <row r="98" spans="2:29" ht="15.75" customHeight="1" x14ac:dyDescent="0.25">
      <c r="B98" s="24">
        <f t="shared" si="5"/>
        <v>15</v>
      </c>
      <c r="C98" s="10" t="s">
        <v>125</v>
      </c>
      <c r="D98" s="24" t="s">
        <v>331</v>
      </c>
      <c r="E98" s="28">
        <v>55.775669154850902</v>
      </c>
      <c r="F98" s="28">
        <v>37.4877075287894</v>
      </c>
      <c r="G98" s="24">
        <f t="shared" si="3"/>
        <v>0</v>
      </c>
      <c r="H98" s="21">
        <v>5.3579999999999997</v>
      </c>
      <c r="I98" s="21">
        <f t="shared" si="6"/>
        <v>0.39100000000000001</v>
      </c>
      <c r="J98" s="24">
        <f t="shared" si="4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4</v>
      </c>
      <c r="S98" s="33">
        <v>8</v>
      </c>
      <c r="T98" s="31">
        <v>4</v>
      </c>
      <c r="U98" s="33">
        <v>8</v>
      </c>
      <c r="V98" s="30"/>
      <c r="W98" s="36">
        <v>4</v>
      </c>
      <c r="X98" s="27">
        <v>0.375</v>
      </c>
      <c r="Y98" s="31">
        <v>1</v>
      </c>
      <c r="Z98" s="91" t="s">
        <v>266</v>
      </c>
      <c r="AA98" s="31">
        <v>1</v>
      </c>
      <c r="AB98" s="91" t="s">
        <v>266</v>
      </c>
      <c r="AC98" s="29"/>
    </row>
    <row r="99" spans="2:29" ht="15.75" customHeight="1" x14ac:dyDescent="0.25">
      <c r="B99" s="24">
        <f t="shared" si="5"/>
        <v>16</v>
      </c>
      <c r="C99" s="10" t="s">
        <v>126</v>
      </c>
      <c r="D99" s="24" t="s">
        <v>331</v>
      </c>
      <c r="E99" s="28">
        <v>55.775506966199202</v>
      </c>
      <c r="F99" s="28">
        <v>37.483309450731497</v>
      </c>
      <c r="G99" s="24">
        <f t="shared" si="3"/>
        <v>0</v>
      </c>
      <c r="H99" s="21">
        <v>5.6339999999999995</v>
      </c>
      <c r="I99" s="21">
        <f t="shared" si="6"/>
        <v>0.2759999999999998</v>
      </c>
      <c r="J99" s="24">
        <f t="shared" si="4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3</v>
      </c>
      <c r="S99" s="33">
        <v>10</v>
      </c>
      <c r="T99" s="31">
        <v>3</v>
      </c>
      <c r="U99" s="33">
        <v>10</v>
      </c>
      <c r="V99" s="30"/>
      <c r="W99" s="36">
        <v>4</v>
      </c>
      <c r="X99" s="27">
        <v>0.39583333333333331</v>
      </c>
      <c r="Y99" s="31">
        <v>1</v>
      </c>
      <c r="Z99" s="91" t="s">
        <v>266</v>
      </c>
      <c r="AA99" s="31">
        <v>1</v>
      </c>
      <c r="AB99" s="91" t="s">
        <v>266</v>
      </c>
      <c r="AC99" s="29"/>
    </row>
    <row r="100" spans="2:29" ht="15.75" customHeight="1" x14ac:dyDescent="0.25">
      <c r="B100" s="24">
        <f t="shared" si="5"/>
        <v>17</v>
      </c>
      <c r="C100" s="10" t="s">
        <v>127</v>
      </c>
      <c r="D100" s="24" t="s">
        <v>331</v>
      </c>
      <c r="E100" s="28">
        <v>55.775655539512101</v>
      </c>
      <c r="F100" s="28">
        <v>37.476207560851698</v>
      </c>
      <c r="G100" s="24">
        <f t="shared" si="3"/>
        <v>0</v>
      </c>
      <c r="H100" s="21">
        <v>6.0719999999999992</v>
      </c>
      <c r="I100" s="21">
        <f t="shared" si="6"/>
        <v>0.43799999999999972</v>
      </c>
      <c r="J100" s="24">
        <f t="shared" si="4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3</v>
      </c>
      <c r="S100" s="31">
        <v>10</v>
      </c>
      <c r="T100" s="31">
        <v>3</v>
      </c>
      <c r="U100" s="31">
        <v>10</v>
      </c>
      <c r="V100" s="30"/>
      <c r="W100" s="36">
        <v>4</v>
      </c>
      <c r="X100" s="27">
        <v>0.41666666666666669</v>
      </c>
      <c r="Y100" s="31">
        <v>1</v>
      </c>
      <c r="Z100" s="91" t="s">
        <v>266</v>
      </c>
      <c r="AA100" s="31">
        <v>1</v>
      </c>
      <c r="AB100" s="91" t="s">
        <v>266</v>
      </c>
      <c r="AC100" s="29"/>
    </row>
    <row r="101" spans="2:29" ht="15.75" customHeight="1" x14ac:dyDescent="0.25">
      <c r="B101" s="24">
        <f t="shared" si="5"/>
        <v>18</v>
      </c>
      <c r="C101" s="10" t="s">
        <v>128</v>
      </c>
      <c r="D101" s="24" t="s">
        <v>332</v>
      </c>
      <c r="E101" s="28">
        <v>55.777050461275202</v>
      </c>
      <c r="F101" s="28">
        <v>37.467041205229101</v>
      </c>
      <c r="G101" s="24">
        <f t="shared" si="3"/>
        <v>0</v>
      </c>
      <c r="H101" s="21">
        <v>6.6689999999999987</v>
      </c>
      <c r="I101" s="21">
        <f t="shared" si="6"/>
        <v>0.59699999999999953</v>
      </c>
      <c r="J101" s="24">
        <f t="shared" si="4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3</v>
      </c>
      <c r="S101" s="31">
        <v>10</v>
      </c>
      <c r="T101" s="31">
        <v>3</v>
      </c>
      <c r="U101" s="31">
        <v>10</v>
      </c>
      <c r="V101" s="30"/>
      <c r="W101" s="36">
        <v>4</v>
      </c>
      <c r="X101" s="27">
        <v>0.4375</v>
      </c>
      <c r="Y101" s="31">
        <v>1</v>
      </c>
      <c r="Z101" s="91" t="s">
        <v>266</v>
      </c>
      <c r="AA101" s="31">
        <v>1</v>
      </c>
      <c r="AB101" s="91" t="s">
        <v>266</v>
      </c>
      <c r="AC101" s="29"/>
    </row>
    <row r="102" spans="2:29" ht="15.75" customHeight="1" x14ac:dyDescent="0.25">
      <c r="B102" s="24">
        <f t="shared" si="5"/>
        <v>19</v>
      </c>
      <c r="C102" s="10" t="s">
        <v>129</v>
      </c>
      <c r="D102" s="24" t="s">
        <v>332</v>
      </c>
      <c r="E102" s="28">
        <v>55.778267743224802</v>
      </c>
      <c r="F102" s="28">
        <v>37.459371831923697</v>
      </c>
      <c r="G102" s="24">
        <f t="shared" si="3"/>
        <v>0</v>
      </c>
      <c r="H102" s="21">
        <v>7.1689999999999987</v>
      </c>
      <c r="I102" s="21">
        <f t="shared" si="6"/>
        <v>0.5</v>
      </c>
      <c r="J102" s="24">
        <f t="shared" si="4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3</v>
      </c>
      <c r="S102" s="31">
        <v>10</v>
      </c>
      <c r="T102" s="31">
        <v>3</v>
      </c>
      <c r="U102" s="31">
        <v>10</v>
      </c>
      <c r="V102" s="30"/>
      <c r="W102" s="36">
        <v>4</v>
      </c>
      <c r="X102" s="27">
        <v>0.45833333333333298</v>
      </c>
      <c r="Y102" s="31">
        <v>2</v>
      </c>
      <c r="Z102" s="91" t="s">
        <v>276</v>
      </c>
      <c r="AA102" s="31">
        <v>2</v>
      </c>
      <c r="AB102" s="33" t="s">
        <v>276</v>
      </c>
      <c r="AC102" s="29"/>
    </row>
    <row r="103" spans="2:29" ht="15.75" customHeight="1" x14ac:dyDescent="0.25">
      <c r="B103" s="24">
        <f t="shared" si="5"/>
        <v>20</v>
      </c>
      <c r="C103" s="10" t="s">
        <v>130</v>
      </c>
      <c r="D103" s="24" t="s">
        <v>332</v>
      </c>
      <c r="E103" s="28">
        <v>55.779172857769801</v>
      </c>
      <c r="F103" s="28">
        <v>37.453454818914203</v>
      </c>
      <c r="G103" s="24">
        <f t="shared" si="3"/>
        <v>0</v>
      </c>
      <c r="H103" s="21">
        <v>7.552999999999999</v>
      </c>
      <c r="I103" s="21">
        <f t="shared" si="6"/>
        <v>0.38400000000000034</v>
      </c>
      <c r="J103" s="24">
        <f t="shared" si="4"/>
        <v>20</v>
      </c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3</v>
      </c>
      <c r="S103" s="31">
        <v>10</v>
      </c>
      <c r="T103" s="31">
        <v>3</v>
      </c>
      <c r="U103" s="31">
        <v>10</v>
      </c>
      <c r="V103" s="30"/>
      <c r="W103" s="36">
        <v>4</v>
      </c>
      <c r="X103" s="27">
        <v>0.47916666666666702</v>
      </c>
      <c r="Y103" s="31">
        <v>2</v>
      </c>
      <c r="Z103" s="91" t="s">
        <v>276</v>
      </c>
      <c r="AA103" s="31">
        <v>2</v>
      </c>
      <c r="AB103" s="33" t="s">
        <v>276</v>
      </c>
      <c r="AC103" s="29"/>
    </row>
    <row r="104" spans="2:29" ht="15.75" customHeight="1" x14ac:dyDescent="0.25">
      <c r="B104" s="24">
        <f t="shared" si="5"/>
        <v>21</v>
      </c>
      <c r="C104" s="10" t="s">
        <v>475</v>
      </c>
      <c r="D104" s="24" t="s">
        <v>356</v>
      </c>
      <c r="E104" s="28">
        <v>55.784453999999997</v>
      </c>
      <c r="F104" s="28">
        <v>37.448391000000001</v>
      </c>
      <c r="G104" s="24">
        <f t="shared" si="3"/>
        <v>0</v>
      </c>
      <c r="H104" s="21">
        <v>8.3749999999999982</v>
      </c>
      <c r="I104" s="21">
        <f t="shared" si="6"/>
        <v>0.82199999999999918</v>
      </c>
      <c r="J104" s="24">
        <f t="shared" si="4"/>
        <v>21</v>
      </c>
      <c r="L104" s="8">
        <v>21</v>
      </c>
      <c r="M104" s="8">
        <v>21</v>
      </c>
      <c r="N104" s="8">
        <v>0</v>
      </c>
      <c r="O104" s="26"/>
      <c r="P104" s="31">
        <v>3</v>
      </c>
      <c r="Q104" s="35">
        <v>0.5</v>
      </c>
      <c r="R104" s="31">
        <v>3</v>
      </c>
      <c r="S104" s="31">
        <v>10</v>
      </c>
      <c r="T104" s="31">
        <v>3</v>
      </c>
      <c r="U104" s="31">
        <v>10</v>
      </c>
      <c r="V104" s="30"/>
      <c r="W104" s="36">
        <v>4</v>
      </c>
      <c r="X104" s="27">
        <v>0.5</v>
      </c>
      <c r="Y104" s="31">
        <v>2</v>
      </c>
      <c r="Z104" s="91" t="s">
        <v>276</v>
      </c>
      <c r="AA104" s="31">
        <v>2</v>
      </c>
      <c r="AB104" s="33" t="s">
        <v>276</v>
      </c>
      <c r="AC104" s="29"/>
    </row>
    <row r="105" spans="2:29" ht="15.75" customHeight="1" x14ac:dyDescent="0.25">
      <c r="B105" s="24">
        <f t="shared" si="5"/>
        <v>22</v>
      </c>
      <c r="C105" s="10" t="s">
        <v>476</v>
      </c>
      <c r="D105" s="24" t="s">
        <v>356</v>
      </c>
      <c r="E105" s="28">
        <v>55.788931179999999</v>
      </c>
      <c r="F105" s="28">
        <v>37.448279880000001</v>
      </c>
      <c r="G105" s="24">
        <f t="shared" si="3"/>
        <v>0</v>
      </c>
      <c r="H105" s="21">
        <v>8.8719999999999981</v>
      </c>
      <c r="I105" s="21">
        <f t="shared" si="6"/>
        <v>0.49699999999999989</v>
      </c>
      <c r="J105" s="24">
        <f t="shared" si="4"/>
        <v>22</v>
      </c>
      <c r="L105" s="8">
        <v>22</v>
      </c>
      <c r="M105" s="8">
        <v>22</v>
      </c>
      <c r="N105" s="8">
        <v>0</v>
      </c>
      <c r="O105" s="26" t="s">
        <v>32</v>
      </c>
      <c r="P105" s="31">
        <v>3</v>
      </c>
      <c r="Q105" s="35">
        <v>0.52083333333333337</v>
      </c>
      <c r="R105" s="31">
        <v>3</v>
      </c>
      <c r="S105" s="31">
        <v>10</v>
      </c>
      <c r="T105" s="31">
        <v>3</v>
      </c>
      <c r="U105" s="31">
        <v>10</v>
      </c>
      <c r="V105" s="30"/>
      <c r="W105" s="36">
        <v>4</v>
      </c>
      <c r="X105" s="27">
        <v>0.52083333333333337</v>
      </c>
      <c r="Y105" s="31">
        <v>1</v>
      </c>
      <c r="Z105" s="91" t="s">
        <v>276</v>
      </c>
      <c r="AA105" s="31">
        <v>1</v>
      </c>
      <c r="AB105" s="33" t="s">
        <v>276</v>
      </c>
      <c r="AC105" s="29"/>
    </row>
    <row r="106" spans="2:29" ht="15.75" customHeight="1" x14ac:dyDescent="0.25">
      <c r="B106" s="24">
        <f t="shared" si="5"/>
        <v>23</v>
      </c>
      <c r="C106" s="10" t="s">
        <v>308</v>
      </c>
      <c r="D106" s="24" t="s">
        <v>81</v>
      </c>
      <c r="E106" s="28"/>
      <c r="F106" s="28"/>
      <c r="G106" s="52" t="s">
        <v>385</v>
      </c>
      <c r="H106" s="50">
        <f>H105+I106</f>
        <v>8.8719999999999981</v>
      </c>
      <c r="I106" s="21">
        <v>0</v>
      </c>
      <c r="J106" s="24"/>
      <c r="L106" s="8">
        <v>23</v>
      </c>
      <c r="M106" s="8">
        <v>0</v>
      </c>
      <c r="N106" s="8">
        <v>1</v>
      </c>
      <c r="O106" s="26"/>
      <c r="P106" s="31">
        <v>3</v>
      </c>
      <c r="Q106" s="35">
        <v>0.54166666666666663</v>
      </c>
      <c r="R106" s="31">
        <v>3</v>
      </c>
      <c r="S106" s="31">
        <v>10</v>
      </c>
      <c r="T106" s="31">
        <v>3</v>
      </c>
      <c r="U106" s="31">
        <v>10</v>
      </c>
      <c r="V106" s="30"/>
      <c r="W106" s="36">
        <v>4</v>
      </c>
      <c r="X106" s="27">
        <v>0.54166666666666663</v>
      </c>
      <c r="Y106" s="31">
        <v>2</v>
      </c>
      <c r="Z106" s="91" t="s">
        <v>276</v>
      </c>
      <c r="AA106" s="31">
        <v>2</v>
      </c>
      <c r="AB106" s="33" t="s">
        <v>276</v>
      </c>
      <c r="AC106" s="29"/>
    </row>
    <row r="107" spans="2:29" ht="15.75" customHeight="1" x14ac:dyDescent="0.25">
      <c r="B107" s="24">
        <f t="shared" si="5"/>
        <v>24</v>
      </c>
      <c r="C107" s="10" t="s">
        <v>476</v>
      </c>
      <c r="D107" s="24" t="s">
        <v>356</v>
      </c>
      <c r="E107" s="28">
        <v>55.788931179999999</v>
      </c>
      <c r="F107" s="28">
        <v>37.448279880000001</v>
      </c>
      <c r="G107" s="24">
        <f t="shared" ref="G107:G116" si="7">IF(M106&gt;0,0,IF(N106&gt;0,1,""))</f>
        <v>1</v>
      </c>
      <c r="H107" s="21">
        <v>0</v>
      </c>
      <c r="I107" s="21" t="str">
        <f>IFERROR(IF(IF(ISERROR(H107-H105),"",H107-H105)&lt;0,"",H107-H105)," ")</f>
        <v/>
      </c>
      <c r="J107" s="24">
        <f t="shared" ref="J107:J116" si="8">IF(M106&gt;0,M106,IF(N106&gt;0,N106," "))</f>
        <v>1</v>
      </c>
      <c r="L107" s="8">
        <v>24</v>
      </c>
      <c r="M107" s="8">
        <v>0</v>
      </c>
      <c r="N107" s="8">
        <v>2</v>
      </c>
      <c r="O107" s="26"/>
      <c r="P107" s="31">
        <v>3</v>
      </c>
      <c r="Q107" s="35">
        <v>0.5625</v>
      </c>
      <c r="R107" s="31">
        <v>3</v>
      </c>
      <c r="S107" s="31">
        <v>10</v>
      </c>
      <c r="T107" s="31">
        <v>3</v>
      </c>
      <c r="U107" s="31">
        <v>10</v>
      </c>
      <c r="V107" s="30"/>
      <c r="W107" s="36">
        <v>4</v>
      </c>
      <c r="X107" s="27">
        <v>0.5625</v>
      </c>
      <c r="Y107" s="31">
        <v>2</v>
      </c>
      <c r="Z107" s="91" t="s">
        <v>276</v>
      </c>
      <c r="AA107" s="31">
        <v>2</v>
      </c>
      <c r="AB107" s="33" t="s">
        <v>276</v>
      </c>
      <c r="AC107" s="29"/>
    </row>
    <row r="108" spans="2:29" ht="15.75" customHeight="1" x14ac:dyDescent="0.25">
      <c r="B108" s="24">
        <f t="shared" si="5"/>
        <v>25</v>
      </c>
      <c r="C108" s="10" t="s">
        <v>475</v>
      </c>
      <c r="D108" s="24" t="s">
        <v>356</v>
      </c>
      <c r="E108" s="28">
        <v>55.784416999999998</v>
      </c>
      <c r="F108" s="28">
        <v>37.447918999999999</v>
      </c>
      <c r="G108" s="24">
        <f t="shared" si="7"/>
        <v>1</v>
      </c>
      <c r="H108" s="21">
        <v>0.52</v>
      </c>
      <c r="I108" s="21">
        <f t="shared" si="6"/>
        <v>0.52</v>
      </c>
      <c r="J108" s="24">
        <f t="shared" si="8"/>
        <v>2</v>
      </c>
      <c r="L108" s="8">
        <v>25</v>
      </c>
      <c r="M108" s="8">
        <v>0</v>
      </c>
      <c r="N108" s="8">
        <v>3</v>
      </c>
      <c r="O108" s="26"/>
      <c r="P108" s="31">
        <v>3</v>
      </c>
      <c r="Q108" s="35">
        <v>0.58333333333333337</v>
      </c>
      <c r="R108" s="31">
        <v>3</v>
      </c>
      <c r="S108" s="31">
        <v>10</v>
      </c>
      <c r="T108" s="31">
        <v>3</v>
      </c>
      <c r="U108" s="31">
        <v>10</v>
      </c>
      <c r="V108" s="30"/>
      <c r="W108" s="36">
        <v>4</v>
      </c>
      <c r="X108" s="27">
        <v>0.58333333333333337</v>
      </c>
      <c r="Y108" s="31">
        <v>2</v>
      </c>
      <c r="Z108" s="91" t="s">
        <v>276</v>
      </c>
      <c r="AA108" s="31">
        <v>2</v>
      </c>
      <c r="AB108" s="33" t="s">
        <v>276</v>
      </c>
      <c r="AC108" s="29"/>
    </row>
    <row r="109" spans="2:29" ht="15.75" customHeight="1" x14ac:dyDescent="0.25">
      <c r="B109" s="24">
        <f t="shared" si="5"/>
        <v>26</v>
      </c>
      <c r="C109" s="10" t="s">
        <v>135</v>
      </c>
      <c r="D109" s="24" t="s">
        <v>335</v>
      </c>
      <c r="E109" s="28">
        <v>55.779421934998098</v>
      </c>
      <c r="F109" s="28">
        <v>37.448880247725597</v>
      </c>
      <c r="G109" s="24">
        <f t="shared" si="7"/>
        <v>1</v>
      </c>
      <c r="H109" s="21">
        <v>1.0710000000000002</v>
      </c>
      <c r="I109" s="21">
        <f t="shared" si="6"/>
        <v>0.55100000000000016</v>
      </c>
      <c r="J109" s="24">
        <f t="shared" si="8"/>
        <v>3</v>
      </c>
      <c r="L109" s="8">
        <v>26</v>
      </c>
      <c r="M109" s="8">
        <v>0</v>
      </c>
      <c r="N109" s="8">
        <v>4</v>
      </c>
      <c r="O109" s="26"/>
      <c r="P109" s="31">
        <v>3</v>
      </c>
      <c r="Q109" s="35">
        <v>0.60416666666666663</v>
      </c>
      <c r="R109" s="31">
        <v>3</v>
      </c>
      <c r="S109" s="31">
        <v>10</v>
      </c>
      <c r="T109" s="31">
        <v>3</v>
      </c>
      <c r="U109" s="31">
        <v>10</v>
      </c>
      <c r="V109" s="30"/>
      <c r="W109" s="36">
        <v>4</v>
      </c>
      <c r="X109" s="27">
        <v>0.60416666666666663</v>
      </c>
      <c r="Y109" s="31">
        <v>1</v>
      </c>
      <c r="Z109" s="91" t="s">
        <v>276</v>
      </c>
      <c r="AA109" s="31">
        <v>1</v>
      </c>
      <c r="AB109" s="33" t="s">
        <v>276</v>
      </c>
      <c r="AC109" s="29"/>
    </row>
    <row r="110" spans="2:29" ht="15.75" customHeight="1" x14ac:dyDescent="0.25">
      <c r="B110" s="24">
        <f t="shared" si="5"/>
        <v>27</v>
      </c>
      <c r="C110" s="10" t="s">
        <v>130</v>
      </c>
      <c r="D110" s="24" t="s">
        <v>336</v>
      </c>
      <c r="E110" s="28">
        <v>55.778213754159303</v>
      </c>
      <c r="F110" s="28">
        <v>37.455804184144498</v>
      </c>
      <c r="G110" s="24">
        <f t="shared" si="7"/>
        <v>1</v>
      </c>
      <c r="H110" s="21">
        <v>1.544</v>
      </c>
      <c r="I110" s="21">
        <f t="shared" si="6"/>
        <v>0.47299999999999986</v>
      </c>
      <c r="J110" s="24">
        <f t="shared" si="8"/>
        <v>4</v>
      </c>
      <c r="L110" s="8">
        <v>27</v>
      </c>
      <c r="M110" s="8">
        <v>0</v>
      </c>
      <c r="N110" s="8">
        <v>5</v>
      </c>
      <c r="O110" s="26"/>
      <c r="P110" s="31">
        <v>3</v>
      </c>
      <c r="Q110" s="35">
        <v>0.625</v>
      </c>
      <c r="R110" s="31">
        <v>3</v>
      </c>
      <c r="S110" s="31">
        <v>10</v>
      </c>
      <c r="T110" s="31">
        <v>3</v>
      </c>
      <c r="U110" s="31">
        <v>10</v>
      </c>
      <c r="V110" s="30"/>
      <c r="W110" s="36">
        <v>4</v>
      </c>
      <c r="X110" s="27">
        <v>0.625</v>
      </c>
      <c r="Y110" s="31">
        <v>2</v>
      </c>
      <c r="Z110" s="91" t="s">
        <v>276</v>
      </c>
      <c r="AA110" s="31">
        <v>2</v>
      </c>
      <c r="AB110" s="33" t="s">
        <v>276</v>
      </c>
      <c r="AC110" s="29"/>
    </row>
    <row r="111" spans="2:29" ht="15.75" customHeight="1" x14ac:dyDescent="0.25">
      <c r="B111" s="24">
        <f t="shared" si="5"/>
        <v>28</v>
      </c>
      <c r="C111" s="10" t="s">
        <v>136</v>
      </c>
      <c r="D111" s="24" t="s">
        <v>331</v>
      </c>
      <c r="E111" s="28">
        <v>55.777867646500603</v>
      </c>
      <c r="F111" s="28">
        <v>37.4588618589963</v>
      </c>
      <c r="G111" s="24">
        <f t="shared" si="7"/>
        <v>1</v>
      </c>
      <c r="H111" s="21">
        <v>1.7410000000000001</v>
      </c>
      <c r="I111" s="21">
        <f t="shared" si="6"/>
        <v>0.19700000000000006</v>
      </c>
      <c r="J111" s="24">
        <f t="shared" si="8"/>
        <v>5</v>
      </c>
      <c r="L111" s="8">
        <v>28</v>
      </c>
      <c r="M111" s="8">
        <v>0</v>
      </c>
      <c r="N111" s="8">
        <v>6</v>
      </c>
      <c r="O111" s="156"/>
      <c r="P111" s="31">
        <v>3</v>
      </c>
      <c r="Q111" s="35">
        <v>0.64583333333333337</v>
      </c>
      <c r="R111" s="31">
        <v>3</v>
      </c>
      <c r="S111" s="31">
        <v>10</v>
      </c>
      <c r="T111" s="31">
        <v>3</v>
      </c>
      <c r="U111" s="31">
        <v>10</v>
      </c>
      <c r="V111" s="30"/>
      <c r="W111" s="36">
        <v>4</v>
      </c>
      <c r="X111" s="27">
        <v>0.64583333333333337</v>
      </c>
      <c r="Y111" s="31">
        <v>2</v>
      </c>
      <c r="Z111" s="91" t="s">
        <v>276</v>
      </c>
      <c r="AA111" s="31">
        <v>2</v>
      </c>
      <c r="AB111" s="33" t="s">
        <v>276</v>
      </c>
      <c r="AC111" s="29"/>
    </row>
    <row r="112" spans="2:29" ht="15.75" customHeight="1" x14ac:dyDescent="0.25">
      <c r="B112" s="24">
        <f t="shared" si="5"/>
        <v>29</v>
      </c>
      <c r="C112" s="10" t="s">
        <v>129</v>
      </c>
      <c r="D112" s="24" t="s">
        <v>331</v>
      </c>
      <c r="E112" s="28">
        <v>55.777565936361803</v>
      </c>
      <c r="F112" s="28">
        <v>37.460596661031097</v>
      </c>
      <c r="G112" s="24">
        <f t="shared" si="7"/>
        <v>1</v>
      </c>
      <c r="H112" s="21">
        <v>1.8570000000000002</v>
      </c>
      <c r="I112" s="21">
        <f t="shared" si="6"/>
        <v>0.1160000000000001</v>
      </c>
      <c r="J112" s="24">
        <f t="shared" si="8"/>
        <v>6</v>
      </c>
      <c r="L112" s="8">
        <v>29</v>
      </c>
      <c r="M112" s="8">
        <v>0</v>
      </c>
      <c r="N112" s="8">
        <v>7</v>
      </c>
      <c r="O112" s="26"/>
      <c r="P112" s="31">
        <v>3</v>
      </c>
      <c r="Q112" s="35">
        <v>0.66666666666666663</v>
      </c>
      <c r="R112" s="31">
        <v>3</v>
      </c>
      <c r="S112" s="31">
        <v>10</v>
      </c>
      <c r="T112" s="31">
        <v>3</v>
      </c>
      <c r="U112" s="31">
        <v>10</v>
      </c>
      <c r="V112" s="30"/>
      <c r="W112" s="36">
        <v>4</v>
      </c>
      <c r="X112" s="27">
        <v>0.66666666666666663</v>
      </c>
      <c r="Y112" s="31">
        <v>1</v>
      </c>
      <c r="Z112" s="91" t="s">
        <v>276</v>
      </c>
      <c r="AA112" s="31">
        <v>1</v>
      </c>
      <c r="AB112" s="33" t="s">
        <v>276</v>
      </c>
      <c r="AC112" s="29"/>
    </row>
    <row r="113" spans="2:29" ht="15.75" customHeight="1" x14ac:dyDescent="0.25">
      <c r="B113" s="24">
        <f t="shared" si="5"/>
        <v>30</v>
      </c>
      <c r="C113" s="10" t="s">
        <v>128</v>
      </c>
      <c r="D113" s="24" t="s">
        <v>331</v>
      </c>
      <c r="E113" s="28">
        <v>55.776146230843302</v>
      </c>
      <c r="F113" s="28">
        <v>37.468131813891702</v>
      </c>
      <c r="G113" s="24">
        <f t="shared" si="7"/>
        <v>1</v>
      </c>
      <c r="H113" s="21">
        <v>2.3550000000000004</v>
      </c>
      <c r="I113" s="21">
        <f t="shared" si="6"/>
        <v>0.49800000000000022</v>
      </c>
      <c r="J113" s="24">
        <f t="shared" si="8"/>
        <v>7</v>
      </c>
      <c r="L113" s="8">
        <v>30</v>
      </c>
      <c r="M113" s="8">
        <v>0</v>
      </c>
      <c r="N113" s="8">
        <v>8</v>
      </c>
      <c r="O113" s="26"/>
      <c r="P113" s="31">
        <v>3</v>
      </c>
      <c r="Q113" s="35">
        <v>0.6875</v>
      </c>
      <c r="R113" s="31">
        <v>3</v>
      </c>
      <c r="S113" s="31">
        <v>10</v>
      </c>
      <c r="T113" s="31">
        <v>3</v>
      </c>
      <c r="U113" s="31">
        <v>10</v>
      </c>
      <c r="V113" s="30"/>
      <c r="W113" s="36">
        <v>4</v>
      </c>
      <c r="X113" s="27">
        <v>0.6875</v>
      </c>
      <c r="Y113" s="31">
        <v>2</v>
      </c>
      <c r="Z113" s="158" t="s">
        <v>492</v>
      </c>
      <c r="AA113" s="31">
        <v>2</v>
      </c>
      <c r="AB113" s="33" t="s">
        <v>492</v>
      </c>
      <c r="AC113" s="29"/>
    </row>
    <row r="114" spans="2:29" ht="15.75" customHeight="1" x14ac:dyDescent="0.25">
      <c r="B114" s="24">
        <f t="shared" si="5"/>
        <v>31</v>
      </c>
      <c r="C114" s="10" t="s">
        <v>126</v>
      </c>
      <c r="D114" s="24" t="s">
        <v>331</v>
      </c>
      <c r="E114" s="28">
        <v>55.775323273323501</v>
      </c>
      <c r="F114" s="28">
        <v>37.484196433290897</v>
      </c>
      <c r="G114" s="24">
        <f t="shared" si="7"/>
        <v>1</v>
      </c>
      <c r="H114" s="21">
        <v>3.3910000000000005</v>
      </c>
      <c r="I114" s="21">
        <f t="shared" si="6"/>
        <v>1.036</v>
      </c>
      <c r="J114" s="24">
        <f t="shared" si="8"/>
        <v>8</v>
      </c>
      <c r="L114" s="8">
        <v>31</v>
      </c>
      <c r="M114" s="8">
        <v>0</v>
      </c>
      <c r="N114" s="8">
        <v>9</v>
      </c>
      <c r="O114" s="26"/>
      <c r="P114" s="31">
        <v>3</v>
      </c>
      <c r="Q114" s="35">
        <v>0.70833333333333337</v>
      </c>
      <c r="R114" s="31">
        <v>3</v>
      </c>
      <c r="S114" s="31">
        <v>10</v>
      </c>
      <c r="T114" s="31">
        <v>3</v>
      </c>
      <c r="U114" s="31">
        <v>10</v>
      </c>
      <c r="V114" s="30"/>
      <c r="W114" s="36">
        <v>4</v>
      </c>
      <c r="X114" s="27">
        <v>0.70833333333333337</v>
      </c>
      <c r="Y114" s="31">
        <v>3</v>
      </c>
      <c r="Z114" s="158" t="s">
        <v>492</v>
      </c>
      <c r="AA114" s="31">
        <v>3</v>
      </c>
      <c r="AB114" s="33" t="s">
        <v>492</v>
      </c>
      <c r="AC114" s="29"/>
    </row>
    <row r="115" spans="2:29" ht="15.75" customHeight="1" x14ac:dyDescent="0.25">
      <c r="B115" s="24">
        <f t="shared" si="5"/>
        <v>32</v>
      </c>
      <c r="C115" s="10" t="s">
        <v>125</v>
      </c>
      <c r="D115" s="24" t="s">
        <v>331</v>
      </c>
      <c r="E115" s="28">
        <v>55.775503310768997</v>
      </c>
      <c r="F115" s="28">
        <v>37.4890667302273</v>
      </c>
      <c r="G115" s="24">
        <f t="shared" si="7"/>
        <v>1</v>
      </c>
      <c r="H115" s="21">
        <v>3.6990000000000003</v>
      </c>
      <c r="I115" s="21">
        <f t="shared" si="6"/>
        <v>0.30799999999999983</v>
      </c>
      <c r="J115" s="24">
        <f t="shared" si="8"/>
        <v>9</v>
      </c>
      <c r="L115" s="8">
        <v>32</v>
      </c>
      <c r="M115" s="8">
        <v>0</v>
      </c>
      <c r="N115" s="8">
        <v>10</v>
      </c>
      <c r="O115" s="26"/>
      <c r="P115" s="31">
        <v>3</v>
      </c>
      <c r="Q115" s="35">
        <v>0.72916666666666663</v>
      </c>
      <c r="R115" s="31">
        <v>4</v>
      </c>
      <c r="S115" s="31">
        <v>8</v>
      </c>
      <c r="T115" s="31">
        <v>4</v>
      </c>
      <c r="U115" s="31">
        <v>8</v>
      </c>
      <c r="V115" s="30"/>
      <c r="W115" s="36">
        <v>4</v>
      </c>
      <c r="X115" s="27">
        <v>0.72916666666666663</v>
      </c>
      <c r="Y115" s="31">
        <v>2</v>
      </c>
      <c r="Z115" s="158" t="s">
        <v>492</v>
      </c>
      <c r="AA115" s="31">
        <v>2</v>
      </c>
      <c r="AB115" s="33" t="s">
        <v>492</v>
      </c>
      <c r="AC115" s="29"/>
    </row>
    <row r="116" spans="2:29" ht="15.75" customHeight="1" x14ac:dyDescent="0.25">
      <c r="B116" s="24">
        <f t="shared" si="5"/>
        <v>33</v>
      </c>
      <c r="C116" s="10" t="s">
        <v>124</v>
      </c>
      <c r="D116" s="24" t="s">
        <v>331</v>
      </c>
      <c r="E116" s="28">
        <v>55.775740924566897</v>
      </c>
      <c r="F116" s="28">
        <v>37.495361603323097</v>
      </c>
      <c r="G116" s="24">
        <f t="shared" si="7"/>
        <v>1</v>
      </c>
      <c r="H116" s="21">
        <v>4.0940000000000003</v>
      </c>
      <c r="I116" s="21">
        <f t="shared" si="6"/>
        <v>0.39500000000000002</v>
      </c>
      <c r="J116" s="24">
        <f t="shared" si="8"/>
        <v>10</v>
      </c>
      <c r="L116" s="8">
        <v>33</v>
      </c>
      <c r="M116" s="8">
        <v>0</v>
      </c>
      <c r="N116" s="8">
        <v>11</v>
      </c>
      <c r="O116" s="26"/>
      <c r="P116" s="31">
        <v>3</v>
      </c>
      <c r="Q116" s="35">
        <v>0.75</v>
      </c>
      <c r="R116" s="31">
        <v>4</v>
      </c>
      <c r="S116" s="31">
        <v>8</v>
      </c>
      <c r="T116" s="31">
        <v>4</v>
      </c>
      <c r="U116" s="31">
        <v>8</v>
      </c>
      <c r="V116" s="30"/>
      <c r="W116" s="36">
        <v>4</v>
      </c>
      <c r="X116" s="27">
        <v>0.75</v>
      </c>
      <c r="Y116" s="31">
        <v>3</v>
      </c>
      <c r="Z116" s="158" t="s">
        <v>492</v>
      </c>
      <c r="AA116" s="31">
        <v>3</v>
      </c>
      <c r="AB116" s="33" t="s">
        <v>492</v>
      </c>
      <c r="AC116" s="29"/>
    </row>
    <row r="117" spans="2:29" ht="15.75" customHeight="1" x14ac:dyDescent="0.25">
      <c r="B117" s="24">
        <f t="shared" si="5"/>
        <v>34</v>
      </c>
      <c r="C117" s="10" t="s">
        <v>123</v>
      </c>
      <c r="D117" s="24" t="s">
        <v>331</v>
      </c>
      <c r="E117" s="28">
        <v>55.775994607982099</v>
      </c>
      <c r="F117" s="28">
        <v>37.502204908414399</v>
      </c>
      <c r="G117" s="24">
        <f t="shared" ref="G117:G143" si="9">IF(M116&gt;0,0,IF(N116&gt;0,1,""))</f>
        <v>1</v>
      </c>
      <c r="H117" s="21">
        <v>4.5250000000000004</v>
      </c>
      <c r="I117" s="21">
        <f t="shared" si="6"/>
        <v>0.43100000000000005</v>
      </c>
      <c r="J117" s="24">
        <f t="shared" ref="J117:J143" si="10">IF(M116&gt;0,M116,IF(N116&gt;0,N116," "))</f>
        <v>11</v>
      </c>
      <c r="L117" s="8">
        <v>34</v>
      </c>
      <c r="M117" s="8">
        <v>0</v>
      </c>
      <c r="N117" s="8">
        <v>12</v>
      </c>
      <c r="O117" s="26"/>
      <c r="P117" s="31">
        <v>3</v>
      </c>
      <c r="Q117" s="35">
        <v>0.77083333333333337</v>
      </c>
      <c r="R117" s="31">
        <v>4</v>
      </c>
      <c r="S117" s="31">
        <v>8</v>
      </c>
      <c r="T117" s="31">
        <v>4</v>
      </c>
      <c r="U117" s="31">
        <v>8</v>
      </c>
      <c r="V117" s="30"/>
      <c r="W117" s="36">
        <v>4</v>
      </c>
      <c r="X117" s="27">
        <v>0.77083333333333337</v>
      </c>
      <c r="Y117" s="31">
        <v>2</v>
      </c>
      <c r="Z117" s="158" t="s">
        <v>492</v>
      </c>
      <c r="AA117" s="31">
        <v>2</v>
      </c>
      <c r="AB117" s="33" t="s">
        <v>492</v>
      </c>
      <c r="AC117" s="29"/>
    </row>
    <row r="118" spans="2:29" ht="15.75" customHeight="1" x14ac:dyDescent="0.25">
      <c r="B118" s="24">
        <f t="shared" si="5"/>
        <v>35</v>
      </c>
      <c r="C118" s="10" t="s">
        <v>122</v>
      </c>
      <c r="D118" s="24" t="s">
        <v>328</v>
      </c>
      <c r="E118" s="28">
        <v>55.777702526690803</v>
      </c>
      <c r="F118" s="28">
        <v>37.511253931051201</v>
      </c>
      <c r="G118" s="24">
        <f t="shared" si="9"/>
        <v>1</v>
      </c>
      <c r="H118" s="21">
        <v>5.1100000000000003</v>
      </c>
      <c r="I118" s="21">
        <f t="shared" si="6"/>
        <v>0.58499999999999996</v>
      </c>
      <c r="J118" s="24">
        <f t="shared" si="10"/>
        <v>12</v>
      </c>
      <c r="L118" s="8">
        <v>35</v>
      </c>
      <c r="M118" s="8">
        <v>0</v>
      </c>
      <c r="N118" s="8">
        <v>13</v>
      </c>
      <c r="O118" s="26"/>
      <c r="P118" s="31">
        <v>3</v>
      </c>
      <c r="Q118" s="35">
        <v>0.79166666666666663</v>
      </c>
      <c r="R118" s="31">
        <v>4</v>
      </c>
      <c r="S118" s="31">
        <v>8</v>
      </c>
      <c r="T118" s="31">
        <v>4</v>
      </c>
      <c r="U118" s="31">
        <v>8</v>
      </c>
      <c r="V118" s="30"/>
      <c r="W118" s="36">
        <v>4</v>
      </c>
      <c r="X118" s="27">
        <v>0.79166666666666663</v>
      </c>
      <c r="Y118" s="31">
        <v>3</v>
      </c>
      <c r="Z118" s="158" t="s">
        <v>492</v>
      </c>
      <c r="AA118" s="31">
        <v>3</v>
      </c>
      <c r="AB118" s="33" t="s">
        <v>492</v>
      </c>
      <c r="AC118" s="29"/>
    </row>
    <row r="119" spans="2:29" ht="15.75" customHeight="1" x14ac:dyDescent="0.25">
      <c r="B119" s="24">
        <f t="shared" si="5"/>
        <v>36</v>
      </c>
      <c r="C119" s="10" t="s">
        <v>115</v>
      </c>
      <c r="D119" s="24" t="s">
        <v>328</v>
      </c>
      <c r="E119" s="28">
        <v>55.777141642058901</v>
      </c>
      <c r="F119" s="28">
        <v>37.516614819187197</v>
      </c>
      <c r="G119" s="24">
        <f t="shared" si="9"/>
        <v>1</v>
      </c>
      <c r="H119" s="21">
        <v>5.4550000000000001</v>
      </c>
      <c r="I119" s="21">
        <f t="shared" si="6"/>
        <v>0.34499999999999975</v>
      </c>
      <c r="J119" s="24">
        <f t="shared" si="10"/>
        <v>13</v>
      </c>
      <c r="L119" s="8">
        <v>36</v>
      </c>
      <c r="M119" s="8">
        <v>0</v>
      </c>
      <c r="N119" s="8">
        <v>14</v>
      </c>
      <c r="O119" s="26"/>
      <c r="P119" s="31">
        <v>3</v>
      </c>
      <c r="Q119" s="35">
        <v>0.8125</v>
      </c>
      <c r="R119" s="31">
        <v>4</v>
      </c>
      <c r="S119" s="31">
        <v>8</v>
      </c>
      <c r="T119" s="31">
        <v>4</v>
      </c>
      <c r="U119" s="31">
        <v>8</v>
      </c>
      <c r="V119" s="30"/>
      <c r="W119" s="36">
        <v>4</v>
      </c>
      <c r="X119" s="27">
        <v>0.8125</v>
      </c>
      <c r="Y119" s="31">
        <v>2</v>
      </c>
      <c r="Z119" s="158" t="s">
        <v>492</v>
      </c>
      <c r="AA119" s="31">
        <v>2</v>
      </c>
      <c r="AB119" s="33" t="s">
        <v>492</v>
      </c>
      <c r="AC119" s="29"/>
    </row>
    <row r="120" spans="2:29" ht="15.75" customHeight="1" x14ac:dyDescent="0.25">
      <c r="B120" s="24">
        <f t="shared" si="5"/>
        <v>37</v>
      </c>
      <c r="C120" s="10" t="s">
        <v>115</v>
      </c>
      <c r="D120" s="24" t="s">
        <v>327</v>
      </c>
      <c r="E120" s="28">
        <v>55.777827763845004</v>
      </c>
      <c r="F120" s="28">
        <v>37.517503315047897</v>
      </c>
      <c r="G120" s="24">
        <f t="shared" si="9"/>
        <v>1</v>
      </c>
      <c r="H120" s="21">
        <v>5.6079999999999997</v>
      </c>
      <c r="I120" s="21">
        <f t="shared" si="6"/>
        <v>0.15299999999999958</v>
      </c>
      <c r="J120" s="24">
        <f t="shared" si="10"/>
        <v>14</v>
      </c>
      <c r="L120" s="8">
        <v>37</v>
      </c>
      <c r="M120" s="8">
        <v>0</v>
      </c>
      <c r="N120" s="8">
        <v>15</v>
      </c>
      <c r="O120" s="26"/>
      <c r="P120" s="31">
        <v>3</v>
      </c>
      <c r="Q120" s="35">
        <v>0.83333333333333337</v>
      </c>
      <c r="R120" s="31">
        <v>3</v>
      </c>
      <c r="S120" s="31">
        <v>10</v>
      </c>
      <c r="T120" s="31">
        <v>3</v>
      </c>
      <c r="U120" s="31">
        <v>10</v>
      </c>
      <c r="V120" s="30"/>
      <c r="W120" s="36">
        <v>4</v>
      </c>
      <c r="X120" s="27">
        <v>0.83333333333333337</v>
      </c>
      <c r="Y120" s="31">
        <v>3</v>
      </c>
      <c r="Z120" s="158" t="s">
        <v>492</v>
      </c>
      <c r="AA120" s="31">
        <v>3</v>
      </c>
      <c r="AB120" s="33" t="s">
        <v>492</v>
      </c>
      <c r="AC120" s="29"/>
    </row>
    <row r="121" spans="2:29" ht="15.75" customHeight="1" x14ac:dyDescent="0.25">
      <c r="B121" s="24">
        <f t="shared" si="5"/>
        <v>38</v>
      </c>
      <c r="C121" s="10" t="s">
        <v>113</v>
      </c>
      <c r="D121" s="24" t="s">
        <v>327</v>
      </c>
      <c r="E121" s="28">
        <v>55.7810936880662</v>
      </c>
      <c r="F121" s="28">
        <v>37.515787749122097</v>
      </c>
      <c r="G121" s="24">
        <f t="shared" si="9"/>
        <v>1</v>
      </c>
      <c r="H121" s="21">
        <v>5.9870000000000001</v>
      </c>
      <c r="I121" s="21">
        <f t="shared" si="6"/>
        <v>0.37900000000000045</v>
      </c>
      <c r="J121" s="24">
        <f t="shared" si="10"/>
        <v>15</v>
      </c>
      <c r="L121" s="8">
        <v>38</v>
      </c>
      <c r="M121" s="8">
        <v>0</v>
      </c>
      <c r="N121" s="8">
        <v>16</v>
      </c>
      <c r="O121" s="26"/>
      <c r="P121" s="31">
        <v>3</v>
      </c>
      <c r="Q121" s="35">
        <v>0.85416666666666663</v>
      </c>
      <c r="R121" s="31">
        <v>3</v>
      </c>
      <c r="S121" s="31">
        <v>10</v>
      </c>
      <c r="T121" s="31">
        <v>3</v>
      </c>
      <c r="U121" s="31">
        <v>10</v>
      </c>
      <c r="V121" s="30"/>
      <c r="W121" s="36">
        <v>4</v>
      </c>
      <c r="X121" s="27">
        <v>0.85416666666666663</v>
      </c>
      <c r="Y121" s="31">
        <v>2</v>
      </c>
      <c r="Z121" s="158" t="s">
        <v>492</v>
      </c>
      <c r="AA121" s="31">
        <v>2</v>
      </c>
      <c r="AB121" s="33" t="s">
        <v>492</v>
      </c>
      <c r="AC121" s="29"/>
    </row>
    <row r="122" spans="2:29" ht="15.75" customHeight="1" x14ac:dyDescent="0.25">
      <c r="B122" s="24">
        <f t="shared" si="5"/>
        <v>39</v>
      </c>
      <c r="C122" s="10" t="s">
        <v>112</v>
      </c>
      <c r="D122" s="24" t="s">
        <v>327</v>
      </c>
      <c r="E122" s="28">
        <v>55.784216632630503</v>
      </c>
      <c r="F122" s="28">
        <v>37.514165501147602</v>
      </c>
      <c r="G122" s="24">
        <f t="shared" si="9"/>
        <v>1</v>
      </c>
      <c r="H122" s="21">
        <v>6.3490000000000002</v>
      </c>
      <c r="I122" s="21">
        <f t="shared" si="6"/>
        <v>0.3620000000000001</v>
      </c>
      <c r="J122" s="24">
        <f t="shared" si="10"/>
        <v>16</v>
      </c>
      <c r="L122" s="8">
        <v>39</v>
      </c>
      <c r="M122" s="8">
        <v>0</v>
      </c>
      <c r="N122" s="8">
        <v>17</v>
      </c>
      <c r="O122" s="26"/>
      <c r="P122" s="31">
        <v>3</v>
      </c>
      <c r="Q122" s="35">
        <v>0.875</v>
      </c>
      <c r="R122" s="31">
        <v>3</v>
      </c>
      <c r="S122" s="31">
        <v>10</v>
      </c>
      <c r="T122" s="31">
        <v>3</v>
      </c>
      <c r="U122" s="31">
        <v>10</v>
      </c>
      <c r="V122" s="30"/>
      <c r="W122" s="36">
        <v>4</v>
      </c>
      <c r="X122" s="27">
        <v>0.875</v>
      </c>
      <c r="Y122" s="31">
        <v>3</v>
      </c>
      <c r="Z122" s="158" t="s">
        <v>492</v>
      </c>
      <c r="AA122" s="31">
        <v>3</v>
      </c>
      <c r="AB122" s="33" t="s">
        <v>492</v>
      </c>
      <c r="AC122" s="29"/>
    </row>
    <row r="123" spans="2:29" ht="15.75" customHeight="1" x14ac:dyDescent="0.25">
      <c r="B123" s="24">
        <f t="shared" si="5"/>
        <v>40</v>
      </c>
      <c r="C123" s="10" t="s">
        <v>111</v>
      </c>
      <c r="D123" s="24" t="s">
        <v>327</v>
      </c>
      <c r="E123" s="28">
        <v>55.787797128070501</v>
      </c>
      <c r="F123" s="28">
        <v>37.512335104277902</v>
      </c>
      <c r="G123" s="24">
        <f t="shared" si="9"/>
        <v>1</v>
      </c>
      <c r="H123" s="21">
        <v>6.7640000000000002</v>
      </c>
      <c r="I123" s="21">
        <f t="shared" si="6"/>
        <v>0.41500000000000004</v>
      </c>
      <c r="J123" s="24">
        <f t="shared" si="10"/>
        <v>17</v>
      </c>
      <c r="L123" s="8">
        <v>40</v>
      </c>
      <c r="M123" s="8">
        <v>0</v>
      </c>
      <c r="N123" s="8">
        <v>18</v>
      </c>
      <c r="O123" s="26"/>
      <c r="P123" s="31">
        <v>3</v>
      </c>
      <c r="Q123" s="35">
        <v>0.89583333333333304</v>
      </c>
      <c r="R123" s="31">
        <v>3</v>
      </c>
      <c r="S123" s="31">
        <v>10</v>
      </c>
      <c r="T123" s="31">
        <v>3</v>
      </c>
      <c r="U123" s="31">
        <v>10</v>
      </c>
      <c r="V123" s="30"/>
      <c r="W123" s="36">
        <v>4</v>
      </c>
      <c r="X123" s="27">
        <v>0.89583333333333304</v>
      </c>
      <c r="Y123" s="31">
        <v>2</v>
      </c>
      <c r="Z123" s="158" t="s">
        <v>492</v>
      </c>
      <c r="AA123" s="31">
        <v>2</v>
      </c>
      <c r="AB123" s="33" t="s">
        <v>492</v>
      </c>
      <c r="AC123" s="29"/>
    </row>
    <row r="124" spans="2:29" ht="15.75" customHeight="1" x14ac:dyDescent="0.25">
      <c r="B124" s="24">
        <f t="shared" si="5"/>
        <v>41</v>
      </c>
      <c r="C124" s="10" t="s">
        <v>110</v>
      </c>
      <c r="D124" s="24" t="s">
        <v>327</v>
      </c>
      <c r="E124" s="28">
        <v>55.790575169525503</v>
      </c>
      <c r="F124" s="28">
        <v>37.510853399949703</v>
      </c>
      <c r="G124" s="24">
        <f t="shared" si="9"/>
        <v>1</v>
      </c>
      <c r="H124" s="21">
        <v>7.0870000000000006</v>
      </c>
      <c r="I124" s="21">
        <f t="shared" si="6"/>
        <v>0.3230000000000004</v>
      </c>
      <c r="J124" s="24">
        <f t="shared" si="10"/>
        <v>18</v>
      </c>
      <c r="L124" s="8">
        <v>41</v>
      </c>
      <c r="M124" s="8">
        <v>0</v>
      </c>
      <c r="N124" s="8">
        <v>19</v>
      </c>
      <c r="O124" s="26"/>
      <c r="P124" s="31">
        <v>3</v>
      </c>
      <c r="Q124" s="35">
        <v>0.91666666666666663</v>
      </c>
      <c r="R124" s="31">
        <v>3</v>
      </c>
      <c r="S124" s="31">
        <v>10</v>
      </c>
      <c r="T124" s="31">
        <v>3</v>
      </c>
      <c r="U124" s="31">
        <v>10</v>
      </c>
      <c r="V124" s="30"/>
      <c r="W124" s="36">
        <v>4</v>
      </c>
      <c r="X124" s="27">
        <v>0.91666666666666663</v>
      </c>
      <c r="Y124" s="31">
        <v>2</v>
      </c>
      <c r="Z124" s="91" t="s">
        <v>270</v>
      </c>
      <c r="AA124" s="31">
        <v>2</v>
      </c>
      <c r="AB124" s="33" t="s">
        <v>270</v>
      </c>
      <c r="AC124" s="29"/>
    </row>
    <row r="125" spans="2:29" ht="15.75" customHeight="1" x14ac:dyDescent="0.25">
      <c r="B125" s="24">
        <f t="shared" si="5"/>
        <v>42</v>
      </c>
      <c r="C125" s="10" t="s">
        <v>109</v>
      </c>
      <c r="D125" s="24" t="s">
        <v>326</v>
      </c>
      <c r="E125" s="28">
        <v>55.793183524513601</v>
      </c>
      <c r="F125" s="28">
        <v>37.511041784015603</v>
      </c>
      <c r="G125" s="24">
        <f t="shared" si="9"/>
        <v>1</v>
      </c>
      <c r="H125" s="21">
        <v>7.4340000000000011</v>
      </c>
      <c r="I125" s="21">
        <f t="shared" si="6"/>
        <v>0.34700000000000042</v>
      </c>
      <c r="J125" s="24">
        <f t="shared" si="10"/>
        <v>19</v>
      </c>
      <c r="L125" s="8">
        <v>42</v>
      </c>
      <c r="M125" s="8">
        <v>0</v>
      </c>
      <c r="N125" s="8">
        <v>20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2</v>
      </c>
      <c r="Z125" s="91" t="s">
        <v>270</v>
      </c>
      <c r="AA125" s="31">
        <v>2</v>
      </c>
      <c r="AB125" s="33" t="s">
        <v>270</v>
      </c>
      <c r="AC125" s="29"/>
    </row>
    <row r="126" spans="2:29" ht="15.75" customHeight="1" x14ac:dyDescent="0.25">
      <c r="B126" s="24">
        <f t="shared" si="5"/>
        <v>43</v>
      </c>
      <c r="C126" s="10" t="s">
        <v>214</v>
      </c>
      <c r="D126" s="24" t="s">
        <v>326</v>
      </c>
      <c r="E126" s="28">
        <v>55.796547376347498</v>
      </c>
      <c r="F126" s="28">
        <v>37.5134866235516</v>
      </c>
      <c r="G126" s="24">
        <f t="shared" si="9"/>
        <v>1</v>
      </c>
      <c r="H126" s="21">
        <v>7.8590000000000009</v>
      </c>
      <c r="I126" s="21">
        <f t="shared" si="6"/>
        <v>0.42499999999999982</v>
      </c>
      <c r="J126" s="24">
        <f t="shared" si="10"/>
        <v>20</v>
      </c>
      <c r="L126" s="8">
        <v>43</v>
      </c>
      <c r="M126" s="8">
        <v>0</v>
      </c>
      <c r="N126" s="8">
        <v>21</v>
      </c>
      <c r="O126" s="26"/>
      <c r="P126" s="31">
        <v>3</v>
      </c>
      <c r="Q126" s="35">
        <v>0.95833333333333337</v>
      </c>
      <c r="R126" s="31">
        <v>0</v>
      </c>
      <c r="S126" s="31" t="s">
        <v>217</v>
      </c>
      <c r="T126" s="31">
        <v>0</v>
      </c>
      <c r="U126" s="31" t="s">
        <v>217</v>
      </c>
      <c r="V126" s="30"/>
      <c r="W126" s="36">
        <v>4</v>
      </c>
      <c r="X126" s="27">
        <v>0.95833333333333337</v>
      </c>
      <c r="Y126" s="31">
        <v>0</v>
      </c>
      <c r="Z126" s="33" t="s">
        <v>217</v>
      </c>
      <c r="AA126" s="31">
        <v>0</v>
      </c>
      <c r="AB126" s="33" t="s">
        <v>217</v>
      </c>
      <c r="AC126" s="29"/>
    </row>
    <row r="127" spans="2:29" ht="15.75" customHeight="1" x14ac:dyDescent="0.25">
      <c r="B127" s="24">
        <f t="shared" si="5"/>
        <v>44</v>
      </c>
      <c r="C127" s="10" t="s">
        <v>215</v>
      </c>
      <c r="D127" s="24" t="s">
        <v>357</v>
      </c>
      <c r="E127" s="28">
        <v>55.796879771925603</v>
      </c>
      <c r="F127" s="28">
        <v>37.510925561849298</v>
      </c>
      <c r="G127" s="24">
        <f t="shared" si="9"/>
        <v>1</v>
      </c>
      <c r="H127" s="21">
        <v>8.1950000000000003</v>
      </c>
      <c r="I127" s="21">
        <f t="shared" si="6"/>
        <v>0.33599999999999941</v>
      </c>
      <c r="J127" s="24">
        <f t="shared" si="10"/>
        <v>21</v>
      </c>
      <c r="L127" s="8">
        <v>44</v>
      </c>
      <c r="M127" s="8">
        <v>0</v>
      </c>
      <c r="N127" s="8">
        <v>22</v>
      </c>
      <c r="O127" s="26"/>
      <c r="P127" s="31">
        <v>3</v>
      </c>
      <c r="Q127" s="35">
        <v>0.97916666666666663</v>
      </c>
      <c r="R127" s="31">
        <v>0</v>
      </c>
      <c r="S127" s="31" t="s">
        <v>217</v>
      </c>
      <c r="T127" s="31">
        <v>0</v>
      </c>
      <c r="U127" s="31" t="s">
        <v>217</v>
      </c>
      <c r="V127" s="30"/>
      <c r="W127" s="36">
        <v>4</v>
      </c>
      <c r="X127" s="27">
        <v>0.97916666666666663</v>
      </c>
      <c r="Y127" s="31">
        <v>0</v>
      </c>
      <c r="Z127" s="33" t="s">
        <v>217</v>
      </c>
      <c r="AA127" s="31">
        <v>0</v>
      </c>
      <c r="AB127" s="33" t="s">
        <v>217</v>
      </c>
      <c r="AC127" s="29"/>
    </row>
    <row r="128" spans="2:29" ht="15.75" customHeight="1" x14ac:dyDescent="0.25">
      <c r="B128" s="24">
        <f t="shared" si="5"/>
        <v>45</v>
      </c>
      <c r="C128" s="10" t="s">
        <v>216</v>
      </c>
      <c r="D128" s="24" t="s">
        <v>351</v>
      </c>
      <c r="E128" s="28">
        <v>55.802037052450899</v>
      </c>
      <c r="F128" s="28">
        <v>37.507838456819997</v>
      </c>
      <c r="G128" s="24">
        <f t="shared" si="9"/>
        <v>1</v>
      </c>
      <c r="H128" s="21">
        <v>8.9220000000000006</v>
      </c>
      <c r="I128" s="21">
        <f t="shared" si="6"/>
        <v>0.72700000000000031</v>
      </c>
      <c r="J128" s="24">
        <f t="shared" si="10"/>
        <v>22</v>
      </c>
      <c r="L128" s="8">
        <v>45</v>
      </c>
      <c r="M128" s="8">
        <v>0</v>
      </c>
      <c r="N128" s="8">
        <v>23</v>
      </c>
      <c r="O128" s="26"/>
      <c r="P128" s="31">
        <v>3</v>
      </c>
      <c r="Q128" s="35">
        <v>0</v>
      </c>
      <c r="R128" s="31">
        <v>0</v>
      </c>
      <c r="S128" s="31" t="s">
        <v>217</v>
      </c>
      <c r="T128" s="31">
        <v>0</v>
      </c>
      <c r="U128" s="31" t="s">
        <v>217</v>
      </c>
      <c r="V128" s="30"/>
      <c r="W128" s="36">
        <v>4</v>
      </c>
      <c r="X128" s="27">
        <v>0</v>
      </c>
      <c r="Y128" s="31">
        <v>0</v>
      </c>
      <c r="Z128" s="33" t="s">
        <v>217</v>
      </c>
      <c r="AA128" s="31">
        <v>0</v>
      </c>
      <c r="AB128" s="33" t="s">
        <v>217</v>
      </c>
      <c r="AC128" s="29"/>
    </row>
    <row r="129" spans="2:29" ht="15.75" customHeight="1" x14ac:dyDescent="0.25">
      <c r="B129" s="24">
        <f t="shared" si="5"/>
        <v>46</v>
      </c>
      <c r="C129" s="10" t="s">
        <v>66</v>
      </c>
      <c r="D129" s="24" t="s">
        <v>307</v>
      </c>
      <c r="E129" s="28">
        <v>55.804715625960498</v>
      </c>
      <c r="F129" s="28">
        <v>37.514266377640197</v>
      </c>
      <c r="G129" s="24">
        <f t="shared" si="9"/>
        <v>1</v>
      </c>
      <c r="H129" s="21">
        <v>9.4930000000000003</v>
      </c>
      <c r="I129" s="21">
        <f t="shared" si="6"/>
        <v>0.57099999999999973</v>
      </c>
      <c r="J129" s="24">
        <f t="shared" si="10"/>
        <v>23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0</v>
      </c>
      <c r="S129" s="31" t="s">
        <v>217</v>
      </c>
      <c r="T129" s="31">
        <v>0</v>
      </c>
      <c r="U129" s="31" t="s">
        <v>217</v>
      </c>
      <c r="V129" s="30"/>
      <c r="W129" s="36">
        <v>4</v>
      </c>
      <c r="X129" s="27">
        <v>2.0833333333333332E-2</v>
      </c>
      <c r="Y129" s="31">
        <v>0</v>
      </c>
      <c r="Z129" s="33" t="s">
        <v>217</v>
      </c>
      <c r="AA129" s="31">
        <v>0</v>
      </c>
      <c r="AB129" s="33" t="s">
        <v>217</v>
      </c>
      <c r="AC129" s="29"/>
    </row>
    <row r="130" spans="2:29" ht="15.75" customHeight="1" x14ac:dyDescent="0.25">
      <c r="B130" s="24">
        <f t="shared" si="5"/>
        <v>47</v>
      </c>
      <c r="C130" s="10" t="s">
        <v>308</v>
      </c>
      <c r="D130" s="28" t="s">
        <v>32</v>
      </c>
      <c r="E130" s="28" t="s">
        <v>32</v>
      </c>
      <c r="F130" s="28" t="s">
        <v>32</v>
      </c>
      <c r="G130" s="52" t="s">
        <v>385</v>
      </c>
      <c r="H130" s="48">
        <f>H129+I130</f>
        <v>9.4930000000000003</v>
      </c>
      <c r="I130" s="21">
        <v>0</v>
      </c>
      <c r="J130" s="24" t="str">
        <f t="shared" si="10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0</v>
      </c>
      <c r="S130" s="31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2:29" ht="15.75" customHeight="1" x14ac:dyDescent="0.25">
      <c r="B131" s="24" t="str">
        <f t="shared" ref="B131:B142" si="11">IF(C132=" "," ",B130+1)</f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9"/>
        <v/>
      </c>
      <c r="H131" s="21" t="s">
        <v>81</v>
      </c>
      <c r="I131" s="21" t="str">
        <f t="shared" si="6"/>
        <v xml:space="preserve"> </v>
      </c>
      <c r="J131" s="24" t="str">
        <f t="shared" si="10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2:29" ht="15.75" customHeight="1" x14ac:dyDescent="0.25">
      <c r="B132" s="24" t="str">
        <f t="shared" si="11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9"/>
        <v/>
      </c>
      <c r="H132" s="21" t="s">
        <v>81</v>
      </c>
      <c r="I132" s="21" t="str">
        <f t="shared" si="6"/>
        <v xml:space="preserve"> </v>
      </c>
      <c r="J132" s="24" t="str">
        <f t="shared" si="10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 t="str">
        <f t="shared" si="11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9"/>
        <v/>
      </c>
      <c r="H133" s="21" t="s">
        <v>81</v>
      </c>
      <c r="I133" s="21" t="str">
        <f t="shared" si="6"/>
        <v xml:space="preserve"> </v>
      </c>
      <c r="J133" s="24" t="str">
        <f t="shared" si="10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 t="str">
        <f t="shared" si="11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9"/>
        <v/>
      </c>
      <c r="H134" s="21" t="s">
        <v>81</v>
      </c>
      <c r="I134" s="21" t="str">
        <f t="shared" si="6"/>
        <v xml:space="preserve"> </v>
      </c>
      <c r="J134" s="24" t="str">
        <f t="shared" si="10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105</v>
      </c>
      <c r="S134" s="147"/>
      <c r="T134" s="147">
        <f>SUM(T86:T133)</f>
        <v>105</v>
      </c>
      <c r="U134" s="147"/>
      <c r="V134" s="34"/>
      <c r="W134" s="145" t="s">
        <v>481</v>
      </c>
      <c r="X134" s="146"/>
      <c r="Y134" s="147">
        <f>SUM(Y86:Y133)</f>
        <v>58</v>
      </c>
      <c r="Z134" s="147"/>
      <c r="AA134" s="147">
        <f>SUM(AA86:AA133)</f>
        <v>58</v>
      </c>
      <c r="AB134" s="147"/>
      <c r="AC134" s="29"/>
    </row>
    <row r="135" spans="2:29" ht="15.75" customHeight="1" x14ac:dyDescent="0.25">
      <c r="B135" s="24" t="str">
        <f t="shared" si="11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9"/>
        <v/>
      </c>
      <c r="H135" s="21" t="s">
        <v>81</v>
      </c>
      <c r="I135" s="21" t="str">
        <f t="shared" si="6"/>
        <v xml:space="preserve"> </v>
      </c>
      <c r="J135" s="24" t="str">
        <f t="shared" si="10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 t="str">
        <f t="shared" si="11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9"/>
        <v/>
      </c>
      <c r="H136" s="21" t="s">
        <v>81</v>
      </c>
      <c r="I136" s="21" t="str">
        <f t="shared" si="6"/>
        <v xml:space="preserve"> </v>
      </c>
      <c r="J136" s="24" t="str">
        <f t="shared" si="10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11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9"/>
        <v/>
      </c>
      <c r="H137" s="21" t="s">
        <v>81</v>
      </c>
      <c r="I137" s="21" t="str">
        <f t="shared" si="6"/>
        <v xml:space="preserve"> </v>
      </c>
      <c r="J137" s="24" t="str">
        <f t="shared" si="10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11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9"/>
        <v/>
      </c>
      <c r="H138" s="21" t="s">
        <v>81</v>
      </c>
      <c r="I138" s="21" t="str">
        <f t="shared" si="6"/>
        <v xml:space="preserve"> </v>
      </c>
      <c r="J138" s="24" t="str">
        <f t="shared" si="10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11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9"/>
        <v/>
      </c>
      <c r="H139" s="21" t="s">
        <v>81</v>
      </c>
      <c r="I139" s="21" t="str">
        <f t="shared" si="6"/>
        <v xml:space="preserve"> </v>
      </c>
      <c r="J139" s="24" t="str">
        <f t="shared" si="10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11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9"/>
        <v/>
      </c>
      <c r="H140" s="21" t="s">
        <v>81</v>
      </c>
      <c r="I140" s="21" t="str">
        <f t="shared" si="6"/>
        <v xml:space="preserve"> </v>
      </c>
      <c r="J140" s="24" t="str">
        <f t="shared" si="10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11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9"/>
        <v/>
      </c>
      <c r="H141" s="21" t="s">
        <v>81</v>
      </c>
      <c r="I141" s="21" t="str">
        <f t="shared" si="6"/>
        <v xml:space="preserve"> </v>
      </c>
      <c r="J141" s="24" t="str">
        <f t="shared" si="10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11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9"/>
        <v/>
      </c>
      <c r="H142" s="21" t="s">
        <v>81</v>
      </c>
      <c r="I142" s="21" t="str">
        <f t="shared" si="6"/>
        <v xml:space="preserve"> </v>
      </c>
      <c r="J142" s="24" t="str">
        <f t="shared" si="10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C143" s="10" t="s">
        <v>32</v>
      </c>
      <c r="D143" s="10"/>
      <c r="E143" s="28" t="s">
        <v>32</v>
      </c>
      <c r="F143" s="28" t="s">
        <v>32</v>
      </c>
      <c r="G143" s="24" t="str">
        <f t="shared" si="9"/>
        <v/>
      </c>
      <c r="H143" s="21" t="s">
        <v>81</v>
      </c>
      <c r="I143" s="21" t="str">
        <f t="shared" si="6"/>
        <v xml:space="preserve"> </v>
      </c>
      <c r="J143" s="24" t="str">
        <f t="shared" si="10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B147" s="24" t="str">
        <f>IF(C148=" "," ",B142+1)</f>
        <v xml:space="preserve"> </v>
      </c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 t="shared" ref="B148:B179" si="12">IF(C149=" "," ",B147+1)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79" si="13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79" si="14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 t="shared" si="12"/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13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14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 t="shared" si="12"/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13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14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si="12"/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13"/>
        <v/>
      </c>
      <c r="H151" s="21" t="s">
        <v>81</v>
      </c>
      <c r="I151" s="21" t="str">
        <f t="shared" ref="I151:I198" si="15">IFERROR(IF(IF(ISERROR(H151-H150),"",H151-H150)&lt;0,"",H151-H150)," ")</f>
        <v xml:space="preserve"> </v>
      </c>
      <c r="J151" s="24" t="str">
        <f t="shared" si="14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2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13"/>
        <v/>
      </c>
      <c r="H152" s="21" t="s">
        <v>81</v>
      </c>
      <c r="I152" s="21" t="str">
        <f t="shared" si="15"/>
        <v xml:space="preserve"> </v>
      </c>
      <c r="J152" s="24" t="str">
        <f t="shared" si="14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2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13"/>
        <v/>
      </c>
      <c r="H153" s="21" t="s">
        <v>81</v>
      </c>
      <c r="I153" s="21" t="str">
        <f t="shared" si="15"/>
        <v xml:space="preserve"> </v>
      </c>
      <c r="J153" s="24" t="str">
        <f t="shared" si="14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2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13"/>
        <v/>
      </c>
      <c r="H154" s="21" t="s">
        <v>81</v>
      </c>
      <c r="I154" s="21" t="str">
        <f t="shared" si="15"/>
        <v xml:space="preserve"> </v>
      </c>
      <c r="J154" s="24" t="str">
        <f t="shared" si="14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2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13"/>
        <v/>
      </c>
      <c r="H155" s="21" t="s">
        <v>81</v>
      </c>
      <c r="I155" s="21" t="str">
        <f t="shared" si="15"/>
        <v xml:space="preserve"> </v>
      </c>
      <c r="J155" s="24" t="str">
        <f t="shared" si="14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2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13"/>
        <v/>
      </c>
      <c r="H156" s="21" t="s">
        <v>81</v>
      </c>
      <c r="I156" s="21" t="str">
        <f t="shared" si="15"/>
        <v xml:space="preserve"> </v>
      </c>
      <c r="J156" s="24" t="str">
        <f t="shared" si="14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2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13"/>
        <v/>
      </c>
      <c r="H157" s="21" t="s">
        <v>81</v>
      </c>
      <c r="I157" s="21" t="str">
        <f t="shared" si="15"/>
        <v xml:space="preserve"> </v>
      </c>
      <c r="J157" s="24" t="str">
        <f t="shared" si="14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2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13"/>
        <v/>
      </c>
      <c r="H158" s="21" t="s">
        <v>81</v>
      </c>
      <c r="I158" s="21" t="str">
        <f t="shared" si="15"/>
        <v xml:space="preserve"> </v>
      </c>
      <c r="J158" s="24" t="str">
        <f t="shared" si="14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2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13"/>
        <v/>
      </c>
      <c r="H159" s="21" t="s">
        <v>81</v>
      </c>
      <c r="I159" s="21" t="str">
        <f t="shared" si="15"/>
        <v xml:space="preserve"> </v>
      </c>
      <c r="J159" s="24" t="str">
        <f t="shared" si="14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2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13"/>
        <v/>
      </c>
      <c r="H160" s="21" t="s">
        <v>81</v>
      </c>
      <c r="I160" s="21" t="str">
        <f t="shared" si="15"/>
        <v xml:space="preserve"> </v>
      </c>
      <c r="J160" s="24" t="str">
        <f t="shared" si="14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2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13"/>
        <v/>
      </c>
      <c r="H161" s="21" t="s">
        <v>81</v>
      </c>
      <c r="I161" s="21" t="str">
        <f t="shared" si="15"/>
        <v xml:space="preserve"> </v>
      </c>
      <c r="J161" s="24" t="str">
        <f t="shared" si="14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2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13"/>
        <v/>
      </c>
      <c r="H162" s="21" t="s">
        <v>81</v>
      </c>
      <c r="I162" s="21" t="str">
        <f t="shared" si="15"/>
        <v xml:space="preserve"> </v>
      </c>
      <c r="J162" s="24" t="str">
        <f t="shared" si="14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2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13"/>
        <v/>
      </c>
      <c r="H163" s="21" t="s">
        <v>81</v>
      </c>
      <c r="I163" s="21" t="str">
        <f t="shared" si="15"/>
        <v xml:space="preserve"> </v>
      </c>
      <c r="J163" s="24" t="str">
        <f t="shared" si="14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2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13"/>
        <v/>
      </c>
      <c r="H164" s="21" t="s">
        <v>81</v>
      </c>
      <c r="I164" s="21" t="str">
        <f t="shared" si="15"/>
        <v xml:space="preserve"> </v>
      </c>
      <c r="J164" s="24" t="str">
        <f t="shared" si="14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2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13"/>
        <v/>
      </c>
      <c r="H165" s="21" t="s">
        <v>81</v>
      </c>
      <c r="I165" s="21" t="str">
        <f t="shared" si="15"/>
        <v xml:space="preserve"> </v>
      </c>
      <c r="J165" s="24" t="str">
        <f t="shared" si="14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2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13"/>
        <v/>
      </c>
      <c r="H166" s="21" t="s">
        <v>81</v>
      </c>
      <c r="I166" s="21" t="str">
        <f t="shared" si="15"/>
        <v xml:space="preserve"> </v>
      </c>
      <c r="J166" s="24" t="str">
        <f t="shared" si="14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2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13"/>
        <v/>
      </c>
      <c r="H167" s="21" t="s">
        <v>81</v>
      </c>
      <c r="I167" s="21" t="str">
        <f t="shared" si="15"/>
        <v xml:space="preserve"> </v>
      </c>
      <c r="J167" s="24" t="str">
        <f t="shared" si="14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2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13"/>
        <v/>
      </c>
      <c r="H168" s="21" t="s">
        <v>81</v>
      </c>
      <c r="I168" s="21" t="str">
        <f t="shared" si="15"/>
        <v xml:space="preserve"> </v>
      </c>
      <c r="J168" s="24" t="str">
        <f t="shared" si="14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2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13"/>
        <v/>
      </c>
      <c r="H169" s="21" t="s">
        <v>81</v>
      </c>
      <c r="I169" s="21" t="str">
        <f t="shared" si="15"/>
        <v xml:space="preserve"> </v>
      </c>
      <c r="J169" s="24" t="str">
        <f t="shared" si="14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2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13"/>
        <v/>
      </c>
      <c r="H170" s="21" t="s">
        <v>81</v>
      </c>
      <c r="I170" s="21" t="str">
        <f t="shared" si="15"/>
        <v xml:space="preserve"> </v>
      </c>
      <c r="J170" s="24" t="str">
        <f t="shared" si="14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2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13"/>
        <v/>
      </c>
      <c r="H171" s="21" t="s">
        <v>81</v>
      </c>
      <c r="I171" s="21" t="str">
        <f t="shared" si="15"/>
        <v xml:space="preserve"> </v>
      </c>
      <c r="J171" s="24" t="str">
        <f t="shared" si="14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2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13"/>
        <v/>
      </c>
      <c r="H172" s="21" t="s">
        <v>81</v>
      </c>
      <c r="I172" s="21" t="str">
        <f t="shared" si="15"/>
        <v xml:space="preserve"> </v>
      </c>
      <c r="J172" s="24" t="str">
        <f t="shared" si="14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2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13"/>
        <v/>
      </c>
      <c r="H173" s="21" t="s">
        <v>81</v>
      </c>
      <c r="I173" s="21" t="str">
        <f t="shared" si="15"/>
        <v xml:space="preserve"> </v>
      </c>
      <c r="J173" s="24" t="str">
        <f t="shared" si="14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2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13"/>
        <v/>
      </c>
      <c r="H174" s="21" t="s">
        <v>81</v>
      </c>
      <c r="I174" s="21" t="str">
        <f t="shared" si="15"/>
        <v xml:space="preserve"> </v>
      </c>
      <c r="J174" s="24" t="str">
        <f t="shared" si="14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2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13"/>
        <v/>
      </c>
      <c r="H175" s="21" t="s">
        <v>81</v>
      </c>
      <c r="I175" s="21" t="str">
        <f t="shared" si="15"/>
        <v xml:space="preserve"> </v>
      </c>
      <c r="J175" s="24" t="str">
        <f t="shared" si="14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2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13"/>
        <v/>
      </c>
      <c r="H176" s="21" t="s">
        <v>81</v>
      </c>
      <c r="I176" s="21" t="str">
        <f t="shared" si="15"/>
        <v xml:space="preserve"> </v>
      </c>
      <c r="J176" s="24" t="str">
        <f t="shared" si="14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2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13"/>
        <v/>
      </c>
      <c r="H177" s="21" t="s">
        <v>81</v>
      </c>
      <c r="I177" s="21" t="str">
        <f t="shared" si="15"/>
        <v xml:space="preserve"> </v>
      </c>
      <c r="J177" s="24" t="str">
        <f t="shared" si="14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2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13"/>
        <v/>
      </c>
      <c r="H178" s="21" t="s">
        <v>81</v>
      </c>
      <c r="I178" s="21" t="str">
        <f t="shared" si="15"/>
        <v xml:space="preserve"> </v>
      </c>
      <c r="J178" s="24" t="str">
        <f t="shared" si="14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2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13"/>
        <v/>
      </c>
      <c r="H179" s="21" t="s">
        <v>81</v>
      </c>
      <c r="I179" s="21" t="str">
        <f t="shared" si="15"/>
        <v xml:space="preserve"> </v>
      </c>
      <c r="J179" s="24" t="str">
        <f t="shared" si="14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ref="B180:B197" si="16">IF(C181=" "," ",B179+1)</f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ref="G180:G198" si="17">IF(M175&gt;0,0,IF(N175&gt;0,1,""))</f>
        <v/>
      </c>
      <c r="H180" s="21" t="s">
        <v>81</v>
      </c>
      <c r="I180" s="21" t="str">
        <f t="shared" si="15"/>
        <v xml:space="preserve"> </v>
      </c>
      <c r="J180" s="24" t="str">
        <f t="shared" ref="J180:J198" si="18">IF(M175&gt;0,M175,IF(N175&gt;0,N175," "))</f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6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17"/>
        <v/>
      </c>
      <c r="H181" s="21" t="s">
        <v>81</v>
      </c>
      <c r="I181" s="21" t="str">
        <f t="shared" si="15"/>
        <v xml:space="preserve"> </v>
      </c>
      <c r="J181" s="24" t="str">
        <f t="shared" si="18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6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17"/>
        <v/>
      </c>
      <c r="H182" s="21" t="s">
        <v>81</v>
      </c>
      <c r="I182" s="21" t="str">
        <f t="shared" si="15"/>
        <v xml:space="preserve"> </v>
      </c>
      <c r="J182" s="24" t="str">
        <f t="shared" si="18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6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17"/>
        <v/>
      </c>
      <c r="H183" s="21" t="s">
        <v>81</v>
      </c>
      <c r="I183" s="21" t="str">
        <f t="shared" si="15"/>
        <v xml:space="preserve"> </v>
      </c>
      <c r="J183" s="24" t="str">
        <f t="shared" si="18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6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17"/>
        <v/>
      </c>
      <c r="H184" s="21" t="s">
        <v>81</v>
      </c>
      <c r="I184" s="21" t="str">
        <f t="shared" si="15"/>
        <v xml:space="preserve"> </v>
      </c>
      <c r="J184" s="24" t="str">
        <f t="shared" si="18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6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17"/>
        <v/>
      </c>
      <c r="H185" s="21" t="s">
        <v>81</v>
      </c>
      <c r="I185" s="21" t="str">
        <f t="shared" si="15"/>
        <v xml:space="preserve"> </v>
      </c>
      <c r="J185" s="24" t="str">
        <f t="shared" si="18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6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17"/>
        <v/>
      </c>
      <c r="H186" s="21" t="s">
        <v>81</v>
      </c>
      <c r="I186" s="21" t="str">
        <f t="shared" si="15"/>
        <v xml:space="preserve"> </v>
      </c>
      <c r="J186" s="24" t="str">
        <f t="shared" si="18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6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17"/>
        <v/>
      </c>
      <c r="H187" s="21" t="s">
        <v>81</v>
      </c>
      <c r="I187" s="21" t="str">
        <f t="shared" si="15"/>
        <v xml:space="preserve"> </v>
      </c>
      <c r="J187" s="24" t="str">
        <f t="shared" si="18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6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17"/>
        <v/>
      </c>
      <c r="H188" s="21" t="s">
        <v>81</v>
      </c>
      <c r="I188" s="21" t="str">
        <f t="shared" si="15"/>
        <v xml:space="preserve"> </v>
      </c>
      <c r="J188" s="24" t="str">
        <f t="shared" si="18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6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17"/>
        <v/>
      </c>
      <c r="H189" s="21" t="s">
        <v>81</v>
      </c>
      <c r="I189" s="21" t="str">
        <f t="shared" si="15"/>
        <v xml:space="preserve"> </v>
      </c>
      <c r="J189" s="24" t="str">
        <f t="shared" si="18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6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17"/>
        <v/>
      </c>
      <c r="H190" s="21" t="s">
        <v>81</v>
      </c>
      <c r="I190" s="21" t="str">
        <f t="shared" si="15"/>
        <v xml:space="preserve"> </v>
      </c>
      <c r="J190" s="24" t="str">
        <f t="shared" si="18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6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17"/>
        <v/>
      </c>
      <c r="H191" s="21" t="s">
        <v>81</v>
      </c>
      <c r="I191" s="21" t="str">
        <f t="shared" si="15"/>
        <v xml:space="preserve"> </v>
      </c>
      <c r="J191" s="24" t="str">
        <f t="shared" si="18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6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17"/>
        <v/>
      </c>
      <c r="H192" s="21" t="s">
        <v>81</v>
      </c>
      <c r="I192" s="21" t="str">
        <f t="shared" si="15"/>
        <v xml:space="preserve"> </v>
      </c>
      <c r="J192" s="24" t="str">
        <f t="shared" si="18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6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17"/>
        <v/>
      </c>
      <c r="H193" s="21" t="s">
        <v>81</v>
      </c>
      <c r="I193" s="21" t="str">
        <f t="shared" si="15"/>
        <v xml:space="preserve"> </v>
      </c>
      <c r="J193" s="24" t="str">
        <f t="shared" si="18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6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17"/>
        <v/>
      </c>
      <c r="H194" s="21" t="s">
        <v>81</v>
      </c>
      <c r="I194" s="21" t="str">
        <f t="shared" si="15"/>
        <v xml:space="preserve"> </v>
      </c>
      <c r="J194" s="24" t="str">
        <f t="shared" si="18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6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17"/>
        <v/>
      </c>
      <c r="H195" s="21" t="s">
        <v>81</v>
      </c>
      <c r="I195" s="21" t="str">
        <f t="shared" si="15"/>
        <v xml:space="preserve"> </v>
      </c>
      <c r="J195" s="24" t="str">
        <f t="shared" si="18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6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17"/>
        <v/>
      </c>
      <c r="H196" s="21" t="s">
        <v>81</v>
      </c>
      <c r="I196" s="21" t="str">
        <f t="shared" si="15"/>
        <v xml:space="preserve"> </v>
      </c>
      <c r="J196" s="24" t="str">
        <f t="shared" si="18"/>
        <v xml:space="preserve"> </v>
      </c>
      <c r="O196" s="26"/>
    </row>
    <row r="197" spans="2:15" ht="15.75" customHeight="1" x14ac:dyDescent="0.25">
      <c r="B197" s="24" t="str">
        <f t="shared" si="16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17"/>
        <v/>
      </c>
      <c r="H197" s="21" t="s">
        <v>81</v>
      </c>
      <c r="I197" s="21" t="str">
        <f t="shared" si="15"/>
        <v xml:space="preserve"> </v>
      </c>
      <c r="J197" s="24" t="str">
        <f t="shared" si="18"/>
        <v xml:space="preserve"> </v>
      </c>
      <c r="O197" s="26"/>
    </row>
    <row r="198" spans="2:15" ht="15.75" customHeight="1" x14ac:dyDescent="0.25">
      <c r="C198" s="10" t="s">
        <v>32</v>
      </c>
      <c r="D198" s="10"/>
      <c r="E198" s="28" t="s">
        <v>32</v>
      </c>
      <c r="F198" s="28" t="s">
        <v>32</v>
      </c>
      <c r="G198" s="24" t="str">
        <f t="shared" si="17"/>
        <v/>
      </c>
      <c r="H198" s="21" t="s">
        <v>81</v>
      </c>
      <c r="I198" s="21" t="str">
        <f t="shared" si="15"/>
        <v xml:space="preserve"> </v>
      </c>
      <c r="J198" s="24" t="str">
        <f t="shared" si="18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Z81:Z85"/>
    <mergeCell ref="AA81:AA85"/>
    <mergeCell ref="AB81:AB85"/>
    <mergeCell ref="X80:X85"/>
    <mergeCell ref="Y80:Z80"/>
    <mergeCell ref="R81:R85"/>
    <mergeCell ref="S81:S85"/>
    <mergeCell ref="T81:T85"/>
    <mergeCell ref="U81:U85"/>
    <mergeCell ref="Y81:Y85"/>
    <mergeCell ref="Y8:Z8"/>
    <mergeCell ref="Y11:Z11"/>
    <mergeCell ref="P2:Y2"/>
    <mergeCell ref="P4:P7"/>
    <mergeCell ref="AA80:AB80"/>
    <mergeCell ref="T80:U80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W21:W26"/>
    <mergeCell ref="X21:X26"/>
    <mergeCell ref="R4:R7"/>
    <mergeCell ref="S4:S7"/>
    <mergeCell ref="T4:T7"/>
    <mergeCell ref="U4:U7"/>
    <mergeCell ref="W4:W7"/>
    <mergeCell ref="E1:J3"/>
    <mergeCell ref="C18:I18"/>
    <mergeCell ref="C13:I13"/>
    <mergeCell ref="C15:D16"/>
    <mergeCell ref="E15:E16"/>
    <mergeCell ref="Q4:Q7"/>
    <mergeCell ref="X4:X7"/>
    <mergeCell ref="C30:I30"/>
    <mergeCell ref="P21:P26"/>
    <mergeCell ref="P19:Y19"/>
    <mergeCell ref="Q21:Q26"/>
    <mergeCell ref="R21:S21"/>
    <mergeCell ref="T21:U21"/>
    <mergeCell ref="Y21:Z21"/>
    <mergeCell ref="C23:I24"/>
    <mergeCell ref="C4:C5"/>
    <mergeCell ref="D4:D5"/>
    <mergeCell ref="E4:E5"/>
    <mergeCell ref="C8:I9"/>
    <mergeCell ref="C10:I11"/>
    <mergeCell ref="V4:V7"/>
    <mergeCell ref="C78:I78"/>
    <mergeCell ref="I80:I83"/>
    <mergeCell ref="B80:B83"/>
    <mergeCell ref="C80:C83"/>
    <mergeCell ref="E80:E83"/>
    <mergeCell ref="F80:F83"/>
    <mergeCell ref="G80:G83"/>
    <mergeCell ref="AA11:AB11"/>
    <mergeCell ref="AA4:AB7"/>
    <mergeCell ref="Y4:Z7"/>
    <mergeCell ref="D80:D83"/>
    <mergeCell ref="AA8:AB8"/>
    <mergeCell ref="Y9:Z9"/>
    <mergeCell ref="AA9:AB9"/>
    <mergeCell ref="Y10:Z10"/>
    <mergeCell ref="AA10:AB10"/>
    <mergeCell ref="J80:J83"/>
    <mergeCell ref="P80:P85"/>
    <mergeCell ref="W80:W85"/>
    <mergeCell ref="H80:H83"/>
    <mergeCell ref="Q80:Q85"/>
    <mergeCell ref="R80:S80"/>
    <mergeCell ref="C37:I37"/>
  </mergeCells>
  <conditionalFormatting sqref="C84 C133:D143 C148:D198 C106">
    <cfRule type="notContainsBlanks" dxfId="231" priority="61">
      <formula>LEN(TRIM(C84))&gt;0</formula>
    </cfRule>
  </conditionalFormatting>
  <conditionalFormatting sqref="G148:J198 E84:J105 B84:B130 E107:J129 E106:F106 I106:J106 E131:J143 D130:F130 I130:J130">
    <cfRule type="expression" dxfId="230" priority="60">
      <formula>IF($C84=" ",FALSE,TRUE)</formula>
    </cfRule>
  </conditionalFormatting>
  <conditionalFormatting sqref="C85">
    <cfRule type="notContainsBlanks" dxfId="229" priority="59">
      <formula>LEN(TRIM(C85))&gt;0</formula>
    </cfRule>
  </conditionalFormatting>
  <conditionalFormatting sqref="C86">
    <cfRule type="notContainsBlanks" dxfId="228" priority="58">
      <formula>LEN(TRIM(C86))&gt;0</formula>
    </cfRule>
  </conditionalFormatting>
  <conditionalFormatting sqref="C87">
    <cfRule type="notContainsBlanks" dxfId="227" priority="57">
      <formula>LEN(TRIM(C87))&gt;0</formula>
    </cfRule>
  </conditionalFormatting>
  <conditionalFormatting sqref="C88">
    <cfRule type="notContainsBlanks" dxfId="226" priority="56">
      <formula>LEN(TRIM(C88))&gt;0</formula>
    </cfRule>
  </conditionalFormatting>
  <conditionalFormatting sqref="C89">
    <cfRule type="notContainsBlanks" dxfId="225" priority="55">
      <formula>LEN(TRIM(C89))&gt;0</formula>
    </cfRule>
  </conditionalFormatting>
  <conditionalFormatting sqref="C90">
    <cfRule type="notContainsBlanks" dxfId="224" priority="54">
      <formula>LEN(TRIM(C90))&gt;0</formula>
    </cfRule>
  </conditionalFormatting>
  <conditionalFormatting sqref="C91">
    <cfRule type="notContainsBlanks" dxfId="223" priority="53">
      <formula>LEN(TRIM(C91))&gt;0</formula>
    </cfRule>
  </conditionalFormatting>
  <conditionalFormatting sqref="C92">
    <cfRule type="notContainsBlanks" dxfId="222" priority="52">
      <formula>LEN(TRIM(C92))&gt;0</formula>
    </cfRule>
  </conditionalFormatting>
  <conditionalFormatting sqref="C93">
    <cfRule type="notContainsBlanks" dxfId="221" priority="51">
      <formula>LEN(TRIM(C93))&gt;0</formula>
    </cfRule>
  </conditionalFormatting>
  <conditionalFormatting sqref="C94">
    <cfRule type="notContainsBlanks" dxfId="220" priority="50">
      <formula>LEN(TRIM(C94))&gt;0</formula>
    </cfRule>
  </conditionalFormatting>
  <conditionalFormatting sqref="C95">
    <cfRule type="notContainsBlanks" dxfId="219" priority="49">
      <formula>LEN(TRIM(C95))&gt;0</formula>
    </cfRule>
  </conditionalFormatting>
  <conditionalFormatting sqref="C96">
    <cfRule type="notContainsBlanks" dxfId="218" priority="48">
      <formula>LEN(TRIM(C96))&gt;0</formula>
    </cfRule>
  </conditionalFormatting>
  <conditionalFormatting sqref="C97">
    <cfRule type="notContainsBlanks" dxfId="217" priority="47">
      <formula>LEN(TRIM(C97))&gt;0</formula>
    </cfRule>
  </conditionalFormatting>
  <conditionalFormatting sqref="C98">
    <cfRule type="notContainsBlanks" dxfId="216" priority="46">
      <formula>LEN(TRIM(C98))&gt;0</formula>
    </cfRule>
  </conditionalFormatting>
  <conditionalFormatting sqref="C99">
    <cfRule type="notContainsBlanks" dxfId="215" priority="45">
      <formula>LEN(TRIM(C99))&gt;0</formula>
    </cfRule>
  </conditionalFormatting>
  <conditionalFormatting sqref="C100">
    <cfRule type="notContainsBlanks" dxfId="214" priority="44">
      <formula>LEN(TRIM(C100))&gt;0</formula>
    </cfRule>
  </conditionalFormatting>
  <conditionalFormatting sqref="C101">
    <cfRule type="notContainsBlanks" dxfId="213" priority="43">
      <formula>LEN(TRIM(C101))&gt;0</formula>
    </cfRule>
  </conditionalFormatting>
  <conditionalFormatting sqref="C102">
    <cfRule type="notContainsBlanks" dxfId="212" priority="42">
      <formula>LEN(TRIM(C102))&gt;0</formula>
    </cfRule>
  </conditionalFormatting>
  <conditionalFormatting sqref="C103">
    <cfRule type="notContainsBlanks" dxfId="211" priority="41">
      <formula>LEN(TRIM(C103))&gt;0</formula>
    </cfRule>
  </conditionalFormatting>
  <conditionalFormatting sqref="C104">
    <cfRule type="notContainsBlanks" dxfId="210" priority="40">
      <formula>LEN(TRIM(C104))&gt;0</formula>
    </cfRule>
  </conditionalFormatting>
  <conditionalFormatting sqref="C105">
    <cfRule type="notContainsBlanks" dxfId="209" priority="39">
      <formula>LEN(TRIM(C105))&gt;0</formula>
    </cfRule>
  </conditionalFormatting>
  <conditionalFormatting sqref="C107">
    <cfRule type="notContainsBlanks" dxfId="208" priority="38">
      <formula>LEN(TRIM(C107))&gt;0</formula>
    </cfRule>
  </conditionalFormatting>
  <conditionalFormatting sqref="C108">
    <cfRule type="notContainsBlanks" dxfId="207" priority="37">
      <formula>LEN(TRIM(C108))&gt;0</formula>
    </cfRule>
  </conditionalFormatting>
  <conditionalFormatting sqref="C109">
    <cfRule type="notContainsBlanks" dxfId="206" priority="36">
      <formula>LEN(TRIM(C109))&gt;0</formula>
    </cfRule>
  </conditionalFormatting>
  <conditionalFormatting sqref="C110">
    <cfRule type="notContainsBlanks" dxfId="205" priority="35">
      <formula>LEN(TRIM(C110))&gt;0</formula>
    </cfRule>
  </conditionalFormatting>
  <conditionalFormatting sqref="C111">
    <cfRule type="notContainsBlanks" dxfId="204" priority="34">
      <formula>LEN(TRIM(C111))&gt;0</formula>
    </cfRule>
  </conditionalFormatting>
  <conditionalFormatting sqref="C112">
    <cfRule type="notContainsBlanks" dxfId="203" priority="33">
      <formula>LEN(TRIM(C112))&gt;0</formula>
    </cfRule>
  </conditionalFormatting>
  <conditionalFormatting sqref="C113">
    <cfRule type="notContainsBlanks" dxfId="202" priority="32">
      <formula>LEN(TRIM(C113))&gt;0</formula>
    </cfRule>
  </conditionalFormatting>
  <conditionalFormatting sqref="C114">
    <cfRule type="notContainsBlanks" dxfId="201" priority="31">
      <formula>LEN(TRIM(C114))&gt;0</formula>
    </cfRule>
  </conditionalFormatting>
  <conditionalFormatting sqref="C115">
    <cfRule type="notContainsBlanks" dxfId="200" priority="30">
      <formula>LEN(TRIM(C115))&gt;0</formula>
    </cfRule>
  </conditionalFormatting>
  <conditionalFormatting sqref="C116">
    <cfRule type="notContainsBlanks" dxfId="199" priority="29">
      <formula>LEN(TRIM(C116))&gt;0</formula>
    </cfRule>
  </conditionalFormatting>
  <conditionalFormatting sqref="C117">
    <cfRule type="notContainsBlanks" dxfId="198" priority="28">
      <formula>LEN(TRIM(C117))&gt;0</formula>
    </cfRule>
  </conditionalFormatting>
  <conditionalFormatting sqref="C118">
    <cfRule type="notContainsBlanks" dxfId="197" priority="27">
      <formula>LEN(TRIM(C118))&gt;0</formula>
    </cfRule>
  </conditionalFormatting>
  <conditionalFormatting sqref="C119">
    <cfRule type="notContainsBlanks" dxfId="196" priority="26">
      <formula>LEN(TRIM(C119))&gt;0</formula>
    </cfRule>
  </conditionalFormatting>
  <conditionalFormatting sqref="C120">
    <cfRule type="notContainsBlanks" dxfId="195" priority="25">
      <formula>LEN(TRIM(C120))&gt;0</formula>
    </cfRule>
  </conditionalFormatting>
  <conditionalFormatting sqref="C121">
    <cfRule type="notContainsBlanks" dxfId="194" priority="24">
      <formula>LEN(TRIM(C121))&gt;0</formula>
    </cfRule>
  </conditionalFormatting>
  <conditionalFormatting sqref="C122">
    <cfRule type="notContainsBlanks" dxfId="193" priority="23">
      <formula>LEN(TRIM(C122))&gt;0</formula>
    </cfRule>
  </conditionalFormatting>
  <conditionalFormatting sqref="C123">
    <cfRule type="notContainsBlanks" dxfId="192" priority="22">
      <formula>LEN(TRIM(C123))&gt;0</formula>
    </cfRule>
  </conditionalFormatting>
  <conditionalFormatting sqref="C124">
    <cfRule type="notContainsBlanks" dxfId="191" priority="21">
      <formula>LEN(TRIM(C124))&gt;0</formula>
    </cfRule>
  </conditionalFormatting>
  <conditionalFormatting sqref="C125">
    <cfRule type="notContainsBlanks" dxfId="190" priority="20">
      <formula>LEN(TRIM(C125))&gt;0</formula>
    </cfRule>
  </conditionalFormatting>
  <conditionalFormatting sqref="C126">
    <cfRule type="notContainsBlanks" dxfId="189" priority="19">
      <formula>LEN(TRIM(C126))&gt;0</formula>
    </cfRule>
  </conditionalFormatting>
  <conditionalFormatting sqref="C127">
    <cfRule type="notContainsBlanks" dxfId="188" priority="18">
      <formula>LEN(TRIM(C127))&gt;0</formula>
    </cfRule>
  </conditionalFormatting>
  <conditionalFormatting sqref="C128">
    <cfRule type="notContainsBlanks" dxfId="187" priority="17">
      <formula>LEN(TRIM(C128))&gt;0</formula>
    </cfRule>
  </conditionalFormatting>
  <conditionalFormatting sqref="C129">
    <cfRule type="notContainsBlanks" dxfId="186" priority="16">
      <formula>LEN(TRIM(C129))&gt;0</formula>
    </cfRule>
  </conditionalFormatting>
  <conditionalFormatting sqref="C131:D131">
    <cfRule type="notContainsBlanks" dxfId="185" priority="14">
      <formula>LEN(TRIM(C131))&gt;0</formula>
    </cfRule>
  </conditionalFormatting>
  <conditionalFormatting sqref="C132:D132">
    <cfRule type="notContainsBlanks" dxfId="184" priority="13">
      <formula>LEN(TRIM(C132))&gt;0</formula>
    </cfRule>
  </conditionalFormatting>
  <conditionalFormatting sqref="E148:E198">
    <cfRule type="expression" dxfId="183" priority="10">
      <formula>IF($C148=" ",FALSE,TRUE)</formula>
    </cfRule>
  </conditionalFormatting>
  <conditionalFormatting sqref="F148:F198">
    <cfRule type="expression" dxfId="182" priority="9">
      <formula>IF($C148=" ",FALSE,TRUE)</formula>
    </cfRule>
  </conditionalFormatting>
  <conditionalFormatting sqref="B147:B197 B131:B142">
    <cfRule type="expression" dxfId="181" priority="244">
      <formula>IF($C132=" ",FALSE,TRUE)</formula>
    </cfRule>
  </conditionalFormatting>
  <conditionalFormatting sqref="C130">
    <cfRule type="notContainsBlanks" dxfId="180" priority="8">
      <formula>LEN(TRIM(C130))&gt;0</formula>
    </cfRule>
  </conditionalFormatting>
  <conditionalFormatting sqref="D84:D129">
    <cfRule type="expression" dxfId="179" priority="7">
      <formula>IF($C84=" ",FALSE,TRUE)</formula>
    </cfRule>
  </conditionalFormatting>
  <conditionalFormatting sqref="H106">
    <cfRule type="expression" dxfId="178" priority="5">
      <formula>IF($C106=" ",FALSE,TRUE)</formula>
    </cfRule>
  </conditionalFormatting>
  <conditionalFormatting sqref="H130">
    <cfRule type="expression" dxfId="177" priority="3">
      <formula>IF($C130=" ",FALSE,TRUE)</formula>
    </cfRule>
  </conditionalFormatting>
  <conditionalFormatting sqref="G130">
    <cfRule type="expression" dxfId="176" priority="2">
      <formula>IF($C130=" ",FALSE,TRUE)</formula>
    </cfRule>
  </conditionalFormatting>
  <conditionalFormatting sqref="G106">
    <cfRule type="expression" dxfId="175" priority="1">
      <formula>IF($C106="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408"/>
  <sheetViews>
    <sheetView view="pageBreakPreview" topLeftCell="I94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161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176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Лот!C17</f>
        <v>ав:26</v>
      </c>
      <c r="E4" s="199">
        <f>VLOOKUP(D4,Лот!$C$4:$E$19,3,FALSE)</f>
        <v>26</v>
      </c>
      <c r="F4" s="65"/>
      <c r="G4" s="65"/>
      <c r="H4" s="65"/>
      <c r="I4" s="65"/>
      <c r="J4" s="65"/>
      <c r="K4" s="65"/>
      <c r="L4" s="11">
        <v>347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348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347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347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348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347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347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347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348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347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347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БВ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ав:ав:2626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6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Метро "Сокол" (выс.)</v>
      </c>
      <c r="E26" s="84"/>
      <c r="F26" s="84"/>
      <c r="G26" s="84"/>
      <c r="H26" s="84"/>
      <c r="I26" s="72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Живописная ул.</v>
      </c>
      <c r="E27" s="84"/>
      <c r="F27" s="84"/>
      <c r="G27" s="84"/>
      <c r="H27" s="84"/>
      <c r="I27" s="72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6.1</v>
      </c>
      <c r="F32" s="72"/>
      <c r="G32" s="72"/>
      <c r="H32" s="72"/>
      <c r="I32" s="72"/>
      <c r="J32" s="72"/>
      <c r="K32" s="72"/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1</v>
      </c>
      <c r="U32" s="91" t="s">
        <v>266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1</v>
      </c>
      <c r="AB32" s="91" t="s">
        <v>266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6.1</v>
      </c>
      <c r="F33" s="72"/>
      <c r="G33" s="72"/>
      <c r="H33" s="72"/>
      <c r="I33" s="72"/>
      <c r="J33" s="72"/>
      <c r="K33" s="72"/>
      <c r="O33" s="49"/>
      <c r="P33" s="88">
        <v>1</v>
      </c>
      <c r="Q33" s="89">
        <v>0.25</v>
      </c>
      <c r="R33" s="88">
        <v>1</v>
      </c>
      <c r="S33" s="91" t="s">
        <v>266</v>
      </c>
      <c r="T33" s="88">
        <v>4</v>
      </c>
      <c r="U33" s="91">
        <v>9</v>
      </c>
      <c r="V33" s="85"/>
      <c r="W33" s="101">
        <v>2</v>
      </c>
      <c r="X33" s="92">
        <v>0.25</v>
      </c>
      <c r="Y33" s="88">
        <v>1</v>
      </c>
      <c r="Z33" s="91" t="s">
        <v>266</v>
      </c>
      <c r="AA33" s="88">
        <v>1</v>
      </c>
      <c r="AB33" s="91" t="s">
        <v>266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0.1</v>
      </c>
      <c r="F34" s="94"/>
      <c r="G34" s="94"/>
      <c r="H34" s="94"/>
      <c r="I34" s="94"/>
      <c r="J34" s="72"/>
      <c r="K34" s="72"/>
      <c r="O34" s="49"/>
      <c r="P34" s="88">
        <v>1</v>
      </c>
      <c r="Q34" s="89">
        <v>0.27083333333333331</v>
      </c>
      <c r="R34" s="88">
        <v>4</v>
      </c>
      <c r="S34" s="33">
        <v>9</v>
      </c>
      <c r="T34" s="88">
        <v>3</v>
      </c>
      <c r="U34" s="91">
        <v>9</v>
      </c>
      <c r="V34" s="85"/>
      <c r="W34" s="101">
        <v>2</v>
      </c>
      <c r="X34" s="92">
        <v>0.27083333333333331</v>
      </c>
      <c r="Y34" s="88">
        <v>1</v>
      </c>
      <c r="Z34" s="91" t="s">
        <v>266</v>
      </c>
      <c r="AA34" s="88">
        <v>1</v>
      </c>
      <c r="AB34" s="91" t="s">
        <v>266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12.299999999999999</v>
      </c>
      <c r="F35" s="72"/>
      <c r="G35" s="72"/>
      <c r="H35" s="72"/>
      <c r="I35" s="72"/>
      <c r="J35" s="72"/>
      <c r="K35" s="72"/>
      <c r="O35" s="49"/>
      <c r="P35" s="88">
        <v>1</v>
      </c>
      <c r="Q35" s="89">
        <v>0.29166666666666669</v>
      </c>
      <c r="R35" s="88">
        <v>3</v>
      </c>
      <c r="S35" s="33">
        <v>9</v>
      </c>
      <c r="T35" s="88">
        <v>4</v>
      </c>
      <c r="U35" s="91">
        <v>9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31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/>
      <c r="P36" s="31">
        <v>1</v>
      </c>
      <c r="Q36" s="35">
        <v>0.3125</v>
      </c>
      <c r="R36" s="31">
        <v>4</v>
      </c>
      <c r="S36" s="33">
        <v>9</v>
      </c>
      <c r="T36" s="31">
        <v>3</v>
      </c>
      <c r="U36" s="33">
        <v>9</v>
      </c>
      <c r="V36" s="30"/>
      <c r="W36" s="36">
        <v>2</v>
      </c>
      <c r="X36" s="27">
        <v>0.3125</v>
      </c>
      <c r="Y36" s="31">
        <v>1</v>
      </c>
      <c r="Z36" s="91" t="s">
        <v>266</v>
      </c>
      <c r="AA36" s="31">
        <v>2</v>
      </c>
      <c r="AB36" s="155" t="s">
        <v>270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3</v>
      </c>
      <c r="S37" s="33">
        <v>9</v>
      </c>
      <c r="T37" s="31">
        <v>4</v>
      </c>
      <c r="U37" s="33">
        <v>9</v>
      </c>
      <c r="V37" s="30"/>
      <c r="W37" s="36">
        <v>2</v>
      </c>
      <c r="X37" s="27">
        <v>0.33333333333333331</v>
      </c>
      <c r="Y37" s="31">
        <v>2</v>
      </c>
      <c r="Z37" s="155" t="s">
        <v>270</v>
      </c>
      <c r="AA37" s="31">
        <v>2</v>
      </c>
      <c r="AB37" s="155" t="s">
        <v>270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4</v>
      </c>
      <c r="S38" s="33">
        <v>9</v>
      </c>
      <c r="T38" s="31">
        <v>3</v>
      </c>
      <c r="U38" s="33">
        <v>9</v>
      </c>
      <c r="V38" s="30"/>
      <c r="W38" s="36">
        <v>2</v>
      </c>
      <c r="X38" s="27">
        <v>0.35416666666666669</v>
      </c>
      <c r="Y38" s="31">
        <v>2</v>
      </c>
      <c r="Z38" s="155" t="s">
        <v>270</v>
      </c>
      <c r="AA38" s="31">
        <v>2</v>
      </c>
      <c r="AB38" s="155" t="s">
        <v>270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3</v>
      </c>
      <c r="S39" s="33">
        <v>9</v>
      </c>
      <c r="T39" s="31">
        <v>4</v>
      </c>
      <c r="U39" s="33">
        <v>9</v>
      </c>
      <c r="V39" s="30"/>
      <c r="W39" s="36">
        <v>2</v>
      </c>
      <c r="X39" s="27">
        <v>0.375</v>
      </c>
      <c r="Y39" s="31">
        <v>2</v>
      </c>
      <c r="Z39" s="155" t="s">
        <v>270</v>
      </c>
      <c r="AA39" s="31">
        <v>2</v>
      </c>
      <c r="AB39" s="155" t="s">
        <v>270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4</v>
      </c>
      <c r="S40" s="33">
        <v>9</v>
      </c>
      <c r="T40" s="31">
        <v>2</v>
      </c>
      <c r="U40" s="33" t="s">
        <v>269</v>
      </c>
      <c r="V40" s="30"/>
      <c r="W40" s="36">
        <v>2</v>
      </c>
      <c r="X40" s="27">
        <v>0.39583333333333331</v>
      </c>
      <c r="Y40" s="31">
        <v>2</v>
      </c>
      <c r="Z40" s="155" t="s">
        <v>270</v>
      </c>
      <c r="AA40" s="31">
        <v>2</v>
      </c>
      <c r="AB40" s="155" t="s">
        <v>270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2</v>
      </c>
      <c r="S41" s="155" t="s">
        <v>269</v>
      </c>
      <c r="T41" s="31">
        <v>1</v>
      </c>
      <c r="U41" s="33" t="s">
        <v>269</v>
      </c>
      <c r="V41" s="30"/>
      <c r="W41" s="36">
        <v>2</v>
      </c>
      <c r="X41" s="27">
        <v>0.41666666666666669</v>
      </c>
      <c r="Y41" s="31">
        <v>2</v>
      </c>
      <c r="Z41" s="155" t="s">
        <v>270</v>
      </c>
      <c r="AA41" s="31">
        <v>2</v>
      </c>
      <c r="AB41" s="155" t="s">
        <v>270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1</v>
      </c>
      <c r="S42" s="155" t="s">
        <v>269</v>
      </c>
      <c r="T42" s="31">
        <v>2</v>
      </c>
      <c r="U42" s="33" t="s">
        <v>269</v>
      </c>
      <c r="V42" s="30"/>
      <c r="W42" s="36">
        <v>2</v>
      </c>
      <c r="X42" s="27">
        <v>0.4375</v>
      </c>
      <c r="Y42" s="31">
        <v>2</v>
      </c>
      <c r="Z42" s="155" t="s">
        <v>270</v>
      </c>
      <c r="AA42" s="31">
        <v>1</v>
      </c>
      <c r="AB42" s="155" t="s">
        <v>483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2</v>
      </c>
      <c r="S43" s="155" t="s">
        <v>269</v>
      </c>
      <c r="T43" s="31">
        <v>2</v>
      </c>
      <c r="U43" s="33" t="s">
        <v>269</v>
      </c>
      <c r="V43" s="30"/>
      <c r="W43" s="36">
        <v>2</v>
      </c>
      <c r="X43" s="27">
        <v>0.45833333333333298</v>
      </c>
      <c r="Y43" s="31">
        <v>1</v>
      </c>
      <c r="Z43" s="155" t="s">
        <v>483</v>
      </c>
      <c r="AA43" s="31">
        <v>1</v>
      </c>
      <c r="AB43" s="155" t="s">
        <v>483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2</v>
      </c>
      <c r="S44" s="155" t="s">
        <v>269</v>
      </c>
      <c r="T44" s="31">
        <v>1</v>
      </c>
      <c r="U44" s="33" t="s">
        <v>269</v>
      </c>
      <c r="V44" s="30"/>
      <c r="W44" s="36">
        <v>2</v>
      </c>
      <c r="X44" s="27">
        <v>0.47916666666666702</v>
      </c>
      <c r="Y44" s="31">
        <v>1</v>
      </c>
      <c r="Z44" s="155" t="s">
        <v>483</v>
      </c>
      <c r="AA44" s="31">
        <v>2</v>
      </c>
      <c r="AB44" s="155" t="s">
        <v>483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1</v>
      </c>
      <c r="S45" s="155" t="s">
        <v>269</v>
      </c>
      <c r="T45" s="31">
        <v>2</v>
      </c>
      <c r="U45" s="33" t="s">
        <v>269</v>
      </c>
      <c r="V45" s="30"/>
      <c r="W45" s="36">
        <v>2</v>
      </c>
      <c r="X45" s="27">
        <v>0.5</v>
      </c>
      <c r="Y45" s="31">
        <v>2</v>
      </c>
      <c r="Z45" s="155" t="s">
        <v>483</v>
      </c>
      <c r="AA45" s="31">
        <v>1</v>
      </c>
      <c r="AB45" s="155" t="s">
        <v>483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2</v>
      </c>
      <c r="S46" s="155" t="s">
        <v>269</v>
      </c>
      <c r="T46" s="31">
        <v>2</v>
      </c>
      <c r="U46" s="33" t="s">
        <v>269</v>
      </c>
      <c r="V46" s="30"/>
      <c r="W46" s="36">
        <v>2</v>
      </c>
      <c r="X46" s="27">
        <v>0.52083333333333337</v>
      </c>
      <c r="Y46" s="31">
        <v>1</v>
      </c>
      <c r="Z46" s="155" t="s">
        <v>483</v>
      </c>
      <c r="AA46" s="31">
        <v>1</v>
      </c>
      <c r="AB46" s="155" t="s">
        <v>483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2</v>
      </c>
      <c r="S47" s="155" t="s">
        <v>269</v>
      </c>
      <c r="T47" s="31">
        <v>1</v>
      </c>
      <c r="U47" s="33" t="s">
        <v>269</v>
      </c>
      <c r="V47" s="30"/>
      <c r="W47" s="36">
        <v>2</v>
      </c>
      <c r="X47" s="27">
        <v>0.54166666666666663</v>
      </c>
      <c r="Y47" s="31">
        <v>1</v>
      </c>
      <c r="Z47" s="155" t="s">
        <v>483</v>
      </c>
      <c r="AA47" s="31">
        <v>2</v>
      </c>
      <c r="AB47" s="155" t="s">
        <v>483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1</v>
      </c>
      <c r="S48" s="155" t="s">
        <v>269</v>
      </c>
      <c r="T48" s="31">
        <v>2</v>
      </c>
      <c r="U48" s="33" t="s">
        <v>269</v>
      </c>
      <c r="V48" s="30"/>
      <c r="W48" s="36">
        <v>2</v>
      </c>
      <c r="X48" s="27">
        <v>0.5625</v>
      </c>
      <c r="Y48" s="31">
        <v>2</v>
      </c>
      <c r="Z48" s="155" t="s">
        <v>483</v>
      </c>
      <c r="AA48" s="31">
        <v>1</v>
      </c>
      <c r="AB48" s="155" t="s">
        <v>483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2</v>
      </c>
      <c r="S49" s="155" t="s">
        <v>269</v>
      </c>
      <c r="T49" s="31">
        <v>2</v>
      </c>
      <c r="U49" s="33" t="s">
        <v>269</v>
      </c>
      <c r="V49" s="30"/>
      <c r="W49" s="36">
        <v>2</v>
      </c>
      <c r="X49" s="27">
        <v>0.58333333333333337</v>
      </c>
      <c r="Y49" s="31">
        <v>1</v>
      </c>
      <c r="Z49" s="155" t="s">
        <v>483</v>
      </c>
      <c r="AA49" s="31">
        <v>1</v>
      </c>
      <c r="AB49" s="155" t="s">
        <v>483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2</v>
      </c>
      <c r="S50" s="155" t="s">
        <v>269</v>
      </c>
      <c r="T50" s="31">
        <v>1</v>
      </c>
      <c r="U50" s="33" t="s">
        <v>269</v>
      </c>
      <c r="V50" s="30"/>
      <c r="W50" s="36">
        <v>2</v>
      </c>
      <c r="X50" s="27">
        <v>0.60416666666666663</v>
      </c>
      <c r="Y50" s="31">
        <v>1</v>
      </c>
      <c r="Z50" s="155" t="s">
        <v>483</v>
      </c>
      <c r="AA50" s="31">
        <v>2</v>
      </c>
      <c r="AB50" s="155" t="s">
        <v>483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1</v>
      </c>
      <c r="S51" s="155" t="s">
        <v>269</v>
      </c>
      <c r="T51" s="31">
        <v>2</v>
      </c>
      <c r="U51" s="33" t="s">
        <v>269</v>
      </c>
      <c r="V51" s="30"/>
      <c r="W51" s="36">
        <v>2</v>
      </c>
      <c r="X51" s="27">
        <v>0.625</v>
      </c>
      <c r="Y51" s="31">
        <v>2</v>
      </c>
      <c r="Z51" s="155" t="s">
        <v>483</v>
      </c>
      <c r="AA51" s="31">
        <v>1</v>
      </c>
      <c r="AB51" s="155" t="s">
        <v>483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2</v>
      </c>
      <c r="S52" s="155" t="s">
        <v>269</v>
      </c>
      <c r="T52" s="31">
        <v>2</v>
      </c>
      <c r="U52" s="33" t="s">
        <v>269</v>
      </c>
      <c r="V52" s="30"/>
      <c r="W52" s="36">
        <v>2</v>
      </c>
      <c r="X52" s="27">
        <v>0.64583333333333337</v>
      </c>
      <c r="Y52" s="31">
        <v>1</v>
      </c>
      <c r="Z52" s="155" t="s">
        <v>483</v>
      </c>
      <c r="AA52" s="31">
        <v>1</v>
      </c>
      <c r="AB52" s="155" t="s">
        <v>483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2</v>
      </c>
      <c r="S53" s="155" t="s">
        <v>269</v>
      </c>
      <c r="T53" s="31">
        <v>1</v>
      </c>
      <c r="U53" s="33" t="s">
        <v>269</v>
      </c>
      <c r="V53" s="30"/>
      <c r="W53" s="36">
        <v>2</v>
      </c>
      <c r="X53" s="27">
        <v>0.66666666666666663</v>
      </c>
      <c r="Y53" s="31">
        <v>1</v>
      </c>
      <c r="Z53" s="155" t="s">
        <v>483</v>
      </c>
      <c r="AA53" s="31">
        <v>2</v>
      </c>
      <c r="AB53" s="155" t="s">
        <v>483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1</v>
      </c>
      <c r="S54" s="155" t="s">
        <v>269</v>
      </c>
      <c r="T54" s="31">
        <v>2</v>
      </c>
      <c r="U54" s="33" t="s">
        <v>270</v>
      </c>
      <c r="V54" s="30"/>
      <c r="W54" s="36">
        <v>2</v>
      </c>
      <c r="X54" s="27">
        <v>0.6875</v>
      </c>
      <c r="Y54" s="31">
        <v>2</v>
      </c>
      <c r="Z54" s="155" t="s">
        <v>483</v>
      </c>
      <c r="AA54" s="31">
        <v>1</v>
      </c>
      <c r="AB54" s="155" t="s">
        <v>483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2</v>
      </c>
      <c r="S55" s="155" t="s">
        <v>270</v>
      </c>
      <c r="T55" s="31">
        <v>3</v>
      </c>
      <c r="U55" s="33" t="s">
        <v>270</v>
      </c>
      <c r="V55" s="30"/>
      <c r="W55" s="36">
        <v>2</v>
      </c>
      <c r="X55" s="27">
        <v>0.70833333333333337</v>
      </c>
      <c r="Y55" s="31">
        <v>1</v>
      </c>
      <c r="Z55" s="155" t="s">
        <v>483</v>
      </c>
      <c r="AA55" s="31">
        <v>1</v>
      </c>
      <c r="AB55" s="155" t="s">
        <v>483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3</v>
      </c>
      <c r="S56" s="155" t="s">
        <v>270</v>
      </c>
      <c r="T56" s="31">
        <v>2</v>
      </c>
      <c r="U56" s="33" t="s">
        <v>270</v>
      </c>
      <c r="V56" s="30"/>
      <c r="W56" s="36">
        <v>2</v>
      </c>
      <c r="X56" s="27">
        <v>0.72916666666666663</v>
      </c>
      <c r="Y56" s="31">
        <v>1</v>
      </c>
      <c r="Z56" s="155" t="s">
        <v>483</v>
      </c>
      <c r="AA56" s="31">
        <v>2</v>
      </c>
      <c r="AB56" s="155" t="s">
        <v>483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270</v>
      </c>
      <c r="T57" s="31">
        <v>3</v>
      </c>
      <c r="U57" s="33" t="s">
        <v>270</v>
      </c>
      <c r="V57" s="30"/>
      <c r="W57" s="36">
        <v>2</v>
      </c>
      <c r="X57" s="27">
        <v>0.75</v>
      </c>
      <c r="Y57" s="31">
        <v>2</v>
      </c>
      <c r="Z57" s="155" t="s">
        <v>483</v>
      </c>
      <c r="AA57" s="31">
        <v>1</v>
      </c>
      <c r="AB57" s="91" t="s">
        <v>266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3</v>
      </c>
      <c r="S58" s="155" t="s">
        <v>270</v>
      </c>
      <c r="T58" s="31">
        <v>2</v>
      </c>
      <c r="U58" s="33" t="s">
        <v>270</v>
      </c>
      <c r="V58" s="30"/>
      <c r="W58" s="36">
        <v>2</v>
      </c>
      <c r="X58" s="27">
        <v>0.77083333333333337</v>
      </c>
      <c r="Y58" s="31">
        <v>1</v>
      </c>
      <c r="Z58" s="91" t="s">
        <v>266</v>
      </c>
      <c r="AA58" s="31">
        <v>1</v>
      </c>
      <c r="AB58" s="91" t="s">
        <v>266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270</v>
      </c>
      <c r="T59" s="31">
        <v>3</v>
      </c>
      <c r="U59" s="33" t="s">
        <v>270</v>
      </c>
      <c r="V59" s="30"/>
      <c r="W59" s="36">
        <v>2</v>
      </c>
      <c r="X59" s="27">
        <v>0.79166666666666663</v>
      </c>
      <c r="Y59" s="31">
        <v>1</v>
      </c>
      <c r="Z59" s="91" t="s">
        <v>266</v>
      </c>
      <c r="AA59" s="31">
        <v>1</v>
      </c>
      <c r="AB59" s="91" t="s">
        <v>266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3</v>
      </c>
      <c r="S60" s="155" t="s">
        <v>270</v>
      </c>
      <c r="T60" s="31">
        <v>1</v>
      </c>
      <c r="U60" s="33" t="s">
        <v>266</v>
      </c>
      <c r="V60" s="30"/>
      <c r="W60" s="36">
        <v>2</v>
      </c>
      <c r="X60" s="27">
        <v>0.8125</v>
      </c>
      <c r="Y60" s="31">
        <v>1</v>
      </c>
      <c r="Z60" s="91" t="s">
        <v>266</v>
      </c>
      <c r="AA60" s="31">
        <v>1</v>
      </c>
      <c r="AB60" s="9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33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33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33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33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33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33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1</v>
      </c>
      <c r="S67" s="91" t="s">
        <v>266</v>
      </c>
      <c r="T67" s="31">
        <v>1</v>
      </c>
      <c r="U67" s="33" t="s">
        <v>266</v>
      </c>
      <c r="V67" s="30"/>
      <c r="W67" s="36">
        <v>2</v>
      </c>
      <c r="X67" s="27">
        <v>0.95833333333333337</v>
      </c>
      <c r="Y67" s="31">
        <v>1</v>
      </c>
      <c r="Z67" s="91" t="s">
        <v>266</v>
      </c>
      <c r="AA67" s="31">
        <v>1</v>
      </c>
      <c r="AB67" s="9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1</v>
      </c>
      <c r="S68" s="91" t="s">
        <v>266</v>
      </c>
      <c r="T68" s="31">
        <v>1</v>
      </c>
      <c r="U68" s="33" t="s">
        <v>266</v>
      </c>
      <c r="V68" s="30"/>
      <c r="W68" s="36">
        <v>2</v>
      </c>
      <c r="X68" s="27">
        <v>0.97916666666666663</v>
      </c>
      <c r="Y68" s="31">
        <v>1</v>
      </c>
      <c r="Z68" s="91" t="s">
        <v>266</v>
      </c>
      <c r="AA68" s="31">
        <v>1</v>
      </c>
      <c r="AB68" s="91" t="s">
        <v>266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1</v>
      </c>
      <c r="S69" s="91" t="s">
        <v>266</v>
      </c>
      <c r="T69" s="31">
        <v>1</v>
      </c>
      <c r="U69" s="33" t="s">
        <v>266</v>
      </c>
      <c r="V69" s="30"/>
      <c r="W69" s="36">
        <v>2</v>
      </c>
      <c r="X69" s="27">
        <v>0</v>
      </c>
      <c r="Y69" s="31">
        <v>1</v>
      </c>
      <c r="Z69" s="91" t="s">
        <v>266</v>
      </c>
      <c r="AA69" s="31">
        <v>1</v>
      </c>
      <c r="AB69" s="91" t="s">
        <v>266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1</v>
      </c>
      <c r="S70" s="91" t="s">
        <v>266</v>
      </c>
      <c r="T70" s="31">
        <v>1</v>
      </c>
      <c r="U70" s="33" t="s">
        <v>266</v>
      </c>
      <c r="V70" s="30"/>
      <c r="W70" s="36">
        <v>2</v>
      </c>
      <c r="X70" s="27">
        <v>2.0833333333333332E-2</v>
      </c>
      <c r="Y70" s="31">
        <v>1</v>
      </c>
      <c r="Z70" s="91" t="s">
        <v>266</v>
      </c>
      <c r="AA70" s="31">
        <v>1</v>
      </c>
      <c r="AB70" s="91" t="s">
        <v>266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1</v>
      </c>
      <c r="S71" s="91" t="s">
        <v>266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1</v>
      </c>
      <c r="Z71" s="91" t="s">
        <v>266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75</v>
      </c>
      <c r="S75" s="147"/>
      <c r="T75" s="147">
        <v>75</v>
      </c>
      <c r="U75" s="147"/>
      <c r="V75" s="30"/>
      <c r="W75" s="145" t="s">
        <v>481</v>
      </c>
      <c r="X75" s="146"/>
      <c r="Y75" s="147">
        <f>SUM(Y27:Y74)</f>
        <v>50</v>
      </c>
      <c r="Z75" s="147"/>
      <c r="AA75" s="147">
        <f>SUM(AA27:AA74)</f>
        <v>50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1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1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1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1:29" ht="20.25" customHeight="1" x14ac:dyDescent="0.25">
      <c r="B84" s="24">
        <v>1</v>
      </c>
      <c r="C84" s="10" t="s">
        <v>211</v>
      </c>
      <c r="D84" s="24" t="s">
        <v>358</v>
      </c>
      <c r="E84" s="28">
        <v>55.802310232931902</v>
      </c>
      <c r="F84" s="28">
        <v>37.513734186842498</v>
      </c>
      <c r="G84" s="24">
        <f t="shared" ref="G84:G101" si="0">IF(M84&gt;0,0,IF(N84&gt;0,1,""))</f>
        <v>0</v>
      </c>
      <c r="H84" s="21">
        <v>0</v>
      </c>
      <c r="I84" s="21"/>
      <c r="J84" s="24">
        <f t="shared" ref="J84:J101" si="1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1:29" ht="20.25" customHeight="1" x14ac:dyDescent="0.25">
      <c r="B85" s="24">
        <f>IF(C85=" "," ",B84+1)</f>
        <v>2</v>
      </c>
      <c r="C85" s="10" t="s">
        <v>199</v>
      </c>
      <c r="D85" s="24" t="s">
        <v>358</v>
      </c>
      <c r="E85" s="28">
        <v>55.803002602048998</v>
      </c>
      <c r="F85" s="28">
        <v>37.513640856626203</v>
      </c>
      <c r="G85" s="24">
        <f t="shared" si="0"/>
        <v>0</v>
      </c>
      <c r="H85" s="21">
        <v>7.3999999999999996E-2</v>
      </c>
      <c r="I85" s="21">
        <f>IFERROR(IF(IF(ISERROR(H85-H84),"",H85-H84)&lt;0,"",H85-H84)," ")</f>
        <v>7.3999999999999996E-2</v>
      </c>
      <c r="J85" s="24">
        <f t="shared" si="1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1:29" ht="15.75" customHeight="1" x14ac:dyDescent="0.25">
      <c r="B86" s="24">
        <f t="shared" ref="B86:B143" si="2">IF(C86=" "," ",B85+1)</f>
        <v>3</v>
      </c>
      <c r="C86" s="10" t="s">
        <v>216</v>
      </c>
      <c r="D86" s="24" t="s">
        <v>359</v>
      </c>
      <c r="E86" s="28">
        <v>55.802037052450899</v>
      </c>
      <c r="F86" s="28">
        <v>37.507838456819997</v>
      </c>
      <c r="G86" s="24">
        <f t="shared" si="0"/>
        <v>0</v>
      </c>
      <c r="H86" s="21">
        <v>0.77600000000000002</v>
      </c>
      <c r="I86" s="21">
        <f t="shared" ref="I86:I143" si="3">IFERROR(IF(IF(ISERROR(H86-H85),"",H86-H85)&lt;0,"",H86-H85)," ")</f>
        <v>0.70200000000000007</v>
      </c>
      <c r="J86" s="24">
        <f t="shared" si="1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1:29" ht="15.75" customHeight="1" x14ac:dyDescent="0.25">
      <c r="B87" s="24">
        <f t="shared" si="2"/>
        <v>4</v>
      </c>
      <c r="C87" s="10" t="s">
        <v>216</v>
      </c>
      <c r="D87" s="24" t="s">
        <v>359</v>
      </c>
      <c r="E87" s="28">
        <v>55.803403442815501</v>
      </c>
      <c r="F87" s="28">
        <v>37.508449376091797</v>
      </c>
      <c r="G87" s="24">
        <f t="shared" si="0"/>
        <v>0</v>
      </c>
      <c r="H87" s="21">
        <v>1.0289999999999999</v>
      </c>
      <c r="I87" s="21">
        <f t="shared" si="3"/>
        <v>0.25299999999999989</v>
      </c>
      <c r="J87" s="24">
        <f t="shared" si="1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1:29" ht="15.75" customHeight="1" x14ac:dyDescent="0.25">
      <c r="B88" s="24">
        <f t="shared" si="2"/>
        <v>5</v>
      </c>
      <c r="C88" s="10" t="s">
        <v>200</v>
      </c>
      <c r="D88" s="24" t="s">
        <v>359</v>
      </c>
      <c r="E88" s="28">
        <v>55.800800887913198</v>
      </c>
      <c r="F88" s="28">
        <v>37.505593852395101</v>
      </c>
      <c r="G88" s="24">
        <f t="shared" si="0"/>
        <v>0</v>
      </c>
      <c r="H88" s="21">
        <v>1.3360000000000001</v>
      </c>
      <c r="I88" s="21">
        <f t="shared" si="3"/>
        <v>0.30700000000000016</v>
      </c>
      <c r="J88" s="24">
        <f t="shared" si="1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1:29" ht="15.75" customHeight="1" x14ac:dyDescent="0.25">
      <c r="B89" s="24">
        <f t="shared" si="2"/>
        <v>6</v>
      </c>
      <c r="C89" s="10" t="s">
        <v>201</v>
      </c>
      <c r="D89" s="24" t="s">
        <v>359</v>
      </c>
      <c r="E89" s="28">
        <v>55.794764749309898</v>
      </c>
      <c r="F89" s="28">
        <v>37.495380212240498</v>
      </c>
      <c r="G89" s="24">
        <f t="shared" si="0"/>
        <v>0</v>
      </c>
      <c r="H89" s="21">
        <v>2.0379999999999998</v>
      </c>
      <c r="I89" s="21">
        <f t="shared" si="3"/>
        <v>0.70199999999999974</v>
      </c>
      <c r="J89" s="24">
        <f t="shared" si="1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1:29" ht="15.75" customHeight="1" x14ac:dyDescent="0.25">
      <c r="B90" s="24">
        <f t="shared" si="2"/>
        <v>7</v>
      </c>
      <c r="C90" s="10" t="s">
        <v>202</v>
      </c>
      <c r="D90" s="24" t="s">
        <v>360</v>
      </c>
      <c r="E90" s="28">
        <v>55.7944465921301</v>
      </c>
      <c r="F90" s="28">
        <v>37.491903579719398</v>
      </c>
      <c r="G90" s="24">
        <f t="shared" si="0"/>
        <v>0</v>
      </c>
      <c r="H90" s="21">
        <v>2.3079999999999998</v>
      </c>
      <c r="I90" s="21">
        <f t="shared" si="3"/>
        <v>0.27</v>
      </c>
      <c r="J90" s="24">
        <f t="shared" si="1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1:29" ht="15.75" customHeight="1" x14ac:dyDescent="0.25">
      <c r="A91" s="19"/>
      <c r="B91" s="24">
        <f t="shared" si="2"/>
        <v>8</v>
      </c>
      <c r="C91" s="10" t="s">
        <v>221</v>
      </c>
      <c r="D91" s="24" t="s">
        <v>360</v>
      </c>
      <c r="E91" s="28">
        <v>55.7961091425002</v>
      </c>
      <c r="F91" s="28">
        <v>37.488634879892999</v>
      </c>
      <c r="G91" s="24">
        <f t="shared" si="0"/>
        <v>0</v>
      </c>
      <c r="H91" s="21">
        <v>2.544</v>
      </c>
      <c r="I91" s="21">
        <f t="shared" si="3"/>
        <v>0.23600000000000021</v>
      </c>
      <c r="J91" s="24">
        <f t="shared" si="1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88">
        <v>1</v>
      </c>
      <c r="U91" s="91" t="s">
        <v>266</v>
      </c>
      <c r="V91" s="30"/>
      <c r="W91" s="36">
        <v>4</v>
      </c>
      <c r="X91" s="27">
        <v>0.22916666666666666</v>
      </c>
      <c r="Y91" s="88">
        <v>0</v>
      </c>
      <c r="Z91" s="91" t="s">
        <v>217</v>
      </c>
      <c r="AA91" s="88">
        <v>1</v>
      </c>
      <c r="AB91" s="91" t="s">
        <v>266</v>
      </c>
      <c r="AC91" s="29"/>
    </row>
    <row r="92" spans="1:29" ht="15.75" customHeight="1" x14ac:dyDescent="0.25">
      <c r="A92" s="19"/>
      <c r="B92" s="24">
        <f t="shared" si="2"/>
        <v>9</v>
      </c>
      <c r="C92" s="10" t="s">
        <v>222</v>
      </c>
      <c r="D92" s="24" t="s">
        <v>361</v>
      </c>
      <c r="E92" s="28">
        <v>55.7977974485405</v>
      </c>
      <c r="F92" s="28">
        <v>37.484086883853301</v>
      </c>
      <c r="G92" s="24">
        <f t="shared" si="0"/>
        <v>0</v>
      </c>
      <c r="H92" s="21">
        <v>3.1440000000000001</v>
      </c>
      <c r="I92" s="21">
        <f t="shared" si="3"/>
        <v>0.60000000000000009</v>
      </c>
      <c r="J92" s="24">
        <f t="shared" si="1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1</v>
      </c>
      <c r="S92" s="91" t="s">
        <v>266</v>
      </c>
      <c r="T92" s="88">
        <v>3</v>
      </c>
      <c r="U92" s="33">
        <v>9</v>
      </c>
      <c r="V92" s="30"/>
      <c r="W92" s="36">
        <v>4</v>
      </c>
      <c r="X92" s="27">
        <v>0.25</v>
      </c>
      <c r="Y92" s="88">
        <v>1</v>
      </c>
      <c r="Z92" s="91" t="s">
        <v>266</v>
      </c>
      <c r="AA92" s="88">
        <v>1</v>
      </c>
      <c r="AB92" s="91" t="s">
        <v>266</v>
      </c>
      <c r="AC92" s="29"/>
    </row>
    <row r="93" spans="1:29" ht="15.75" customHeight="1" x14ac:dyDescent="0.25">
      <c r="A93" s="19"/>
      <c r="B93" s="24">
        <f t="shared" si="2"/>
        <v>10</v>
      </c>
      <c r="C93" s="10" t="s">
        <v>223</v>
      </c>
      <c r="D93" s="24" t="s">
        <v>362</v>
      </c>
      <c r="E93" s="28">
        <v>55.794584847127297</v>
      </c>
      <c r="F93" s="28">
        <v>37.483143425190399</v>
      </c>
      <c r="G93" s="24">
        <f t="shared" si="0"/>
        <v>0</v>
      </c>
      <c r="H93" s="21">
        <v>3.4740000000000002</v>
      </c>
      <c r="I93" s="21">
        <f t="shared" si="3"/>
        <v>0.33000000000000007</v>
      </c>
      <c r="J93" s="24">
        <f t="shared" si="1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3</v>
      </c>
      <c r="S93" s="33">
        <v>9</v>
      </c>
      <c r="T93" s="88">
        <v>4</v>
      </c>
      <c r="U93" s="33">
        <v>9</v>
      </c>
      <c r="V93" s="30"/>
      <c r="W93" s="36">
        <v>4</v>
      </c>
      <c r="X93" s="27">
        <v>0.27083333333333331</v>
      </c>
      <c r="Y93" s="88">
        <v>1</v>
      </c>
      <c r="Z93" s="91" t="s">
        <v>266</v>
      </c>
      <c r="AA93" s="88">
        <v>1</v>
      </c>
      <c r="AB93" s="91" t="s">
        <v>266</v>
      </c>
      <c r="AC93" s="29"/>
    </row>
    <row r="94" spans="1:29" ht="15.75" customHeight="1" x14ac:dyDescent="0.25">
      <c r="A94" s="19"/>
      <c r="B94" s="24">
        <f t="shared" si="2"/>
        <v>11</v>
      </c>
      <c r="C94" s="10" t="s">
        <v>224</v>
      </c>
      <c r="D94" s="24" t="s">
        <v>362</v>
      </c>
      <c r="E94" s="28">
        <v>55.790938145614</v>
      </c>
      <c r="F94" s="28">
        <v>37.481840439249702</v>
      </c>
      <c r="G94" s="24">
        <f t="shared" si="0"/>
        <v>0</v>
      </c>
      <c r="H94" s="21">
        <v>3.85</v>
      </c>
      <c r="I94" s="21">
        <f t="shared" si="3"/>
        <v>0.37599999999999989</v>
      </c>
      <c r="J94" s="24">
        <f t="shared" si="1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88">
        <v>4</v>
      </c>
      <c r="S94" s="33">
        <v>9</v>
      </c>
      <c r="T94" s="31">
        <v>3</v>
      </c>
      <c r="U94" s="33">
        <v>9</v>
      </c>
      <c r="V94" s="30"/>
      <c r="W94" s="36">
        <v>4</v>
      </c>
      <c r="X94" s="27">
        <v>0.29166666666666669</v>
      </c>
      <c r="Y94" s="88">
        <v>1</v>
      </c>
      <c r="Z94" s="91" t="s">
        <v>266</v>
      </c>
      <c r="AA94" s="31">
        <v>1</v>
      </c>
      <c r="AB94" s="91" t="s">
        <v>266</v>
      </c>
      <c r="AC94" s="29"/>
    </row>
    <row r="95" spans="1:29" ht="15.75" customHeight="1" x14ac:dyDescent="0.25">
      <c r="A95" s="19"/>
      <c r="B95" s="24">
        <f t="shared" si="2"/>
        <v>12</v>
      </c>
      <c r="C95" s="10" t="s">
        <v>225</v>
      </c>
      <c r="D95" s="24" t="s">
        <v>363</v>
      </c>
      <c r="E95" s="28">
        <v>55.788735653065203</v>
      </c>
      <c r="F95" s="28">
        <v>37.478339159529</v>
      </c>
      <c r="G95" s="24">
        <f t="shared" si="0"/>
        <v>0</v>
      </c>
      <c r="H95" s="21">
        <v>4.13</v>
      </c>
      <c r="I95" s="21">
        <f t="shared" si="3"/>
        <v>0.2799999999999998</v>
      </c>
      <c r="J95" s="24">
        <f t="shared" si="1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3">
        <v>9</v>
      </c>
      <c r="T95" s="31">
        <v>4</v>
      </c>
      <c r="U95" s="33">
        <v>9</v>
      </c>
      <c r="V95" s="30"/>
      <c r="W95" s="36">
        <v>4</v>
      </c>
      <c r="X95" s="27">
        <v>0.3125</v>
      </c>
      <c r="Y95" s="31">
        <v>1</v>
      </c>
      <c r="Z95" s="91" t="s">
        <v>266</v>
      </c>
      <c r="AA95" s="31">
        <v>2</v>
      </c>
      <c r="AB95" s="155" t="s">
        <v>270</v>
      </c>
      <c r="AC95" s="29"/>
    </row>
    <row r="96" spans="1:29" ht="15.75" customHeight="1" x14ac:dyDescent="0.25">
      <c r="A96" s="19"/>
      <c r="B96" s="24">
        <f t="shared" si="2"/>
        <v>13</v>
      </c>
      <c r="C96" s="10" t="s">
        <v>226</v>
      </c>
      <c r="D96" s="24" t="s">
        <v>363</v>
      </c>
      <c r="E96" s="28">
        <v>55.789338251635002</v>
      </c>
      <c r="F96" s="28">
        <v>37.470042178404299</v>
      </c>
      <c r="G96" s="24">
        <f t="shared" si="0"/>
        <v>0</v>
      </c>
      <c r="H96" s="21">
        <v>4.5940000000000003</v>
      </c>
      <c r="I96" s="21">
        <f t="shared" si="3"/>
        <v>0.46400000000000041</v>
      </c>
      <c r="J96" s="24">
        <f t="shared" si="1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4</v>
      </c>
      <c r="S96" s="33">
        <v>9</v>
      </c>
      <c r="T96" s="31">
        <v>3</v>
      </c>
      <c r="U96" s="33">
        <v>9</v>
      </c>
      <c r="V96" s="30"/>
      <c r="W96" s="36">
        <v>4</v>
      </c>
      <c r="X96" s="27">
        <v>0.33333333333333331</v>
      </c>
      <c r="Y96" s="31">
        <v>2</v>
      </c>
      <c r="Z96" s="155" t="s">
        <v>270</v>
      </c>
      <c r="AA96" s="31">
        <v>2</v>
      </c>
      <c r="AB96" s="155" t="s">
        <v>270</v>
      </c>
      <c r="AC96" s="29"/>
    </row>
    <row r="97" spans="1:29" ht="15.75" customHeight="1" x14ac:dyDescent="0.25">
      <c r="A97" s="19"/>
      <c r="B97" s="24">
        <f t="shared" si="2"/>
        <v>14</v>
      </c>
      <c r="C97" s="10" t="s">
        <v>227</v>
      </c>
      <c r="D97" s="24" t="s">
        <v>363</v>
      </c>
      <c r="E97" s="28">
        <v>55.7899651498822</v>
      </c>
      <c r="F97" s="28">
        <v>37.467312779197599</v>
      </c>
      <c r="G97" s="24">
        <f t="shared" si="0"/>
        <v>0</v>
      </c>
      <c r="H97" s="21">
        <v>4.7549999999999999</v>
      </c>
      <c r="I97" s="21">
        <f t="shared" si="3"/>
        <v>0.16099999999999959</v>
      </c>
      <c r="J97" s="24">
        <f t="shared" si="1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3">
        <v>9</v>
      </c>
      <c r="T97" s="31">
        <v>4</v>
      </c>
      <c r="U97" s="33">
        <v>9</v>
      </c>
      <c r="V97" s="30"/>
      <c r="W97" s="36">
        <v>4</v>
      </c>
      <c r="X97" s="27">
        <v>0.35416666666666669</v>
      </c>
      <c r="Y97" s="31">
        <v>2</v>
      </c>
      <c r="Z97" s="155" t="s">
        <v>270</v>
      </c>
      <c r="AA97" s="31">
        <v>2</v>
      </c>
      <c r="AB97" s="155" t="s">
        <v>270</v>
      </c>
      <c r="AC97" s="29"/>
    </row>
    <row r="98" spans="1:29" ht="15.75" customHeight="1" x14ac:dyDescent="0.25">
      <c r="A98" s="19"/>
      <c r="B98" s="24">
        <f t="shared" si="2"/>
        <v>15</v>
      </c>
      <c r="C98" s="10" t="s">
        <v>204</v>
      </c>
      <c r="D98" s="24" t="s">
        <v>363</v>
      </c>
      <c r="E98" s="28">
        <v>55.790592268392899</v>
      </c>
      <c r="F98" s="28">
        <v>37.464810967296302</v>
      </c>
      <c r="G98" s="24">
        <f t="shared" si="0"/>
        <v>0</v>
      </c>
      <c r="H98" s="21">
        <v>4.9009999999999998</v>
      </c>
      <c r="I98" s="21">
        <f t="shared" si="3"/>
        <v>0.14599999999999991</v>
      </c>
      <c r="J98" s="24">
        <f t="shared" si="1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4</v>
      </c>
      <c r="S98" s="33">
        <v>9</v>
      </c>
      <c r="T98" s="31">
        <v>3</v>
      </c>
      <c r="U98" s="33">
        <v>9</v>
      </c>
      <c r="V98" s="30"/>
      <c r="W98" s="36">
        <v>4</v>
      </c>
      <c r="X98" s="27">
        <v>0.375</v>
      </c>
      <c r="Y98" s="31">
        <v>2</v>
      </c>
      <c r="Z98" s="155" t="s">
        <v>270</v>
      </c>
      <c r="AA98" s="31">
        <v>2</v>
      </c>
      <c r="AB98" s="155" t="s">
        <v>270</v>
      </c>
      <c r="AC98" s="29"/>
    </row>
    <row r="99" spans="1:29" ht="15.75" customHeight="1" x14ac:dyDescent="0.25">
      <c r="A99" s="19"/>
      <c r="B99" s="24">
        <f t="shared" si="2"/>
        <v>16</v>
      </c>
      <c r="C99" s="10" t="s">
        <v>228</v>
      </c>
      <c r="D99" s="24" t="s">
        <v>364</v>
      </c>
      <c r="E99" s="28">
        <v>55.789418052075199</v>
      </c>
      <c r="F99" s="28">
        <v>37.460720690550303</v>
      </c>
      <c r="G99" s="24">
        <f t="shared" si="0"/>
        <v>0</v>
      </c>
      <c r="H99" s="21">
        <v>5.3819999999999997</v>
      </c>
      <c r="I99" s="21">
        <f t="shared" si="3"/>
        <v>0.48099999999999987</v>
      </c>
      <c r="J99" s="24">
        <f t="shared" si="1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3</v>
      </c>
      <c r="S99" s="33">
        <v>9</v>
      </c>
      <c r="T99" s="31">
        <v>2</v>
      </c>
      <c r="U99" s="155" t="s">
        <v>269</v>
      </c>
      <c r="V99" s="30"/>
      <c r="W99" s="36">
        <v>4</v>
      </c>
      <c r="X99" s="27">
        <v>0.39583333333333331</v>
      </c>
      <c r="Y99" s="31">
        <v>2</v>
      </c>
      <c r="Z99" s="155" t="s">
        <v>270</v>
      </c>
      <c r="AA99" s="31">
        <v>2</v>
      </c>
      <c r="AB99" s="155" t="s">
        <v>270</v>
      </c>
      <c r="AC99" s="29"/>
    </row>
    <row r="100" spans="1:29" ht="15.75" customHeight="1" x14ac:dyDescent="0.25">
      <c r="A100" s="19"/>
      <c r="B100" s="24">
        <f t="shared" si="2"/>
        <v>17</v>
      </c>
      <c r="C100" s="10" t="s">
        <v>160</v>
      </c>
      <c r="D100" s="24" t="s">
        <v>364</v>
      </c>
      <c r="E100" s="28">
        <v>55.789148536666801</v>
      </c>
      <c r="F100" s="28">
        <v>37.454876690521402</v>
      </c>
      <c r="G100" s="24">
        <f t="shared" si="0"/>
        <v>0</v>
      </c>
      <c r="H100" s="21">
        <v>5.6950000000000003</v>
      </c>
      <c r="I100" s="21">
        <f t="shared" si="3"/>
        <v>0.31300000000000061</v>
      </c>
      <c r="J100" s="24">
        <f t="shared" si="1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155" t="s">
        <v>269</v>
      </c>
      <c r="T100" s="31">
        <v>1</v>
      </c>
      <c r="U100" s="155" t="s">
        <v>269</v>
      </c>
      <c r="V100" s="30"/>
      <c r="W100" s="36">
        <v>4</v>
      </c>
      <c r="X100" s="27">
        <v>0.41666666666666669</v>
      </c>
      <c r="Y100" s="31">
        <v>2</v>
      </c>
      <c r="Z100" s="155" t="s">
        <v>270</v>
      </c>
      <c r="AA100" s="31">
        <v>2</v>
      </c>
      <c r="AB100" s="155" t="s">
        <v>270</v>
      </c>
      <c r="AC100" s="29"/>
    </row>
    <row r="101" spans="1:29" ht="15.75" customHeight="1" x14ac:dyDescent="0.25">
      <c r="A101" s="19"/>
      <c r="B101" s="24">
        <f t="shared" si="2"/>
        <v>18</v>
      </c>
      <c r="C101" s="10" t="s">
        <v>229</v>
      </c>
      <c r="D101" s="24" t="s">
        <v>365</v>
      </c>
      <c r="E101" s="28">
        <v>55.791383519762597</v>
      </c>
      <c r="F101" s="28">
        <v>37.457227632740597</v>
      </c>
      <c r="G101" s="24">
        <f t="shared" si="0"/>
        <v>0</v>
      </c>
      <c r="H101" s="21">
        <v>6.1</v>
      </c>
      <c r="I101" s="21">
        <f t="shared" si="3"/>
        <v>0.40499999999999936</v>
      </c>
      <c r="J101" s="24">
        <f t="shared" si="1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155" t="s">
        <v>269</v>
      </c>
      <c r="T101" s="31">
        <v>2</v>
      </c>
      <c r="U101" s="155" t="s">
        <v>269</v>
      </c>
      <c r="V101" s="30"/>
      <c r="W101" s="36">
        <v>4</v>
      </c>
      <c r="X101" s="27">
        <v>0.4375</v>
      </c>
      <c r="Y101" s="31">
        <v>2</v>
      </c>
      <c r="Z101" s="155" t="s">
        <v>270</v>
      </c>
      <c r="AA101" s="31">
        <v>1</v>
      </c>
      <c r="AB101" s="155" t="s">
        <v>483</v>
      </c>
      <c r="AC101" s="29"/>
    </row>
    <row r="102" spans="1:29" ht="15.75" customHeight="1" x14ac:dyDescent="0.25">
      <c r="A102" s="19"/>
      <c r="B102" s="24">
        <f t="shared" si="2"/>
        <v>19</v>
      </c>
      <c r="C102" s="10" t="s">
        <v>308</v>
      </c>
      <c r="D102" s="24" t="s">
        <v>81</v>
      </c>
      <c r="E102" s="28"/>
      <c r="F102" s="28"/>
      <c r="G102" s="52" t="s">
        <v>385</v>
      </c>
      <c r="H102" s="50">
        <f>H101+I102</f>
        <v>6.1999999999999993</v>
      </c>
      <c r="I102" s="21">
        <v>0.1</v>
      </c>
      <c r="J102" s="24"/>
      <c r="L102" s="8">
        <v>19</v>
      </c>
      <c r="M102" s="8">
        <v>0</v>
      </c>
      <c r="N102" s="8">
        <v>1</v>
      </c>
      <c r="O102" s="26"/>
      <c r="P102" s="31">
        <v>3</v>
      </c>
      <c r="Q102" s="35">
        <v>0.45833333333333298</v>
      </c>
      <c r="R102" s="31">
        <v>2</v>
      </c>
      <c r="S102" s="155" t="s">
        <v>269</v>
      </c>
      <c r="T102" s="31">
        <v>2</v>
      </c>
      <c r="U102" s="155" t="s">
        <v>269</v>
      </c>
      <c r="V102" s="30"/>
      <c r="W102" s="36">
        <v>4</v>
      </c>
      <c r="X102" s="27">
        <v>0.45833333333333298</v>
      </c>
      <c r="Y102" s="31">
        <v>1</v>
      </c>
      <c r="Z102" s="155" t="s">
        <v>483</v>
      </c>
      <c r="AA102" s="31">
        <v>1</v>
      </c>
      <c r="AB102" s="155" t="s">
        <v>483</v>
      </c>
      <c r="AC102" s="29"/>
    </row>
    <row r="103" spans="1:29" ht="15.75" customHeight="1" x14ac:dyDescent="0.25">
      <c r="A103" s="19"/>
      <c r="B103" s="24">
        <f t="shared" si="2"/>
        <v>20</v>
      </c>
      <c r="C103" s="10" t="s">
        <v>229</v>
      </c>
      <c r="D103" s="24" t="s">
        <v>229</v>
      </c>
      <c r="E103" s="28">
        <v>55.791383519762597</v>
      </c>
      <c r="F103" s="28">
        <v>37.457227632740597</v>
      </c>
      <c r="G103" s="24">
        <f t="shared" ref="G103:G143" si="4">IF(M102&gt;0,0,IF(N102&gt;0,1,""))</f>
        <v>1</v>
      </c>
      <c r="H103" s="21">
        <v>0</v>
      </c>
      <c r="I103" s="21" t="str">
        <f>IFERROR(IF(IF(ISERROR(H103-H101),"",H103-H101)&lt;0,"",H103-H101)," ")</f>
        <v/>
      </c>
      <c r="J103" s="24">
        <f t="shared" ref="J103:J143" si="5">IF(M102&gt;0,M102,IF(N102&gt;0,N102," "))</f>
        <v>1</v>
      </c>
      <c r="L103" s="8">
        <v>20</v>
      </c>
      <c r="M103" s="8">
        <v>0</v>
      </c>
      <c r="N103" s="8">
        <v>2</v>
      </c>
      <c r="O103" s="26"/>
      <c r="P103" s="31">
        <v>3</v>
      </c>
      <c r="Q103" s="35">
        <v>0.47916666666666702</v>
      </c>
      <c r="R103" s="31">
        <v>2</v>
      </c>
      <c r="S103" s="155" t="s">
        <v>269</v>
      </c>
      <c r="T103" s="31">
        <v>1</v>
      </c>
      <c r="U103" s="155" t="s">
        <v>269</v>
      </c>
      <c r="V103" s="30"/>
      <c r="W103" s="36">
        <v>4</v>
      </c>
      <c r="X103" s="27">
        <v>0.47916666666666702</v>
      </c>
      <c r="Y103" s="31">
        <v>1</v>
      </c>
      <c r="Z103" s="155" t="s">
        <v>483</v>
      </c>
      <c r="AA103" s="31">
        <v>2</v>
      </c>
      <c r="AB103" s="155" t="s">
        <v>483</v>
      </c>
      <c r="AC103" s="29"/>
    </row>
    <row r="104" spans="1:29" ht="15.75" customHeight="1" x14ac:dyDescent="0.25">
      <c r="A104" s="19"/>
      <c r="B104" s="24">
        <f t="shared" si="2"/>
        <v>21</v>
      </c>
      <c r="C104" s="10" t="s">
        <v>204</v>
      </c>
      <c r="D104" s="24" t="s">
        <v>365</v>
      </c>
      <c r="E104" s="28">
        <v>55.7903255442559</v>
      </c>
      <c r="F104" s="28">
        <v>37.464575292438802</v>
      </c>
      <c r="G104" s="24">
        <f t="shared" si="4"/>
        <v>1</v>
      </c>
      <c r="H104" s="21">
        <v>0.57999999999999996</v>
      </c>
      <c r="I104" s="21">
        <f t="shared" si="3"/>
        <v>0.57999999999999996</v>
      </c>
      <c r="J104" s="24">
        <f t="shared" si="5"/>
        <v>2</v>
      </c>
      <c r="L104" s="8">
        <v>21</v>
      </c>
      <c r="M104" s="8">
        <v>0</v>
      </c>
      <c r="N104" s="8">
        <v>3</v>
      </c>
      <c r="O104" s="26"/>
      <c r="P104" s="31">
        <v>3</v>
      </c>
      <c r="Q104" s="35">
        <v>0.5</v>
      </c>
      <c r="R104" s="31">
        <v>1</v>
      </c>
      <c r="S104" s="155" t="s">
        <v>269</v>
      </c>
      <c r="T104" s="31">
        <v>2</v>
      </c>
      <c r="U104" s="155" t="s">
        <v>269</v>
      </c>
      <c r="V104" s="30"/>
      <c r="W104" s="36">
        <v>4</v>
      </c>
      <c r="X104" s="27">
        <v>0.5</v>
      </c>
      <c r="Y104" s="31">
        <v>2</v>
      </c>
      <c r="Z104" s="155" t="s">
        <v>483</v>
      </c>
      <c r="AA104" s="31">
        <v>1</v>
      </c>
      <c r="AB104" s="155" t="s">
        <v>483</v>
      </c>
      <c r="AC104" s="29"/>
    </row>
    <row r="105" spans="1:29" ht="15.75" customHeight="1" x14ac:dyDescent="0.25">
      <c r="A105" s="19"/>
      <c r="B105" s="24">
        <f t="shared" si="2"/>
        <v>22</v>
      </c>
      <c r="C105" s="10" t="s">
        <v>227</v>
      </c>
      <c r="D105" s="24" t="s">
        <v>365</v>
      </c>
      <c r="E105" s="28">
        <v>55.789694814566801</v>
      </c>
      <c r="F105" s="28">
        <v>37.467394225174701</v>
      </c>
      <c r="G105" s="24">
        <f t="shared" si="4"/>
        <v>1</v>
      </c>
      <c r="H105" s="21">
        <v>0.81699999999999995</v>
      </c>
      <c r="I105" s="21">
        <f t="shared" si="3"/>
        <v>0.23699999999999999</v>
      </c>
      <c r="J105" s="24">
        <f t="shared" si="5"/>
        <v>3</v>
      </c>
      <c r="L105" s="8">
        <v>22</v>
      </c>
      <c r="M105" s="8">
        <v>0</v>
      </c>
      <c r="N105" s="8">
        <v>4</v>
      </c>
      <c r="O105" s="26" t="s">
        <v>32</v>
      </c>
      <c r="P105" s="31">
        <v>3</v>
      </c>
      <c r="Q105" s="35">
        <v>0.52083333333333337</v>
      </c>
      <c r="R105" s="31">
        <v>2</v>
      </c>
      <c r="S105" s="155" t="s">
        <v>269</v>
      </c>
      <c r="T105" s="31">
        <v>2</v>
      </c>
      <c r="U105" s="155" t="s">
        <v>269</v>
      </c>
      <c r="V105" s="30"/>
      <c r="W105" s="36">
        <v>4</v>
      </c>
      <c r="X105" s="27">
        <v>0.52083333333333337</v>
      </c>
      <c r="Y105" s="31">
        <v>1</v>
      </c>
      <c r="Z105" s="155" t="s">
        <v>483</v>
      </c>
      <c r="AA105" s="31">
        <v>1</v>
      </c>
      <c r="AB105" s="155" t="s">
        <v>483</v>
      </c>
      <c r="AC105" s="29"/>
    </row>
    <row r="106" spans="1:29" ht="15.75" customHeight="1" x14ac:dyDescent="0.25">
      <c r="A106" s="19"/>
      <c r="B106" s="24">
        <f t="shared" si="2"/>
        <v>23</v>
      </c>
      <c r="C106" s="10" t="s">
        <v>226</v>
      </c>
      <c r="D106" s="24" t="s">
        <v>365</v>
      </c>
      <c r="E106" s="28">
        <v>55.788977296233902</v>
      </c>
      <c r="F106" s="28">
        <v>37.471475656281299</v>
      </c>
      <c r="G106" s="24">
        <f t="shared" si="4"/>
        <v>1</v>
      </c>
      <c r="H106" s="21">
        <v>1.1399999999999999</v>
      </c>
      <c r="I106" s="21">
        <f t="shared" si="3"/>
        <v>0.32299999999999995</v>
      </c>
      <c r="J106" s="24">
        <f t="shared" si="5"/>
        <v>4</v>
      </c>
      <c r="L106" s="8">
        <v>23</v>
      </c>
      <c r="M106" s="8">
        <v>0</v>
      </c>
      <c r="N106" s="8">
        <v>5</v>
      </c>
      <c r="O106" s="26"/>
      <c r="P106" s="31">
        <v>3</v>
      </c>
      <c r="Q106" s="35">
        <v>0.54166666666666663</v>
      </c>
      <c r="R106" s="31">
        <v>2</v>
      </c>
      <c r="S106" s="155" t="s">
        <v>269</v>
      </c>
      <c r="T106" s="31">
        <v>1</v>
      </c>
      <c r="U106" s="155" t="s">
        <v>269</v>
      </c>
      <c r="V106" s="30"/>
      <c r="W106" s="36">
        <v>4</v>
      </c>
      <c r="X106" s="27">
        <v>0.54166666666666663</v>
      </c>
      <c r="Y106" s="31">
        <v>1</v>
      </c>
      <c r="Z106" s="155" t="s">
        <v>483</v>
      </c>
      <c r="AA106" s="31">
        <v>2</v>
      </c>
      <c r="AB106" s="155" t="s">
        <v>483</v>
      </c>
      <c r="AC106" s="29"/>
    </row>
    <row r="107" spans="1:29" ht="15.75" customHeight="1" x14ac:dyDescent="0.25">
      <c r="A107" s="19"/>
      <c r="B107" s="24">
        <f t="shared" si="2"/>
        <v>24</v>
      </c>
      <c r="C107" s="10" t="s">
        <v>225</v>
      </c>
      <c r="D107" s="24" t="s">
        <v>365</v>
      </c>
      <c r="E107" s="28">
        <v>55.789643634525099</v>
      </c>
      <c r="F107" s="28">
        <v>37.4800833207346</v>
      </c>
      <c r="G107" s="24">
        <f t="shared" si="4"/>
        <v>1</v>
      </c>
      <c r="H107" s="21">
        <v>1.865</v>
      </c>
      <c r="I107" s="21">
        <f t="shared" si="3"/>
        <v>0.72500000000000009</v>
      </c>
      <c r="J107" s="24">
        <f t="shared" si="5"/>
        <v>5</v>
      </c>
      <c r="L107" s="8">
        <v>24</v>
      </c>
      <c r="M107" s="8">
        <v>0</v>
      </c>
      <c r="N107" s="8">
        <v>6</v>
      </c>
      <c r="O107" s="26"/>
      <c r="P107" s="31">
        <v>3</v>
      </c>
      <c r="Q107" s="35">
        <v>0.5625</v>
      </c>
      <c r="R107" s="31">
        <v>1</v>
      </c>
      <c r="S107" s="155" t="s">
        <v>269</v>
      </c>
      <c r="T107" s="31">
        <v>2</v>
      </c>
      <c r="U107" s="155" t="s">
        <v>269</v>
      </c>
      <c r="V107" s="30"/>
      <c r="W107" s="36">
        <v>4</v>
      </c>
      <c r="X107" s="27">
        <v>0.5625</v>
      </c>
      <c r="Y107" s="31">
        <v>2</v>
      </c>
      <c r="Z107" s="155" t="s">
        <v>483</v>
      </c>
      <c r="AA107" s="31">
        <v>1</v>
      </c>
      <c r="AB107" s="155" t="s">
        <v>483</v>
      </c>
      <c r="AC107" s="29"/>
    </row>
    <row r="108" spans="1:29" ht="15.75" customHeight="1" x14ac:dyDescent="0.25">
      <c r="A108" s="19"/>
      <c r="B108" s="24">
        <f t="shared" si="2"/>
        <v>25</v>
      </c>
      <c r="C108" s="10" t="s">
        <v>224</v>
      </c>
      <c r="D108" s="24" t="s">
        <v>366</v>
      </c>
      <c r="E108" s="28">
        <v>55.7911346666451</v>
      </c>
      <c r="F108" s="28">
        <v>37.482475765241901</v>
      </c>
      <c r="G108" s="24">
        <f t="shared" si="4"/>
        <v>1</v>
      </c>
      <c r="H108" s="21">
        <v>2.1339999999999999</v>
      </c>
      <c r="I108" s="21">
        <f t="shared" si="3"/>
        <v>0.26899999999999991</v>
      </c>
      <c r="J108" s="24">
        <f t="shared" si="5"/>
        <v>6</v>
      </c>
      <c r="L108" s="8">
        <v>25</v>
      </c>
      <c r="M108" s="8">
        <v>0</v>
      </c>
      <c r="N108" s="8">
        <v>7</v>
      </c>
      <c r="O108" s="26"/>
      <c r="P108" s="31">
        <v>3</v>
      </c>
      <c r="Q108" s="35">
        <v>0.58333333333333337</v>
      </c>
      <c r="R108" s="31">
        <v>2</v>
      </c>
      <c r="S108" s="155" t="s">
        <v>269</v>
      </c>
      <c r="T108" s="31">
        <v>2</v>
      </c>
      <c r="U108" s="155" t="s">
        <v>269</v>
      </c>
      <c r="V108" s="30"/>
      <c r="W108" s="36">
        <v>4</v>
      </c>
      <c r="X108" s="27">
        <v>0.58333333333333337</v>
      </c>
      <c r="Y108" s="31">
        <v>1</v>
      </c>
      <c r="Z108" s="155" t="s">
        <v>483</v>
      </c>
      <c r="AA108" s="31">
        <v>1</v>
      </c>
      <c r="AB108" s="155" t="s">
        <v>483</v>
      </c>
      <c r="AC108" s="29"/>
    </row>
    <row r="109" spans="1:29" ht="15.75" customHeight="1" x14ac:dyDescent="0.25">
      <c r="A109" s="19"/>
      <c r="B109" s="24">
        <f t="shared" si="2"/>
        <v>26</v>
      </c>
      <c r="C109" s="10" t="s">
        <v>223</v>
      </c>
      <c r="D109" s="24" t="s">
        <v>366</v>
      </c>
      <c r="E109" s="28">
        <v>55.794925331473799</v>
      </c>
      <c r="F109" s="28">
        <v>37.483333033838903</v>
      </c>
      <c r="G109" s="24">
        <f t="shared" si="4"/>
        <v>1</v>
      </c>
      <c r="H109" s="21">
        <v>2.6589999999999998</v>
      </c>
      <c r="I109" s="21">
        <f t="shared" si="3"/>
        <v>0.52499999999999991</v>
      </c>
      <c r="J109" s="24">
        <f t="shared" si="5"/>
        <v>7</v>
      </c>
      <c r="L109" s="8">
        <v>26</v>
      </c>
      <c r="M109" s="8">
        <v>0</v>
      </c>
      <c r="N109" s="8">
        <v>8</v>
      </c>
      <c r="O109" s="26"/>
      <c r="P109" s="31">
        <v>3</v>
      </c>
      <c r="Q109" s="35">
        <v>0.60416666666666663</v>
      </c>
      <c r="R109" s="31">
        <v>2</v>
      </c>
      <c r="S109" s="155" t="s">
        <v>269</v>
      </c>
      <c r="T109" s="31">
        <v>1</v>
      </c>
      <c r="U109" s="155" t="s">
        <v>269</v>
      </c>
      <c r="V109" s="30"/>
      <c r="W109" s="36">
        <v>4</v>
      </c>
      <c r="X109" s="27">
        <v>0.60416666666666663</v>
      </c>
      <c r="Y109" s="31">
        <v>1</v>
      </c>
      <c r="Z109" s="155" t="s">
        <v>483</v>
      </c>
      <c r="AA109" s="31">
        <v>2</v>
      </c>
      <c r="AB109" s="155" t="s">
        <v>483</v>
      </c>
      <c r="AC109" s="29"/>
    </row>
    <row r="110" spans="1:29" ht="15.75" customHeight="1" x14ac:dyDescent="0.25">
      <c r="A110" s="19"/>
      <c r="B110" s="24">
        <f t="shared" si="2"/>
        <v>27</v>
      </c>
      <c r="C110" s="10" t="s">
        <v>222</v>
      </c>
      <c r="D110" s="24" t="s">
        <v>366</v>
      </c>
      <c r="E110" s="28">
        <v>55.797724627908202</v>
      </c>
      <c r="F110" s="28">
        <v>37.484458113297102</v>
      </c>
      <c r="G110" s="24">
        <f t="shared" si="4"/>
        <v>1</v>
      </c>
      <c r="H110" s="21">
        <v>3.0939999999999999</v>
      </c>
      <c r="I110" s="21">
        <f t="shared" si="3"/>
        <v>0.43500000000000005</v>
      </c>
      <c r="J110" s="24">
        <f t="shared" si="5"/>
        <v>8</v>
      </c>
      <c r="L110" s="8">
        <v>27</v>
      </c>
      <c r="M110" s="8">
        <v>0</v>
      </c>
      <c r="N110" s="8">
        <v>9</v>
      </c>
      <c r="O110" s="26"/>
      <c r="P110" s="31">
        <v>3</v>
      </c>
      <c r="Q110" s="35">
        <v>0.625</v>
      </c>
      <c r="R110" s="31">
        <v>1</v>
      </c>
      <c r="S110" s="155" t="s">
        <v>269</v>
      </c>
      <c r="T110" s="31">
        <v>2</v>
      </c>
      <c r="U110" s="155" t="s">
        <v>269</v>
      </c>
      <c r="V110" s="30"/>
      <c r="W110" s="36">
        <v>4</v>
      </c>
      <c r="X110" s="27">
        <v>0.625</v>
      </c>
      <c r="Y110" s="31">
        <v>2</v>
      </c>
      <c r="Z110" s="155" t="s">
        <v>483</v>
      </c>
      <c r="AA110" s="31">
        <v>1</v>
      </c>
      <c r="AB110" s="155" t="s">
        <v>483</v>
      </c>
      <c r="AC110" s="29"/>
    </row>
    <row r="111" spans="1:29" ht="15.75" customHeight="1" x14ac:dyDescent="0.25">
      <c r="A111" s="19"/>
      <c r="B111" s="24">
        <f t="shared" si="2"/>
        <v>28</v>
      </c>
      <c r="C111" s="10" t="s">
        <v>221</v>
      </c>
      <c r="D111" s="24" t="s">
        <v>360</v>
      </c>
      <c r="E111" s="28">
        <v>55.7956719925755</v>
      </c>
      <c r="F111" s="28">
        <v>37.488985508720901</v>
      </c>
      <c r="G111" s="24">
        <f t="shared" si="4"/>
        <v>1</v>
      </c>
      <c r="H111" s="21">
        <v>3.5569999999999999</v>
      </c>
      <c r="I111" s="21">
        <f t="shared" si="3"/>
        <v>0.46300000000000008</v>
      </c>
      <c r="J111" s="24">
        <f t="shared" si="5"/>
        <v>9</v>
      </c>
      <c r="L111" s="8">
        <v>28</v>
      </c>
      <c r="M111" s="8">
        <v>0</v>
      </c>
      <c r="N111" s="8">
        <v>10</v>
      </c>
      <c r="O111" s="156"/>
      <c r="P111" s="31">
        <v>3</v>
      </c>
      <c r="Q111" s="35">
        <v>0.64583333333333337</v>
      </c>
      <c r="R111" s="31">
        <v>2</v>
      </c>
      <c r="S111" s="155" t="s">
        <v>269</v>
      </c>
      <c r="T111" s="31">
        <v>2</v>
      </c>
      <c r="U111" s="155" t="s">
        <v>269</v>
      </c>
      <c r="V111" s="30"/>
      <c r="W111" s="36">
        <v>4</v>
      </c>
      <c r="X111" s="27">
        <v>0.64583333333333337</v>
      </c>
      <c r="Y111" s="31">
        <v>1</v>
      </c>
      <c r="Z111" s="155" t="s">
        <v>483</v>
      </c>
      <c r="AA111" s="31">
        <v>1</v>
      </c>
      <c r="AB111" s="155" t="s">
        <v>483</v>
      </c>
      <c r="AC111" s="29"/>
    </row>
    <row r="112" spans="1:29" ht="15.75" customHeight="1" x14ac:dyDescent="0.25">
      <c r="A112" s="19"/>
      <c r="B112" s="24">
        <f t="shared" si="2"/>
        <v>29</v>
      </c>
      <c r="C112" s="10" t="s">
        <v>202</v>
      </c>
      <c r="D112" s="24" t="s">
        <v>360</v>
      </c>
      <c r="E112" s="28">
        <v>55.794014893819501</v>
      </c>
      <c r="F112" s="28">
        <v>37.492116107159298</v>
      </c>
      <c r="G112" s="24">
        <f t="shared" si="4"/>
        <v>1</v>
      </c>
      <c r="H112" s="21">
        <v>3.8809999999999998</v>
      </c>
      <c r="I112" s="21">
        <f t="shared" si="3"/>
        <v>0.32399999999999984</v>
      </c>
      <c r="J112" s="24">
        <f t="shared" si="5"/>
        <v>10</v>
      </c>
      <c r="L112" s="8">
        <v>29</v>
      </c>
      <c r="M112" s="8">
        <v>0</v>
      </c>
      <c r="N112" s="8">
        <v>11</v>
      </c>
      <c r="O112" s="26"/>
      <c r="P112" s="31">
        <v>3</v>
      </c>
      <c r="Q112" s="35">
        <v>0.66666666666666663</v>
      </c>
      <c r="R112" s="31">
        <v>2</v>
      </c>
      <c r="S112" s="155" t="s">
        <v>269</v>
      </c>
      <c r="T112" s="31">
        <v>1</v>
      </c>
      <c r="U112" s="155" t="s">
        <v>269</v>
      </c>
      <c r="V112" s="30"/>
      <c r="W112" s="36">
        <v>4</v>
      </c>
      <c r="X112" s="27">
        <v>0.66666666666666663</v>
      </c>
      <c r="Y112" s="31">
        <v>1</v>
      </c>
      <c r="Z112" s="155" t="s">
        <v>483</v>
      </c>
      <c r="AA112" s="31">
        <v>2</v>
      </c>
      <c r="AB112" s="155" t="s">
        <v>483</v>
      </c>
      <c r="AC112" s="29"/>
    </row>
    <row r="113" spans="1:29" ht="15.75" customHeight="1" x14ac:dyDescent="0.25">
      <c r="A113" s="19"/>
      <c r="B113" s="24">
        <f t="shared" si="2"/>
        <v>30</v>
      </c>
      <c r="C113" s="10" t="s">
        <v>201</v>
      </c>
      <c r="D113" s="24" t="s">
        <v>367</v>
      </c>
      <c r="E113" s="28">
        <v>55.795216517035797</v>
      </c>
      <c r="F113" s="28">
        <v>37.496777078532197</v>
      </c>
      <c r="G113" s="24">
        <f t="shared" si="4"/>
        <v>1</v>
      </c>
      <c r="H113" s="21">
        <v>4.4279999999999999</v>
      </c>
      <c r="I113" s="21">
        <f t="shared" si="3"/>
        <v>0.54700000000000015</v>
      </c>
      <c r="J113" s="24">
        <f t="shared" si="5"/>
        <v>11</v>
      </c>
      <c r="L113" s="8">
        <v>30</v>
      </c>
      <c r="M113" s="8">
        <v>0</v>
      </c>
      <c r="N113" s="8">
        <v>12</v>
      </c>
      <c r="O113" s="26"/>
      <c r="P113" s="31">
        <v>3</v>
      </c>
      <c r="Q113" s="35">
        <v>0.6875</v>
      </c>
      <c r="R113" s="31">
        <v>1</v>
      </c>
      <c r="S113" s="155" t="s">
        <v>269</v>
      </c>
      <c r="T113" s="31">
        <v>2</v>
      </c>
      <c r="U113" s="155" t="s">
        <v>270</v>
      </c>
      <c r="V113" s="30"/>
      <c r="W113" s="36">
        <v>4</v>
      </c>
      <c r="X113" s="27">
        <v>0.6875</v>
      </c>
      <c r="Y113" s="31">
        <v>2</v>
      </c>
      <c r="Z113" s="155" t="s">
        <v>483</v>
      </c>
      <c r="AA113" s="31">
        <v>1</v>
      </c>
      <c r="AB113" s="155" t="s">
        <v>483</v>
      </c>
      <c r="AC113" s="29"/>
    </row>
    <row r="114" spans="1:29" ht="15.75" customHeight="1" x14ac:dyDescent="0.25">
      <c r="A114" s="19"/>
      <c r="B114" s="24">
        <f t="shared" si="2"/>
        <v>31</v>
      </c>
      <c r="C114" s="10" t="s">
        <v>200</v>
      </c>
      <c r="D114" s="24" t="s">
        <v>359</v>
      </c>
      <c r="E114" s="28">
        <v>55.800531309563702</v>
      </c>
      <c r="F114" s="28">
        <v>37.5058578547563</v>
      </c>
      <c r="G114" s="24">
        <f t="shared" si="4"/>
        <v>1</v>
      </c>
      <c r="H114" s="21">
        <v>5.3570000000000002</v>
      </c>
      <c r="I114" s="21">
        <f t="shared" si="3"/>
        <v>0.92900000000000027</v>
      </c>
      <c r="J114" s="24">
        <f t="shared" si="5"/>
        <v>12</v>
      </c>
      <c r="L114" s="8">
        <v>31</v>
      </c>
      <c r="M114" s="8">
        <v>0</v>
      </c>
      <c r="N114" s="8">
        <v>13</v>
      </c>
      <c r="O114" s="26"/>
      <c r="P114" s="31">
        <v>3</v>
      </c>
      <c r="Q114" s="35">
        <v>0.70833333333333337</v>
      </c>
      <c r="R114" s="31">
        <v>2</v>
      </c>
      <c r="S114" s="155" t="s">
        <v>270</v>
      </c>
      <c r="T114" s="31">
        <v>3</v>
      </c>
      <c r="U114" s="155" t="s">
        <v>270</v>
      </c>
      <c r="V114" s="30"/>
      <c r="W114" s="36">
        <v>4</v>
      </c>
      <c r="X114" s="27">
        <v>0.70833333333333337</v>
      </c>
      <c r="Y114" s="31">
        <v>1</v>
      </c>
      <c r="Z114" s="155" t="s">
        <v>483</v>
      </c>
      <c r="AA114" s="31">
        <v>1</v>
      </c>
      <c r="AB114" s="155" t="s">
        <v>483</v>
      </c>
      <c r="AC114" s="29"/>
    </row>
    <row r="115" spans="1:29" ht="15.75" customHeight="1" x14ac:dyDescent="0.25">
      <c r="A115" s="19"/>
      <c r="B115" s="24">
        <f t="shared" si="2"/>
        <v>32</v>
      </c>
      <c r="C115" s="10" t="s">
        <v>211</v>
      </c>
      <c r="D115" s="24" t="s">
        <v>368</v>
      </c>
      <c r="E115" s="28">
        <v>55.802310232931902</v>
      </c>
      <c r="F115" s="28">
        <v>37.513734186842498</v>
      </c>
      <c r="G115" s="24">
        <f t="shared" si="4"/>
        <v>1</v>
      </c>
      <c r="H115" s="21">
        <v>6.1</v>
      </c>
      <c r="I115" s="21">
        <f t="shared" si="3"/>
        <v>0.74299999999999944</v>
      </c>
      <c r="J115" s="24">
        <f t="shared" si="5"/>
        <v>13</v>
      </c>
      <c r="L115" s="8">
        <v>32</v>
      </c>
      <c r="M115" s="8">
        <v>0</v>
      </c>
      <c r="N115" s="8">
        <v>0</v>
      </c>
      <c r="O115" s="26"/>
      <c r="P115" s="31">
        <v>3</v>
      </c>
      <c r="Q115" s="35">
        <v>0.72916666666666663</v>
      </c>
      <c r="R115" s="31">
        <v>3</v>
      </c>
      <c r="S115" s="155" t="s">
        <v>270</v>
      </c>
      <c r="T115" s="31">
        <v>2</v>
      </c>
      <c r="U115" s="155" t="s">
        <v>270</v>
      </c>
      <c r="V115" s="30"/>
      <c r="W115" s="36">
        <v>4</v>
      </c>
      <c r="X115" s="27">
        <v>0.72916666666666663</v>
      </c>
      <c r="Y115" s="31">
        <v>1</v>
      </c>
      <c r="Z115" s="155" t="s">
        <v>483</v>
      </c>
      <c r="AA115" s="31">
        <v>2</v>
      </c>
      <c r="AB115" s="155" t="s">
        <v>483</v>
      </c>
      <c r="AC115" s="29"/>
    </row>
    <row r="116" spans="1:29" ht="15.75" customHeight="1" x14ac:dyDescent="0.25">
      <c r="A116" s="19"/>
      <c r="B116" s="24">
        <f t="shared" si="2"/>
        <v>33</v>
      </c>
      <c r="C116" s="10" t="s">
        <v>308</v>
      </c>
      <c r="D116" s="28" t="s">
        <v>32</v>
      </c>
      <c r="E116" s="28" t="s">
        <v>32</v>
      </c>
      <c r="F116" s="28" t="s">
        <v>32</v>
      </c>
      <c r="G116" s="52" t="s">
        <v>385</v>
      </c>
      <c r="H116" s="48">
        <f>H115+I116</f>
        <v>6.1</v>
      </c>
      <c r="I116" s="21">
        <v>0</v>
      </c>
      <c r="J116" s="24" t="str">
        <f t="shared" si="5"/>
        <v xml:space="preserve"> </v>
      </c>
      <c r="L116" s="8">
        <v>33</v>
      </c>
      <c r="M116" s="8">
        <v>0</v>
      </c>
      <c r="N116" s="8">
        <v>0</v>
      </c>
      <c r="O116" s="26"/>
      <c r="P116" s="31">
        <v>3</v>
      </c>
      <c r="Q116" s="35">
        <v>0.75</v>
      </c>
      <c r="R116" s="31">
        <v>2</v>
      </c>
      <c r="S116" s="155" t="s">
        <v>270</v>
      </c>
      <c r="T116" s="31">
        <v>3</v>
      </c>
      <c r="U116" s="155" t="s">
        <v>270</v>
      </c>
      <c r="V116" s="30"/>
      <c r="W116" s="36">
        <v>4</v>
      </c>
      <c r="X116" s="27">
        <v>0.75</v>
      </c>
      <c r="Y116" s="31">
        <v>2</v>
      </c>
      <c r="Z116" s="155" t="s">
        <v>483</v>
      </c>
      <c r="AA116" s="31">
        <v>1</v>
      </c>
      <c r="AB116" s="91" t="s">
        <v>266</v>
      </c>
      <c r="AC116" s="29"/>
    </row>
    <row r="117" spans="1:29" ht="15.75" customHeight="1" x14ac:dyDescent="0.25">
      <c r="A117" s="19"/>
      <c r="B117" s="24" t="str">
        <f t="shared" si="2"/>
        <v xml:space="preserve"> </v>
      </c>
      <c r="C117" s="10" t="s">
        <v>32</v>
      </c>
      <c r="D117" s="10"/>
      <c r="E117" s="28" t="s">
        <v>32</v>
      </c>
      <c r="F117" s="28" t="s">
        <v>32</v>
      </c>
      <c r="G117" s="24" t="str">
        <f t="shared" si="4"/>
        <v/>
      </c>
      <c r="H117" s="21" t="s">
        <v>81</v>
      </c>
      <c r="I117" s="21" t="str">
        <f t="shared" si="3"/>
        <v xml:space="preserve"> </v>
      </c>
      <c r="J117" s="24" t="str">
        <f t="shared" si="5"/>
        <v xml:space="preserve"> </v>
      </c>
      <c r="L117" s="8">
        <v>34</v>
      </c>
      <c r="M117" s="8">
        <v>0</v>
      </c>
      <c r="N117" s="8">
        <v>0</v>
      </c>
      <c r="O117" s="26"/>
      <c r="P117" s="31">
        <v>3</v>
      </c>
      <c r="Q117" s="35">
        <v>0.77083333333333337</v>
      </c>
      <c r="R117" s="31">
        <v>3</v>
      </c>
      <c r="S117" s="155" t="s">
        <v>270</v>
      </c>
      <c r="T117" s="31">
        <v>2</v>
      </c>
      <c r="U117" s="155" t="s">
        <v>270</v>
      </c>
      <c r="V117" s="30"/>
      <c r="W117" s="36">
        <v>4</v>
      </c>
      <c r="X117" s="27">
        <v>0.77083333333333337</v>
      </c>
      <c r="Y117" s="31">
        <v>1</v>
      </c>
      <c r="Z117" s="91" t="s">
        <v>266</v>
      </c>
      <c r="AA117" s="31">
        <v>1</v>
      </c>
      <c r="AB117" s="91" t="s">
        <v>266</v>
      </c>
      <c r="AC117" s="29"/>
    </row>
    <row r="118" spans="1:29" ht="15.75" customHeight="1" x14ac:dyDescent="0.25">
      <c r="A118" s="19"/>
      <c r="B118" s="24" t="str">
        <f t="shared" si="2"/>
        <v xml:space="preserve"> </v>
      </c>
      <c r="C118" s="10" t="s">
        <v>32</v>
      </c>
      <c r="D118" s="10"/>
      <c r="E118" s="28" t="s">
        <v>32</v>
      </c>
      <c r="F118" s="28" t="s">
        <v>32</v>
      </c>
      <c r="G118" s="24" t="str">
        <f t="shared" si="4"/>
        <v/>
      </c>
      <c r="H118" s="21" t="s">
        <v>81</v>
      </c>
      <c r="I118" s="21" t="str">
        <f t="shared" si="3"/>
        <v xml:space="preserve"> </v>
      </c>
      <c r="J118" s="24" t="str">
        <f t="shared" si="5"/>
        <v xml:space="preserve"> </v>
      </c>
      <c r="L118" s="8">
        <v>35</v>
      </c>
      <c r="M118" s="8">
        <v>0</v>
      </c>
      <c r="N118" s="8">
        <v>0</v>
      </c>
      <c r="O118" s="26"/>
      <c r="P118" s="31">
        <v>3</v>
      </c>
      <c r="Q118" s="35">
        <v>0.79166666666666663</v>
      </c>
      <c r="R118" s="31">
        <v>2</v>
      </c>
      <c r="S118" s="155" t="s">
        <v>270</v>
      </c>
      <c r="T118" s="31">
        <v>3</v>
      </c>
      <c r="U118" s="155" t="s">
        <v>270</v>
      </c>
      <c r="V118" s="30"/>
      <c r="W118" s="36">
        <v>4</v>
      </c>
      <c r="X118" s="27">
        <v>0.79166666666666663</v>
      </c>
      <c r="Y118" s="31">
        <v>1</v>
      </c>
      <c r="Z118" s="91" t="s">
        <v>266</v>
      </c>
      <c r="AA118" s="31">
        <v>1</v>
      </c>
      <c r="AB118" s="91" t="s">
        <v>266</v>
      </c>
      <c r="AC118" s="29"/>
    </row>
    <row r="119" spans="1:29" ht="15.75" customHeight="1" x14ac:dyDescent="0.25">
      <c r="B119" s="24" t="str">
        <f t="shared" si="2"/>
        <v xml:space="preserve"> </v>
      </c>
      <c r="C119" s="10" t="s">
        <v>32</v>
      </c>
      <c r="D119" s="10"/>
      <c r="E119" s="28" t="s">
        <v>32</v>
      </c>
      <c r="F119" s="28" t="s">
        <v>32</v>
      </c>
      <c r="G119" s="24" t="str">
        <f t="shared" si="4"/>
        <v/>
      </c>
      <c r="H119" s="21" t="s">
        <v>81</v>
      </c>
      <c r="I119" s="21" t="str">
        <f t="shared" si="3"/>
        <v xml:space="preserve"> </v>
      </c>
      <c r="J119" s="24" t="str">
        <f t="shared" si="5"/>
        <v xml:space="preserve"> </v>
      </c>
      <c r="L119" s="8">
        <v>36</v>
      </c>
      <c r="M119" s="8">
        <v>0</v>
      </c>
      <c r="N119" s="8">
        <v>0</v>
      </c>
      <c r="O119" s="26"/>
      <c r="P119" s="31">
        <v>3</v>
      </c>
      <c r="Q119" s="35">
        <v>0.8125</v>
      </c>
      <c r="R119" s="31">
        <v>3</v>
      </c>
      <c r="S119" s="155" t="s">
        <v>270</v>
      </c>
      <c r="T119" s="31">
        <v>1</v>
      </c>
      <c r="U119" s="91" t="s">
        <v>266</v>
      </c>
      <c r="V119" s="30"/>
      <c r="W119" s="36">
        <v>4</v>
      </c>
      <c r="X119" s="27">
        <v>0.8125</v>
      </c>
      <c r="Y119" s="31">
        <v>1</v>
      </c>
      <c r="Z119" s="91" t="s">
        <v>266</v>
      </c>
      <c r="AA119" s="31">
        <v>1</v>
      </c>
      <c r="AB119" s="91" t="s">
        <v>266</v>
      </c>
      <c r="AC119" s="29"/>
    </row>
    <row r="120" spans="1:29" ht="15.75" customHeight="1" x14ac:dyDescent="0.25">
      <c r="B120" s="24" t="str">
        <f t="shared" si="2"/>
        <v xml:space="preserve"> </v>
      </c>
      <c r="C120" s="10" t="s">
        <v>32</v>
      </c>
      <c r="D120" s="10"/>
      <c r="E120" s="28" t="s">
        <v>32</v>
      </c>
      <c r="F120" s="28" t="s">
        <v>32</v>
      </c>
      <c r="G120" s="24" t="str">
        <f t="shared" si="4"/>
        <v/>
      </c>
      <c r="H120" s="21" t="s">
        <v>81</v>
      </c>
      <c r="I120" s="21" t="str">
        <f t="shared" si="3"/>
        <v xml:space="preserve"> </v>
      </c>
      <c r="J120" s="24" t="str">
        <f t="shared" si="5"/>
        <v xml:space="preserve"> </v>
      </c>
      <c r="L120" s="8">
        <v>37</v>
      </c>
      <c r="M120" s="8">
        <v>0</v>
      </c>
      <c r="N120" s="8">
        <v>0</v>
      </c>
      <c r="O120" s="26"/>
      <c r="P120" s="31">
        <v>3</v>
      </c>
      <c r="Q120" s="35">
        <v>0.83333333333333337</v>
      </c>
      <c r="R120" s="31">
        <v>1</v>
      </c>
      <c r="S120" s="91" t="s">
        <v>266</v>
      </c>
      <c r="T120" s="31">
        <v>1</v>
      </c>
      <c r="U120" s="91" t="s">
        <v>266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1:29" ht="15.75" customHeight="1" x14ac:dyDescent="0.25">
      <c r="B121" s="24" t="str">
        <f t="shared" si="2"/>
        <v xml:space="preserve"> </v>
      </c>
      <c r="C121" s="10" t="s">
        <v>32</v>
      </c>
      <c r="D121" s="10"/>
      <c r="E121" s="28" t="s">
        <v>32</v>
      </c>
      <c r="F121" s="28" t="s">
        <v>32</v>
      </c>
      <c r="G121" s="24" t="str">
        <f t="shared" si="4"/>
        <v/>
      </c>
      <c r="H121" s="21" t="s">
        <v>81</v>
      </c>
      <c r="I121" s="21" t="str">
        <f t="shared" si="3"/>
        <v xml:space="preserve"> </v>
      </c>
      <c r="J121" s="24" t="str">
        <f t="shared" si="5"/>
        <v xml:space="preserve"> </v>
      </c>
      <c r="L121" s="8">
        <v>38</v>
      </c>
      <c r="M121" s="8">
        <v>0</v>
      </c>
      <c r="N121" s="8">
        <v>0</v>
      </c>
      <c r="O121" s="26"/>
      <c r="P121" s="31">
        <v>3</v>
      </c>
      <c r="Q121" s="35">
        <v>0.85416666666666663</v>
      </c>
      <c r="R121" s="31">
        <v>1</v>
      </c>
      <c r="S121" s="91" t="s">
        <v>266</v>
      </c>
      <c r="T121" s="31">
        <v>1</v>
      </c>
      <c r="U121" s="91" t="s">
        <v>266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1:29" ht="15.75" customHeight="1" x14ac:dyDescent="0.25">
      <c r="B122" s="24" t="str">
        <f t="shared" si="2"/>
        <v xml:space="preserve"> </v>
      </c>
      <c r="C122" s="10" t="s">
        <v>32</v>
      </c>
      <c r="D122" s="10"/>
      <c r="E122" s="28" t="s">
        <v>32</v>
      </c>
      <c r="F122" s="28" t="s">
        <v>32</v>
      </c>
      <c r="G122" s="24" t="str">
        <f t="shared" si="4"/>
        <v/>
      </c>
      <c r="H122" s="21" t="s">
        <v>81</v>
      </c>
      <c r="I122" s="21" t="str">
        <f t="shared" si="3"/>
        <v xml:space="preserve"> </v>
      </c>
      <c r="J122" s="24" t="str">
        <f t="shared" si="5"/>
        <v xml:space="preserve"> </v>
      </c>
      <c r="L122" s="8">
        <v>39</v>
      </c>
      <c r="M122" s="8">
        <v>0</v>
      </c>
      <c r="N122" s="8">
        <v>0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9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1:29" ht="15.75" customHeight="1" x14ac:dyDescent="0.25">
      <c r="B123" s="24" t="str">
        <f t="shared" si="2"/>
        <v xml:space="preserve"> </v>
      </c>
      <c r="C123" s="10" t="s">
        <v>32</v>
      </c>
      <c r="D123" s="10"/>
      <c r="E123" s="28" t="s">
        <v>32</v>
      </c>
      <c r="F123" s="28" t="s">
        <v>32</v>
      </c>
      <c r="G123" s="24" t="str">
        <f t="shared" si="4"/>
        <v/>
      </c>
      <c r="H123" s="21" t="s">
        <v>81</v>
      </c>
      <c r="I123" s="21" t="str">
        <f t="shared" si="3"/>
        <v xml:space="preserve"> </v>
      </c>
      <c r="J123" s="24" t="str">
        <f t="shared" si="5"/>
        <v xml:space="preserve"> </v>
      </c>
      <c r="L123" s="8">
        <v>40</v>
      </c>
      <c r="M123" s="8">
        <v>0</v>
      </c>
      <c r="N123" s="8">
        <v>0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9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1:29" ht="15.75" customHeight="1" x14ac:dyDescent="0.25">
      <c r="B124" s="24" t="str">
        <f t="shared" si="2"/>
        <v xml:space="preserve"> </v>
      </c>
      <c r="C124" s="10" t="s">
        <v>32</v>
      </c>
      <c r="D124" s="10"/>
      <c r="E124" s="28" t="s">
        <v>32</v>
      </c>
      <c r="F124" s="28" t="s">
        <v>32</v>
      </c>
      <c r="G124" s="24" t="str">
        <f t="shared" si="4"/>
        <v/>
      </c>
      <c r="H124" s="21" t="s">
        <v>81</v>
      </c>
      <c r="I124" s="21" t="str">
        <f t="shared" si="3"/>
        <v xml:space="preserve"> </v>
      </c>
      <c r="J124" s="24" t="str">
        <f t="shared" si="5"/>
        <v xml:space="preserve"> 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9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1:29" ht="15.75" customHeight="1" x14ac:dyDescent="0.25">
      <c r="B125" s="24" t="str">
        <f t="shared" si="2"/>
        <v xml:space="preserve"> </v>
      </c>
      <c r="C125" s="10" t="s">
        <v>32</v>
      </c>
      <c r="D125" s="10"/>
      <c r="E125" s="28" t="s">
        <v>32</v>
      </c>
      <c r="F125" s="28" t="s">
        <v>32</v>
      </c>
      <c r="G125" s="24" t="str">
        <f t="shared" si="4"/>
        <v/>
      </c>
      <c r="H125" s="21" t="s">
        <v>81</v>
      </c>
      <c r="I125" s="21" t="str">
        <f t="shared" si="3"/>
        <v xml:space="preserve"> </v>
      </c>
      <c r="J125" s="24" t="str">
        <f t="shared" si="5"/>
        <v xml:space="preserve"> 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9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1:29" ht="15.75" customHeight="1" x14ac:dyDescent="0.25">
      <c r="B126" s="24" t="str">
        <f t="shared" si="2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si="4"/>
        <v/>
      </c>
      <c r="H126" s="21" t="s">
        <v>81</v>
      </c>
      <c r="I126" s="21" t="str">
        <f t="shared" si="3"/>
        <v xml:space="preserve"> </v>
      </c>
      <c r="J126" s="24" t="str">
        <f t="shared" si="5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1</v>
      </c>
      <c r="S126" s="91" t="s">
        <v>266</v>
      </c>
      <c r="T126" s="31">
        <v>1</v>
      </c>
      <c r="U126" s="91" t="s">
        <v>266</v>
      </c>
      <c r="V126" s="30"/>
      <c r="W126" s="36">
        <v>4</v>
      </c>
      <c r="X126" s="27">
        <v>0.95833333333333337</v>
      </c>
      <c r="Y126" s="31">
        <v>1</v>
      </c>
      <c r="Z126" s="91" t="s">
        <v>266</v>
      </c>
      <c r="AA126" s="31">
        <v>1</v>
      </c>
      <c r="AB126" s="91" t="s">
        <v>266</v>
      </c>
      <c r="AC126" s="29"/>
    </row>
    <row r="127" spans="1:29" ht="15.75" customHeight="1" x14ac:dyDescent="0.25">
      <c r="B127" s="24" t="str">
        <f t="shared" si="2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4"/>
        <v/>
      </c>
      <c r="H127" s="21" t="s">
        <v>81</v>
      </c>
      <c r="I127" s="21" t="str">
        <f t="shared" si="3"/>
        <v xml:space="preserve"> </v>
      </c>
      <c r="J127" s="24" t="str">
        <f t="shared" si="5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1</v>
      </c>
      <c r="S127" s="91" t="s">
        <v>266</v>
      </c>
      <c r="T127" s="31">
        <v>1</v>
      </c>
      <c r="U127" s="91" t="s">
        <v>266</v>
      </c>
      <c r="V127" s="30"/>
      <c r="W127" s="36">
        <v>4</v>
      </c>
      <c r="X127" s="27">
        <v>0.97916666666666663</v>
      </c>
      <c r="Y127" s="31">
        <v>1</v>
      </c>
      <c r="Z127" s="91" t="s">
        <v>266</v>
      </c>
      <c r="AA127" s="31">
        <v>1</v>
      </c>
      <c r="AB127" s="91" t="s">
        <v>266</v>
      </c>
      <c r="AC127" s="29"/>
    </row>
    <row r="128" spans="1:29" ht="15.75" customHeight="1" x14ac:dyDescent="0.25">
      <c r="B128" s="24" t="str">
        <f t="shared" si="2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4"/>
        <v/>
      </c>
      <c r="H128" s="21" t="s">
        <v>81</v>
      </c>
      <c r="I128" s="21" t="str">
        <f t="shared" si="3"/>
        <v xml:space="preserve"> </v>
      </c>
      <c r="J128" s="24" t="str">
        <f t="shared" si="5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1</v>
      </c>
      <c r="S128" s="91" t="s">
        <v>266</v>
      </c>
      <c r="T128" s="31">
        <v>1</v>
      </c>
      <c r="U128" s="91" t="s">
        <v>266</v>
      </c>
      <c r="V128" s="30"/>
      <c r="W128" s="36">
        <v>4</v>
      </c>
      <c r="X128" s="27">
        <v>0</v>
      </c>
      <c r="Y128" s="31">
        <v>1</v>
      </c>
      <c r="Z128" s="91" t="s">
        <v>266</v>
      </c>
      <c r="AA128" s="31">
        <v>1</v>
      </c>
      <c r="AB128" s="91" t="s">
        <v>266</v>
      </c>
      <c r="AC128" s="29"/>
    </row>
    <row r="129" spans="2:29" ht="15.75" customHeight="1" x14ac:dyDescent="0.25">
      <c r="B129" s="24" t="str">
        <f t="shared" si="2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4"/>
        <v/>
      </c>
      <c r="H129" s="21" t="s">
        <v>81</v>
      </c>
      <c r="I129" s="21" t="str">
        <f t="shared" si="3"/>
        <v xml:space="preserve"> </v>
      </c>
      <c r="J129" s="24" t="str">
        <f t="shared" si="5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1</v>
      </c>
      <c r="S129" s="91" t="s">
        <v>266</v>
      </c>
      <c r="T129" s="31">
        <v>1</v>
      </c>
      <c r="U129" s="91" t="s">
        <v>266</v>
      </c>
      <c r="V129" s="30"/>
      <c r="W129" s="36">
        <v>4</v>
      </c>
      <c r="X129" s="27">
        <v>2.0833333333333332E-2</v>
      </c>
      <c r="Y129" s="31">
        <v>1</v>
      </c>
      <c r="Z129" s="91" t="s">
        <v>266</v>
      </c>
      <c r="AA129" s="31">
        <v>1</v>
      </c>
      <c r="AB129" s="91" t="s">
        <v>266</v>
      </c>
      <c r="AC129" s="29"/>
    </row>
    <row r="130" spans="2:29" ht="15.75" customHeight="1" x14ac:dyDescent="0.25">
      <c r="B130" s="24" t="str">
        <f t="shared" si="2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4"/>
        <v/>
      </c>
      <c r="H130" s="21" t="s">
        <v>81</v>
      </c>
      <c r="I130" s="21" t="str">
        <f t="shared" si="3"/>
        <v xml:space="preserve"> </v>
      </c>
      <c r="J130" s="24" t="str">
        <f t="shared" si="5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1</v>
      </c>
      <c r="S130" s="91" t="s">
        <v>266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1</v>
      </c>
      <c r="Z130" s="91" t="s">
        <v>266</v>
      </c>
      <c r="AA130" s="31">
        <v>0</v>
      </c>
      <c r="AB130" s="33" t="s">
        <v>217</v>
      </c>
      <c r="AC130" s="29"/>
    </row>
    <row r="131" spans="2:29" ht="15.75" customHeight="1" x14ac:dyDescent="0.25">
      <c r="B131" s="24" t="str">
        <f t="shared" si="2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4"/>
        <v/>
      </c>
      <c r="H131" s="21" t="s">
        <v>81</v>
      </c>
      <c r="I131" s="21" t="str">
        <f t="shared" si="3"/>
        <v xml:space="preserve"> </v>
      </c>
      <c r="J131" s="24" t="str">
        <f t="shared" si="5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2:29" ht="15.75" customHeight="1" x14ac:dyDescent="0.25">
      <c r="B132" s="24" t="str">
        <f t="shared" si="2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4"/>
        <v/>
      </c>
      <c r="H132" s="21" t="s">
        <v>81</v>
      </c>
      <c r="I132" s="21" t="str">
        <f t="shared" si="3"/>
        <v xml:space="preserve"> </v>
      </c>
      <c r="J132" s="24" t="str">
        <f t="shared" si="5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 t="str">
        <f t="shared" si="2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4"/>
        <v/>
      </c>
      <c r="H133" s="21" t="s">
        <v>81</v>
      </c>
      <c r="I133" s="21" t="str">
        <f t="shared" si="3"/>
        <v xml:space="preserve"> </v>
      </c>
      <c r="J133" s="24" t="str">
        <f t="shared" si="5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 t="str">
        <f t="shared" si="2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4"/>
        <v/>
      </c>
      <c r="H134" s="21" t="s">
        <v>81</v>
      </c>
      <c r="I134" s="21" t="str">
        <f t="shared" si="3"/>
        <v xml:space="preserve"> </v>
      </c>
      <c r="J134" s="24" t="str">
        <f t="shared" si="5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74</v>
      </c>
      <c r="S134" s="147"/>
      <c r="T134" s="147">
        <f>SUM(T86:T133)</f>
        <v>74</v>
      </c>
      <c r="U134" s="147"/>
      <c r="V134" s="34"/>
      <c r="W134" s="145" t="s">
        <v>481</v>
      </c>
      <c r="X134" s="146"/>
      <c r="Y134" s="147">
        <f>SUM(Y86:Y133)</f>
        <v>50</v>
      </c>
      <c r="Z134" s="147"/>
      <c r="AA134" s="147">
        <f>SUM(AA86:AA133)</f>
        <v>50</v>
      </c>
      <c r="AB134" s="147"/>
      <c r="AC134" s="29"/>
    </row>
    <row r="135" spans="2:29" ht="15.75" customHeight="1" x14ac:dyDescent="0.25">
      <c r="B135" s="24" t="str">
        <f t="shared" si="2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4"/>
        <v/>
      </c>
      <c r="H135" s="21" t="s">
        <v>81</v>
      </c>
      <c r="I135" s="21" t="str">
        <f t="shared" si="3"/>
        <v xml:space="preserve"> </v>
      </c>
      <c r="J135" s="24" t="str">
        <f t="shared" si="5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 t="str">
        <f t="shared" si="2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4"/>
        <v/>
      </c>
      <c r="H136" s="21" t="s">
        <v>81</v>
      </c>
      <c r="I136" s="21" t="str">
        <f t="shared" si="3"/>
        <v xml:space="preserve"> </v>
      </c>
      <c r="J136" s="24" t="str">
        <f t="shared" si="5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2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4"/>
        <v/>
      </c>
      <c r="H137" s="21" t="s">
        <v>81</v>
      </c>
      <c r="I137" s="21" t="str">
        <f t="shared" si="3"/>
        <v xml:space="preserve"> </v>
      </c>
      <c r="J137" s="24" t="str">
        <f t="shared" si="5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2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4"/>
        <v/>
      </c>
      <c r="H138" s="21" t="s">
        <v>81</v>
      </c>
      <c r="I138" s="21" t="str">
        <f t="shared" si="3"/>
        <v xml:space="preserve"> </v>
      </c>
      <c r="J138" s="24" t="str">
        <f t="shared" si="5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2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4"/>
        <v/>
      </c>
      <c r="H139" s="21" t="s">
        <v>81</v>
      </c>
      <c r="I139" s="21" t="str">
        <f t="shared" si="3"/>
        <v xml:space="preserve"> </v>
      </c>
      <c r="J139" s="24" t="str">
        <f t="shared" si="5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2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4"/>
        <v/>
      </c>
      <c r="H140" s="21" t="s">
        <v>81</v>
      </c>
      <c r="I140" s="21" t="str">
        <f t="shared" si="3"/>
        <v xml:space="preserve"> </v>
      </c>
      <c r="J140" s="24" t="str">
        <f t="shared" si="5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2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4"/>
        <v/>
      </c>
      <c r="H141" s="21" t="s">
        <v>81</v>
      </c>
      <c r="I141" s="21" t="str">
        <f t="shared" si="3"/>
        <v xml:space="preserve"> </v>
      </c>
      <c r="J141" s="24" t="str">
        <f t="shared" si="5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2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4"/>
        <v/>
      </c>
      <c r="H142" s="21" t="s">
        <v>81</v>
      </c>
      <c r="I142" s="21" t="str">
        <f t="shared" si="3"/>
        <v xml:space="preserve"> </v>
      </c>
      <c r="J142" s="24" t="str">
        <f t="shared" si="5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24" t="str">
        <f t="shared" si="2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4"/>
        <v/>
      </c>
      <c r="H143" s="21" t="s">
        <v>81</v>
      </c>
      <c r="I143" s="21" t="str">
        <f t="shared" si="3"/>
        <v xml:space="preserve"> </v>
      </c>
      <c r="J143" s="24" t="str">
        <f t="shared" si="5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98" si="6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98" si="7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6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7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6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7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ref="B151:B198" si="8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6"/>
        <v/>
      </c>
      <c r="H151" s="21" t="s">
        <v>81</v>
      </c>
      <c r="I151" s="21" t="str">
        <f t="shared" ref="I151:I198" si="9">IFERROR(IF(IF(ISERROR(H151-H150),"",H151-H150)&lt;0,"",H151-H150)," ")</f>
        <v xml:space="preserve"> </v>
      </c>
      <c r="J151" s="24" t="str">
        <f t="shared" si="7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8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6"/>
        <v/>
      </c>
      <c r="H152" s="21" t="s">
        <v>81</v>
      </c>
      <c r="I152" s="21" t="str">
        <f t="shared" si="9"/>
        <v xml:space="preserve"> </v>
      </c>
      <c r="J152" s="24" t="str">
        <f t="shared" si="7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8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6"/>
        <v/>
      </c>
      <c r="H153" s="21" t="s">
        <v>81</v>
      </c>
      <c r="I153" s="21" t="str">
        <f t="shared" si="9"/>
        <v xml:space="preserve"> </v>
      </c>
      <c r="J153" s="24" t="str">
        <f t="shared" si="7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8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6"/>
        <v/>
      </c>
      <c r="H154" s="21" t="s">
        <v>81</v>
      </c>
      <c r="I154" s="21" t="str">
        <f t="shared" si="9"/>
        <v xml:space="preserve"> </v>
      </c>
      <c r="J154" s="24" t="str">
        <f t="shared" si="7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8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6"/>
        <v/>
      </c>
      <c r="H155" s="21" t="s">
        <v>81</v>
      </c>
      <c r="I155" s="21" t="str">
        <f t="shared" si="9"/>
        <v xml:space="preserve"> </v>
      </c>
      <c r="J155" s="24" t="str">
        <f t="shared" si="7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8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6"/>
        <v/>
      </c>
      <c r="H156" s="21" t="s">
        <v>81</v>
      </c>
      <c r="I156" s="21" t="str">
        <f t="shared" si="9"/>
        <v xml:space="preserve"> </v>
      </c>
      <c r="J156" s="24" t="str">
        <f t="shared" si="7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8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6"/>
        <v/>
      </c>
      <c r="H157" s="21" t="s">
        <v>81</v>
      </c>
      <c r="I157" s="21" t="str">
        <f t="shared" si="9"/>
        <v xml:space="preserve"> </v>
      </c>
      <c r="J157" s="24" t="str">
        <f t="shared" si="7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8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6"/>
        <v/>
      </c>
      <c r="H158" s="21" t="s">
        <v>81</v>
      </c>
      <c r="I158" s="21" t="str">
        <f t="shared" si="9"/>
        <v xml:space="preserve"> </v>
      </c>
      <c r="J158" s="24" t="str">
        <f t="shared" si="7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8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6"/>
        <v/>
      </c>
      <c r="H159" s="21" t="s">
        <v>81</v>
      </c>
      <c r="I159" s="21" t="str">
        <f t="shared" si="9"/>
        <v xml:space="preserve"> </v>
      </c>
      <c r="J159" s="24" t="str">
        <f t="shared" si="7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8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6"/>
        <v/>
      </c>
      <c r="H160" s="21" t="s">
        <v>81</v>
      </c>
      <c r="I160" s="21" t="str">
        <f t="shared" si="9"/>
        <v xml:space="preserve"> </v>
      </c>
      <c r="J160" s="24" t="str">
        <f t="shared" si="7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8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6"/>
        <v/>
      </c>
      <c r="H161" s="21" t="s">
        <v>81</v>
      </c>
      <c r="I161" s="21" t="str">
        <f t="shared" si="9"/>
        <v xml:space="preserve"> </v>
      </c>
      <c r="J161" s="24" t="str">
        <f t="shared" si="7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8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6"/>
        <v/>
      </c>
      <c r="H162" s="21" t="s">
        <v>81</v>
      </c>
      <c r="I162" s="21" t="str">
        <f t="shared" si="9"/>
        <v xml:space="preserve"> </v>
      </c>
      <c r="J162" s="24" t="str">
        <f t="shared" si="7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8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6"/>
        <v/>
      </c>
      <c r="H163" s="21" t="s">
        <v>81</v>
      </c>
      <c r="I163" s="21" t="str">
        <f t="shared" si="9"/>
        <v xml:space="preserve"> </v>
      </c>
      <c r="J163" s="24" t="str">
        <f t="shared" si="7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8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6"/>
        <v/>
      </c>
      <c r="H164" s="21" t="s">
        <v>81</v>
      </c>
      <c r="I164" s="21" t="str">
        <f t="shared" si="9"/>
        <v xml:space="preserve"> </v>
      </c>
      <c r="J164" s="24" t="str">
        <f t="shared" si="7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8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6"/>
        <v/>
      </c>
      <c r="H165" s="21" t="s">
        <v>81</v>
      </c>
      <c r="I165" s="21" t="str">
        <f t="shared" si="9"/>
        <v xml:space="preserve"> </v>
      </c>
      <c r="J165" s="24" t="str">
        <f t="shared" si="7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8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6"/>
        <v/>
      </c>
      <c r="H166" s="21" t="s">
        <v>81</v>
      </c>
      <c r="I166" s="21" t="str">
        <f t="shared" si="9"/>
        <v xml:space="preserve"> </v>
      </c>
      <c r="J166" s="24" t="str">
        <f t="shared" si="7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8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6"/>
        <v/>
      </c>
      <c r="H167" s="21" t="s">
        <v>81</v>
      </c>
      <c r="I167" s="21" t="str">
        <f t="shared" si="9"/>
        <v xml:space="preserve"> </v>
      </c>
      <c r="J167" s="24" t="str">
        <f t="shared" si="7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8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6"/>
        <v/>
      </c>
      <c r="H168" s="21" t="s">
        <v>81</v>
      </c>
      <c r="I168" s="21" t="str">
        <f t="shared" si="9"/>
        <v xml:space="preserve"> </v>
      </c>
      <c r="J168" s="24" t="str">
        <f t="shared" si="7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8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6"/>
        <v/>
      </c>
      <c r="H169" s="21" t="s">
        <v>81</v>
      </c>
      <c r="I169" s="21" t="str">
        <f t="shared" si="9"/>
        <v xml:space="preserve"> </v>
      </c>
      <c r="J169" s="24" t="str">
        <f t="shared" si="7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8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6"/>
        <v/>
      </c>
      <c r="H170" s="21" t="s">
        <v>81</v>
      </c>
      <c r="I170" s="21" t="str">
        <f t="shared" si="9"/>
        <v xml:space="preserve"> </v>
      </c>
      <c r="J170" s="24" t="str">
        <f t="shared" si="7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8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6"/>
        <v/>
      </c>
      <c r="H171" s="21" t="s">
        <v>81</v>
      </c>
      <c r="I171" s="21" t="str">
        <f t="shared" si="9"/>
        <v xml:space="preserve"> </v>
      </c>
      <c r="J171" s="24" t="str">
        <f t="shared" si="7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8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6"/>
        <v/>
      </c>
      <c r="H172" s="21" t="s">
        <v>81</v>
      </c>
      <c r="I172" s="21" t="str">
        <f t="shared" si="9"/>
        <v xml:space="preserve"> </v>
      </c>
      <c r="J172" s="24" t="str">
        <f t="shared" si="7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8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6"/>
        <v/>
      </c>
      <c r="H173" s="21" t="s">
        <v>81</v>
      </c>
      <c r="I173" s="21" t="str">
        <f t="shared" si="9"/>
        <v xml:space="preserve"> </v>
      </c>
      <c r="J173" s="24" t="str">
        <f t="shared" si="7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8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6"/>
        <v/>
      </c>
      <c r="H174" s="21" t="s">
        <v>81</v>
      </c>
      <c r="I174" s="21" t="str">
        <f t="shared" si="9"/>
        <v xml:space="preserve"> </v>
      </c>
      <c r="J174" s="24" t="str">
        <f t="shared" si="7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8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6"/>
        <v/>
      </c>
      <c r="H175" s="21" t="s">
        <v>81</v>
      </c>
      <c r="I175" s="21" t="str">
        <f t="shared" si="9"/>
        <v xml:space="preserve"> </v>
      </c>
      <c r="J175" s="24" t="str">
        <f t="shared" si="7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8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6"/>
        <v/>
      </c>
      <c r="H176" s="21" t="s">
        <v>81</v>
      </c>
      <c r="I176" s="21" t="str">
        <f t="shared" si="9"/>
        <v xml:space="preserve"> </v>
      </c>
      <c r="J176" s="24" t="str">
        <f t="shared" si="7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8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6"/>
        <v/>
      </c>
      <c r="H177" s="21" t="s">
        <v>81</v>
      </c>
      <c r="I177" s="21" t="str">
        <f t="shared" si="9"/>
        <v xml:space="preserve"> </v>
      </c>
      <c r="J177" s="24" t="str">
        <f t="shared" si="7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8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6"/>
        <v/>
      </c>
      <c r="H178" s="21" t="s">
        <v>81</v>
      </c>
      <c r="I178" s="21" t="str">
        <f t="shared" si="9"/>
        <v xml:space="preserve"> </v>
      </c>
      <c r="J178" s="24" t="str">
        <f t="shared" si="7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8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6"/>
        <v/>
      </c>
      <c r="H179" s="21" t="s">
        <v>81</v>
      </c>
      <c r="I179" s="21" t="str">
        <f t="shared" si="9"/>
        <v xml:space="preserve"> </v>
      </c>
      <c r="J179" s="24" t="str">
        <f t="shared" si="7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8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6"/>
        <v/>
      </c>
      <c r="H180" s="21" t="s">
        <v>81</v>
      </c>
      <c r="I180" s="21" t="str">
        <f t="shared" si="9"/>
        <v xml:space="preserve"> </v>
      </c>
      <c r="J180" s="24" t="str">
        <f t="shared" si="7"/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8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6"/>
        <v/>
      </c>
      <c r="H181" s="21" t="s">
        <v>81</v>
      </c>
      <c r="I181" s="21" t="str">
        <f t="shared" si="9"/>
        <v xml:space="preserve"> </v>
      </c>
      <c r="J181" s="24" t="str">
        <f t="shared" si="7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8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6"/>
        <v/>
      </c>
      <c r="H182" s="21" t="s">
        <v>81</v>
      </c>
      <c r="I182" s="21" t="str">
        <f t="shared" si="9"/>
        <v xml:space="preserve"> </v>
      </c>
      <c r="J182" s="24" t="str">
        <f t="shared" si="7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8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6"/>
        <v/>
      </c>
      <c r="H183" s="21" t="s">
        <v>81</v>
      </c>
      <c r="I183" s="21" t="str">
        <f t="shared" si="9"/>
        <v xml:space="preserve"> </v>
      </c>
      <c r="J183" s="24" t="str">
        <f t="shared" si="7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8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6"/>
        <v/>
      </c>
      <c r="H184" s="21" t="s">
        <v>81</v>
      </c>
      <c r="I184" s="21" t="str">
        <f t="shared" si="9"/>
        <v xml:space="preserve"> </v>
      </c>
      <c r="J184" s="24" t="str">
        <f t="shared" si="7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8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6"/>
        <v/>
      </c>
      <c r="H185" s="21" t="s">
        <v>81</v>
      </c>
      <c r="I185" s="21" t="str">
        <f t="shared" si="9"/>
        <v xml:space="preserve"> </v>
      </c>
      <c r="J185" s="24" t="str">
        <f t="shared" si="7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8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6"/>
        <v/>
      </c>
      <c r="H186" s="21" t="s">
        <v>81</v>
      </c>
      <c r="I186" s="21" t="str">
        <f t="shared" si="9"/>
        <v xml:space="preserve"> </v>
      </c>
      <c r="J186" s="24" t="str">
        <f t="shared" si="7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8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6"/>
        <v/>
      </c>
      <c r="H187" s="21" t="s">
        <v>81</v>
      </c>
      <c r="I187" s="21" t="str">
        <f t="shared" si="9"/>
        <v xml:space="preserve"> </v>
      </c>
      <c r="J187" s="24" t="str">
        <f t="shared" si="7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8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6"/>
        <v/>
      </c>
      <c r="H188" s="21" t="s">
        <v>81</v>
      </c>
      <c r="I188" s="21" t="str">
        <f t="shared" si="9"/>
        <v xml:space="preserve"> </v>
      </c>
      <c r="J188" s="24" t="str">
        <f t="shared" si="7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8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6"/>
        <v/>
      </c>
      <c r="H189" s="21" t="s">
        <v>81</v>
      </c>
      <c r="I189" s="21" t="str">
        <f t="shared" si="9"/>
        <v xml:space="preserve"> </v>
      </c>
      <c r="J189" s="24" t="str">
        <f t="shared" si="7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8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6"/>
        <v/>
      </c>
      <c r="H190" s="21" t="s">
        <v>81</v>
      </c>
      <c r="I190" s="21" t="str">
        <f t="shared" si="9"/>
        <v xml:space="preserve"> </v>
      </c>
      <c r="J190" s="24" t="str">
        <f t="shared" si="7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8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6"/>
        <v/>
      </c>
      <c r="H191" s="21" t="s">
        <v>81</v>
      </c>
      <c r="I191" s="21" t="str">
        <f t="shared" si="9"/>
        <v xml:space="preserve"> </v>
      </c>
      <c r="J191" s="24" t="str">
        <f t="shared" si="7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8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6"/>
        <v/>
      </c>
      <c r="H192" s="21" t="s">
        <v>81</v>
      </c>
      <c r="I192" s="21" t="str">
        <f t="shared" si="9"/>
        <v xml:space="preserve"> </v>
      </c>
      <c r="J192" s="24" t="str">
        <f t="shared" si="7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8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6"/>
        <v/>
      </c>
      <c r="H193" s="21" t="s">
        <v>81</v>
      </c>
      <c r="I193" s="21" t="str">
        <f t="shared" si="9"/>
        <v xml:space="preserve"> </v>
      </c>
      <c r="J193" s="24" t="str">
        <f t="shared" si="7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8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6"/>
        <v/>
      </c>
      <c r="H194" s="21" t="s">
        <v>81</v>
      </c>
      <c r="I194" s="21" t="str">
        <f t="shared" si="9"/>
        <v xml:space="preserve"> </v>
      </c>
      <c r="J194" s="24" t="str">
        <f t="shared" si="7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8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6"/>
        <v/>
      </c>
      <c r="H195" s="21" t="s">
        <v>81</v>
      </c>
      <c r="I195" s="21" t="str">
        <f t="shared" si="9"/>
        <v xml:space="preserve"> </v>
      </c>
      <c r="J195" s="24" t="str">
        <f t="shared" si="7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8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6"/>
        <v/>
      </c>
      <c r="H196" s="21" t="s">
        <v>81</v>
      </c>
      <c r="I196" s="21" t="str">
        <f t="shared" si="9"/>
        <v xml:space="preserve"> </v>
      </c>
      <c r="J196" s="24" t="str">
        <f t="shared" si="7"/>
        <v xml:space="preserve"> </v>
      </c>
      <c r="O196" s="26"/>
    </row>
    <row r="197" spans="2:15" ht="15.75" customHeight="1" x14ac:dyDescent="0.25">
      <c r="B197" s="24" t="str">
        <f t="shared" si="8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6"/>
        <v/>
      </c>
      <c r="H197" s="21" t="s">
        <v>81</v>
      </c>
      <c r="I197" s="21" t="str">
        <f t="shared" si="9"/>
        <v xml:space="preserve"> </v>
      </c>
      <c r="J197" s="24" t="str">
        <f t="shared" si="7"/>
        <v xml:space="preserve"> </v>
      </c>
      <c r="O197" s="26"/>
    </row>
    <row r="198" spans="2:15" ht="15.75" customHeight="1" x14ac:dyDescent="0.25">
      <c r="B198" s="24" t="str">
        <f t="shared" si="8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6"/>
        <v/>
      </c>
      <c r="H198" s="21" t="s">
        <v>81</v>
      </c>
      <c r="I198" s="21" t="str">
        <f t="shared" si="9"/>
        <v xml:space="preserve"> </v>
      </c>
      <c r="J198" s="24" t="str">
        <f t="shared" si="7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Z81:Z85"/>
    <mergeCell ref="AA81:AA85"/>
    <mergeCell ref="AB81:AB85"/>
    <mergeCell ref="W80:W85"/>
    <mergeCell ref="X80:X85"/>
    <mergeCell ref="Y80:Z80"/>
    <mergeCell ref="R81:R85"/>
    <mergeCell ref="S81:S85"/>
    <mergeCell ref="T81:T85"/>
    <mergeCell ref="U81:U85"/>
    <mergeCell ref="Y81:Y85"/>
    <mergeCell ref="Y8:Z8"/>
    <mergeCell ref="Y11:Z11"/>
    <mergeCell ref="P2:Y2"/>
    <mergeCell ref="P4:P7"/>
    <mergeCell ref="AA80:AB80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W21:W26"/>
    <mergeCell ref="X21:X26"/>
    <mergeCell ref="R4:R7"/>
    <mergeCell ref="S4:S7"/>
    <mergeCell ref="T4:T7"/>
    <mergeCell ref="U4:U7"/>
    <mergeCell ref="E1:J3"/>
    <mergeCell ref="C18:I18"/>
    <mergeCell ref="C13:I13"/>
    <mergeCell ref="C15:D16"/>
    <mergeCell ref="E15:E16"/>
    <mergeCell ref="Q4:Q7"/>
    <mergeCell ref="X4:X7"/>
    <mergeCell ref="C30:I30"/>
    <mergeCell ref="P21:P26"/>
    <mergeCell ref="P19:Y19"/>
    <mergeCell ref="Q21:Q26"/>
    <mergeCell ref="R21:S21"/>
    <mergeCell ref="T21:U21"/>
    <mergeCell ref="Y21:Z21"/>
    <mergeCell ref="C23:I24"/>
    <mergeCell ref="C4:C5"/>
    <mergeCell ref="D4:D5"/>
    <mergeCell ref="E4:E5"/>
    <mergeCell ref="C8:I9"/>
    <mergeCell ref="C10:I11"/>
    <mergeCell ref="V4:V7"/>
    <mergeCell ref="W4:W7"/>
    <mergeCell ref="J80:J83"/>
    <mergeCell ref="P80:P85"/>
    <mergeCell ref="B80:B83"/>
    <mergeCell ref="C80:C83"/>
    <mergeCell ref="E80:E83"/>
    <mergeCell ref="F80:F83"/>
    <mergeCell ref="G80:G83"/>
    <mergeCell ref="AA11:AB11"/>
    <mergeCell ref="AA4:AB7"/>
    <mergeCell ref="Y4:Z7"/>
    <mergeCell ref="D80:D83"/>
    <mergeCell ref="AA8:AB8"/>
    <mergeCell ref="Y9:Z9"/>
    <mergeCell ref="AA9:AB9"/>
    <mergeCell ref="Y10:Z10"/>
    <mergeCell ref="AA10:AB10"/>
    <mergeCell ref="Q80:Q85"/>
    <mergeCell ref="R80:S80"/>
    <mergeCell ref="T80:U80"/>
    <mergeCell ref="C78:I78"/>
    <mergeCell ref="H80:H83"/>
    <mergeCell ref="I80:I83"/>
    <mergeCell ref="C37:I37"/>
  </mergeCells>
  <conditionalFormatting sqref="C84 C133:D143 C148:D198 C102">
    <cfRule type="notContainsBlanks" dxfId="174" priority="61">
      <formula>LEN(TRIM(C84))&gt;0</formula>
    </cfRule>
  </conditionalFormatting>
  <conditionalFormatting sqref="B148:B198 G148:J198 E84:J101 B84:B143 E103:J115 E102:F102 I102:J102 E117:J143 D116:F116 I116:J116">
    <cfRule type="expression" dxfId="173" priority="60">
      <formula>IF($C84=" ",FALSE,TRUE)</formula>
    </cfRule>
  </conditionalFormatting>
  <conditionalFormatting sqref="C85">
    <cfRule type="notContainsBlanks" dxfId="172" priority="59">
      <formula>LEN(TRIM(C85))&gt;0</formula>
    </cfRule>
  </conditionalFormatting>
  <conditionalFormatting sqref="C86">
    <cfRule type="notContainsBlanks" dxfId="171" priority="58">
      <formula>LEN(TRIM(C86))&gt;0</formula>
    </cfRule>
  </conditionalFormatting>
  <conditionalFormatting sqref="C87">
    <cfRule type="notContainsBlanks" dxfId="170" priority="57">
      <formula>LEN(TRIM(C87))&gt;0</formula>
    </cfRule>
  </conditionalFormatting>
  <conditionalFormatting sqref="C88">
    <cfRule type="notContainsBlanks" dxfId="169" priority="56">
      <formula>LEN(TRIM(C88))&gt;0</formula>
    </cfRule>
  </conditionalFormatting>
  <conditionalFormatting sqref="C89">
    <cfRule type="notContainsBlanks" dxfId="168" priority="55">
      <formula>LEN(TRIM(C89))&gt;0</formula>
    </cfRule>
  </conditionalFormatting>
  <conditionalFormatting sqref="C90">
    <cfRule type="notContainsBlanks" dxfId="167" priority="54">
      <formula>LEN(TRIM(C90))&gt;0</formula>
    </cfRule>
  </conditionalFormatting>
  <conditionalFormatting sqref="C91">
    <cfRule type="notContainsBlanks" dxfId="166" priority="53">
      <formula>LEN(TRIM(C91))&gt;0</formula>
    </cfRule>
  </conditionalFormatting>
  <conditionalFormatting sqref="C92">
    <cfRule type="notContainsBlanks" dxfId="165" priority="52">
      <formula>LEN(TRIM(C92))&gt;0</formula>
    </cfRule>
  </conditionalFormatting>
  <conditionalFormatting sqref="C93">
    <cfRule type="notContainsBlanks" dxfId="164" priority="51">
      <formula>LEN(TRIM(C93))&gt;0</formula>
    </cfRule>
  </conditionalFormatting>
  <conditionalFormatting sqref="C94">
    <cfRule type="notContainsBlanks" dxfId="163" priority="50">
      <formula>LEN(TRIM(C94))&gt;0</formula>
    </cfRule>
  </conditionalFormatting>
  <conditionalFormatting sqref="C95">
    <cfRule type="notContainsBlanks" dxfId="162" priority="49">
      <formula>LEN(TRIM(C95))&gt;0</formula>
    </cfRule>
  </conditionalFormatting>
  <conditionalFormatting sqref="C96">
    <cfRule type="notContainsBlanks" dxfId="161" priority="48">
      <formula>LEN(TRIM(C96))&gt;0</formula>
    </cfRule>
  </conditionalFormatting>
  <conditionalFormatting sqref="C97">
    <cfRule type="notContainsBlanks" dxfId="160" priority="47">
      <formula>LEN(TRIM(C97))&gt;0</formula>
    </cfRule>
  </conditionalFormatting>
  <conditionalFormatting sqref="C98">
    <cfRule type="notContainsBlanks" dxfId="159" priority="46">
      <formula>LEN(TRIM(C98))&gt;0</formula>
    </cfRule>
  </conditionalFormatting>
  <conditionalFormatting sqref="C99">
    <cfRule type="notContainsBlanks" dxfId="158" priority="45">
      <formula>LEN(TRIM(C99))&gt;0</formula>
    </cfRule>
  </conditionalFormatting>
  <conditionalFormatting sqref="C100">
    <cfRule type="notContainsBlanks" dxfId="157" priority="44">
      <formula>LEN(TRIM(C100))&gt;0</formula>
    </cfRule>
  </conditionalFormatting>
  <conditionalFormatting sqref="C101">
    <cfRule type="notContainsBlanks" dxfId="156" priority="43">
      <formula>LEN(TRIM(C101))&gt;0</formula>
    </cfRule>
  </conditionalFormatting>
  <conditionalFormatting sqref="C103">
    <cfRule type="notContainsBlanks" dxfId="155" priority="42">
      <formula>LEN(TRIM(C103))&gt;0</formula>
    </cfRule>
  </conditionalFormatting>
  <conditionalFormatting sqref="C104">
    <cfRule type="notContainsBlanks" dxfId="154" priority="41">
      <formula>LEN(TRIM(C104))&gt;0</formula>
    </cfRule>
  </conditionalFormatting>
  <conditionalFormatting sqref="C105">
    <cfRule type="notContainsBlanks" dxfId="153" priority="40">
      <formula>LEN(TRIM(C105))&gt;0</formula>
    </cfRule>
  </conditionalFormatting>
  <conditionalFormatting sqref="C106">
    <cfRule type="notContainsBlanks" dxfId="152" priority="39">
      <formula>LEN(TRIM(C106))&gt;0</formula>
    </cfRule>
  </conditionalFormatting>
  <conditionalFormatting sqref="C107">
    <cfRule type="notContainsBlanks" dxfId="151" priority="38">
      <formula>LEN(TRIM(C107))&gt;0</formula>
    </cfRule>
  </conditionalFormatting>
  <conditionalFormatting sqref="C108">
    <cfRule type="notContainsBlanks" dxfId="150" priority="37">
      <formula>LEN(TRIM(C108))&gt;0</formula>
    </cfRule>
  </conditionalFormatting>
  <conditionalFormatting sqref="C109">
    <cfRule type="notContainsBlanks" dxfId="149" priority="36">
      <formula>LEN(TRIM(C109))&gt;0</formula>
    </cfRule>
  </conditionalFormatting>
  <conditionalFormatting sqref="C110">
    <cfRule type="notContainsBlanks" dxfId="148" priority="35">
      <formula>LEN(TRIM(C110))&gt;0</formula>
    </cfRule>
  </conditionalFormatting>
  <conditionalFormatting sqref="C111">
    <cfRule type="notContainsBlanks" dxfId="147" priority="34">
      <formula>LEN(TRIM(C111))&gt;0</formula>
    </cfRule>
  </conditionalFormatting>
  <conditionalFormatting sqref="C112">
    <cfRule type="notContainsBlanks" dxfId="146" priority="33">
      <formula>LEN(TRIM(C112))&gt;0</formula>
    </cfRule>
  </conditionalFormatting>
  <conditionalFormatting sqref="C113">
    <cfRule type="notContainsBlanks" dxfId="145" priority="32">
      <formula>LEN(TRIM(C113))&gt;0</formula>
    </cfRule>
  </conditionalFormatting>
  <conditionalFormatting sqref="C114">
    <cfRule type="notContainsBlanks" dxfId="144" priority="31">
      <formula>LEN(TRIM(C114))&gt;0</formula>
    </cfRule>
  </conditionalFormatting>
  <conditionalFormatting sqref="C115">
    <cfRule type="notContainsBlanks" dxfId="143" priority="30">
      <formula>LEN(TRIM(C115))&gt;0</formula>
    </cfRule>
  </conditionalFormatting>
  <conditionalFormatting sqref="C117:D117">
    <cfRule type="notContainsBlanks" dxfId="142" priority="28">
      <formula>LEN(TRIM(C117))&gt;0</formula>
    </cfRule>
  </conditionalFormatting>
  <conditionalFormatting sqref="C118:D118">
    <cfRule type="notContainsBlanks" dxfId="141" priority="27">
      <formula>LEN(TRIM(C118))&gt;0</formula>
    </cfRule>
  </conditionalFormatting>
  <conditionalFormatting sqref="C119:D119">
    <cfRule type="notContainsBlanks" dxfId="140" priority="26">
      <formula>LEN(TRIM(C119))&gt;0</formula>
    </cfRule>
  </conditionalFormatting>
  <conditionalFormatting sqref="C120:D120">
    <cfRule type="notContainsBlanks" dxfId="139" priority="25">
      <formula>LEN(TRIM(C120))&gt;0</formula>
    </cfRule>
  </conditionalFormatting>
  <conditionalFormatting sqref="C121:D121">
    <cfRule type="notContainsBlanks" dxfId="138" priority="24">
      <formula>LEN(TRIM(C121))&gt;0</formula>
    </cfRule>
  </conditionalFormatting>
  <conditionalFormatting sqref="C122:D122">
    <cfRule type="notContainsBlanks" dxfId="137" priority="23">
      <formula>LEN(TRIM(C122))&gt;0</formula>
    </cfRule>
  </conditionalFormatting>
  <conditionalFormatting sqref="C123:D123">
    <cfRule type="notContainsBlanks" dxfId="136" priority="22">
      <formula>LEN(TRIM(C123))&gt;0</formula>
    </cfRule>
  </conditionalFormatting>
  <conditionalFormatting sqref="C124:D124">
    <cfRule type="notContainsBlanks" dxfId="135" priority="21">
      <formula>LEN(TRIM(C124))&gt;0</formula>
    </cfRule>
  </conditionalFormatting>
  <conditionalFormatting sqref="C125:D125">
    <cfRule type="notContainsBlanks" dxfId="134" priority="20">
      <formula>LEN(TRIM(C125))&gt;0</formula>
    </cfRule>
  </conditionalFormatting>
  <conditionalFormatting sqref="C126:D126">
    <cfRule type="notContainsBlanks" dxfId="133" priority="19">
      <formula>LEN(TRIM(C126))&gt;0</formula>
    </cfRule>
  </conditionalFormatting>
  <conditionalFormatting sqref="C127:D127">
    <cfRule type="notContainsBlanks" dxfId="132" priority="18">
      <formula>LEN(TRIM(C127))&gt;0</formula>
    </cfRule>
  </conditionalFormatting>
  <conditionalFormatting sqref="C128:D128">
    <cfRule type="notContainsBlanks" dxfId="131" priority="17">
      <formula>LEN(TRIM(C128))&gt;0</formula>
    </cfRule>
  </conditionalFormatting>
  <conditionalFormatting sqref="C129:D129">
    <cfRule type="notContainsBlanks" dxfId="130" priority="16">
      <formula>LEN(TRIM(C129))&gt;0</formula>
    </cfRule>
  </conditionalFormatting>
  <conditionalFormatting sqref="C130:D130">
    <cfRule type="notContainsBlanks" dxfId="129" priority="15">
      <formula>LEN(TRIM(C130))&gt;0</formula>
    </cfRule>
  </conditionalFormatting>
  <conditionalFormatting sqref="C131:D131">
    <cfRule type="notContainsBlanks" dxfId="128" priority="14">
      <formula>LEN(TRIM(C131))&gt;0</formula>
    </cfRule>
  </conditionalFormatting>
  <conditionalFormatting sqref="C132:D132">
    <cfRule type="notContainsBlanks" dxfId="127" priority="13">
      <formula>LEN(TRIM(C132))&gt;0</formula>
    </cfRule>
  </conditionalFormatting>
  <conditionalFormatting sqref="E148:E198">
    <cfRule type="expression" dxfId="126" priority="10">
      <formula>IF($C148=" ",FALSE,TRUE)</formula>
    </cfRule>
  </conditionalFormatting>
  <conditionalFormatting sqref="F148:F198">
    <cfRule type="expression" dxfId="125" priority="9">
      <formula>IF($C148=" ",FALSE,TRUE)</formula>
    </cfRule>
  </conditionalFormatting>
  <conditionalFormatting sqref="C116">
    <cfRule type="notContainsBlanks" dxfId="124" priority="8">
      <formula>LEN(TRIM(C116))&gt;0</formula>
    </cfRule>
  </conditionalFormatting>
  <conditionalFormatting sqref="D84:D115">
    <cfRule type="expression" dxfId="123" priority="7">
      <formula>IF($C84=" ",FALSE,TRUE)</formula>
    </cfRule>
  </conditionalFormatting>
  <conditionalFormatting sqref="H102">
    <cfRule type="expression" dxfId="122" priority="5">
      <formula>IF($C102=" ",FALSE,TRUE)</formula>
    </cfRule>
  </conditionalFormatting>
  <conditionalFormatting sqref="H116">
    <cfRule type="expression" dxfId="121" priority="3">
      <formula>IF($C116=" ",FALSE,TRUE)</formula>
    </cfRule>
  </conditionalFormatting>
  <conditionalFormatting sqref="G102">
    <cfRule type="expression" dxfId="120" priority="2">
      <formula>IF($C102=" ",FALSE,TRUE)</formula>
    </cfRule>
  </conditionalFormatting>
  <conditionalFormatting sqref="G116">
    <cfRule type="expression" dxfId="119" priority="1">
      <formula>IF($C116="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408"/>
  <sheetViews>
    <sheetView view="pageBreakPreview" topLeftCell="P105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416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435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Лот!C18</f>
        <v>ав:294</v>
      </c>
      <c r="E4" s="199">
        <f>VLOOKUP(D4,Лот!$C$4:$E$19,3,FALSE)</f>
        <v>294</v>
      </c>
      <c r="F4" s="65"/>
      <c r="G4" s="65"/>
      <c r="H4" s="65"/>
      <c r="I4" s="65"/>
      <c r="J4" s="65"/>
      <c r="K4" s="65"/>
      <c r="L4" s="11">
        <v>858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859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858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858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859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858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858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858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859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858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858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СВ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ав:ав:294294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12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72"/>
      <c r="B26" s="72"/>
      <c r="C26" s="74" t="s">
        <v>22</v>
      </c>
      <c r="D26" s="84" t="str">
        <f>C84</f>
        <v>МФЦ Хорошево-Мневники</v>
      </c>
      <c r="E26" s="84"/>
      <c r="F26" s="84"/>
      <c r="G26" s="84"/>
      <c r="H26" s="84"/>
      <c r="I26" s="72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72"/>
      <c r="B27" s="72"/>
      <c r="C27" s="74" t="s">
        <v>24</v>
      </c>
      <c r="D27" s="84" t="str">
        <f>INDEX(C84:C196,MATCH(MAX(M84:M195),M84:M195,0),1)</f>
        <v>Силикатный з-д (к/ст)</v>
      </c>
      <c r="E27" s="84"/>
      <c r="F27" s="84"/>
      <c r="G27" s="84"/>
      <c r="H27" s="84"/>
      <c r="I27" s="72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65"/>
      <c r="B30" s="65"/>
      <c r="C30" s="194" t="s">
        <v>26</v>
      </c>
      <c r="D30" s="194"/>
      <c r="E30" s="194"/>
      <c r="F30" s="194"/>
      <c r="G30" s="194"/>
      <c r="H30" s="194"/>
      <c r="I30" s="19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72"/>
      <c r="B32" s="72"/>
      <c r="D32" s="74" t="s">
        <v>27</v>
      </c>
      <c r="E32" s="90">
        <f t="array" ref="E32">MAX(IF(G84:G208=0,H84:H208))</f>
        <v>10.5</v>
      </c>
      <c r="F32" s="72"/>
      <c r="G32" s="72"/>
      <c r="H32" s="72"/>
      <c r="I32" s="72"/>
      <c r="J32" s="72"/>
      <c r="K32" s="72"/>
      <c r="O32" s="49"/>
      <c r="P32" s="88">
        <v>1</v>
      </c>
      <c r="Q32" s="89">
        <v>0.22916666666666666</v>
      </c>
      <c r="R32" s="88">
        <v>0</v>
      </c>
      <c r="S32" s="91" t="s">
        <v>217</v>
      </c>
      <c r="T32" s="88">
        <v>0</v>
      </c>
      <c r="U32" s="91" t="s">
        <v>217</v>
      </c>
      <c r="V32" s="85"/>
      <c r="W32" s="101">
        <v>2</v>
      </c>
      <c r="X32" s="92">
        <v>0.22916666666666666</v>
      </c>
      <c r="Y32" s="88">
        <v>0</v>
      </c>
      <c r="Z32" s="91" t="s">
        <v>217</v>
      </c>
      <c r="AA32" s="88">
        <v>0</v>
      </c>
      <c r="AB32" s="91" t="s">
        <v>217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72"/>
      <c r="D33" s="99" t="s">
        <v>28</v>
      </c>
      <c r="E33" s="90">
        <f t="array" ref="E33">MAX(IF(G84:G208=1,H84:H208))</f>
        <v>10.5</v>
      </c>
      <c r="F33" s="72"/>
      <c r="G33" s="72"/>
      <c r="H33" s="72"/>
      <c r="I33" s="72"/>
      <c r="J33" s="72"/>
      <c r="K33" s="72"/>
      <c r="O33" s="49"/>
      <c r="P33" s="88">
        <v>1</v>
      </c>
      <c r="Q33" s="89">
        <v>0.25</v>
      </c>
      <c r="R33" s="88">
        <v>1</v>
      </c>
      <c r="S33" s="91" t="s">
        <v>266</v>
      </c>
      <c r="T33" s="88">
        <v>1</v>
      </c>
      <c r="U33" s="91" t="s">
        <v>266</v>
      </c>
      <c r="V33" s="85"/>
      <c r="W33" s="101">
        <v>2</v>
      </c>
      <c r="X33" s="92">
        <v>0.25</v>
      </c>
      <c r="Y33" s="88">
        <v>1</v>
      </c>
      <c r="Z33" s="91" t="s">
        <v>266</v>
      </c>
      <c r="AA33" s="88">
        <v>1</v>
      </c>
      <c r="AB33" s="91" t="s">
        <v>266</v>
      </c>
      <c r="AC33" s="148"/>
      <c r="AH33" s="93"/>
    </row>
    <row r="34" spans="1:34" s="83" customFormat="1" ht="18.75" customHeight="1" x14ac:dyDescent="0.25">
      <c r="A34" s="72"/>
      <c r="B34" s="72"/>
      <c r="D34" s="77" t="s">
        <v>297</v>
      </c>
      <c r="E34" s="90">
        <f>SUMIF(C84:C208,"Разворот",I84:I208)</f>
        <v>0.1</v>
      </c>
      <c r="F34" s="94"/>
      <c r="G34" s="94"/>
      <c r="H34" s="94"/>
      <c r="I34" s="94"/>
      <c r="J34" s="72"/>
      <c r="K34" s="72"/>
      <c r="O34" s="49"/>
      <c r="P34" s="88">
        <v>1</v>
      </c>
      <c r="Q34" s="89">
        <v>0.27083333333333331</v>
      </c>
      <c r="R34" s="88">
        <v>1</v>
      </c>
      <c r="S34" s="91" t="s">
        <v>266</v>
      </c>
      <c r="T34" s="88">
        <v>1</v>
      </c>
      <c r="U34" s="91" t="s">
        <v>266</v>
      </c>
      <c r="V34" s="85"/>
      <c r="W34" s="101">
        <v>2</v>
      </c>
      <c r="X34" s="92">
        <v>0.27083333333333331</v>
      </c>
      <c r="Y34" s="88">
        <v>1</v>
      </c>
      <c r="Z34" s="91" t="s">
        <v>266</v>
      </c>
      <c r="AA34" s="88">
        <v>1</v>
      </c>
      <c r="AB34" s="91" t="s">
        <v>266</v>
      </c>
      <c r="AC34" s="148"/>
      <c r="AH34" s="93"/>
    </row>
    <row r="35" spans="1:34" s="83" customFormat="1" ht="18.75" customHeight="1" x14ac:dyDescent="0.25">
      <c r="A35" s="72"/>
      <c r="B35" s="72"/>
      <c r="D35" s="77" t="s">
        <v>298</v>
      </c>
      <c r="E35" s="95">
        <f>SUM(E32:E34)</f>
        <v>21.1</v>
      </c>
      <c r="F35" s="72"/>
      <c r="G35" s="72"/>
      <c r="H35" s="72"/>
      <c r="I35" s="72"/>
      <c r="J35" s="72"/>
      <c r="K35" s="72"/>
      <c r="O35" s="49"/>
      <c r="P35" s="88">
        <v>1</v>
      </c>
      <c r="Q35" s="89">
        <v>0.29166666666666669</v>
      </c>
      <c r="R35" s="88">
        <v>4</v>
      </c>
      <c r="S35" s="91">
        <v>7</v>
      </c>
      <c r="T35" s="88">
        <v>4</v>
      </c>
      <c r="U35" s="91">
        <v>7</v>
      </c>
      <c r="V35" s="85"/>
      <c r="W35" s="101">
        <v>2</v>
      </c>
      <c r="X35" s="92">
        <v>0.29166666666666669</v>
      </c>
      <c r="Y35" s="88">
        <v>1</v>
      </c>
      <c r="Z35" s="91" t="s">
        <v>266</v>
      </c>
      <c r="AA35" s="88">
        <v>1</v>
      </c>
      <c r="AB35" s="91" t="s">
        <v>266</v>
      </c>
      <c r="AC35" s="148"/>
      <c r="AH35" s="93"/>
    </row>
    <row r="36" spans="1:34" ht="15.75" customHeight="1" x14ac:dyDescent="0.3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8"/>
      <c r="P36" s="31">
        <v>1</v>
      </c>
      <c r="Q36" s="35">
        <v>0.3125</v>
      </c>
      <c r="R36" s="31">
        <v>5</v>
      </c>
      <c r="S36" s="33">
        <v>7</v>
      </c>
      <c r="T36" s="31">
        <v>5</v>
      </c>
      <c r="U36" s="33">
        <v>7</v>
      </c>
      <c r="V36" s="30"/>
      <c r="W36" s="36">
        <v>2</v>
      </c>
      <c r="X36" s="27">
        <v>0.3125</v>
      </c>
      <c r="Y36" s="31">
        <v>2</v>
      </c>
      <c r="Z36" s="33" t="s">
        <v>268</v>
      </c>
      <c r="AA36" s="31">
        <v>2</v>
      </c>
      <c r="AB36" s="33" t="s">
        <v>268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4</v>
      </c>
      <c r="S37" s="33">
        <v>7</v>
      </c>
      <c r="T37" s="31">
        <v>4</v>
      </c>
      <c r="U37" s="33">
        <v>7</v>
      </c>
      <c r="V37" s="30"/>
      <c r="W37" s="36">
        <v>2</v>
      </c>
      <c r="X37" s="27">
        <v>0.33333333333333331</v>
      </c>
      <c r="Y37" s="31">
        <v>1</v>
      </c>
      <c r="Z37" s="33" t="s">
        <v>268</v>
      </c>
      <c r="AA37" s="31">
        <v>1</v>
      </c>
      <c r="AB37" s="33" t="s">
        <v>268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5</v>
      </c>
      <c r="S38" s="33">
        <v>7</v>
      </c>
      <c r="T38" s="31">
        <v>5</v>
      </c>
      <c r="U38" s="33">
        <v>7</v>
      </c>
      <c r="V38" s="30"/>
      <c r="W38" s="36">
        <v>2</v>
      </c>
      <c r="X38" s="27">
        <v>0.35416666666666669</v>
      </c>
      <c r="Y38" s="31">
        <v>2</v>
      </c>
      <c r="Z38" s="33" t="s">
        <v>268</v>
      </c>
      <c r="AA38" s="31">
        <v>2</v>
      </c>
      <c r="AB38" s="33" t="s">
        <v>268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4</v>
      </c>
      <c r="S39" s="33">
        <v>7</v>
      </c>
      <c r="T39" s="31">
        <v>4</v>
      </c>
      <c r="U39" s="33">
        <v>7</v>
      </c>
      <c r="V39" s="30"/>
      <c r="W39" s="36">
        <v>2</v>
      </c>
      <c r="X39" s="27">
        <v>0.375</v>
      </c>
      <c r="Y39" s="31">
        <v>1</v>
      </c>
      <c r="Z39" s="33" t="s">
        <v>268</v>
      </c>
      <c r="AA39" s="31">
        <v>1</v>
      </c>
      <c r="AB39" s="33" t="s">
        <v>268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5</v>
      </c>
      <c r="S40" s="33">
        <v>7</v>
      </c>
      <c r="T40" s="31">
        <v>5</v>
      </c>
      <c r="U40" s="33">
        <v>7</v>
      </c>
      <c r="V40" s="30"/>
      <c r="W40" s="36">
        <v>2</v>
      </c>
      <c r="X40" s="27">
        <v>0.39583333333333331</v>
      </c>
      <c r="Y40" s="31">
        <v>2</v>
      </c>
      <c r="Z40" s="33" t="s">
        <v>268</v>
      </c>
      <c r="AA40" s="31">
        <v>2</v>
      </c>
      <c r="AB40" s="33" t="s">
        <v>268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2</v>
      </c>
      <c r="S41" s="155" t="s">
        <v>268</v>
      </c>
      <c r="T41" s="31">
        <v>2</v>
      </c>
      <c r="U41" s="33" t="s">
        <v>268</v>
      </c>
      <c r="V41" s="30"/>
      <c r="W41" s="36">
        <v>2</v>
      </c>
      <c r="X41" s="27">
        <v>0.41666666666666669</v>
      </c>
      <c r="Y41" s="88">
        <v>3</v>
      </c>
      <c r="Z41" s="158" t="s">
        <v>492</v>
      </c>
      <c r="AA41" s="88">
        <v>3</v>
      </c>
      <c r="AB41" s="158" t="s">
        <v>492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1</v>
      </c>
      <c r="S42" s="155" t="s">
        <v>268</v>
      </c>
      <c r="T42" s="31">
        <v>1</v>
      </c>
      <c r="U42" s="33" t="s">
        <v>268</v>
      </c>
      <c r="V42" s="30"/>
      <c r="W42" s="36">
        <v>2</v>
      </c>
      <c r="X42" s="27">
        <v>0.4375</v>
      </c>
      <c r="Y42" s="31">
        <v>2</v>
      </c>
      <c r="Z42" s="158" t="s">
        <v>492</v>
      </c>
      <c r="AA42" s="31">
        <v>2</v>
      </c>
      <c r="AB42" s="158" t="s">
        <v>492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2</v>
      </c>
      <c r="S43" s="155" t="s">
        <v>268</v>
      </c>
      <c r="T43" s="31">
        <v>2</v>
      </c>
      <c r="U43" s="33" t="s">
        <v>268</v>
      </c>
      <c r="V43" s="30"/>
      <c r="W43" s="36">
        <v>2</v>
      </c>
      <c r="X43" s="27">
        <v>0.45833333333333298</v>
      </c>
      <c r="Y43" s="31">
        <v>3</v>
      </c>
      <c r="Z43" s="158" t="s">
        <v>492</v>
      </c>
      <c r="AA43" s="31">
        <v>3</v>
      </c>
      <c r="AB43" s="158" t="s">
        <v>492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1</v>
      </c>
      <c r="S44" s="155" t="s">
        <v>268</v>
      </c>
      <c r="T44" s="31">
        <v>1</v>
      </c>
      <c r="U44" s="33" t="s">
        <v>268</v>
      </c>
      <c r="V44" s="30"/>
      <c r="W44" s="36">
        <v>2</v>
      </c>
      <c r="X44" s="27">
        <v>0.47916666666666702</v>
      </c>
      <c r="Y44" s="31">
        <v>2</v>
      </c>
      <c r="Z44" s="158" t="s">
        <v>492</v>
      </c>
      <c r="AA44" s="31">
        <v>2</v>
      </c>
      <c r="AB44" s="158" t="s">
        <v>492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2</v>
      </c>
      <c r="S45" s="155" t="s">
        <v>268</v>
      </c>
      <c r="T45" s="31">
        <v>2</v>
      </c>
      <c r="U45" s="33" t="s">
        <v>268</v>
      </c>
      <c r="V45" s="30"/>
      <c r="W45" s="36">
        <v>2</v>
      </c>
      <c r="X45" s="27">
        <v>0.5</v>
      </c>
      <c r="Y45" s="31">
        <v>3</v>
      </c>
      <c r="Z45" s="158" t="s">
        <v>492</v>
      </c>
      <c r="AA45" s="31">
        <v>3</v>
      </c>
      <c r="AB45" s="158" t="s">
        <v>492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1</v>
      </c>
      <c r="S46" s="155" t="s">
        <v>268</v>
      </c>
      <c r="T46" s="31">
        <v>1</v>
      </c>
      <c r="U46" s="33" t="s">
        <v>268</v>
      </c>
      <c r="V46" s="30"/>
      <c r="W46" s="36">
        <v>2</v>
      </c>
      <c r="X46" s="27">
        <v>0.52083333333333337</v>
      </c>
      <c r="Y46" s="31">
        <v>2</v>
      </c>
      <c r="Z46" s="158" t="s">
        <v>492</v>
      </c>
      <c r="AA46" s="31">
        <v>2</v>
      </c>
      <c r="AB46" s="158" t="s">
        <v>492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2</v>
      </c>
      <c r="S47" s="155" t="s">
        <v>268</v>
      </c>
      <c r="T47" s="31">
        <v>2</v>
      </c>
      <c r="U47" s="33" t="s">
        <v>268</v>
      </c>
      <c r="V47" s="30"/>
      <c r="W47" s="36">
        <v>2</v>
      </c>
      <c r="X47" s="27">
        <v>0.54166666666666663</v>
      </c>
      <c r="Y47" s="31">
        <v>2</v>
      </c>
      <c r="Z47" s="33" t="s">
        <v>268</v>
      </c>
      <c r="AA47" s="31">
        <v>2</v>
      </c>
      <c r="AB47" s="33" t="s">
        <v>268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1</v>
      </c>
      <c r="S48" s="155" t="s">
        <v>268</v>
      </c>
      <c r="T48" s="31">
        <v>1</v>
      </c>
      <c r="U48" s="33" t="s">
        <v>268</v>
      </c>
      <c r="V48" s="30"/>
      <c r="W48" s="36">
        <v>2</v>
      </c>
      <c r="X48" s="27">
        <v>0.5625</v>
      </c>
      <c r="Y48" s="31">
        <v>1</v>
      </c>
      <c r="Z48" s="33" t="s">
        <v>268</v>
      </c>
      <c r="AA48" s="31">
        <v>1</v>
      </c>
      <c r="AB48" s="33" t="s">
        <v>268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2</v>
      </c>
      <c r="S49" s="155" t="s">
        <v>268</v>
      </c>
      <c r="T49" s="31">
        <v>2</v>
      </c>
      <c r="U49" s="33" t="s">
        <v>268</v>
      </c>
      <c r="V49" s="30"/>
      <c r="W49" s="36">
        <v>2</v>
      </c>
      <c r="X49" s="27">
        <v>0.58333333333333337</v>
      </c>
      <c r="Y49" s="31">
        <v>2</v>
      </c>
      <c r="Z49" s="33" t="s">
        <v>268</v>
      </c>
      <c r="AA49" s="31">
        <v>2</v>
      </c>
      <c r="AB49" s="33" t="s">
        <v>268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1</v>
      </c>
      <c r="S50" s="155" t="s">
        <v>268</v>
      </c>
      <c r="T50" s="31">
        <v>1</v>
      </c>
      <c r="U50" s="33" t="s">
        <v>268</v>
      </c>
      <c r="V50" s="30"/>
      <c r="W50" s="36">
        <v>2</v>
      </c>
      <c r="X50" s="27">
        <v>0.60416666666666663</v>
      </c>
      <c r="Y50" s="31">
        <v>1</v>
      </c>
      <c r="Z50" s="33" t="s">
        <v>268</v>
      </c>
      <c r="AA50" s="31">
        <v>1</v>
      </c>
      <c r="AB50" s="33" t="s">
        <v>268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2</v>
      </c>
      <c r="S51" s="155" t="s">
        <v>268</v>
      </c>
      <c r="T51" s="31">
        <v>2</v>
      </c>
      <c r="U51" s="33" t="s">
        <v>268</v>
      </c>
      <c r="V51" s="30"/>
      <c r="W51" s="36">
        <v>2</v>
      </c>
      <c r="X51" s="27">
        <v>0.625</v>
      </c>
      <c r="Y51" s="31">
        <v>2</v>
      </c>
      <c r="Z51" s="33" t="s">
        <v>268</v>
      </c>
      <c r="AA51" s="31">
        <v>2</v>
      </c>
      <c r="AB51" s="33" t="s">
        <v>268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1</v>
      </c>
      <c r="S52" s="155" t="s">
        <v>268</v>
      </c>
      <c r="T52" s="31">
        <v>1</v>
      </c>
      <c r="U52" s="33" t="s">
        <v>268</v>
      </c>
      <c r="V52" s="30"/>
      <c r="W52" s="36">
        <v>2</v>
      </c>
      <c r="X52" s="27">
        <v>0.64583333333333337</v>
      </c>
      <c r="Y52" s="31">
        <v>1</v>
      </c>
      <c r="Z52" s="33" t="s">
        <v>268</v>
      </c>
      <c r="AA52" s="31">
        <v>1</v>
      </c>
      <c r="AB52" s="33" t="s">
        <v>268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2</v>
      </c>
      <c r="S53" s="155" t="s">
        <v>268</v>
      </c>
      <c r="T53" s="31">
        <v>2</v>
      </c>
      <c r="U53" s="33" t="s">
        <v>268</v>
      </c>
      <c r="V53" s="30"/>
      <c r="W53" s="36">
        <v>2</v>
      </c>
      <c r="X53" s="27">
        <v>0.66666666666666663</v>
      </c>
      <c r="Y53" s="31">
        <v>2</v>
      </c>
      <c r="Z53" s="33" t="s">
        <v>268</v>
      </c>
      <c r="AA53" s="31">
        <v>2</v>
      </c>
      <c r="AB53" s="33" t="s">
        <v>268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1</v>
      </c>
      <c r="S54" s="155" t="s">
        <v>268</v>
      </c>
      <c r="T54" s="31">
        <v>1</v>
      </c>
      <c r="U54" s="33" t="s">
        <v>268</v>
      </c>
      <c r="V54" s="30"/>
      <c r="W54" s="36">
        <v>2</v>
      </c>
      <c r="X54" s="27">
        <v>0.6875</v>
      </c>
      <c r="Y54" s="31">
        <v>1</v>
      </c>
      <c r="Z54" s="33" t="s">
        <v>268</v>
      </c>
      <c r="AA54" s="31">
        <v>1</v>
      </c>
      <c r="AB54" s="33" t="s">
        <v>268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2</v>
      </c>
      <c r="S55" s="155" t="s">
        <v>268</v>
      </c>
      <c r="T55" s="31">
        <v>2</v>
      </c>
      <c r="U55" s="33" t="s">
        <v>268</v>
      </c>
      <c r="V55" s="30"/>
      <c r="W55" s="36">
        <v>2</v>
      </c>
      <c r="X55" s="27">
        <v>0.70833333333333337</v>
      </c>
      <c r="Y55" s="31">
        <v>2</v>
      </c>
      <c r="Z55" s="33" t="s">
        <v>268</v>
      </c>
      <c r="AA55" s="31">
        <v>2</v>
      </c>
      <c r="AB55" s="33" t="s">
        <v>268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1</v>
      </c>
      <c r="S56" s="155" t="s">
        <v>268</v>
      </c>
      <c r="T56" s="31">
        <v>1</v>
      </c>
      <c r="U56" s="33" t="s">
        <v>268</v>
      </c>
      <c r="V56" s="30"/>
      <c r="W56" s="36">
        <v>2</v>
      </c>
      <c r="X56" s="27">
        <v>0.72916666666666663</v>
      </c>
      <c r="Y56" s="31">
        <v>1</v>
      </c>
      <c r="Z56" s="33" t="s">
        <v>268</v>
      </c>
      <c r="AA56" s="31">
        <v>1</v>
      </c>
      <c r="AB56" s="33" t="s">
        <v>268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155" t="s">
        <v>268</v>
      </c>
      <c r="T57" s="31">
        <v>2</v>
      </c>
      <c r="U57" s="33" t="s">
        <v>268</v>
      </c>
      <c r="V57" s="30"/>
      <c r="W57" s="36">
        <v>2</v>
      </c>
      <c r="X57" s="27">
        <v>0.75</v>
      </c>
      <c r="Y57" s="31">
        <v>2</v>
      </c>
      <c r="Z57" s="33" t="s">
        <v>268</v>
      </c>
      <c r="AA57" s="31">
        <v>2</v>
      </c>
      <c r="AB57" s="33" t="s">
        <v>268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1</v>
      </c>
      <c r="S58" s="155" t="s">
        <v>268</v>
      </c>
      <c r="T58" s="31">
        <v>1</v>
      </c>
      <c r="U58" s="33" t="s">
        <v>268</v>
      </c>
      <c r="V58" s="30"/>
      <c r="W58" s="36">
        <v>2</v>
      </c>
      <c r="X58" s="27">
        <v>0.77083333333333337</v>
      </c>
      <c r="Y58" s="31">
        <v>1</v>
      </c>
      <c r="Z58" s="33" t="s">
        <v>268</v>
      </c>
      <c r="AA58" s="31">
        <v>1</v>
      </c>
      <c r="AB58" s="33" t="s">
        <v>268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155" t="s">
        <v>268</v>
      </c>
      <c r="T59" s="31">
        <v>2</v>
      </c>
      <c r="U59" s="33" t="s">
        <v>268</v>
      </c>
      <c r="V59" s="30"/>
      <c r="W59" s="36">
        <v>2</v>
      </c>
      <c r="X59" s="27">
        <v>0.79166666666666663</v>
      </c>
      <c r="Y59" s="31">
        <v>2</v>
      </c>
      <c r="Z59" s="33" t="s">
        <v>268</v>
      </c>
      <c r="AA59" s="31">
        <v>2</v>
      </c>
      <c r="AB59" s="33" t="s">
        <v>268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1</v>
      </c>
      <c r="S60" s="155" t="s">
        <v>268</v>
      </c>
      <c r="T60" s="31">
        <v>1</v>
      </c>
      <c r="U60" s="33" t="s">
        <v>268</v>
      </c>
      <c r="V60" s="30"/>
      <c r="W60" s="36">
        <v>2</v>
      </c>
      <c r="X60" s="27">
        <v>0.8125</v>
      </c>
      <c r="Y60" s="31">
        <v>1</v>
      </c>
      <c r="Z60" s="33" t="s">
        <v>268</v>
      </c>
      <c r="AA60" s="31">
        <v>1</v>
      </c>
      <c r="AB60" s="33" t="s">
        <v>268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91" t="s">
        <v>266</v>
      </c>
      <c r="T61" s="31">
        <v>1</v>
      </c>
      <c r="U61" s="33" t="s">
        <v>266</v>
      </c>
      <c r="V61" s="30"/>
      <c r="W61" s="36">
        <v>2</v>
      </c>
      <c r="X61" s="27">
        <v>0.83333333333333337</v>
      </c>
      <c r="Y61" s="31">
        <v>1</v>
      </c>
      <c r="Z61" s="91" t="s">
        <v>266</v>
      </c>
      <c r="AA61" s="31">
        <v>1</v>
      </c>
      <c r="AB61" s="9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91" t="s">
        <v>266</v>
      </c>
      <c r="T62" s="31">
        <v>1</v>
      </c>
      <c r="U62" s="33" t="s">
        <v>266</v>
      </c>
      <c r="V62" s="30"/>
      <c r="W62" s="36">
        <v>2</v>
      </c>
      <c r="X62" s="27">
        <v>0.85416666666666663</v>
      </c>
      <c r="Y62" s="31">
        <v>1</v>
      </c>
      <c r="Z62" s="91" t="s">
        <v>266</v>
      </c>
      <c r="AA62" s="31">
        <v>1</v>
      </c>
      <c r="AB62" s="9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91" t="s">
        <v>266</v>
      </c>
      <c r="T63" s="31">
        <v>1</v>
      </c>
      <c r="U63" s="33" t="s">
        <v>266</v>
      </c>
      <c r="V63" s="30"/>
      <c r="W63" s="36">
        <v>2</v>
      </c>
      <c r="X63" s="27">
        <v>0.875</v>
      </c>
      <c r="Y63" s="31">
        <v>1</v>
      </c>
      <c r="Z63" s="91" t="s">
        <v>266</v>
      </c>
      <c r="AA63" s="31">
        <v>1</v>
      </c>
      <c r="AB63" s="9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91" t="s">
        <v>266</v>
      </c>
      <c r="T64" s="31">
        <v>1</v>
      </c>
      <c r="U64" s="33" t="s">
        <v>266</v>
      </c>
      <c r="V64" s="30"/>
      <c r="W64" s="36">
        <v>2</v>
      </c>
      <c r="X64" s="27">
        <v>0.89583333333333304</v>
      </c>
      <c r="Y64" s="31">
        <v>1</v>
      </c>
      <c r="Z64" s="91" t="s">
        <v>266</v>
      </c>
      <c r="AA64" s="31">
        <v>1</v>
      </c>
      <c r="AB64" s="9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91" t="s">
        <v>266</v>
      </c>
      <c r="T65" s="31">
        <v>1</v>
      </c>
      <c r="U65" s="33" t="s">
        <v>266</v>
      </c>
      <c r="V65" s="30"/>
      <c r="W65" s="36">
        <v>2</v>
      </c>
      <c r="X65" s="27">
        <v>0.91666666666666663</v>
      </c>
      <c r="Y65" s="31">
        <v>1</v>
      </c>
      <c r="Z65" s="91" t="s">
        <v>266</v>
      </c>
      <c r="AA65" s="31">
        <v>1</v>
      </c>
      <c r="AB65" s="9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91" t="s">
        <v>266</v>
      </c>
      <c r="T66" s="31">
        <v>1</v>
      </c>
      <c r="U66" s="33" t="s">
        <v>266</v>
      </c>
      <c r="V66" s="30"/>
      <c r="W66" s="36">
        <v>2</v>
      </c>
      <c r="X66" s="27">
        <v>0.9375</v>
      </c>
      <c r="Y66" s="31">
        <v>1</v>
      </c>
      <c r="Z66" s="91" t="s">
        <v>266</v>
      </c>
      <c r="AA66" s="31">
        <v>1</v>
      </c>
      <c r="AB66" s="9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1</v>
      </c>
      <c r="S67" s="91" t="s">
        <v>266</v>
      </c>
      <c r="T67" s="31">
        <v>1</v>
      </c>
      <c r="U67" s="33" t="s">
        <v>266</v>
      </c>
      <c r="V67" s="30"/>
      <c r="W67" s="36">
        <v>2</v>
      </c>
      <c r="X67" s="27">
        <v>0.95833333333333337</v>
      </c>
      <c r="Y67" s="31">
        <v>1</v>
      </c>
      <c r="Z67" s="91" t="s">
        <v>266</v>
      </c>
      <c r="AA67" s="31">
        <v>1</v>
      </c>
      <c r="AB67" s="9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1</v>
      </c>
      <c r="S68" s="91" t="s">
        <v>266</v>
      </c>
      <c r="T68" s="31">
        <v>1</v>
      </c>
      <c r="U68" s="33" t="s">
        <v>266</v>
      </c>
      <c r="V68" s="30"/>
      <c r="W68" s="36">
        <v>2</v>
      </c>
      <c r="X68" s="27">
        <v>0.97916666666666663</v>
      </c>
      <c r="Y68" s="31">
        <v>1</v>
      </c>
      <c r="Z68" s="91" t="s">
        <v>266</v>
      </c>
      <c r="AA68" s="31">
        <v>1</v>
      </c>
      <c r="AB68" s="91" t="s">
        <v>266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1</v>
      </c>
      <c r="S69" s="91" t="s">
        <v>266</v>
      </c>
      <c r="T69" s="31">
        <v>1</v>
      </c>
      <c r="U69" s="33" t="s">
        <v>266</v>
      </c>
      <c r="V69" s="30"/>
      <c r="W69" s="36">
        <v>2</v>
      </c>
      <c r="X69" s="27">
        <v>0</v>
      </c>
      <c r="Y69" s="31">
        <v>1</v>
      </c>
      <c r="Z69" s="91" t="s">
        <v>266</v>
      </c>
      <c r="AA69" s="31">
        <v>1</v>
      </c>
      <c r="AB69" s="91" t="s">
        <v>266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1</v>
      </c>
      <c r="S70" s="91" t="s">
        <v>266</v>
      </c>
      <c r="T70" s="31">
        <v>1</v>
      </c>
      <c r="U70" s="33" t="s">
        <v>266</v>
      </c>
      <c r="V70" s="30"/>
      <c r="W70" s="36">
        <v>2</v>
      </c>
      <c r="X70" s="27">
        <v>2.0833333333333332E-2</v>
      </c>
      <c r="Y70" s="31">
        <v>0</v>
      </c>
      <c r="Z70" s="33" t="s">
        <v>217</v>
      </c>
      <c r="AA70" s="31">
        <v>0</v>
      </c>
      <c r="AB70" s="33" t="s">
        <v>217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0</v>
      </c>
      <c r="S71" s="33" t="s">
        <v>217</v>
      </c>
      <c r="T71" s="31">
        <v>0</v>
      </c>
      <c r="U71" s="33" t="s">
        <v>217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69</v>
      </c>
      <c r="S75" s="147"/>
      <c r="T75" s="147">
        <f>SUM(T27:T74)</f>
        <v>69</v>
      </c>
      <c r="U75" s="147"/>
      <c r="V75" s="30"/>
      <c r="W75" s="145" t="s">
        <v>481</v>
      </c>
      <c r="X75" s="146"/>
      <c r="Y75" s="147">
        <f>SUM(Y27:Y74)</f>
        <v>56</v>
      </c>
      <c r="Z75" s="147"/>
      <c r="AA75" s="147">
        <f>SUM(AA27:AA74)</f>
        <v>56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230</v>
      </c>
      <c r="D84" s="24" t="s">
        <v>369</v>
      </c>
      <c r="E84" s="28">
        <v>55.775183975658202</v>
      </c>
      <c r="F84" s="28">
        <v>37.472590783256003</v>
      </c>
      <c r="G84" s="24">
        <f t="shared" ref="G84:G109" si="0">IF(M84&gt;0,0,IF(N84&gt;0,1,""))</f>
        <v>0</v>
      </c>
      <c r="H84" s="21">
        <v>0</v>
      </c>
      <c r="I84" s="21"/>
      <c r="J84" s="24">
        <f t="shared" ref="J84:J109" si="1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231</v>
      </c>
      <c r="D85" s="24" t="s">
        <v>367</v>
      </c>
      <c r="E85" s="28">
        <v>55.774079965009101</v>
      </c>
      <c r="F85" s="28">
        <v>37.475936021832901</v>
      </c>
      <c r="G85" s="24">
        <f t="shared" si="0"/>
        <v>0</v>
      </c>
      <c r="H85" s="21">
        <v>0.30199999999999999</v>
      </c>
      <c r="I85" s="21">
        <f>IFERROR(IF(IF(ISERROR(H85-H84),"",H85-H84)&lt;0,"",H85-H84)," ")</f>
        <v>0.30199999999999999</v>
      </c>
      <c r="J85" s="24">
        <f t="shared" si="1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3" si="2">IF(C86=" "," ",B85+1)</f>
        <v>3</v>
      </c>
      <c r="C86" s="10" t="s">
        <v>232</v>
      </c>
      <c r="D86" s="24" t="s">
        <v>232</v>
      </c>
      <c r="E86" s="28">
        <v>55.769071479748703</v>
      </c>
      <c r="F86" s="28">
        <v>37.4770124561269</v>
      </c>
      <c r="G86" s="24">
        <f t="shared" si="0"/>
        <v>0</v>
      </c>
      <c r="H86" s="21">
        <v>1.0780000000000001</v>
      </c>
      <c r="I86" s="21">
        <f t="shared" ref="I86:I143" si="3">IFERROR(IF(IF(ISERROR(H86-H85),"",H86-H85)&lt;0,"",H86-H85)," ")</f>
        <v>0.77600000000000002</v>
      </c>
      <c r="J86" s="24">
        <f t="shared" si="1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89">
        <v>0.125</v>
      </c>
      <c r="Y86" s="88">
        <v>0</v>
      </c>
      <c r="Z86" s="88" t="s">
        <v>217</v>
      </c>
      <c r="AA86" s="88">
        <v>0</v>
      </c>
      <c r="AB86" s="88" t="s">
        <v>217</v>
      </c>
      <c r="AC86" s="29"/>
    </row>
    <row r="87" spans="2:29" ht="15.75" customHeight="1" x14ac:dyDescent="0.25">
      <c r="B87" s="24">
        <f t="shared" si="2"/>
        <v>4</v>
      </c>
      <c r="C87" s="10" t="s">
        <v>233</v>
      </c>
      <c r="D87" s="24" t="s">
        <v>232</v>
      </c>
      <c r="E87" s="28">
        <v>55.769555339209397</v>
      </c>
      <c r="F87" s="28">
        <v>37.483617983450998</v>
      </c>
      <c r="G87" s="24">
        <f t="shared" si="0"/>
        <v>0</v>
      </c>
      <c r="H87" s="21">
        <v>1.516</v>
      </c>
      <c r="I87" s="21">
        <f t="shared" si="3"/>
        <v>0.43799999999999994</v>
      </c>
      <c r="J87" s="24">
        <f t="shared" si="1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2"/>
        <v>5</v>
      </c>
      <c r="C88" s="10" t="s">
        <v>125</v>
      </c>
      <c r="D88" s="24" t="s">
        <v>125</v>
      </c>
      <c r="E88" s="28">
        <v>55.772855338598603</v>
      </c>
      <c r="F88" s="28">
        <v>37.4891501378752</v>
      </c>
      <c r="G88" s="24">
        <f t="shared" si="0"/>
        <v>0</v>
      </c>
      <c r="H88" s="21">
        <v>2.173</v>
      </c>
      <c r="I88" s="21">
        <f t="shared" si="3"/>
        <v>0.65700000000000003</v>
      </c>
      <c r="J88" s="24">
        <f t="shared" si="1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2"/>
        <v>6</v>
      </c>
      <c r="C89" s="10" t="s">
        <v>234</v>
      </c>
      <c r="D89" s="24" t="s">
        <v>370</v>
      </c>
      <c r="E89" s="28">
        <v>55.773788406029702</v>
      </c>
      <c r="F89" s="28">
        <v>37.498737888098802</v>
      </c>
      <c r="G89" s="24">
        <f t="shared" si="0"/>
        <v>0</v>
      </c>
      <c r="H89" s="21">
        <v>2.883</v>
      </c>
      <c r="I89" s="21">
        <f t="shared" si="3"/>
        <v>0.71</v>
      </c>
      <c r="J89" s="24">
        <f t="shared" si="1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2"/>
        <v>7</v>
      </c>
      <c r="C90" s="10" t="s">
        <v>122</v>
      </c>
      <c r="D90" s="24" t="s">
        <v>328</v>
      </c>
      <c r="E90" s="28">
        <v>55.777702526690803</v>
      </c>
      <c r="F90" s="28">
        <v>37.511253931051201</v>
      </c>
      <c r="G90" s="24">
        <f t="shared" si="0"/>
        <v>0</v>
      </c>
      <c r="H90" s="21">
        <v>3.8420000000000001</v>
      </c>
      <c r="I90" s="21">
        <f t="shared" si="3"/>
        <v>0.95900000000000007</v>
      </c>
      <c r="J90" s="24">
        <f t="shared" si="1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3" t="s">
        <v>217</v>
      </c>
      <c r="AC90" s="29"/>
    </row>
    <row r="91" spans="2:29" ht="15.75" customHeight="1" x14ac:dyDescent="0.25">
      <c r="B91" s="24">
        <f t="shared" si="2"/>
        <v>8</v>
      </c>
      <c r="C91" s="10" t="s">
        <v>115</v>
      </c>
      <c r="D91" s="24" t="s">
        <v>328</v>
      </c>
      <c r="E91" s="28">
        <v>55.7776444784812</v>
      </c>
      <c r="F91" s="28">
        <v>37.517603072710799</v>
      </c>
      <c r="G91" s="24">
        <f t="shared" si="0"/>
        <v>0</v>
      </c>
      <c r="H91" s="21">
        <v>4.3079999999999998</v>
      </c>
      <c r="I91" s="21">
        <f t="shared" si="3"/>
        <v>0.46599999999999975</v>
      </c>
      <c r="J91" s="24">
        <f t="shared" si="1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0</v>
      </c>
      <c r="S91" s="31" t="s">
        <v>217</v>
      </c>
      <c r="T91" s="31">
        <v>0</v>
      </c>
      <c r="U91" s="31" t="s">
        <v>217</v>
      </c>
      <c r="V91" s="30"/>
      <c r="W91" s="36">
        <v>4</v>
      </c>
      <c r="X91" s="92">
        <v>0.22916666666666666</v>
      </c>
      <c r="Y91" s="88">
        <v>0</v>
      </c>
      <c r="Z91" s="91" t="s">
        <v>217</v>
      </c>
      <c r="AA91" s="88">
        <v>0</v>
      </c>
      <c r="AB91" s="91" t="s">
        <v>217</v>
      </c>
      <c r="AC91" s="29"/>
    </row>
    <row r="92" spans="2:29" ht="15.75" customHeight="1" x14ac:dyDescent="0.25">
      <c r="B92" s="24">
        <f t="shared" si="2"/>
        <v>9</v>
      </c>
      <c r="C92" s="10" t="s">
        <v>114</v>
      </c>
      <c r="D92" s="24" t="s">
        <v>114</v>
      </c>
      <c r="E92" s="28">
        <v>55.7799531128003</v>
      </c>
      <c r="F92" s="28">
        <v>37.5194923846176</v>
      </c>
      <c r="G92" s="24">
        <f t="shared" si="0"/>
        <v>0</v>
      </c>
      <c r="H92" s="21">
        <v>4.7329999999999997</v>
      </c>
      <c r="I92" s="21">
        <f t="shared" si="3"/>
        <v>0.42499999999999982</v>
      </c>
      <c r="J92" s="24">
        <f t="shared" si="1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88">
        <v>1</v>
      </c>
      <c r="S92" s="91" t="s">
        <v>266</v>
      </c>
      <c r="T92" s="31">
        <v>1</v>
      </c>
      <c r="U92" s="31" t="s">
        <v>266</v>
      </c>
      <c r="V92" s="30"/>
      <c r="W92" s="36">
        <v>4</v>
      </c>
      <c r="X92" s="92">
        <v>0.25</v>
      </c>
      <c r="Y92" s="88">
        <v>1</v>
      </c>
      <c r="Z92" s="91" t="s">
        <v>266</v>
      </c>
      <c r="AA92" s="88">
        <v>1</v>
      </c>
      <c r="AB92" s="91" t="s">
        <v>266</v>
      </c>
      <c r="AC92" s="29"/>
    </row>
    <row r="93" spans="2:29" ht="15.75" customHeight="1" x14ac:dyDescent="0.25">
      <c r="B93" s="24">
        <f t="shared" si="2"/>
        <v>10</v>
      </c>
      <c r="C93" s="10" t="s">
        <v>115</v>
      </c>
      <c r="D93" s="24" t="s">
        <v>371</v>
      </c>
      <c r="E93" s="28">
        <v>55.778937350934697</v>
      </c>
      <c r="F93" s="28">
        <v>37.522914273267297</v>
      </c>
      <c r="G93" s="24">
        <f t="shared" si="0"/>
        <v>0</v>
      </c>
      <c r="H93" s="21">
        <v>5.1180000000000003</v>
      </c>
      <c r="I93" s="21">
        <f t="shared" si="3"/>
        <v>0.38500000000000068</v>
      </c>
      <c r="J93" s="24">
        <f t="shared" si="1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88">
        <v>1</v>
      </c>
      <c r="S93" s="91" t="s">
        <v>266</v>
      </c>
      <c r="T93" s="31">
        <v>1</v>
      </c>
      <c r="U93" s="91" t="s">
        <v>266</v>
      </c>
      <c r="V93" s="30"/>
      <c r="W93" s="36">
        <v>4</v>
      </c>
      <c r="X93" s="92">
        <v>0.27083333333333331</v>
      </c>
      <c r="Y93" s="88">
        <v>1</v>
      </c>
      <c r="Z93" s="91" t="s">
        <v>266</v>
      </c>
      <c r="AA93" s="88">
        <v>1</v>
      </c>
      <c r="AB93" s="91" t="s">
        <v>266</v>
      </c>
      <c r="AC93" s="29"/>
    </row>
    <row r="94" spans="2:29" ht="15.75" customHeight="1" x14ac:dyDescent="0.25">
      <c r="B94" s="24">
        <f t="shared" si="2"/>
        <v>11</v>
      </c>
      <c r="C94" s="10" t="s">
        <v>235</v>
      </c>
      <c r="D94" s="24" t="s">
        <v>372</v>
      </c>
      <c r="E94" s="28">
        <v>55.776969968350599</v>
      </c>
      <c r="F94" s="28">
        <v>37.522030607652702</v>
      </c>
      <c r="G94" s="24">
        <f t="shared" si="0"/>
        <v>0</v>
      </c>
      <c r="H94" s="21">
        <v>5.3840000000000003</v>
      </c>
      <c r="I94" s="21">
        <f t="shared" si="3"/>
        <v>0.26600000000000001</v>
      </c>
      <c r="J94" s="24">
        <f t="shared" si="1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88">
        <v>4</v>
      </c>
      <c r="S94" s="91">
        <v>9</v>
      </c>
      <c r="T94" s="31">
        <v>4</v>
      </c>
      <c r="U94" s="33">
        <v>9</v>
      </c>
      <c r="V94" s="30"/>
      <c r="W94" s="36">
        <v>4</v>
      </c>
      <c r="X94" s="92">
        <v>0.29166666666666669</v>
      </c>
      <c r="Y94" s="88">
        <v>1</v>
      </c>
      <c r="Z94" s="91" t="s">
        <v>266</v>
      </c>
      <c r="AA94" s="88">
        <v>1</v>
      </c>
      <c r="AB94" s="91" t="s">
        <v>266</v>
      </c>
      <c r="AC94" s="29"/>
    </row>
    <row r="95" spans="2:29" ht="15.75" customHeight="1" x14ac:dyDescent="0.25">
      <c r="B95" s="24">
        <f t="shared" si="2"/>
        <v>12</v>
      </c>
      <c r="C95" s="10" t="s">
        <v>236</v>
      </c>
      <c r="D95" s="24" t="s">
        <v>372</v>
      </c>
      <c r="E95" s="28">
        <v>55.774044017368702</v>
      </c>
      <c r="F95" s="28">
        <v>37.519576709700999</v>
      </c>
      <c r="G95" s="24">
        <f t="shared" si="0"/>
        <v>0</v>
      </c>
      <c r="H95" s="21">
        <v>5.76</v>
      </c>
      <c r="I95" s="21">
        <f t="shared" si="3"/>
        <v>0.37599999999999945</v>
      </c>
      <c r="J95" s="24">
        <f t="shared" si="1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3">
        <v>9</v>
      </c>
      <c r="T95" s="31">
        <v>3</v>
      </c>
      <c r="U95" s="33">
        <v>9</v>
      </c>
      <c r="V95" s="30"/>
      <c r="W95" s="36">
        <v>4</v>
      </c>
      <c r="X95" s="27">
        <v>0.3125</v>
      </c>
      <c r="Y95" s="31">
        <v>2</v>
      </c>
      <c r="Z95" s="33" t="s">
        <v>268</v>
      </c>
      <c r="AA95" s="31">
        <v>2</v>
      </c>
      <c r="AB95" s="33" t="s">
        <v>268</v>
      </c>
      <c r="AC95" s="29"/>
    </row>
    <row r="96" spans="2:29" ht="15.75" customHeight="1" x14ac:dyDescent="0.25">
      <c r="B96" s="24">
        <f t="shared" si="2"/>
        <v>13</v>
      </c>
      <c r="C96" s="10" t="s">
        <v>237</v>
      </c>
      <c r="D96" s="24" t="s">
        <v>372</v>
      </c>
      <c r="E96" s="28">
        <v>55.771801859778499</v>
      </c>
      <c r="F96" s="28">
        <v>37.517658263253203</v>
      </c>
      <c r="G96" s="24">
        <f t="shared" si="0"/>
        <v>0</v>
      </c>
      <c r="H96" s="21">
        <v>6.05</v>
      </c>
      <c r="I96" s="21">
        <f t="shared" si="3"/>
        <v>0.29000000000000004</v>
      </c>
      <c r="J96" s="24">
        <f t="shared" si="1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4</v>
      </c>
      <c r="S96" s="33">
        <v>9</v>
      </c>
      <c r="T96" s="31">
        <v>4</v>
      </c>
      <c r="U96" s="33">
        <v>9</v>
      </c>
      <c r="V96" s="30"/>
      <c r="W96" s="36">
        <v>4</v>
      </c>
      <c r="X96" s="27">
        <v>0.33333333333333331</v>
      </c>
      <c r="Y96" s="31">
        <v>1</v>
      </c>
      <c r="Z96" s="33" t="s">
        <v>268</v>
      </c>
      <c r="AA96" s="31">
        <v>1</v>
      </c>
      <c r="AB96" s="33" t="s">
        <v>268</v>
      </c>
      <c r="AC96" s="29"/>
    </row>
    <row r="97" spans="2:29" ht="15.75" customHeight="1" x14ac:dyDescent="0.25">
      <c r="B97" s="24">
        <f t="shared" si="2"/>
        <v>14</v>
      </c>
      <c r="C97" s="10" t="s">
        <v>238</v>
      </c>
      <c r="D97" s="24" t="s">
        <v>373</v>
      </c>
      <c r="E97" s="28">
        <v>55.770746396686903</v>
      </c>
      <c r="F97" s="28">
        <v>37.5186196959122</v>
      </c>
      <c r="G97" s="24">
        <f t="shared" si="0"/>
        <v>0</v>
      </c>
      <c r="H97" s="21">
        <v>6.226</v>
      </c>
      <c r="I97" s="21">
        <f t="shared" si="3"/>
        <v>0.17600000000000016</v>
      </c>
      <c r="J97" s="24">
        <f t="shared" si="1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3">
        <v>9</v>
      </c>
      <c r="T97" s="31">
        <v>3</v>
      </c>
      <c r="U97" s="33">
        <v>9</v>
      </c>
      <c r="V97" s="30"/>
      <c r="W97" s="36">
        <v>4</v>
      </c>
      <c r="X97" s="27">
        <v>0.35416666666666669</v>
      </c>
      <c r="Y97" s="31">
        <v>2</v>
      </c>
      <c r="Z97" s="33" t="s">
        <v>268</v>
      </c>
      <c r="AA97" s="31">
        <v>2</v>
      </c>
      <c r="AB97" s="33" t="s">
        <v>268</v>
      </c>
      <c r="AC97" s="29"/>
    </row>
    <row r="98" spans="2:29" ht="15.75" customHeight="1" x14ac:dyDescent="0.25">
      <c r="B98" s="24">
        <f t="shared" si="2"/>
        <v>15</v>
      </c>
      <c r="C98" s="10" t="s">
        <v>239</v>
      </c>
      <c r="D98" s="24" t="s">
        <v>373</v>
      </c>
      <c r="E98" s="28">
        <v>55.769304119755702</v>
      </c>
      <c r="F98" s="28">
        <v>37.523947977665003</v>
      </c>
      <c r="G98" s="24">
        <f t="shared" si="0"/>
        <v>0</v>
      </c>
      <c r="H98" s="21">
        <v>6.6139999999999999</v>
      </c>
      <c r="I98" s="21">
        <f t="shared" si="3"/>
        <v>0.3879999999999999</v>
      </c>
      <c r="J98" s="24">
        <f t="shared" si="1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4</v>
      </c>
      <c r="S98" s="33">
        <v>9</v>
      </c>
      <c r="T98" s="31">
        <v>4</v>
      </c>
      <c r="U98" s="33">
        <v>9</v>
      </c>
      <c r="V98" s="30"/>
      <c r="W98" s="36">
        <v>4</v>
      </c>
      <c r="X98" s="27">
        <v>0.375</v>
      </c>
      <c r="Y98" s="31">
        <v>1</v>
      </c>
      <c r="Z98" s="33" t="s">
        <v>268</v>
      </c>
      <c r="AA98" s="31">
        <v>1</v>
      </c>
      <c r="AB98" s="33" t="s">
        <v>268</v>
      </c>
      <c r="AC98" s="29"/>
    </row>
    <row r="99" spans="2:29" ht="15.75" customHeight="1" x14ac:dyDescent="0.25">
      <c r="B99" s="24">
        <f t="shared" si="2"/>
        <v>16</v>
      </c>
      <c r="C99" s="10" t="s">
        <v>240</v>
      </c>
      <c r="D99" s="24" t="s">
        <v>373</v>
      </c>
      <c r="E99" s="28">
        <v>55.7675626468506</v>
      </c>
      <c r="F99" s="28">
        <v>37.529539252943302</v>
      </c>
      <c r="G99" s="24">
        <f t="shared" si="0"/>
        <v>0</v>
      </c>
      <c r="H99" s="21">
        <v>7.0650000000000004</v>
      </c>
      <c r="I99" s="21">
        <f t="shared" si="3"/>
        <v>0.45100000000000051</v>
      </c>
      <c r="J99" s="24">
        <f t="shared" si="1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3</v>
      </c>
      <c r="S99" s="33">
        <v>9</v>
      </c>
      <c r="T99" s="31">
        <v>3</v>
      </c>
      <c r="U99" s="31">
        <v>9</v>
      </c>
      <c r="V99" s="30"/>
      <c r="W99" s="36">
        <v>4</v>
      </c>
      <c r="X99" s="27">
        <v>0.39583333333333331</v>
      </c>
      <c r="Y99" s="31">
        <v>2</v>
      </c>
      <c r="Z99" s="33" t="s">
        <v>268</v>
      </c>
      <c r="AA99" s="31">
        <v>2</v>
      </c>
      <c r="AB99" s="33" t="s">
        <v>268</v>
      </c>
      <c r="AC99" s="29"/>
    </row>
    <row r="100" spans="2:29" ht="15.75" customHeight="1" x14ac:dyDescent="0.25">
      <c r="B100" s="24">
        <f t="shared" si="2"/>
        <v>17</v>
      </c>
      <c r="C100" s="10" t="s">
        <v>240</v>
      </c>
      <c r="D100" s="24" t="s">
        <v>373</v>
      </c>
      <c r="E100" s="28">
        <v>55.766399153400002</v>
      </c>
      <c r="F100" s="28">
        <v>37.530803464697797</v>
      </c>
      <c r="G100" s="24">
        <f t="shared" si="0"/>
        <v>0</v>
      </c>
      <c r="H100" s="21">
        <v>7.3070000000000004</v>
      </c>
      <c r="I100" s="21">
        <f t="shared" si="3"/>
        <v>0.24199999999999999</v>
      </c>
      <c r="J100" s="24">
        <f t="shared" si="1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155" t="s">
        <v>268</v>
      </c>
      <c r="T100" s="31">
        <v>2</v>
      </c>
      <c r="U100" s="31" t="s">
        <v>268</v>
      </c>
      <c r="V100" s="30"/>
      <c r="W100" s="36">
        <v>4</v>
      </c>
      <c r="X100" s="27">
        <v>0.41666666666666669</v>
      </c>
      <c r="Y100" s="88">
        <v>3</v>
      </c>
      <c r="Z100" s="158" t="s">
        <v>492</v>
      </c>
      <c r="AA100" s="88">
        <v>3</v>
      </c>
      <c r="AB100" s="158" t="s">
        <v>492</v>
      </c>
      <c r="AC100" s="29"/>
    </row>
    <row r="101" spans="2:29" ht="15.75" customHeight="1" x14ac:dyDescent="0.25">
      <c r="B101" s="24">
        <f t="shared" si="2"/>
        <v>18</v>
      </c>
      <c r="C101" s="10" t="s">
        <v>241</v>
      </c>
      <c r="D101" s="24" t="s">
        <v>241</v>
      </c>
      <c r="E101" s="28">
        <v>55.766237629476201</v>
      </c>
      <c r="F101" s="28">
        <v>37.532670951755101</v>
      </c>
      <c r="G101" s="24">
        <f t="shared" si="0"/>
        <v>0</v>
      </c>
      <c r="H101" s="21">
        <v>7.4340000000000002</v>
      </c>
      <c r="I101" s="21">
        <f t="shared" si="3"/>
        <v>0.12699999999999978</v>
      </c>
      <c r="J101" s="24">
        <f t="shared" si="1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155" t="s">
        <v>268</v>
      </c>
      <c r="T101" s="31">
        <v>1</v>
      </c>
      <c r="U101" s="31" t="s">
        <v>268</v>
      </c>
      <c r="V101" s="30"/>
      <c r="W101" s="36">
        <v>4</v>
      </c>
      <c r="X101" s="27">
        <v>0.4375</v>
      </c>
      <c r="Y101" s="31">
        <v>2</v>
      </c>
      <c r="Z101" s="158" t="s">
        <v>492</v>
      </c>
      <c r="AA101" s="31">
        <v>2</v>
      </c>
      <c r="AB101" s="158" t="s">
        <v>492</v>
      </c>
      <c r="AC101" s="29"/>
    </row>
    <row r="102" spans="2:29" ht="15.75" customHeight="1" x14ac:dyDescent="0.25">
      <c r="B102" s="24">
        <f t="shared" si="2"/>
        <v>19</v>
      </c>
      <c r="C102" s="10" t="s">
        <v>242</v>
      </c>
      <c r="D102" s="24" t="s">
        <v>242</v>
      </c>
      <c r="E102" s="28">
        <v>55.764279380217701</v>
      </c>
      <c r="F102" s="28">
        <v>37.532996195828602</v>
      </c>
      <c r="G102" s="24">
        <f t="shared" si="0"/>
        <v>0</v>
      </c>
      <c r="H102" s="21">
        <v>7.7869999999999999</v>
      </c>
      <c r="I102" s="21">
        <f t="shared" si="3"/>
        <v>0.35299999999999976</v>
      </c>
      <c r="J102" s="24">
        <f t="shared" si="1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2</v>
      </c>
      <c r="S102" s="155" t="s">
        <v>268</v>
      </c>
      <c r="T102" s="31">
        <v>2</v>
      </c>
      <c r="U102" s="31" t="s">
        <v>268</v>
      </c>
      <c r="V102" s="30"/>
      <c r="W102" s="36">
        <v>4</v>
      </c>
      <c r="X102" s="27">
        <v>0.45833333333333298</v>
      </c>
      <c r="Y102" s="31">
        <v>3</v>
      </c>
      <c r="Z102" s="158" t="s">
        <v>492</v>
      </c>
      <c r="AA102" s="31">
        <v>3</v>
      </c>
      <c r="AB102" s="158" t="s">
        <v>492</v>
      </c>
      <c r="AC102" s="29"/>
    </row>
    <row r="103" spans="2:29" ht="15.75" customHeight="1" x14ac:dyDescent="0.25">
      <c r="B103" s="24">
        <f t="shared" si="2"/>
        <v>20</v>
      </c>
      <c r="C103" s="10" t="s">
        <v>243</v>
      </c>
      <c r="D103" s="24" t="s">
        <v>242</v>
      </c>
      <c r="E103" s="28">
        <v>55.7623011378599</v>
      </c>
      <c r="F103" s="28">
        <v>37.529594853168902</v>
      </c>
      <c r="G103" s="24">
        <f t="shared" si="0"/>
        <v>0</v>
      </c>
      <c r="H103" s="21">
        <v>8.1170000000000009</v>
      </c>
      <c r="I103" s="21">
        <f t="shared" si="3"/>
        <v>0.33000000000000096</v>
      </c>
      <c r="J103" s="24">
        <f t="shared" si="1"/>
        <v>20</v>
      </c>
      <c r="L103" s="8">
        <v>20</v>
      </c>
      <c r="M103" s="8">
        <v>20</v>
      </c>
      <c r="N103" s="8">
        <v>0</v>
      </c>
      <c r="O103" s="26"/>
      <c r="P103" s="31">
        <v>3</v>
      </c>
      <c r="Q103" s="35">
        <v>0.47916666666666702</v>
      </c>
      <c r="R103" s="31">
        <v>1</v>
      </c>
      <c r="S103" s="155" t="s">
        <v>268</v>
      </c>
      <c r="T103" s="31">
        <v>1</v>
      </c>
      <c r="U103" s="31" t="s">
        <v>268</v>
      </c>
      <c r="V103" s="30"/>
      <c r="W103" s="36">
        <v>4</v>
      </c>
      <c r="X103" s="27">
        <v>0.47916666666666702</v>
      </c>
      <c r="Y103" s="31">
        <v>2</v>
      </c>
      <c r="Z103" s="158" t="s">
        <v>492</v>
      </c>
      <c r="AA103" s="31">
        <v>2</v>
      </c>
      <c r="AB103" s="158" t="s">
        <v>492</v>
      </c>
      <c r="AC103" s="29"/>
    </row>
    <row r="104" spans="2:29" ht="15.75" customHeight="1" x14ac:dyDescent="0.25">
      <c r="B104" s="24">
        <f t="shared" si="2"/>
        <v>21</v>
      </c>
      <c r="C104" s="10" t="s">
        <v>244</v>
      </c>
      <c r="D104" s="24" t="s">
        <v>242</v>
      </c>
      <c r="E104" s="28">
        <v>55.761218707125003</v>
      </c>
      <c r="F104" s="28">
        <v>37.526902773164998</v>
      </c>
      <c r="G104" s="24">
        <f t="shared" si="0"/>
        <v>0</v>
      </c>
      <c r="H104" s="21">
        <v>8.4510000000000005</v>
      </c>
      <c r="I104" s="21">
        <f t="shared" si="3"/>
        <v>0.33399999999999963</v>
      </c>
      <c r="J104" s="24">
        <f t="shared" si="1"/>
        <v>21</v>
      </c>
      <c r="L104" s="8">
        <v>21</v>
      </c>
      <c r="M104" s="8">
        <v>21</v>
      </c>
      <c r="N104" s="8">
        <v>0</v>
      </c>
      <c r="O104" s="26"/>
      <c r="P104" s="31">
        <v>3</v>
      </c>
      <c r="Q104" s="35">
        <v>0.5</v>
      </c>
      <c r="R104" s="31">
        <v>2</v>
      </c>
      <c r="S104" s="155" t="s">
        <v>268</v>
      </c>
      <c r="T104" s="31">
        <v>2</v>
      </c>
      <c r="U104" s="31" t="s">
        <v>268</v>
      </c>
      <c r="V104" s="30"/>
      <c r="W104" s="36">
        <v>4</v>
      </c>
      <c r="X104" s="27">
        <v>0.5</v>
      </c>
      <c r="Y104" s="31">
        <v>3</v>
      </c>
      <c r="Z104" s="158" t="s">
        <v>492</v>
      </c>
      <c r="AA104" s="31">
        <v>3</v>
      </c>
      <c r="AB104" s="158" t="s">
        <v>492</v>
      </c>
      <c r="AC104" s="29"/>
    </row>
    <row r="105" spans="2:29" ht="15.75" customHeight="1" x14ac:dyDescent="0.25">
      <c r="B105" s="24">
        <f t="shared" si="2"/>
        <v>22</v>
      </c>
      <c r="C105" s="10" t="s">
        <v>245</v>
      </c>
      <c r="D105" s="24" t="s">
        <v>242</v>
      </c>
      <c r="E105" s="28">
        <v>55.760210862048197</v>
      </c>
      <c r="F105" s="28">
        <v>37.522025348316902</v>
      </c>
      <c r="G105" s="24">
        <f t="shared" si="0"/>
        <v>0</v>
      </c>
      <c r="H105" s="21">
        <v>8.8249999999999993</v>
      </c>
      <c r="I105" s="21">
        <f t="shared" si="3"/>
        <v>0.37399999999999878</v>
      </c>
      <c r="J105" s="24">
        <f t="shared" si="1"/>
        <v>22</v>
      </c>
      <c r="L105" s="8">
        <v>22</v>
      </c>
      <c r="M105" s="8">
        <v>22</v>
      </c>
      <c r="N105" s="8">
        <v>0</v>
      </c>
      <c r="O105" s="26" t="s">
        <v>32</v>
      </c>
      <c r="P105" s="31">
        <v>3</v>
      </c>
      <c r="Q105" s="35">
        <v>0.52083333333333337</v>
      </c>
      <c r="R105" s="31">
        <v>1</v>
      </c>
      <c r="S105" s="155" t="s">
        <v>268</v>
      </c>
      <c r="T105" s="31">
        <v>1</v>
      </c>
      <c r="U105" s="31" t="s">
        <v>268</v>
      </c>
      <c r="V105" s="30"/>
      <c r="W105" s="36">
        <v>4</v>
      </c>
      <c r="X105" s="27">
        <v>0.52083333333333337</v>
      </c>
      <c r="Y105" s="31">
        <v>2</v>
      </c>
      <c r="Z105" s="158" t="s">
        <v>492</v>
      </c>
      <c r="AA105" s="31">
        <v>2</v>
      </c>
      <c r="AB105" s="158" t="s">
        <v>492</v>
      </c>
      <c r="AC105" s="29"/>
    </row>
    <row r="106" spans="2:29" ht="15.75" customHeight="1" x14ac:dyDescent="0.25">
      <c r="B106" s="24">
        <f t="shared" si="2"/>
        <v>23</v>
      </c>
      <c r="C106" s="10" t="s">
        <v>246</v>
      </c>
      <c r="D106" s="24" t="s">
        <v>374</v>
      </c>
      <c r="E106" s="28">
        <v>55.764873128681799</v>
      </c>
      <c r="F106" s="28">
        <v>37.512658735404898</v>
      </c>
      <c r="G106" s="24">
        <f t="shared" si="0"/>
        <v>0</v>
      </c>
      <c r="H106" s="21">
        <v>9.6120000000000001</v>
      </c>
      <c r="I106" s="21">
        <f t="shared" si="3"/>
        <v>0.78700000000000081</v>
      </c>
      <c r="J106" s="24">
        <f t="shared" si="1"/>
        <v>23</v>
      </c>
      <c r="L106" s="8">
        <v>23</v>
      </c>
      <c r="M106" s="8">
        <v>23</v>
      </c>
      <c r="N106" s="8">
        <v>0</v>
      </c>
      <c r="O106" s="26"/>
      <c r="P106" s="31">
        <v>3</v>
      </c>
      <c r="Q106" s="35">
        <v>0.54166666666666663</v>
      </c>
      <c r="R106" s="31">
        <v>2</v>
      </c>
      <c r="S106" s="155" t="s">
        <v>268</v>
      </c>
      <c r="T106" s="31">
        <v>2</v>
      </c>
      <c r="U106" s="31" t="s">
        <v>268</v>
      </c>
      <c r="V106" s="30"/>
      <c r="W106" s="36">
        <v>4</v>
      </c>
      <c r="X106" s="27">
        <v>0.54166666666666663</v>
      </c>
      <c r="Y106" s="31">
        <v>2</v>
      </c>
      <c r="Z106" s="33" t="s">
        <v>268</v>
      </c>
      <c r="AA106" s="31">
        <v>2</v>
      </c>
      <c r="AB106" s="33" t="s">
        <v>268</v>
      </c>
      <c r="AC106" s="29"/>
    </row>
    <row r="107" spans="2:29" ht="15.75" customHeight="1" x14ac:dyDescent="0.25">
      <c r="B107" s="24">
        <f t="shared" si="2"/>
        <v>24</v>
      </c>
      <c r="C107" s="10" t="s">
        <v>247</v>
      </c>
      <c r="D107" s="24" t="s">
        <v>374</v>
      </c>
      <c r="E107" s="28">
        <v>55.767783356852803</v>
      </c>
      <c r="F107" s="28">
        <v>37.511002739957199</v>
      </c>
      <c r="G107" s="24">
        <f t="shared" si="0"/>
        <v>0</v>
      </c>
      <c r="H107" s="21">
        <v>10.021000000000001</v>
      </c>
      <c r="I107" s="21">
        <f t="shared" si="3"/>
        <v>0.4090000000000007</v>
      </c>
      <c r="J107" s="24">
        <f t="shared" si="1"/>
        <v>24</v>
      </c>
      <c r="L107" s="8">
        <v>24</v>
      </c>
      <c r="M107" s="8">
        <v>24</v>
      </c>
      <c r="N107" s="8">
        <v>0</v>
      </c>
      <c r="O107" s="26"/>
      <c r="P107" s="31">
        <v>3</v>
      </c>
      <c r="Q107" s="35">
        <v>0.5625</v>
      </c>
      <c r="R107" s="31">
        <v>1</v>
      </c>
      <c r="S107" s="155" t="s">
        <v>268</v>
      </c>
      <c r="T107" s="31">
        <v>1</v>
      </c>
      <c r="U107" s="31" t="s">
        <v>268</v>
      </c>
      <c r="V107" s="30"/>
      <c r="W107" s="36">
        <v>4</v>
      </c>
      <c r="X107" s="27">
        <v>0.5625</v>
      </c>
      <c r="Y107" s="31">
        <v>1</v>
      </c>
      <c r="Z107" s="33" t="s">
        <v>268</v>
      </c>
      <c r="AA107" s="31">
        <v>1</v>
      </c>
      <c r="AB107" s="33" t="s">
        <v>268</v>
      </c>
      <c r="AC107" s="29"/>
    </row>
    <row r="108" spans="2:29" ht="15.75" customHeight="1" x14ac:dyDescent="0.25">
      <c r="B108" s="24">
        <f t="shared" si="2"/>
        <v>25</v>
      </c>
      <c r="C108" s="10" t="s">
        <v>248</v>
      </c>
      <c r="D108" s="24" t="s">
        <v>374</v>
      </c>
      <c r="E108" s="28">
        <v>55.770035982312599</v>
      </c>
      <c r="F108" s="28">
        <v>37.513028062735501</v>
      </c>
      <c r="G108" s="24">
        <f t="shared" si="0"/>
        <v>0</v>
      </c>
      <c r="H108" s="21">
        <v>10.425000000000001</v>
      </c>
      <c r="I108" s="21">
        <f t="shared" si="3"/>
        <v>0.40399999999999991</v>
      </c>
      <c r="J108" s="24">
        <f t="shared" si="1"/>
        <v>25</v>
      </c>
      <c r="L108" s="8">
        <v>25</v>
      </c>
      <c r="M108" s="8">
        <v>25</v>
      </c>
      <c r="N108" s="8">
        <v>0</v>
      </c>
      <c r="O108" s="26"/>
      <c r="P108" s="31">
        <v>3</v>
      </c>
      <c r="Q108" s="35">
        <v>0.58333333333333337</v>
      </c>
      <c r="R108" s="31">
        <v>2</v>
      </c>
      <c r="S108" s="155" t="s">
        <v>268</v>
      </c>
      <c r="T108" s="31">
        <v>2</v>
      </c>
      <c r="U108" s="31" t="s">
        <v>268</v>
      </c>
      <c r="V108" s="30"/>
      <c r="W108" s="36">
        <v>4</v>
      </c>
      <c r="X108" s="27">
        <v>0.58333333333333337</v>
      </c>
      <c r="Y108" s="31">
        <v>2</v>
      </c>
      <c r="Z108" s="33" t="s">
        <v>268</v>
      </c>
      <c r="AA108" s="31">
        <v>2</v>
      </c>
      <c r="AB108" s="33" t="s">
        <v>268</v>
      </c>
      <c r="AC108" s="29"/>
    </row>
    <row r="109" spans="2:29" ht="15.75" customHeight="1" x14ac:dyDescent="0.25">
      <c r="B109" s="24">
        <f t="shared" si="2"/>
        <v>26</v>
      </c>
      <c r="C109" s="10" t="s">
        <v>249</v>
      </c>
      <c r="D109" s="24" t="s">
        <v>374</v>
      </c>
      <c r="E109" s="28">
        <v>55.770430123910501</v>
      </c>
      <c r="F109" s="28">
        <v>37.512259816608903</v>
      </c>
      <c r="G109" s="24">
        <f t="shared" si="0"/>
        <v>0</v>
      </c>
      <c r="H109" s="21">
        <v>10.5</v>
      </c>
      <c r="I109" s="21">
        <f t="shared" si="3"/>
        <v>7.4999999999999289E-2</v>
      </c>
      <c r="J109" s="24">
        <f t="shared" si="1"/>
        <v>26</v>
      </c>
      <c r="L109" s="8">
        <v>26</v>
      </c>
      <c r="M109" s="8">
        <v>26</v>
      </c>
      <c r="N109" s="8">
        <v>0</v>
      </c>
      <c r="O109" s="26"/>
      <c r="P109" s="31">
        <v>3</v>
      </c>
      <c r="Q109" s="35">
        <v>0.60416666666666663</v>
      </c>
      <c r="R109" s="31">
        <v>1</v>
      </c>
      <c r="S109" s="155" t="s">
        <v>268</v>
      </c>
      <c r="T109" s="31">
        <v>1</v>
      </c>
      <c r="U109" s="31" t="s">
        <v>268</v>
      </c>
      <c r="V109" s="30"/>
      <c r="W109" s="36">
        <v>4</v>
      </c>
      <c r="X109" s="27">
        <v>0.60416666666666663</v>
      </c>
      <c r="Y109" s="31">
        <v>1</v>
      </c>
      <c r="Z109" s="33" t="s">
        <v>268</v>
      </c>
      <c r="AA109" s="31">
        <v>1</v>
      </c>
      <c r="AB109" s="33" t="s">
        <v>268</v>
      </c>
      <c r="AC109" s="29"/>
    </row>
    <row r="110" spans="2:29" ht="15.75" customHeight="1" x14ac:dyDescent="0.25">
      <c r="B110" s="24">
        <f t="shared" si="2"/>
        <v>27</v>
      </c>
      <c r="C110" s="10" t="s">
        <v>308</v>
      </c>
      <c r="D110" s="24" t="s">
        <v>81</v>
      </c>
      <c r="E110" s="28"/>
      <c r="F110" s="28"/>
      <c r="G110" s="52" t="s">
        <v>385</v>
      </c>
      <c r="H110" s="50">
        <f>H109+I110</f>
        <v>10.5</v>
      </c>
      <c r="I110" s="21">
        <v>0</v>
      </c>
      <c r="J110" s="24"/>
      <c r="L110" s="8">
        <v>27</v>
      </c>
      <c r="M110" s="8">
        <v>0</v>
      </c>
      <c r="N110" s="8">
        <v>1</v>
      </c>
      <c r="O110" s="26"/>
      <c r="P110" s="31">
        <v>3</v>
      </c>
      <c r="Q110" s="35">
        <v>0.625</v>
      </c>
      <c r="R110" s="31">
        <v>2</v>
      </c>
      <c r="S110" s="155" t="s">
        <v>268</v>
      </c>
      <c r="T110" s="31">
        <v>2</v>
      </c>
      <c r="U110" s="31" t="s">
        <v>268</v>
      </c>
      <c r="V110" s="30"/>
      <c r="W110" s="36">
        <v>4</v>
      </c>
      <c r="X110" s="27">
        <v>0.625</v>
      </c>
      <c r="Y110" s="31">
        <v>2</v>
      </c>
      <c r="Z110" s="33" t="s">
        <v>268</v>
      </c>
      <c r="AA110" s="31">
        <v>2</v>
      </c>
      <c r="AB110" s="33" t="s">
        <v>268</v>
      </c>
      <c r="AC110" s="29"/>
    </row>
    <row r="111" spans="2:29" ht="15.75" customHeight="1" x14ac:dyDescent="0.25">
      <c r="B111" s="24">
        <f t="shared" si="2"/>
        <v>28</v>
      </c>
      <c r="C111" s="10" t="s">
        <v>249</v>
      </c>
      <c r="D111" s="24" t="s">
        <v>374</v>
      </c>
      <c r="E111" s="28">
        <v>55.770430123910501</v>
      </c>
      <c r="F111" s="28">
        <v>37.512259816608903</v>
      </c>
      <c r="G111" s="24">
        <f t="shared" ref="G111:G135" si="4">IF(M110&gt;0,0,IF(N110&gt;0,1,""))</f>
        <v>1</v>
      </c>
      <c r="H111" s="21">
        <v>0</v>
      </c>
      <c r="I111" s="21" t="str">
        <f>IFERROR(IF(IF(ISERROR(H111-H109),"",H111-H109)&lt;0,"",H111-H109)," ")</f>
        <v/>
      </c>
      <c r="J111" s="24">
        <f t="shared" ref="J111:J135" si="5">IF(M110&gt;0,M110,IF(N110&gt;0,N110," "))</f>
        <v>1</v>
      </c>
      <c r="L111" s="8">
        <v>28</v>
      </c>
      <c r="M111" s="8">
        <v>0</v>
      </c>
      <c r="N111" s="8">
        <v>2</v>
      </c>
      <c r="O111" s="156"/>
      <c r="P111" s="31">
        <v>3</v>
      </c>
      <c r="Q111" s="35">
        <v>0.64583333333333337</v>
      </c>
      <c r="R111" s="31">
        <v>1</v>
      </c>
      <c r="S111" s="155" t="s">
        <v>268</v>
      </c>
      <c r="T111" s="31">
        <v>1</v>
      </c>
      <c r="U111" s="31" t="s">
        <v>268</v>
      </c>
      <c r="V111" s="30"/>
      <c r="W111" s="36">
        <v>4</v>
      </c>
      <c r="X111" s="27">
        <v>0.64583333333333337</v>
      </c>
      <c r="Y111" s="31">
        <v>1</v>
      </c>
      <c r="Z111" s="33" t="s">
        <v>268</v>
      </c>
      <c r="AA111" s="31">
        <v>1</v>
      </c>
      <c r="AB111" s="33" t="s">
        <v>268</v>
      </c>
      <c r="AC111" s="29"/>
    </row>
    <row r="112" spans="2:29" ht="15.75" customHeight="1" x14ac:dyDescent="0.25">
      <c r="B112" s="24">
        <f t="shared" si="2"/>
        <v>29</v>
      </c>
      <c r="C112" s="10" t="s">
        <v>250</v>
      </c>
      <c r="D112" s="24" t="s">
        <v>374</v>
      </c>
      <c r="E112" s="28">
        <v>55.770094696856702</v>
      </c>
      <c r="F112" s="28">
        <v>37.512138397155802</v>
      </c>
      <c r="G112" s="24">
        <f t="shared" si="4"/>
        <v>1</v>
      </c>
      <c r="H112" s="21">
        <v>3.9E-2</v>
      </c>
      <c r="I112" s="21">
        <f t="shared" si="3"/>
        <v>3.9E-2</v>
      </c>
      <c r="J112" s="24">
        <f t="shared" si="5"/>
        <v>2</v>
      </c>
      <c r="L112" s="8">
        <v>29</v>
      </c>
      <c r="M112" s="8">
        <v>0</v>
      </c>
      <c r="N112" s="8">
        <v>3</v>
      </c>
      <c r="O112" s="26"/>
      <c r="P112" s="31">
        <v>3</v>
      </c>
      <c r="Q112" s="35">
        <v>0.66666666666666663</v>
      </c>
      <c r="R112" s="31">
        <v>2</v>
      </c>
      <c r="S112" s="155" t="s">
        <v>268</v>
      </c>
      <c r="T112" s="31">
        <v>2</v>
      </c>
      <c r="U112" s="31" t="s">
        <v>268</v>
      </c>
      <c r="V112" s="30"/>
      <c r="W112" s="36">
        <v>4</v>
      </c>
      <c r="X112" s="27">
        <v>0.66666666666666663</v>
      </c>
      <c r="Y112" s="31">
        <v>2</v>
      </c>
      <c r="Z112" s="33" t="s">
        <v>268</v>
      </c>
      <c r="AA112" s="31">
        <v>2</v>
      </c>
      <c r="AB112" s="33" t="s">
        <v>268</v>
      </c>
      <c r="AC112" s="29"/>
    </row>
    <row r="113" spans="2:29" ht="15.75" customHeight="1" x14ac:dyDescent="0.25">
      <c r="B113" s="24">
        <f t="shared" si="2"/>
        <v>30</v>
      </c>
      <c r="C113" s="10" t="s">
        <v>250</v>
      </c>
      <c r="D113" s="24" t="s">
        <v>374</v>
      </c>
      <c r="E113" s="28">
        <v>55.7678833895297</v>
      </c>
      <c r="F113" s="28">
        <v>37.5105521434634</v>
      </c>
      <c r="G113" s="24">
        <f t="shared" si="4"/>
        <v>1</v>
      </c>
      <c r="H113" s="21">
        <v>0.35199999999999998</v>
      </c>
      <c r="I113" s="21">
        <f t="shared" si="3"/>
        <v>0.313</v>
      </c>
      <c r="J113" s="24">
        <f t="shared" si="5"/>
        <v>3</v>
      </c>
      <c r="L113" s="8">
        <v>30</v>
      </c>
      <c r="M113" s="8">
        <v>0</v>
      </c>
      <c r="N113" s="8">
        <v>4</v>
      </c>
      <c r="O113" s="26"/>
      <c r="P113" s="31">
        <v>3</v>
      </c>
      <c r="Q113" s="35">
        <v>0.6875</v>
      </c>
      <c r="R113" s="31">
        <v>1</v>
      </c>
      <c r="S113" s="155" t="s">
        <v>268</v>
      </c>
      <c r="T113" s="31">
        <v>1</v>
      </c>
      <c r="U113" s="31" t="s">
        <v>268</v>
      </c>
      <c r="V113" s="30"/>
      <c r="W113" s="36">
        <v>4</v>
      </c>
      <c r="X113" s="27">
        <v>0.6875</v>
      </c>
      <c r="Y113" s="31">
        <v>1</v>
      </c>
      <c r="Z113" s="33" t="s">
        <v>268</v>
      </c>
      <c r="AA113" s="31">
        <v>1</v>
      </c>
      <c r="AB113" s="33" t="s">
        <v>268</v>
      </c>
      <c r="AC113" s="29"/>
    </row>
    <row r="114" spans="2:29" ht="15.75" customHeight="1" x14ac:dyDescent="0.25">
      <c r="B114" s="24">
        <f t="shared" si="2"/>
        <v>31</v>
      </c>
      <c r="C114" s="10" t="s">
        <v>246</v>
      </c>
      <c r="D114" s="24" t="s">
        <v>374</v>
      </c>
      <c r="E114" s="28">
        <v>55.764693494765901</v>
      </c>
      <c r="F114" s="28">
        <v>37.512658677207703</v>
      </c>
      <c r="G114" s="24">
        <f t="shared" si="4"/>
        <v>1</v>
      </c>
      <c r="H114" s="21">
        <v>0.77100000000000002</v>
      </c>
      <c r="I114" s="21">
        <f t="shared" si="3"/>
        <v>0.41900000000000004</v>
      </c>
      <c r="J114" s="24">
        <f t="shared" si="5"/>
        <v>4</v>
      </c>
      <c r="L114" s="8">
        <v>31</v>
      </c>
      <c r="M114" s="8">
        <v>0</v>
      </c>
      <c r="N114" s="8">
        <v>5</v>
      </c>
      <c r="O114" s="26"/>
      <c r="P114" s="31">
        <v>3</v>
      </c>
      <c r="Q114" s="35">
        <v>0.70833333333333337</v>
      </c>
      <c r="R114" s="31">
        <v>2</v>
      </c>
      <c r="S114" s="155" t="s">
        <v>268</v>
      </c>
      <c r="T114" s="31">
        <v>2</v>
      </c>
      <c r="U114" s="31" t="s">
        <v>268</v>
      </c>
      <c r="V114" s="30"/>
      <c r="W114" s="36">
        <v>4</v>
      </c>
      <c r="X114" s="27">
        <v>0.70833333333333337</v>
      </c>
      <c r="Y114" s="31">
        <v>2</v>
      </c>
      <c r="Z114" s="33" t="s">
        <v>268</v>
      </c>
      <c r="AA114" s="31">
        <v>2</v>
      </c>
      <c r="AB114" s="33" t="s">
        <v>268</v>
      </c>
      <c r="AC114" s="29"/>
    </row>
    <row r="115" spans="2:29" ht="15.75" customHeight="1" x14ac:dyDescent="0.25">
      <c r="B115" s="24">
        <f t="shared" si="2"/>
        <v>32</v>
      </c>
      <c r="C115" s="10" t="s">
        <v>245</v>
      </c>
      <c r="D115" s="24" t="s">
        <v>374</v>
      </c>
      <c r="E115" s="28">
        <v>55.759827928217703</v>
      </c>
      <c r="F115" s="28">
        <v>37.521969078850397</v>
      </c>
      <c r="G115" s="24">
        <f t="shared" si="4"/>
        <v>1</v>
      </c>
      <c r="H115" s="21">
        <v>1.556</v>
      </c>
      <c r="I115" s="21">
        <f t="shared" si="3"/>
        <v>0.78500000000000003</v>
      </c>
      <c r="J115" s="24">
        <f t="shared" si="5"/>
        <v>5</v>
      </c>
      <c r="L115" s="8">
        <v>32</v>
      </c>
      <c r="M115" s="8">
        <v>0</v>
      </c>
      <c r="N115" s="8">
        <v>6</v>
      </c>
      <c r="O115" s="26"/>
      <c r="P115" s="31">
        <v>3</v>
      </c>
      <c r="Q115" s="35">
        <v>0.72916666666666663</v>
      </c>
      <c r="R115" s="31">
        <v>1</v>
      </c>
      <c r="S115" s="155" t="s">
        <v>268</v>
      </c>
      <c r="T115" s="31">
        <v>1</v>
      </c>
      <c r="U115" s="31" t="s">
        <v>268</v>
      </c>
      <c r="V115" s="30"/>
      <c r="W115" s="36">
        <v>4</v>
      </c>
      <c r="X115" s="27">
        <v>0.72916666666666663</v>
      </c>
      <c r="Y115" s="31">
        <v>1</v>
      </c>
      <c r="Z115" s="33" t="s">
        <v>268</v>
      </c>
      <c r="AA115" s="31">
        <v>1</v>
      </c>
      <c r="AB115" s="33" t="s">
        <v>268</v>
      </c>
      <c r="AC115" s="29"/>
    </row>
    <row r="116" spans="2:29" ht="15.75" customHeight="1" x14ac:dyDescent="0.25">
      <c r="B116" s="24">
        <f t="shared" si="2"/>
        <v>33</v>
      </c>
      <c r="C116" s="10" t="s">
        <v>244</v>
      </c>
      <c r="D116" s="24" t="s">
        <v>242</v>
      </c>
      <c r="E116" s="28">
        <v>55.761027727842503</v>
      </c>
      <c r="F116" s="28">
        <v>37.527113339149103</v>
      </c>
      <c r="G116" s="24">
        <f t="shared" si="4"/>
        <v>1</v>
      </c>
      <c r="H116" s="21">
        <v>1.9770000000000001</v>
      </c>
      <c r="I116" s="21">
        <f t="shared" si="3"/>
        <v>0.42100000000000004</v>
      </c>
      <c r="J116" s="24">
        <f t="shared" si="5"/>
        <v>6</v>
      </c>
      <c r="L116" s="8">
        <v>33</v>
      </c>
      <c r="M116" s="8">
        <v>0</v>
      </c>
      <c r="N116" s="8">
        <v>7</v>
      </c>
      <c r="O116" s="26"/>
      <c r="P116" s="31">
        <v>3</v>
      </c>
      <c r="Q116" s="35">
        <v>0.75</v>
      </c>
      <c r="R116" s="31">
        <v>2</v>
      </c>
      <c r="S116" s="155" t="s">
        <v>268</v>
      </c>
      <c r="T116" s="31">
        <v>2</v>
      </c>
      <c r="U116" s="31" t="s">
        <v>268</v>
      </c>
      <c r="V116" s="30"/>
      <c r="W116" s="36">
        <v>4</v>
      </c>
      <c r="X116" s="27">
        <v>0.75</v>
      </c>
      <c r="Y116" s="31">
        <v>2</v>
      </c>
      <c r="Z116" s="33" t="s">
        <v>268</v>
      </c>
      <c r="AA116" s="31">
        <v>2</v>
      </c>
      <c r="AB116" s="33" t="s">
        <v>268</v>
      </c>
      <c r="AC116" s="29"/>
    </row>
    <row r="117" spans="2:29" ht="15.75" customHeight="1" x14ac:dyDescent="0.25">
      <c r="B117" s="24">
        <f t="shared" si="2"/>
        <v>34</v>
      </c>
      <c r="C117" s="10" t="s">
        <v>243</v>
      </c>
      <c r="D117" s="24" t="s">
        <v>242</v>
      </c>
      <c r="E117" s="28">
        <v>55.762312594264799</v>
      </c>
      <c r="F117" s="28">
        <v>37.530129914317399</v>
      </c>
      <c r="G117" s="24">
        <f t="shared" si="4"/>
        <v>1</v>
      </c>
      <c r="H117" s="21">
        <v>2.298</v>
      </c>
      <c r="I117" s="21">
        <f t="shared" si="3"/>
        <v>0.32099999999999995</v>
      </c>
      <c r="J117" s="24">
        <f t="shared" si="5"/>
        <v>7</v>
      </c>
      <c r="L117" s="8">
        <v>34</v>
      </c>
      <c r="M117" s="8">
        <v>0</v>
      </c>
      <c r="N117" s="8">
        <v>8</v>
      </c>
      <c r="O117" s="26"/>
      <c r="P117" s="31">
        <v>3</v>
      </c>
      <c r="Q117" s="35">
        <v>0.77083333333333337</v>
      </c>
      <c r="R117" s="31">
        <v>1</v>
      </c>
      <c r="S117" s="155" t="s">
        <v>268</v>
      </c>
      <c r="T117" s="31">
        <v>1</v>
      </c>
      <c r="U117" s="31" t="s">
        <v>268</v>
      </c>
      <c r="V117" s="30"/>
      <c r="W117" s="36">
        <v>4</v>
      </c>
      <c r="X117" s="27">
        <v>0.77083333333333337</v>
      </c>
      <c r="Y117" s="31">
        <v>1</v>
      </c>
      <c r="Z117" s="33" t="s">
        <v>268</v>
      </c>
      <c r="AA117" s="31">
        <v>1</v>
      </c>
      <c r="AB117" s="33" t="s">
        <v>268</v>
      </c>
      <c r="AC117" s="29"/>
    </row>
    <row r="118" spans="2:29" ht="15.75" customHeight="1" x14ac:dyDescent="0.25">
      <c r="B118" s="24">
        <f t="shared" si="2"/>
        <v>35</v>
      </c>
      <c r="C118" s="10" t="s">
        <v>242</v>
      </c>
      <c r="D118" s="24" t="s">
        <v>242</v>
      </c>
      <c r="E118" s="28">
        <v>55.764648093258003</v>
      </c>
      <c r="F118" s="28">
        <v>37.533802750181998</v>
      </c>
      <c r="G118" s="24">
        <f t="shared" si="4"/>
        <v>1</v>
      </c>
      <c r="H118" s="21">
        <v>2.6389999999999998</v>
      </c>
      <c r="I118" s="21">
        <f t="shared" si="3"/>
        <v>0.34099999999999975</v>
      </c>
      <c r="J118" s="24">
        <f t="shared" si="5"/>
        <v>8</v>
      </c>
      <c r="L118" s="8">
        <v>35</v>
      </c>
      <c r="M118" s="8">
        <v>0</v>
      </c>
      <c r="N118" s="8">
        <v>9</v>
      </c>
      <c r="O118" s="26"/>
      <c r="P118" s="31">
        <v>3</v>
      </c>
      <c r="Q118" s="35">
        <v>0.79166666666666663</v>
      </c>
      <c r="R118" s="31">
        <v>2</v>
      </c>
      <c r="S118" s="155" t="s">
        <v>268</v>
      </c>
      <c r="T118" s="31">
        <v>2</v>
      </c>
      <c r="U118" s="31" t="s">
        <v>268</v>
      </c>
      <c r="V118" s="30"/>
      <c r="W118" s="36">
        <v>4</v>
      </c>
      <c r="X118" s="27">
        <v>0.79166666666666663</v>
      </c>
      <c r="Y118" s="31">
        <v>2</v>
      </c>
      <c r="Z118" s="33" t="s">
        <v>268</v>
      </c>
      <c r="AA118" s="31">
        <v>2</v>
      </c>
      <c r="AB118" s="33" t="s">
        <v>268</v>
      </c>
      <c r="AC118" s="29"/>
    </row>
    <row r="119" spans="2:29" ht="15.75" customHeight="1" x14ac:dyDescent="0.25">
      <c r="B119" s="24">
        <f t="shared" si="2"/>
        <v>36</v>
      </c>
      <c r="C119" s="10" t="s">
        <v>240</v>
      </c>
      <c r="D119" s="24" t="s">
        <v>373</v>
      </c>
      <c r="E119" s="28">
        <v>55.767562092453801</v>
      </c>
      <c r="F119" s="28">
        <v>37.531166181623</v>
      </c>
      <c r="G119" s="24">
        <f t="shared" si="4"/>
        <v>1</v>
      </c>
      <c r="H119" s="21">
        <v>3.0979999999999999</v>
      </c>
      <c r="I119" s="21">
        <f t="shared" si="3"/>
        <v>0.45900000000000007</v>
      </c>
      <c r="J119" s="24">
        <f t="shared" si="5"/>
        <v>9</v>
      </c>
      <c r="L119" s="8">
        <v>36</v>
      </c>
      <c r="M119" s="8">
        <v>0</v>
      </c>
      <c r="N119" s="8">
        <v>10</v>
      </c>
      <c r="O119" s="26"/>
      <c r="P119" s="31">
        <v>3</v>
      </c>
      <c r="Q119" s="35">
        <v>0.8125</v>
      </c>
      <c r="R119" s="31">
        <v>1</v>
      </c>
      <c r="S119" s="155" t="s">
        <v>268</v>
      </c>
      <c r="T119" s="31">
        <v>1</v>
      </c>
      <c r="U119" s="31" t="s">
        <v>268</v>
      </c>
      <c r="V119" s="30"/>
      <c r="W119" s="36">
        <v>4</v>
      </c>
      <c r="X119" s="27">
        <v>0.8125</v>
      </c>
      <c r="Y119" s="31">
        <v>1</v>
      </c>
      <c r="Z119" s="33" t="s">
        <v>268</v>
      </c>
      <c r="AA119" s="31">
        <v>1</v>
      </c>
      <c r="AB119" s="33" t="s">
        <v>268</v>
      </c>
      <c r="AC119" s="29"/>
    </row>
    <row r="120" spans="2:29" ht="15.75" customHeight="1" x14ac:dyDescent="0.25">
      <c r="B120" s="24">
        <f t="shared" si="2"/>
        <v>37</v>
      </c>
      <c r="C120" s="10" t="s">
        <v>239</v>
      </c>
      <c r="D120" s="24" t="s">
        <v>373</v>
      </c>
      <c r="E120" s="28">
        <v>55.769369709175002</v>
      </c>
      <c r="F120" s="28">
        <v>37.524514363304299</v>
      </c>
      <c r="G120" s="24">
        <f t="shared" si="4"/>
        <v>1</v>
      </c>
      <c r="H120" s="21">
        <v>3.5449999999999999</v>
      </c>
      <c r="I120" s="21">
        <f t="shared" si="3"/>
        <v>0.44700000000000006</v>
      </c>
      <c r="J120" s="24">
        <f t="shared" si="5"/>
        <v>10</v>
      </c>
      <c r="L120" s="8">
        <v>37</v>
      </c>
      <c r="M120" s="8">
        <v>0</v>
      </c>
      <c r="N120" s="8">
        <v>11</v>
      </c>
      <c r="O120" s="26"/>
      <c r="P120" s="31">
        <v>3</v>
      </c>
      <c r="Q120" s="35">
        <v>0.83333333333333337</v>
      </c>
      <c r="R120" s="31">
        <v>1</v>
      </c>
      <c r="S120" s="91" t="s">
        <v>266</v>
      </c>
      <c r="T120" s="31">
        <v>1</v>
      </c>
      <c r="U120" s="31" t="s">
        <v>266</v>
      </c>
      <c r="V120" s="30"/>
      <c r="W120" s="36">
        <v>4</v>
      </c>
      <c r="X120" s="27">
        <v>0.83333333333333337</v>
      </c>
      <c r="Y120" s="31">
        <v>1</v>
      </c>
      <c r="Z120" s="91" t="s">
        <v>266</v>
      </c>
      <c r="AA120" s="31">
        <v>1</v>
      </c>
      <c r="AB120" s="91" t="s">
        <v>266</v>
      </c>
      <c r="AC120" s="29"/>
    </row>
    <row r="121" spans="2:29" ht="15.75" customHeight="1" x14ac:dyDescent="0.25">
      <c r="B121" s="24">
        <f t="shared" si="2"/>
        <v>38</v>
      </c>
      <c r="C121" s="10" t="s">
        <v>237</v>
      </c>
      <c r="D121" s="24" t="s">
        <v>373</v>
      </c>
      <c r="E121" s="28">
        <v>55.7722152276624</v>
      </c>
      <c r="F121" s="28">
        <v>37.518368114495203</v>
      </c>
      <c r="G121" s="24">
        <f t="shared" si="4"/>
        <v>1</v>
      </c>
      <c r="H121" s="21">
        <v>4.1399999999999997</v>
      </c>
      <c r="I121" s="21">
        <f t="shared" si="3"/>
        <v>0.59499999999999975</v>
      </c>
      <c r="J121" s="24">
        <f t="shared" si="5"/>
        <v>11</v>
      </c>
      <c r="L121" s="8">
        <v>38</v>
      </c>
      <c r="M121" s="8">
        <v>0</v>
      </c>
      <c r="N121" s="8">
        <v>12</v>
      </c>
      <c r="O121" s="26"/>
      <c r="P121" s="31">
        <v>3</v>
      </c>
      <c r="Q121" s="35">
        <v>0.85416666666666663</v>
      </c>
      <c r="R121" s="31">
        <v>1</v>
      </c>
      <c r="S121" s="91" t="s">
        <v>266</v>
      </c>
      <c r="T121" s="31">
        <v>1</v>
      </c>
      <c r="U121" s="31" t="s">
        <v>266</v>
      </c>
      <c r="V121" s="30"/>
      <c r="W121" s="36">
        <v>4</v>
      </c>
      <c r="X121" s="27">
        <v>0.85416666666666663</v>
      </c>
      <c r="Y121" s="31">
        <v>1</v>
      </c>
      <c r="Z121" s="91" t="s">
        <v>266</v>
      </c>
      <c r="AA121" s="31">
        <v>1</v>
      </c>
      <c r="AB121" s="91" t="s">
        <v>266</v>
      </c>
      <c r="AC121" s="29"/>
    </row>
    <row r="122" spans="2:29" ht="15.75" customHeight="1" x14ac:dyDescent="0.25">
      <c r="B122" s="24">
        <f t="shared" si="2"/>
        <v>39</v>
      </c>
      <c r="C122" s="10" t="s">
        <v>236</v>
      </c>
      <c r="D122" s="24" t="s">
        <v>372</v>
      </c>
      <c r="E122" s="28">
        <v>55.774414931782601</v>
      </c>
      <c r="F122" s="28">
        <v>37.520200536070803</v>
      </c>
      <c r="G122" s="24">
        <f t="shared" si="4"/>
        <v>1</v>
      </c>
      <c r="H122" s="21">
        <v>4.4020000000000001</v>
      </c>
      <c r="I122" s="21">
        <f t="shared" si="3"/>
        <v>0.26200000000000045</v>
      </c>
      <c r="J122" s="24">
        <f t="shared" si="5"/>
        <v>12</v>
      </c>
      <c r="L122" s="8">
        <v>39</v>
      </c>
      <c r="M122" s="8">
        <v>0</v>
      </c>
      <c r="N122" s="8">
        <v>13</v>
      </c>
      <c r="O122" s="26"/>
      <c r="P122" s="31">
        <v>3</v>
      </c>
      <c r="Q122" s="35">
        <v>0.875</v>
      </c>
      <c r="R122" s="31">
        <v>1</v>
      </c>
      <c r="S122" s="91" t="s">
        <v>266</v>
      </c>
      <c r="T122" s="31">
        <v>1</v>
      </c>
      <c r="U122" s="31" t="s">
        <v>266</v>
      </c>
      <c r="V122" s="30"/>
      <c r="W122" s="36">
        <v>4</v>
      </c>
      <c r="X122" s="27">
        <v>0.875</v>
      </c>
      <c r="Y122" s="31">
        <v>1</v>
      </c>
      <c r="Z122" s="91" t="s">
        <v>266</v>
      </c>
      <c r="AA122" s="31">
        <v>1</v>
      </c>
      <c r="AB122" s="91" t="s">
        <v>266</v>
      </c>
      <c r="AC122" s="29"/>
    </row>
    <row r="123" spans="2:29" ht="15.75" customHeight="1" x14ac:dyDescent="0.25">
      <c r="B123" s="24">
        <f t="shared" si="2"/>
        <v>40</v>
      </c>
      <c r="C123" s="10" t="s">
        <v>235</v>
      </c>
      <c r="D123" s="24" t="s">
        <v>372</v>
      </c>
      <c r="E123" s="28">
        <v>55.777025585416098</v>
      </c>
      <c r="F123" s="28">
        <v>37.522364909840199</v>
      </c>
      <c r="G123" s="24">
        <f t="shared" si="4"/>
        <v>1</v>
      </c>
      <c r="H123" s="21">
        <v>4.7119999999999997</v>
      </c>
      <c r="I123" s="21">
        <f t="shared" si="3"/>
        <v>0.30999999999999961</v>
      </c>
      <c r="J123" s="24">
        <f t="shared" si="5"/>
        <v>13</v>
      </c>
      <c r="L123" s="8">
        <v>40</v>
      </c>
      <c r="M123" s="8">
        <v>0</v>
      </c>
      <c r="N123" s="8">
        <v>14</v>
      </c>
      <c r="O123" s="26"/>
      <c r="P123" s="31">
        <v>3</v>
      </c>
      <c r="Q123" s="35">
        <v>0.89583333333333304</v>
      </c>
      <c r="R123" s="31">
        <v>1</v>
      </c>
      <c r="S123" s="91" t="s">
        <v>266</v>
      </c>
      <c r="T123" s="31">
        <v>1</v>
      </c>
      <c r="U123" s="31" t="s">
        <v>266</v>
      </c>
      <c r="V123" s="30"/>
      <c r="W123" s="36">
        <v>4</v>
      </c>
      <c r="X123" s="27">
        <v>0.89583333333333304</v>
      </c>
      <c r="Y123" s="31">
        <v>1</v>
      </c>
      <c r="Z123" s="91" t="s">
        <v>266</v>
      </c>
      <c r="AA123" s="31">
        <v>1</v>
      </c>
      <c r="AB123" s="91" t="s">
        <v>266</v>
      </c>
      <c r="AC123" s="29"/>
    </row>
    <row r="124" spans="2:29" ht="15.75" customHeight="1" x14ac:dyDescent="0.25">
      <c r="B124" s="24">
        <f t="shared" si="2"/>
        <v>41</v>
      </c>
      <c r="C124" s="10" t="s">
        <v>115</v>
      </c>
      <c r="D124" s="24" t="s">
        <v>328</v>
      </c>
      <c r="E124" s="28">
        <v>55.777835800312303</v>
      </c>
      <c r="F124" s="28">
        <v>37.521067035605597</v>
      </c>
      <c r="G124" s="24">
        <f t="shared" si="4"/>
        <v>1</v>
      </c>
      <c r="H124" s="21">
        <v>4.9470000000000001</v>
      </c>
      <c r="I124" s="21">
        <f t="shared" si="3"/>
        <v>0.23500000000000032</v>
      </c>
      <c r="J124" s="24">
        <f t="shared" si="5"/>
        <v>14</v>
      </c>
      <c r="L124" s="8">
        <v>41</v>
      </c>
      <c r="M124" s="8">
        <v>0</v>
      </c>
      <c r="N124" s="8">
        <v>15</v>
      </c>
      <c r="O124" s="26"/>
      <c r="P124" s="31">
        <v>3</v>
      </c>
      <c r="Q124" s="35">
        <v>0.91666666666666663</v>
      </c>
      <c r="R124" s="31">
        <v>1</v>
      </c>
      <c r="S124" s="91" t="s">
        <v>266</v>
      </c>
      <c r="T124" s="31">
        <v>1</v>
      </c>
      <c r="U124" s="31" t="s">
        <v>266</v>
      </c>
      <c r="V124" s="30"/>
      <c r="W124" s="36">
        <v>4</v>
      </c>
      <c r="X124" s="27">
        <v>0.91666666666666663</v>
      </c>
      <c r="Y124" s="31">
        <v>1</v>
      </c>
      <c r="Z124" s="91" t="s">
        <v>266</v>
      </c>
      <c r="AA124" s="31">
        <v>1</v>
      </c>
      <c r="AB124" s="91" t="s">
        <v>266</v>
      </c>
      <c r="AC124" s="29"/>
    </row>
    <row r="125" spans="2:29" ht="15.75" customHeight="1" x14ac:dyDescent="0.25">
      <c r="B125" s="24">
        <f t="shared" si="2"/>
        <v>42</v>
      </c>
      <c r="C125" s="10" t="s">
        <v>115</v>
      </c>
      <c r="D125" s="24" t="s">
        <v>328</v>
      </c>
      <c r="E125" s="28">
        <v>55.777483009470899</v>
      </c>
      <c r="F125" s="28">
        <v>37.516136882713703</v>
      </c>
      <c r="G125" s="24">
        <f t="shared" si="4"/>
        <v>1</v>
      </c>
      <c r="H125" s="21">
        <v>5.2610000000000001</v>
      </c>
      <c r="I125" s="21">
        <f t="shared" si="3"/>
        <v>0.31400000000000006</v>
      </c>
      <c r="J125" s="24">
        <f t="shared" si="5"/>
        <v>15</v>
      </c>
      <c r="L125" s="8">
        <v>42</v>
      </c>
      <c r="M125" s="8">
        <v>0</v>
      </c>
      <c r="N125" s="8">
        <v>16</v>
      </c>
      <c r="O125" s="26"/>
      <c r="P125" s="31">
        <v>3</v>
      </c>
      <c r="Q125" s="35">
        <v>0.9375</v>
      </c>
      <c r="R125" s="31">
        <v>1</v>
      </c>
      <c r="S125" s="91" t="s">
        <v>266</v>
      </c>
      <c r="T125" s="31">
        <v>1</v>
      </c>
      <c r="U125" s="31" t="s">
        <v>266</v>
      </c>
      <c r="V125" s="30"/>
      <c r="W125" s="36">
        <v>4</v>
      </c>
      <c r="X125" s="27">
        <v>0.9375</v>
      </c>
      <c r="Y125" s="31">
        <v>1</v>
      </c>
      <c r="Z125" s="91" t="s">
        <v>266</v>
      </c>
      <c r="AA125" s="31">
        <v>1</v>
      </c>
      <c r="AB125" s="91" t="s">
        <v>266</v>
      </c>
      <c r="AC125" s="29"/>
    </row>
    <row r="126" spans="2:29" ht="15.75" customHeight="1" x14ac:dyDescent="0.25">
      <c r="B126" s="24">
        <f t="shared" si="2"/>
        <v>43</v>
      </c>
      <c r="C126" s="10" t="s">
        <v>122</v>
      </c>
      <c r="D126" s="24" t="s">
        <v>328</v>
      </c>
      <c r="E126" s="28">
        <v>55.777952988367602</v>
      </c>
      <c r="F126" s="28">
        <v>37.511366401585398</v>
      </c>
      <c r="G126" s="24">
        <f t="shared" si="4"/>
        <v>1</v>
      </c>
      <c r="H126" s="21">
        <v>5.556</v>
      </c>
      <c r="I126" s="21">
        <f t="shared" si="3"/>
        <v>0.29499999999999993</v>
      </c>
      <c r="J126" s="24">
        <f t="shared" si="5"/>
        <v>16</v>
      </c>
      <c r="L126" s="8">
        <v>43</v>
      </c>
      <c r="M126" s="8">
        <v>0</v>
      </c>
      <c r="N126" s="8">
        <v>17</v>
      </c>
      <c r="O126" s="26"/>
      <c r="P126" s="31">
        <v>3</v>
      </c>
      <c r="Q126" s="35">
        <v>0.95833333333333337</v>
      </c>
      <c r="R126" s="31">
        <v>1</v>
      </c>
      <c r="S126" s="91" t="s">
        <v>266</v>
      </c>
      <c r="T126" s="31">
        <v>1</v>
      </c>
      <c r="U126" s="31" t="s">
        <v>266</v>
      </c>
      <c r="V126" s="30"/>
      <c r="W126" s="36">
        <v>4</v>
      </c>
      <c r="X126" s="27">
        <v>0.95833333333333337</v>
      </c>
      <c r="Y126" s="31">
        <v>1</v>
      </c>
      <c r="Z126" s="91" t="s">
        <v>266</v>
      </c>
      <c r="AA126" s="31">
        <v>1</v>
      </c>
      <c r="AB126" s="91" t="s">
        <v>266</v>
      </c>
      <c r="AC126" s="29"/>
    </row>
    <row r="127" spans="2:29" ht="15.75" customHeight="1" x14ac:dyDescent="0.25">
      <c r="B127" s="24">
        <f t="shared" si="2"/>
        <v>44</v>
      </c>
      <c r="C127" s="10" t="s">
        <v>234</v>
      </c>
      <c r="D127" s="24" t="s">
        <v>328</v>
      </c>
      <c r="E127" s="28">
        <v>55.773675345266398</v>
      </c>
      <c r="F127" s="28">
        <v>37.498092385038099</v>
      </c>
      <c r="G127" s="24">
        <f t="shared" si="4"/>
        <v>1</v>
      </c>
      <c r="H127" s="21">
        <v>6.4950000000000001</v>
      </c>
      <c r="I127" s="21">
        <f t="shared" si="3"/>
        <v>0.93900000000000006</v>
      </c>
      <c r="J127" s="24">
        <f t="shared" si="5"/>
        <v>17</v>
      </c>
      <c r="L127" s="8">
        <v>44</v>
      </c>
      <c r="M127" s="8">
        <v>0</v>
      </c>
      <c r="N127" s="8">
        <v>18</v>
      </c>
      <c r="O127" s="26"/>
      <c r="P127" s="31">
        <v>3</v>
      </c>
      <c r="Q127" s="35">
        <v>0.97916666666666663</v>
      </c>
      <c r="R127" s="31">
        <v>1</v>
      </c>
      <c r="S127" s="91" t="s">
        <v>266</v>
      </c>
      <c r="T127" s="31">
        <v>1</v>
      </c>
      <c r="U127" s="31" t="s">
        <v>266</v>
      </c>
      <c r="V127" s="30"/>
      <c r="W127" s="36">
        <v>4</v>
      </c>
      <c r="X127" s="27">
        <v>0.97916666666666663</v>
      </c>
      <c r="Y127" s="31">
        <v>1</v>
      </c>
      <c r="Z127" s="91" t="s">
        <v>266</v>
      </c>
      <c r="AA127" s="31">
        <v>1</v>
      </c>
      <c r="AB127" s="91" t="s">
        <v>266</v>
      </c>
      <c r="AC127" s="29"/>
    </row>
    <row r="128" spans="2:29" ht="15.75" customHeight="1" x14ac:dyDescent="0.25">
      <c r="B128" s="24">
        <f t="shared" si="2"/>
        <v>45</v>
      </c>
      <c r="C128" s="10" t="s">
        <v>251</v>
      </c>
      <c r="D128" s="24" t="s">
        <v>370</v>
      </c>
      <c r="E128" s="28">
        <v>55.772694188963001</v>
      </c>
      <c r="F128" s="28">
        <v>37.498283626251897</v>
      </c>
      <c r="G128" s="24">
        <f t="shared" si="4"/>
        <v>1</v>
      </c>
      <c r="H128" s="21">
        <v>6.6219999999999999</v>
      </c>
      <c r="I128" s="21">
        <f t="shared" si="3"/>
        <v>0.12699999999999978</v>
      </c>
      <c r="J128" s="24">
        <f t="shared" si="5"/>
        <v>18</v>
      </c>
      <c r="L128" s="8">
        <v>45</v>
      </c>
      <c r="M128" s="8">
        <v>0</v>
      </c>
      <c r="N128" s="8">
        <v>19</v>
      </c>
      <c r="O128" s="26"/>
      <c r="P128" s="31">
        <v>3</v>
      </c>
      <c r="Q128" s="35">
        <v>0</v>
      </c>
      <c r="R128" s="31">
        <v>1</v>
      </c>
      <c r="S128" s="91" t="s">
        <v>266</v>
      </c>
      <c r="T128" s="31">
        <v>1</v>
      </c>
      <c r="U128" s="31" t="s">
        <v>266</v>
      </c>
      <c r="V128" s="30"/>
      <c r="W128" s="36">
        <v>4</v>
      </c>
      <c r="X128" s="27">
        <v>0</v>
      </c>
      <c r="Y128" s="31">
        <v>1</v>
      </c>
      <c r="Z128" s="91" t="s">
        <v>266</v>
      </c>
      <c r="AA128" s="31">
        <v>1</v>
      </c>
      <c r="AB128" s="91" t="s">
        <v>266</v>
      </c>
      <c r="AC128" s="29"/>
    </row>
    <row r="129" spans="2:29" ht="15.75" customHeight="1" x14ac:dyDescent="0.25">
      <c r="B129" s="24">
        <f t="shared" si="2"/>
        <v>46</v>
      </c>
      <c r="C129" s="10" t="s">
        <v>252</v>
      </c>
      <c r="D129" s="24" t="s">
        <v>375</v>
      </c>
      <c r="E129" s="28">
        <v>55.767963965639403</v>
      </c>
      <c r="F129" s="28">
        <v>37.495474816640403</v>
      </c>
      <c r="G129" s="24">
        <f t="shared" si="4"/>
        <v>1</v>
      </c>
      <c r="H129" s="21">
        <v>7.6079999999999997</v>
      </c>
      <c r="I129" s="21">
        <f t="shared" si="3"/>
        <v>0.98599999999999977</v>
      </c>
      <c r="J129" s="24">
        <f t="shared" si="5"/>
        <v>19</v>
      </c>
      <c r="L129" s="8">
        <v>46</v>
      </c>
      <c r="M129" s="8">
        <v>0</v>
      </c>
      <c r="N129" s="8">
        <v>20</v>
      </c>
      <c r="O129" s="26"/>
      <c r="P129" s="31">
        <v>3</v>
      </c>
      <c r="Q129" s="35">
        <v>2.0833333333333332E-2</v>
      </c>
      <c r="R129" s="31">
        <v>1</v>
      </c>
      <c r="S129" s="91" t="s">
        <v>266</v>
      </c>
      <c r="T129" s="31">
        <v>1</v>
      </c>
      <c r="U129" s="31" t="s">
        <v>266</v>
      </c>
      <c r="V129" s="30"/>
      <c r="W129" s="36">
        <v>4</v>
      </c>
      <c r="X129" s="27">
        <v>2.0833333333333332E-2</v>
      </c>
      <c r="Y129" s="31">
        <v>0</v>
      </c>
      <c r="Z129" s="33" t="s">
        <v>217</v>
      </c>
      <c r="AA129" s="31">
        <v>0</v>
      </c>
      <c r="AB129" s="33" t="s">
        <v>217</v>
      </c>
      <c r="AC129" s="29"/>
    </row>
    <row r="130" spans="2:29" ht="15.75" customHeight="1" x14ac:dyDescent="0.25">
      <c r="B130" s="24">
        <f t="shared" si="2"/>
        <v>47</v>
      </c>
      <c r="C130" s="10" t="s">
        <v>125</v>
      </c>
      <c r="D130" s="24" t="s">
        <v>232</v>
      </c>
      <c r="E130" s="28">
        <v>55.769655993904699</v>
      </c>
      <c r="F130" s="28">
        <v>37.4869708849319</v>
      </c>
      <c r="G130" s="24">
        <f t="shared" si="4"/>
        <v>1</v>
      </c>
      <c r="H130" s="21">
        <v>8.1549999999999994</v>
      </c>
      <c r="I130" s="21">
        <f t="shared" si="3"/>
        <v>0.54699999999999971</v>
      </c>
      <c r="J130" s="24">
        <f t="shared" si="5"/>
        <v>20</v>
      </c>
      <c r="L130" s="8">
        <v>47</v>
      </c>
      <c r="M130" s="8">
        <v>0</v>
      </c>
      <c r="N130" s="8">
        <v>21</v>
      </c>
      <c r="O130" s="26"/>
      <c r="P130" s="31">
        <v>3</v>
      </c>
      <c r="Q130" s="35">
        <v>4.1666666666666699E-2</v>
      </c>
      <c r="R130" s="31">
        <v>0</v>
      </c>
      <c r="S130" s="33" t="s">
        <v>217</v>
      </c>
      <c r="T130" s="31">
        <v>0</v>
      </c>
      <c r="U130" s="31" t="s">
        <v>217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3" t="s">
        <v>217</v>
      </c>
      <c r="AC130" s="29"/>
    </row>
    <row r="131" spans="2:29" ht="15.75" customHeight="1" x14ac:dyDescent="0.25">
      <c r="B131" s="24">
        <f t="shared" si="2"/>
        <v>48</v>
      </c>
      <c r="C131" s="10" t="s">
        <v>233</v>
      </c>
      <c r="D131" s="24" t="s">
        <v>232</v>
      </c>
      <c r="E131" s="28">
        <v>55.769638855919901</v>
      </c>
      <c r="F131" s="28">
        <v>37.482799493512701</v>
      </c>
      <c r="G131" s="24">
        <f t="shared" si="4"/>
        <v>1</v>
      </c>
      <c r="H131" s="21">
        <v>8.4079999999999995</v>
      </c>
      <c r="I131" s="21">
        <f t="shared" si="3"/>
        <v>0.25300000000000011</v>
      </c>
      <c r="J131" s="24">
        <f t="shared" si="5"/>
        <v>21</v>
      </c>
      <c r="L131" s="8">
        <v>48</v>
      </c>
      <c r="M131" s="8">
        <v>0</v>
      </c>
      <c r="N131" s="8">
        <v>22</v>
      </c>
      <c r="O131" s="26"/>
      <c r="P131" s="31">
        <v>3</v>
      </c>
      <c r="Q131" s="35">
        <v>6.25E-2</v>
      </c>
      <c r="R131" s="31">
        <v>0</v>
      </c>
      <c r="S131" s="33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3" t="s">
        <v>217</v>
      </c>
      <c r="AC131" s="29"/>
    </row>
    <row r="132" spans="2:29" ht="15.75" customHeight="1" x14ac:dyDescent="0.25">
      <c r="B132" s="24">
        <f t="shared" si="2"/>
        <v>49</v>
      </c>
      <c r="C132" s="10" t="s">
        <v>232</v>
      </c>
      <c r="D132" s="24" t="s">
        <v>232</v>
      </c>
      <c r="E132" s="28">
        <v>55.769295928695797</v>
      </c>
      <c r="F132" s="28">
        <v>37.4772350793735</v>
      </c>
      <c r="G132" s="24">
        <f t="shared" si="4"/>
        <v>1</v>
      </c>
      <c r="H132" s="21">
        <v>8.7479999999999993</v>
      </c>
      <c r="I132" s="21">
        <f t="shared" si="3"/>
        <v>0.33999999999999986</v>
      </c>
      <c r="J132" s="24">
        <f t="shared" si="5"/>
        <v>22</v>
      </c>
      <c r="L132" s="8">
        <v>49</v>
      </c>
      <c r="M132" s="8">
        <v>0</v>
      </c>
      <c r="N132" s="8">
        <v>23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>
        <f t="shared" si="2"/>
        <v>50</v>
      </c>
      <c r="C133" s="10" t="s">
        <v>209</v>
      </c>
      <c r="D133" s="24" t="s">
        <v>232</v>
      </c>
      <c r="E133" s="28">
        <v>55.769020547668902</v>
      </c>
      <c r="F133" s="28">
        <v>37.473880120055398</v>
      </c>
      <c r="G133" s="24">
        <f t="shared" si="4"/>
        <v>1</v>
      </c>
      <c r="H133" s="21">
        <v>8.9529999999999994</v>
      </c>
      <c r="I133" s="21">
        <f t="shared" si="3"/>
        <v>0.20500000000000007</v>
      </c>
      <c r="J133" s="24">
        <f t="shared" si="5"/>
        <v>23</v>
      </c>
      <c r="L133" s="8">
        <v>50</v>
      </c>
      <c r="M133" s="8">
        <v>0</v>
      </c>
      <c r="N133" s="8">
        <v>24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>
        <f t="shared" si="2"/>
        <v>51</v>
      </c>
      <c r="C134" s="10" t="s">
        <v>128</v>
      </c>
      <c r="D134" s="24" t="s">
        <v>376</v>
      </c>
      <c r="E134" s="28">
        <v>55.775567182306801</v>
      </c>
      <c r="F134" s="28">
        <v>37.469915746471401</v>
      </c>
      <c r="G134" s="24">
        <f t="shared" si="4"/>
        <v>1</v>
      </c>
      <c r="H134" s="21">
        <v>10.333</v>
      </c>
      <c r="I134" s="21">
        <f t="shared" si="3"/>
        <v>1.3800000000000008</v>
      </c>
      <c r="J134" s="24">
        <f t="shared" si="5"/>
        <v>24</v>
      </c>
      <c r="L134" s="8">
        <v>51</v>
      </c>
      <c r="M134" s="8">
        <v>0</v>
      </c>
      <c r="N134" s="8">
        <v>25</v>
      </c>
      <c r="O134" s="26"/>
      <c r="P134" s="145" t="s">
        <v>481</v>
      </c>
      <c r="Q134" s="146"/>
      <c r="R134" s="147">
        <f>SUM(R86:R133)</f>
        <v>63</v>
      </c>
      <c r="S134" s="147"/>
      <c r="T134" s="147">
        <f>SUM(T86:T133)</f>
        <v>63</v>
      </c>
      <c r="U134" s="147"/>
      <c r="V134" s="34"/>
      <c r="W134" s="145" t="s">
        <v>481</v>
      </c>
      <c r="X134" s="146"/>
      <c r="Y134" s="147">
        <f>SUM(Y86:Y133)</f>
        <v>56</v>
      </c>
      <c r="Z134" s="147"/>
      <c r="AA134" s="147">
        <f>SUM(AA86:AA133)</f>
        <v>56</v>
      </c>
      <c r="AB134" s="147"/>
      <c r="AC134" s="29"/>
    </row>
    <row r="135" spans="2:29" ht="15.75" customHeight="1" x14ac:dyDescent="0.25">
      <c r="B135" s="24">
        <f t="shared" si="2"/>
        <v>52</v>
      </c>
      <c r="C135" s="10" t="s">
        <v>230</v>
      </c>
      <c r="D135" s="24" t="s">
        <v>369</v>
      </c>
      <c r="E135" s="28">
        <v>55.775183975658202</v>
      </c>
      <c r="F135" s="28">
        <v>37.472590783256003</v>
      </c>
      <c r="G135" s="24">
        <f t="shared" si="4"/>
        <v>1</v>
      </c>
      <c r="H135" s="21">
        <v>10.5</v>
      </c>
      <c r="I135" s="21">
        <f t="shared" si="3"/>
        <v>0.16699999999999982</v>
      </c>
      <c r="J135" s="24">
        <f t="shared" si="5"/>
        <v>25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>
        <f t="shared" si="2"/>
        <v>53</v>
      </c>
      <c r="C136" s="10" t="s">
        <v>308</v>
      </c>
      <c r="D136" s="24" t="s">
        <v>81</v>
      </c>
      <c r="E136" s="28"/>
      <c r="F136" s="28"/>
      <c r="G136" s="52" t="s">
        <v>385</v>
      </c>
      <c r="H136" s="48">
        <f>H135+I136</f>
        <v>10.6</v>
      </c>
      <c r="I136" s="21">
        <v>0.1</v>
      </c>
      <c r="J136" s="24"/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2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ref="G137:G143" si="6">IF(M136&gt;0,0,IF(N136&gt;0,1,""))</f>
        <v/>
      </c>
      <c r="H137" s="21" t="s">
        <v>81</v>
      </c>
      <c r="I137" s="21" t="str">
        <f t="shared" si="3"/>
        <v xml:space="preserve"> </v>
      </c>
      <c r="J137" s="24" t="str">
        <f t="shared" ref="J137:J143" si="7">IF(M136&gt;0,M136,IF(N136&gt;0,N136," "))</f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2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6"/>
        <v/>
      </c>
      <c r="H138" s="21" t="s">
        <v>81</v>
      </c>
      <c r="I138" s="21" t="str">
        <f t="shared" si="3"/>
        <v xml:space="preserve"> </v>
      </c>
      <c r="J138" s="24" t="str">
        <f t="shared" si="7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2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6"/>
        <v/>
      </c>
      <c r="H139" s="21" t="s">
        <v>81</v>
      </c>
      <c r="I139" s="21" t="str">
        <f t="shared" si="3"/>
        <v xml:space="preserve"> </v>
      </c>
      <c r="J139" s="24" t="str">
        <f t="shared" si="7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2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6"/>
        <v/>
      </c>
      <c r="H140" s="21" t="s">
        <v>81</v>
      </c>
      <c r="I140" s="21" t="str">
        <f t="shared" si="3"/>
        <v xml:space="preserve"> </v>
      </c>
      <c r="J140" s="24" t="str">
        <f t="shared" si="7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2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6"/>
        <v/>
      </c>
      <c r="H141" s="21" t="s">
        <v>81</v>
      </c>
      <c r="I141" s="21" t="str">
        <f t="shared" si="3"/>
        <v xml:space="preserve"> </v>
      </c>
      <c r="J141" s="24" t="str">
        <f t="shared" si="7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2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6"/>
        <v/>
      </c>
      <c r="H142" s="21" t="s">
        <v>81</v>
      </c>
      <c r="I142" s="21" t="str">
        <f t="shared" si="3"/>
        <v xml:space="preserve"> </v>
      </c>
      <c r="J142" s="24" t="str">
        <f t="shared" si="7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24" t="str">
        <f t="shared" si="2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6"/>
        <v/>
      </c>
      <c r="H143" s="21" t="s">
        <v>81</v>
      </c>
      <c r="I143" s="21" t="str">
        <f t="shared" si="3"/>
        <v xml:space="preserve"> </v>
      </c>
      <c r="J143" s="24" t="str">
        <f t="shared" si="7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98" si="8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98" si="9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8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9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8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9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ref="B151:B198" si="10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8"/>
        <v/>
      </c>
      <c r="H151" s="21" t="s">
        <v>81</v>
      </c>
      <c r="I151" s="21" t="str">
        <f t="shared" ref="I151:I198" si="11">IFERROR(IF(IF(ISERROR(H151-H150),"",H151-H150)&lt;0,"",H151-H150)," ")</f>
        <v xml:space="preserve"> </v>
      </c>
      <c r="J151" s="24" t="str">
        <f t="shared" si="9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0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8"/>
        <v/>
      </c>
      <c r="H152" s="21" t="s">
        <v>81</v>
      </c>
      <c r="I152" s="21" t="str">
        <f t="shared" si="11"/>
        <v xml:space="preserve"> </v>
      </c>
      <c r="J152" s="24" t="str">
        <f t="shared" si="9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0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8"/>
        <v/>
      </c>
      <c r="H153" s="21" t="s">
        <v>81</v>
      </c>
      <c r="I153" s="21" t="str">
        <f t="shared" si="11"/>
        <v xml:space="preserve"> </v>
      </c>
      <c r="J153" s="24" t="str">
        <f t="shared" si="9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0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8"/>
        <v/>
      </c>
      <c r="H154" s="21" t="s">
        <v>81</v>
      </c>
      <c r="I154" s="21" t="str">
        <f t="shared" si="11"/>
        <v xml:space="preserve"> </v>
      </c>
      <c r="J154" s="24" t="str">
        <f t="shared" si="9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0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8"/>
        <v/>
      </c>
      <c r="H155" s="21" t="s">
        <v>81</v>
      </c>
      <c r="I155" s="21" t="str">
        <f t="shared" si="11"/>
        <v xml:space="preserve"> </v>
      </c>
      <c r="J155" s="24" t="str">
        <f t="shared" si="9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0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8"/>
        <v/>
      </c>
      <c r="H156" s="21" t="s">
        <v>81</v>
      </c>
      <c r="I156" s="21" t="str">
        <f t="shared" si="11"/>
        <v xml:space="preserve"> </v>
      </c>
      <c r="J156" s="24" t="str">
        <f t="shared" si="9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0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8"/>
        <v/>
      </c>
      <c r="H157" s="21" t="s">
        <v>81</v>
      </c>
      <c r="I157" s="21" t="str">
        <f t="shared" si="11"/>
        <v xml:space="preserve"> </v>
      </c>
      <c r="J157" s="24" t="str">
        <f t="shared" si="9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0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8"/>
        <v/>
      </c>
      <c r="H158" s="21" t="s">
        <v>81</v>
      </c>
      <c r="I158" s="21" t="str">
        <f t="shared" si="11"/>
        <v xml:space="preserve"> </v>
      </c>
      <c r="J158" s="24" t="str">
        <f t="shared" si="9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0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8"/>
        <v/>
      </c>
      <c r="H159" s="21" t="s">
        <v>81</v>
      </c>
      <c r="I159" s="21" t="str">
        <f t="shared" si="11"/>
        <v xml:space="preserve"> </v>
      </c>
      <c r="J159" s="24" t="str">
        <f t="shared" si="9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0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8"/>
        <v/>
      </c>
      <c r="H160" s="21" t="s">
        <v>81</v>
      </c>
      <c r="I160" s="21" t="str">
        <f t="shared" si="11"/>
        <v xml:space="preserve"> </v>
      </c>
      <c r="J160" s="24" t="str">
        <f t="shared" si="9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0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8"/>
        <v/>
      </c>
      <c r="H161" s="21" t="s">
        <v>81</v>
      </c>
      <c r="I161" s="21" t="str">
        <f t="shared" si="11"/>
        <v xml:space="preserve"> </v>
      </c>
      <c r="J161" s="24" t="str">
        <f t="shared" si="9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0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8"/>
        <v/>
      </c>
      <c r="H162" s="21" t="s">
        <v>81</v>
      </c>
      <c r="I162" s="21" t="str">
        <f t="shared" si="11"/>
        <v xml:space="preserve"> </v>
      </c>
      <c r="J162" s="24" t="str">
        <f t="shared" si="9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0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8"/>
        <v/>
      </c>
      <c r="H163" s="21" t="s">
        <v>81</v>
      </c>
      <c r="I163" s="21" t="str">
        <f t="shared" si="11"/>
        <v xml:space="preserve"> </v>
      </c>
      <c r="J163" s="24" t="str">
        <f t="shared" si="9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0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8"/>
        <v/>
      </c>
      <c r="H164" s="21" t="s">
        <v>81</v>
      </c>
      <c r="I164" s="21" t="str">
        <f t="shared" si="11"/>
        <v xml:space="preserve"> </v>
      </c>
      <c r="J164" s="24" t="str">
        <f t="shared" si="9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0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8"/>
        <v/>
      </c>
      <c r="H165" s="21" t="s">
        <v>81</v>
      </c>
      <c r="I165" s="21" t="str">
        <f t="shared" si="11"/>
        <v xml:space="preserve"> </v>
      </c>
      <c r="J165" s="24" t="str">
        <f t="shared" si="9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0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8"/>
        <v/>
      </c>
      <c r="H166" s="21" t="s">
        <v>81</v>
      </c>
      <c r="I166" s="21" t="str">
        <f t="shared" si="11"/>
        <v xml:space="preserve"> </v>
      </c>
      <c r="J166" s="24" t="str">
        <f t="shared" si="9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0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8"/>
        <v/>
      </c>
      <c r="H167" s="21" t="s">
        <v>81</v>
      </c>
      <c r="I167" s="21" t="str">
        <f t="shared" si="11"/>
        <v xml:space="preserve"> </v>
      </c>
      <c r="J167" s="24" t="str">
        <f t="shared" si="9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0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8"/>
        <v/>
      </c>
      <c r="H168" s="21" t="s">
        <v>81</v>
      </c>
      <c r="I168" s="21" t="str">
        <f t="shared" si="11"/>
        <v xml:space="preserve"> </v>
      </c>
      <c r="J168" s="24" t="str">
        <f t="shared" si="9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0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8"/>
        <v/>
      </c>
      <c r="H169" s="21" t="s">
        <v>81</v>
      </c>
      <c r="I169" s="21" t="str">
        <f t="shared" si="11"/>
        <v xml:space="preserve"> </v>
      </c>
      <c r="J169" s="24" t="str">
        <f t="shared" si="9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0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8"/>
        <v/>
      </c>
      <c r="H170" s="21" t="s">
        <v>81</v>
      </c>
      <c r="I170" s="21" t="str">
        <f t="shared" si="11"/>
        <v xml:space="preserve"> </v>
      </c>
      <c r="J170" s="24" t="str">
        <f t="shared" si="9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0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8"/>
        <v/>
      </c>
      <c r="H171" s="21" t="s">
        <v>81</v>
      </c>
      <c r="I171" s="21" t="str">
        <f t="shared" si="11"/>
        <v xml:space="preserve"> </v>
      </c>
      <c r="J171" s="24" t="str">
        <f t="shared" si="9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0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8"/>
        <v/>
      </c>
      <c r="H172" s="21" t="s">
        <v>81</v>
      </c>
      <c r="I172" s="21" t="str">
        <f t="shared" si="11"/>
        <v xml:space="preserve"> </v>
      </c>
      <c r="J172" s="24" t="str">
        <f t="shared" si="9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0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8"/>
        <v/>
      </c>
      <c r="H173" s="21" t="s">
        <v>81</v>
      </c>
      <c r="I173" s="21" t="str">
        <f t="shared" si="11"/>
        <v xml:space="preserve"> </v>
      </c>
      <c r="J173" s="24" t="str">
        <f t="shared" si="9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0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8"/>
        <v/>
      </c>
      <c r="H174" s="21" t="s">
        <v>81</v>
      </c>
      <c r="I174" s="21" t="str">
        <f t="shared" si="11"/>
        <v xml:space="preserve"> </v>
      </c>
      <c r="J174" s="24" t="str">
        <f t="shared" si="9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0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8"/>
        <v/>
      </c>
      <c r="H175" s="21" t="s">
        <v>81</v>
      </c>
      <c r="I175" s="21" t="str">
        <f t="shared" si="11"/>
        <v xml:space="preserve"> </v>
      </c>
      <c r="J175" s="24" t="str">
        <f t="shared" si="9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0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8"/>
        <v/>
      </c>
      <c r="H176" s="21" t="s">
        <v>81</v>
      </c>
      <c r="I176" s="21" t="str">
        <f t="shared" si="11"/>
        <v xml:space="preserve"> </v>
      </c>
      <c r="J176" s="24" t="str">
        <f t="shared" si="9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0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8"/>
        <v/>
      </c>
      <c r="H177" s="21" t="s">
        <v>81</v>
      </c>
      <c r="I177" s="21" t="str">
        <f t="shared" si="11"/>
        <v xml:space="preserve"> </v>
      </c>
      <c r="J177" s="24" t="str">
        <f t="shared" si="9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0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8"/>
        <v/>
      </c>
      <c r="H178" s="21" t="s">
        <v>81</v>
      </c>
      <c r="I178" s="21" t="str">
        <f t="shared" si="11"/>
        <v xml:space="preserve"> </v>
      </c>
      <c r="J178" s="24" t="str">
        <f t="shared" si="9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0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8"/>
        <v/>
      </c>
      <c r="H179" s="21" t="s">
        <v>81</v>
      </c>
      <c r="I179" s="21" t="str">
        <f t="shared" si="11"/>
        <v xml:space="preserve"> </v>
      </c>
      <c r="J179" s="24" t="str">
        <f t="shared" si="9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10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8"/>
        <v/>
      </c>
      <c r="H180" s="21" t="s">
        <v>81</v>
      </c>
      <c r="I180" s="21" t="str">
        <f t="shared" si="11"/>
        <v xml:space="preserve"> </v>
      </c>
      <c r="J180" s="24" t="str">
        <f t="shared" si="9"/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0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8"/>
        <v/>
      </c>
      <c r="H181" s="21" t="s">
        <v>81</v>
      </c>
      <c r="I181" s="21" t="str">
        <f t="shared" si="11"/>
        <v xml:space="preserve"> </v>
      </c>
      <c r="J181" s="24" t="str">
        <f t="shared" si="9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0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8"/>
        <v/>
      </c>
      <c r="H182" s="21" t="s">
        <v>81</v>
      </c>
      <c r="I182" s="21" t="str">
        <f t="shared" si="11"/>
        <v xml:space="preserve"> </v>
      </c>
      <c r="J182" s="24" t="str">
        <f t="shared" si="9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0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8"/>
        <v/>
      </c>
      <c r="H183" s="21" t="s">
        <v>81</v>
      </c>
      <c r="I183" s="21" t="str">
        <f t="shared" si="11"/>
        <v xml:space="preserve"> </v>
      </c>
      <c r="J183" s="24" t="str">
        <f t="shared" si="9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0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8"/>
        <v/>
      </c>
      <c r="H184" s="21" t="s">
        <v>81</v>
      </c>
      <c r="I184" s="21" t="str">
        <f t="shared" si="11"/>
        <v xml:space="preserve"> </v>
      </c>
      <c r="J184" s="24" t="str">
        <f t="shared" si="9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0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8"/>
        <v/>
      </c>
      <c r="H185" s="21" t="s">
        <v>81</v>
      </c>
      <c r="I185" s="21" t="str">
        <f t="shared" si="11"/>
        <v xml:space="preserve"> </v>
      </c>
      <c r="J185" s="24" t="str">
        <f t="shared" si="9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0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8"/>
        <v/>
      </c>
      <c r="H186" s="21" t="s">
        <v>81</v>
      </c>
      <c r="I186" s="21" t="str">
        <f t="shared" si="11"/>
        <v xml:space="preserve"> </v>
      </c>
      <c r="J186" s="24" t="str">
        <f t="shared" si="9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0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8"/>
        <v/>
      </c>
      <c r="H187" s="21" t="s">
        <v>81</v>
      </c>
      <c r="I187" s="21" t="str">
        <f t="shared" si="11"/>
        <v xml:space="preserve"> </v>
      </c>
      <c r="J187" s="24" t="str">
        <f t="shared" si="9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0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8"/>
        <v/>
      </c>
      <c r="H188" s="21" t="s">
        <v>81</v>
      </c>
      <c r="I188" s="21" t="str">
        <f t="shared" si="11"/>
        <v xml:space="preserve"> </v>
      </c>
      <c r="J188" s="24" t="str">
        <f t="shared" si="9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0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8"/>
        <v/>
      </c>
      <c r="H189" s="21" t="s">
        <v>81</v>
      </c>
      <c r="I189" s="21" t="str">
        <f t="shared" si="11"/>
        <v xml:space="preserve"> </v>
      </c>
      <c r="J189" s="24" t="str">
        <f t="shared" si="9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0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8"/>
        <v/>
      </c>
      <c r="H190" s="21" t="s">
        <v>81</v>
      </c>
      <c r="I190" s="21" t="str">
        <f t="shared" si="11"/>
        <v xml:space="preserve"> </v>
      </c>
      <c r="J190" s="24" t="str">
        <f t="shared" si="9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0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8"/>
        <v/>
      </c>
      <c r="H191" s="21" t="s">
        <v>81</v>
      </c>
      <c r="I191" s="21" t="str">
        <f t="shared" si="11"/>
        <v xml:space="preserve"> </v>
      </c>
      <c r="J191" s="24" t="str">
        <f t="shared" si="9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0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8"/>
        <v/>
      </c>
      <c r="H192" s="21" t="s">
        <v>81</v>
      </c>
      <c r="I192" s="21" t="str">
        <f t="shared" si="11"/>
        <v xml:space="preserve"> </v>
      </c>
      <c r="J192" s="24" t="str">
        <f t="shared" si="9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0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8"/>
        <v/>
      </c>
      <c r="H193" s="21" t="s">
        <v>81</v>
      </c>
      <c r="I193" s="21" t="str">
        <f t="shared" si="11"/>
        <v xml:space="preserve"> </v>
      </c>
      <c r="J193" s="24" t="str">
        <f t="shared" si="9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0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8"/>
        <v/>
      </c>
      <c r="H194" s="21" t="s">
        <v>81</v>
      </c>
      <c r="I194" s="21" t="str">
        <f t="shared" si="11"/>
        <v xml:space="preserve"> </v>
      </c>
      <c r="J194" s="24" t="str">
        <f t="shared" si="9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0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8"/>
        <v/>
      </c>
      <c r="H195" s="21" t="s">
        <v>81</v>
      </c>
      <c r="I195" s="21" t="str">
        <f t="shared" si="11"/>
        <v xml:space="preserve"> </v>
      </c>
      <c r="J195" s="24" t="str">
        <f t="shared" si="9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0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8"/>
        <v/>
      </c>
      <c r="H196" s="21" t="s">
        <v>81</v>
      </c>
      <c r="I196" s="21" t="str">
        <f t="shared" si="11"/>
        <v xml:space="preserve"> </v>
      </c>
      <c r="J196" s="24" t="str">
        <f t="shared" si="9"/>
        <v xml:space="preserve"> </v>
      </c>
      <c r="O196" s="26"/>
    </row>
    <row r="197" spans="2:15" ht="15.75" customHeight="1" x14ac:dyDescent="0.25">
      <c r="B197" s="24" t="str">
        <f t="shared" si="10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8"/>
        <v/>
      </c>
      <c r="H197" s="21" t="s">
        <v>81</v>
      </c>
      <c r="I197" s="21" t="str">
        <f t="shared" si="11"/>
        <v xml:space="preserve"> </v>
      </c>
      <c r="J197" s="24" t="str">
        <f t="shared" si="9"/>
        <v xml:space="preserve"> </v>
      </c>
      <c r="O197" s="26"/>
    </row>
    <row r="198" spans="2:15" ht="15.75" customHeight="1" x14ac:dyDescent="0.25">
      <c r="B198" s="24" t="str">
        <f t="shared" si="10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8"/>
        <v/>
      </c>
      <c r="H198" s="21" t="s">
        <v>81</v>
      </c>
      <c r="I198" s="21" t="str">
        <f t="shared" si="11"/>
        <v xml:space="preserve"> </v>
      </c>
      <c r="J198" s="24" t="str">
        <f t="shared" si="9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X80:X85"/>
    <mergeCell ref="AA21:AB21"/>
    <mergeCell ref="Y22:Y26"/>
    <mergeCell ref="Z22:Z26"/>
    <mergeCell ref="AA22:AA26"/>
    <mergeCell ref="AB22:AB26"/>
    <mergeCell ref="E1:J3"/>
    <mergeCell ref="C4:C5"/>
    <mergeCell ref="Q80:Q85"/>
    <mergeCell ref="Y80:Z80"/>
    <mergeCell ref="AA80:AB80"/>
    <mergeCell ref="Y81:Y85"/>
    <mergeCell ref="Z81:Z85"/>
    <mergeCell ref="AA81:AA85"/>
    <mergeCell ref="AB81:AB85"/>
    <mergeCell ref="R80:S80"/>
    <mergeCell ref="T80:U80"/>
    <mergeCell ref="R81:R85"/>
    <mergeCell ref="S81:S85"/>
    <mergeCell ref="T81:T85"/>
    <mergeCell ref="U81:U85"/>
    <mergeCell ref="W80:W85"/>
    <mergeCell ref="P2:Y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C23:I24"/>
    <mergeCell ref="Y11:Z11"/>
    <mergeCell ref="C15:D16"/>
    <mergeCell ref="E15:E16"/>
    <mergeCell ref="C13:I13"/>
    <mergeCell ref="P19:Y19"/>
    <mergeCell ref="R21:S21"/>
    <mergeCell ref="T21:U21"/>
    <mergeCell ref="R22:R26"/>
    <mergeCell ref="S22:S26"/>
    <mergeCell ref="T22:T26"/>
    <mergeCell ref="U22:U26"/>
    <mergeCell ref="Q21:Q26"/>
    <mergeCell ref="Y21:Z21"/>
    <mergeCell ref="W21:W26"/>
    <mergeCell ref="X21:X26"/>
    <mergeCell ref="B80:B83"/>
    <mergeCell ref="C80:C83"/>
    <mergeCell ref="E80:E83"/>
    <mergeCell ref="F80:F83"/>
    <mergeCell ref="G80:G83"/>
    <mergeCell ref="D80:D83"/>
    <mergeCell ref="C37:I37"/>
    <mergeCell ref="J80:J83"/>
    <mergeCell ref="P80:P85"/>
    <mergeCell ref="C78:I78"/>
    <mergeCell ref="H80:H83"/>
    <mergeCell ref="I80:I83"/>
    <mergeCell ref="AA11:AB11"/>
    <mergeCell ref="AA4:AB7"/>
    <mergeCell ref="Y4:Z7"/>
    <mergeCell ref="C30:I30"/>
    <mergeCell ref="P21:P26"/>
    <mergeCell ref="C18:I18"/>
    <mergeCell ref="D4:D5"/>
    <mergeCell ref="E4:E5"/>
    <mergeCell ref="C8:I9"/>
    <mergeCell ref="C10:I11"/>
    <mergeCell ref="Y8:Z8"/>
    <mergeCell ref="AA8:AB8"/>
    <mergeCell ref="Y9:Z9"/>
    <mergeCell ref="AA9:AB9"/>
    <mergeCell ref="Y10:Z10"/>
    <mergeCell ref="AA10:AB10"/>
  </mergeCells>
  <conditionalFormatting sqref="C84 C137:D143 C148:D198 C110 C133:C135">
    <cfRule type="notContainsBlanks" dxfId="118" priority="62">
      <formula>LEN(TRIM(C84))&gt;0</formula>
    </cfRule>
  </conditionalFormatting>
  <conditionalFormatting sqref="B148:B198 G148:J198 E84:J109 B84:B143 E137:J143 E111:J135 E110:F110 I110:J110">
    <cfRule type="expression" dxfId="117" priority="61">
      <formula>IF($C84=" ",FALSE,TRUE)</formula>
    </cfRule>
  </conditionalFormatting>
  <conditionalFormatting sqref="C85">
    <cfRule type="notContainsBlanks" dxfId="116" priority="60">
      <formula>LEN(TRIM(C85))&gt;0</formula>
    </cfRule>
  </conditionalFormatting>
  <conditionalFormatting sqref="C86">
    <cfRule type="notContainsBlanks" dxfId="115" priority="59">
      <formula>LEN(TRIM(C86))&gt;0</formula>
    </cfRule>
  </conditionalFormatting>
  <conditionalFormatting sqref="C87">
    <cfRule type="notContainsBlanks" dxfId="114" priority="58">
      <formula>LEN(TRIM(C87))&gt;0</formula>
    </cfRule>
  </conditionalFormatting>
  <conditionalFormatting sqref="C88">
    <cfRule type="notContainsBlanks" dxfId="113" priority="57">
      <formula>LEN(TRIM(C88))&gt;0</formula>
    </cfRule>
  </conditionalFormatting>
  <conditionalFormatting sqref="C89">
    <cfRule type="notContainsBlanks" dxfId="112" priority="56">
      <formula>LEN(TRIM(C89))&gt;0</formula>
    </cfRule>
  </conditionalFormatting>
  <conditionalFormatting sqref="C90">
    <cfRule type="notContainsBlanks" dxfId="111" priority="55">
      <formula>LEN(TRIM(C90))&gt;0</formula>
    </cfRule>
  </conditionalFormatting>
  <conditionalFormatting sqref="C91">
    <cfRule type="notContainsBlanks" dxfId="110" priority="54">
      <formula>LEN(TRIM(C91))&gt;0</formula>
    </cfRule>
  </conditionalFormatting>
  <conditionalFormatting sqref="C92">
    <cfRule type="notContainsBlanks" dxfId="109" priority="53">
      <formula>LEN(TRIM(C92))&gt;0</formula>
    </cfRule>
  </conditionalFormatting>
  <conditionalFormatting sqref="C93">
    <cfRule type="notContainsBlanks" dxfId="108" priority="52">
      <formula>LEN(TRIM(C93))&gt;0</formula>
    </cfRule>
  </conditionalFormatting>
  <conditionalFormatting sqref="C94">
    <cfRule type="notContainsBlanks" dxfId="107" priority="51">
      <formula>LEN(TRIM(C94))&gt;0</formula>
    </cfRule>
  </conditionalFormatting>
  <conditionalFormatting sqref="C95">
    <cfRule type="notContainsBlanks" dxfId="106" priority="50">
      <formula>LEN(TRIM(C95))&gt;0</formula>
    </cfRule>
  </conditionalFormatting>
  <conditionalFormatting sqref="C96">
    <cfRule type="notContainsBlanks" dxfId="105" priority="49">
      <formula>LEN(TRIM(C96))&gt;0</formula>
    </cfRule>
  </conditionalFormatting>
  <conditionalFormatting sqref="C97">
    <cfRule type="notContainsBlanks" dxfId="104" priority="48">
      <formula>LEN(TRIM(C97))&gt;0</formula>
    </cfRule>
  </conditionalFormatting>
  <conditionalFormatting sqref="C98">
    <cfRule type="notContainsBlanks" dxfId="103" priority="47">
      <formula>LEN(TRIM(C98))&gt;0</formula>
    </cfRule>
  </conditionalFormatting>
  <conditionalFormatting sqref="C99">
    <cfRule type="notContainsBlanks" dxfId="102" priority="46">
      <formula>LEN(TRIM(C99))&gt;0</formula>
    </cfRule>
  </conditionalFormatting>
  <conditionalFormatting sqref="C100">
    <cfRule type="notContainsBlanks" dxfId="101" priority="45">
      <formula>LEN(TRIM(C100))&gt;0</formula>
    </cfRule>
  </conditionalFormatting>
  <conditionalFormatting sqref="C101">
    <cfRule type="notContainsBlanks" dxfId="100" priority="44">
      <formula>LEN(TRIM(C101))&gt;0</formula>
    </cfRule>
  </conditionalFormatting>
  <conditionalFormatting sqref="C102">
    <cfRule type="notContainsBlanks" dxfId="99" priority="43">
      <formula>LEN(TRIM(C102))&gt;0</formula>
    </cfRule>
  </conditionalFormatting>
  <conditionalFormatting sqref="C103">
    <cfRule type="notContainsBlanks" dxfId="98" priority="42">
      <formula>LEN(TRIM(C103))&gt;0</formula>
    </cfRule>
  </conditionalFormatting>
  <conditionalFormatting sqref="C104">
    <cfRule type="notContainsBlanks" dxfId="97" priority="41">
      <formula>LEN(TRIM(C104))&gt;0</formula>
    </cfRule>
  </conditionalFormatting>
  <conditionalFormatting sqref="C105">
    <cfRule type="notContainsBlanks" dxfId="96" priority="40">
      <formula>LEN(TRIM(C105))&gt;0</formula>
    </cfRule>
  </conditionalFormatting>
  <conditionalFormatting sqref="C106">
    <cfRule type="notContainsBlanks" dxfId="95" priority="39">
      <formula>LEN(TRIM(C106))&gt;0</formula>
    </cfRule>
  </conditionalFormatting>
  <conditionalFormatting sqref="C107">
    <cfRule type="notContainsBlanks" dxfId="94" priority="38">
      <formula>LEN(TRIM(C107))&gt;0</formula>
    </cfRule>
  </conditionalFormatting>
  <conditionalFormatting sqref="C108">
    <cfRule type="notContainsBlanks" dxfId="93" priority="37">
      <formula>LEN(TRIM(C108))&gt;0</formula>
    </cfRule>
  </conditionalFormatting>
  <conditionalFormatting sqref="C109">
    <cfRule type="notContainsBlanks" dxfId="92" priority="36">
      <formula>LEN(TRIM(C109))&gt;0</formula>
    </cfRule>
  </conditionalFormatting>
  <conditionalFormatting sqref="C111">
    <cfRule type="notContainsBlanks" dxfId="91" priority="35">
      <formula>LEN(TRIM(C111))&gt;0</formula>
    </cfRule>
  </conditionalFormatting>
  <conditionalFormatting sqref="C112">
    <cfRule type="notContainsBlanks" dxfId="90" priority="34">
      <formula>LEN(TRIM(C112))&gt;0</formula>
    </cfRule>
  </conditionalFormatting>
  <conditionalFormatting sqref="C113">
    <cfRule type="notContainsBlanks" dxfId="89" priority="33">
      <formula>LEN(TRIM(C113))&gt;0</formula>
    </cfRule>
  </conditionalFormatting>
  <conditionalFormatting sqref="C114">
    <cfRule type="notContainsBlanks" dxfId="88" priority="32">
      <formula>LEN(TRIM(C114))&gt;0</formula>
    </cfRule>
  </conditionalFormatting>
  <conditionalFormatting sqref="C115">
    <cfRule type="notContainsBlanks" dxfId="87" priority="31">
      <formula>LEN(TRIM(C115))&gt;0</formula>
    </cfRule>
  </conditionalFormatting>
  <conditionalFormatting sqref="C116">
    <cfRule type="notContainsBlanks" dxfId="86" priority="30">
      <formula>LEN(TRIM(C116))&gt;0</formula>
    </cfRule>
  </conditionalFormatting>
  <conditionalFormatting sqref="C117">
    <cfRule type="notContainsBlanks" dxfId="85" priority="29">
      <formula>LEN(TRIM(C117))&gt;0</formula>
    </cfRule>
  </conditionalFormatting>
  <conditionalFormatting sqref="C118">
    <cfRule type="notContainsBlanks" dxfId="84" priority="28">
      <formula>LEN(TRIM(C118))&gt;0</formula>
    </cfRule>
  </conditionalFormatting>
  <conditionalFormatting sqref="C119">
    <cfRule type="notContainsBlanks" dxfId="83" priority="27">
      <formula>LEN(TRIM(C119))&gt;0</formula>
    </cfRule>
  </conditionalFormatting>
  <conditionalFormatting sqref="C120">
    <cfRule type="notContainsBlanks" dxfId="82" priority="26">
      <formula>LEN(TRIM(C120))&gt;0</formula>
    </cfRule>
  </conditionalFormatting>
  <conditionalFormatting sqref="C121">
    <cfRule type="notContainsBlanks" dxfId="81" priority="25">
      <formula>LEN(TRIM(C121))&gt;0</formula>
    </cfRule>
  </conditionalFormatting>
  <conditionalFormatting sqref="C122">
    <cfRule type="notContainsBlanks" dxfId="80" priority="24">
      <formula>LEN(TRIM(C122))&gt;0</formula>
    </cfRule>
  </conditionalFormatting>
  <conditionalFormatting sqref="C123">
    <cfRule type="notContainsBlanks" dxfId="79" priority="23">
      <formula>LEN(TRIM(C123))&gt;0</formula>
    </cfRule>
  </conditionalFormatting>
  <conditionalFormatting sqref="C124">
    <cfRule type="notContainsBlanks" dxfId="78" priority="22">
      <formula>LEN(TRIM(C124))&gt;0</formula>
    </cfRule>
  </conditionalFormatting>
  <conditionalFormatting sqref="C125">
    <cfRule type="notContainsBlanks" dxfId="77" priority="21">
      <formula>LEN(TRIM(C125))&gt;0</formula>
    </cfRule>
  </conditionalFormatting>
  <conditionalFormatting sqref="C126">
    <cfRule type="notContainsBlanks" dxfId="76" priority="20">
      <formula>LEN(TRIM(C126))&gt;0</formula>
    </cfRule>
  </conditionalFormatting>
  <conditionalFormatting sqref="C127">
    <cfRule type="notContainsBlanks" dxfId="75" priority="19">
      <formula>LEN(TRIM(C127))&gt;0</formula>
    </cfRule>
  </conditionalFormatting>
  <conditionalFormatting sqref="C128">
    <cfRule type="notContainsBlanks" dxfId="74" priority="18">
      <formula>LEN(TRIM(C128))&gt;0</formula>
    </cfRule>
  </conditionalFormatting>
  <conditionalFormatting sqref="C129">
    <cfRule type="notContainsBlanks" dxfId="73" priority="17">
      <formula>LEN(TRIM(C129))&gt;0</formula>
    </cfRule>
  </conditionalFormatting>
  <conditionalFormatting sqref="C130">
    <cfRule type="notContainsBlanks" dxfId="72" priority="16">
      <formula>LEN(TRIM(C130))&gt;0</formula>
    </cfRule>
  </conditionalFormatting>
  <conditionalFormatting sqref="C131">
    <cfRule type="notContainsBlanks" dxfId="71" priority="15">
      <formula>LEN(TRIM(C131))&gt;0</formula>
    </cfRule>
  </conditionalFormatting>
  <conditionalFormatting sqref="C132">
    <cfRule type="notContainsBlanks" dxfId="70" priority="14">
      <formula>LEN(TRIM(C132))&gt;0</formula>
    </cfRule>
  </conditionalFormatting>
  <conditionalFormatting sqref="E148:E198">
    <cfRule type="expression" dxfId="69" priority="11">
      <formula>IF($C148=" ",FALSE,TRUE)</formula>
    </cfRule>
  </conditionalFormatting>
  <conditionalFormatting sqref="F148:F198">
    <cfRule type="expression" dxfId="68" priority="10">
      <formula>IF($C148=" ",FALSE,TRUE)</formula>
    </cfRule>
  </conditionalFormatting>
  <conditionalFormatting sqref="D84:D135">
    <cfRule type="expression" dxfId="67" priority="9">
      <formula>IF($C84=" ",FALSE,TRUE)</formula>
    </cfRule>
  </conditionalFormatting>
  <conditionalFormatting sqref="C136">
    <cfRule type="notContainsBlanks" dxfId="66" priority="8">
      <formula>LEN(TRIM(C136))&gt;0</formula>
    </cfRule>
  </conditionalFormatting>
  <conditionalFormatting sqref="E136:F136 I136:J136">
    <cfRule type="expression" dxfId="65" priority="7">
      <formula>IF($C136=" ",FALSE,TRUE)</formula>
    </cfRule>
  </conditionalFormatting>
  <conditionalFormatting sqref="D136">
    <cfRule type="expression" dxfId="64" priority="6">
      <formula>IF($C136=" ",FALSE,TRUE)</formula>
    </cfRule>
  </conditionalFormatting>
  <conditionalFormatting sqref="G110">
    <cfRule type="expression" dxfId="63" priority="5">
      <formula>IF($C110=" ",FALSE,TRUE)</formula>
    </cfRule>
  </conditionalFormatting>
  <conditionalFormatting sqref="H110">
    <cfRule type="expression" dxfId="62" priority="4">
      <formula>IF($C110=" ",FALSE,TRUE)</formula>
    </cfRule>
  </conditionalFormatting>
  <conditionalFormatting sqref="H136">
    <cfRule type="expression" dxfId="61" priority="2">
      <formula>IF($C136=" ",FALSE,TRUE)</formula>
    </cfRule>
  </conditionalFormatting>
  <conditionalFormatting sqref="G136">
    <cfRule type="expression" dxfId="60" priority="1">
      <formula>IF($C136="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M40408"/>
  <sheetViews>
    <sheetView view="pageBreakPreview" topLeftCell="E40" zoomScale="70" zoomScaleNormal="78" zoomScaleSheetLayoutView="70" workbookViewId="0">
      <selection activeCell="I48" sqref="I48"/>
    </sheetView>
  </sheetViews>
  <sheetFormatPr defaultColWidth="9.140625" defaultRowHeight="15.75" x14ac:dyDescent="0.25"/>
  <cols>
    <col min="1" max="1" width="5.7109375" style="1" customWidth="1"/>
    <col min="2" max="2" width="9" style="1" customWidth="1"/>
    <col min="3" max="3" width="48.5703125" style="1" customWidth="1"/>
    <col min="4" max="4" width="34.85546875" style="1" customWidth="1"/>
    <col min="5" max="6" width="17.85546875" style="1" customWidth="1"/>
    <col min="7" max="7" width="10.28515625" style="1" customWidth="1"/>
    <col min="8" max="8" width="13.42578125" style="1" customWidth="1"/>
    <col min="9" max="9" width="10.7109375" style="1" customWidth="1"/>
    <col min="10" max="10" width="18.7109375" customWidth="1"/>
    <col min="11" max="11" width="5.5703125" hidden="1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2" hidden="1" customWidth="1"/>
    <col min="16" max="16" width="13.85546875" style="22" customWidth="1"/>
    <col min="17" max="17" width="9.85546875" style="23" customWidth="1"/>
    <col min="18" max="18" width="14.5703125" style="23" customWidth="1"/>
    <col min="19" max="19" width="19.28515625" style="23" customWidth="1"/>
    <col min="20" max="20" width="11.7109375" style="23" customWidth="1"/>
    <col min="21" max="21" width="19.28515625" style="23" customWidth="1"/>
    <col min="22" max="22" width="8.85546875" style="23" customWidth="1"/>
    <col min="23" max="23" width="12.28515625" style="23" customWidth="1"/>
    <col min="24" max="24" width="10.5703125" style="22" customWidth="1"/>
    <col min="25" max="25" width="14.5703125" style="22" customWidth="1"/>
    <col min="26" max="26" width="18.140625" style="22" customWidth="1"/>
    <col min="27" max="27" width="11.85546875" style="22" customWidth="1"/>
    <col min="28" max="28" width="16.42578125" style="22" customWidth="1"/>
    <col min="29" max="29" width="5.7109375" style="22" hidden="1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9" ht="26.25" customHeight="1" x14ac:dyDescent="0.3">
      <c r="A1" s="65"/>
      <c r="B1" s="65"/>
      <c r="C1" s="65"/>
      <c r="D1" s="65"/>
      <c r="E1" s="216"/>
      <c r="F1" s="216"/>
      <c r="G1" s="216"/>
      <c r="H1" s="216"/>
      <c r="I1" s="216"/>
      <c r="J1" s="216"/>
      <c r="K1" s="65"/>
      <c r="L1" s="2" t="s">
        <v>2</v>
      </c>
      <c r="M1" s="3"/>
      <c r="N1" s="3"/>
      <c r="P1" s="29"/>
      <c r="Q1" s="30"/>
      <c r="R1" s="30"/>
      <c r="S1" s="30"/>
      <c r="T1" s="30"/>
      <c r="U1" s="30"/>
      <c r="V1" s="30"/>
      <c r="W1" s="30"/>
      <c r="X1" s="29"/>
      <c r="Y1" s="29"/>
      <c r="Z1" s="29"/>
      <c r="AA1" s="29"/>
      <c r="AB1" s="29"/>
      <c r="AC1" s="29"/>
    </row>
    <row r="2" spans="1:39" ht="16.5" customHeight="1" x14ac:dyDescent="0.3">
      <c r="A2" s="65"/>
      <c r="B2" s="65"/>
      <c r="C2" s="65"/>
      <c r="D2" s="65"/>
      <c r="E2" s="216"/>
      <c r="F2" s="216"/>
      <c r="G2" s="216"/>
      <c r="H2" s="216"/>
      <c r="I2" s="216"/>
      <c r="J2" s="216"/>
      <c r="K2" s="65"/>
      <c r="L2" s="5">
        <v>525</v>
      </c>
      <c r="M2" s="5" t="s">
        <v>3</v>
      </c>
      <c r="N2" s="6"/>
      <c r="O2" s="25"/>
      <c r="P2" s="195" t="s">
        <v>38</v>
      </c>
      <c r="Q2" s="195"/>
      <c r="R2" s="195"/>
      <c r="S2" s="195"/>
      <c r="T2" s="195"/>
      <c r="U2" s="195"/>
      <c r="V2" s="195"/>
      <c r="W2" s="195"/>
      <c r="X2" s="195"/>
      <c r="Y2" s="195"/>
      <c r="Z2" s="98"/>
      <c r="AA2" s="98"/>
      <c r="AB2" s="98"/>
      <c r="AC2" s="29"/>
      <c r="AD2" s="8"/>
      <c r="AE2" s="8"/>
      <c r="AF2" s="8"/>
      <c r="AG2" s="8"/>
      <c r="AH2" s="9"/>
      <c r="AI2" s="8"/>
      <c r="AJ2" s="8"/>
      <c r="AK2" s="9"/>
      <c r="AL2" s="8"/>
    </row>
    <row r="3" spans="1:39" ht="15" customHeight="1" x14ac:dyDescent="0.3">
      <c r="A3" s="65"/>
      <c r="B3" s="65"/>
      <c r="C3" s="65"/>
      <c r="D3" s="65"/>
      <c r="E3" s="216"/>
      <c r="F3" s="216"/>
      <c r="G3" s="216"/>
      <c r="H3" s="216"/>
      <c r="I3" s="216"/>
      <c r="J3" s="216"/>
      <c r="K3" s="65"/>
      <c r="L3" s="10">
        <v>544</v>
      </c>
      <c r="M3" s="8" t="s">
        <v>4</v>
      </c>
      <c r="N3" s="7"/>
      <c r="O3" s="25"/>
      <c r="P3" s="29"/>
      <c r="Q3" s="30"/>
      <c r="R3" s="30"/>
      <c r="S3" s="30"/>
      <c r="T3" s="30"/>
      <c r="U3" s="30"/>
      <c r="V3" s="30"/>
      <c r="W3" s="30"/>
      <c r="X3" s="29"/>
      <c r="Y3" s="29"/>
      <c r="Z3" s="29"/>
      <c r="AA3" s="29"/>
      <c r="AB3" s="29"/>
      <c r="AC3" s="29"/>
      <c r="AI3" s="8"/>
      <c r="AJ3" s="8"/>
      <c r="AK3" s="9"/>
      <c r="AL3" s="8"/>
    </row>
    <row r="4" spans="1:39" ht="15.75" customHeight="1" x14ac:dyDescent="0.3">
      <c r="A4" s="65"/>
      <c r="B4" s="65"/>
      <c r="C4" s="203" t="s">
        <v>33</v>
      </c>
      <c r="D4" s="204" t="str">
        <f>Лот!C19</f>
        <v>ав:691</v>
      </c>
      <c r="E4" s="199">
        <f>VLOOKUP(D4,Лот!$C$4:$E$19,3,FALSE)</f>
        <v>691</v>
      </c>
      <c r="F4" s="65"/>
      <c r="G4" s="65"/>
      <c r="H4" s="65"/>
      <c r="I4" s="65"/>
      <c r="J4" s="65"/>
      <c r="K4" s="65"/>
      <c r="L4" s="11">
        <v>1074</v>
      </c>
      <c r="M4" s="5" t="s">
        <v>6</v>
      </c>
      <c r="N4" s="5"/>
      <c r="P4" s="200" t="s">
        <v>39</v>
      </c>
      <c r="Q4" s="200" t="s">
        <v>504</v>
      </c>
      <c r="R4" s="200" t="s">
        <v>40</v>
      </c>
      <c r="S4" s="200" t="s">
        <v>41</v>
      </c>
      <c r="T4" s="200" t="s">
        <v>42</v>
      </c>
      <c r="U4" s="200" t="s">
        <v>43</v>
      </c>
      <c r="V4" s="200" t="s">
        <v>44</v>
      </c>
      <c r="W4" s="200" t="s">
        <v>506</v>
      </c>
      <c r="X4" s="193" t="s">
        <v>505</v>
      </c>
      <c r="Y4" s="187" t="s">
        <v>45</v>
      </c>
      <c r="Z4" s="188"/>
      <c r="AA4" s="187" t="s">
        <v>46</v>
      </c>
      <c r="AB4" s="188"/>
      <c r="AC4" s="39"/>
      <c r="AD4" s="22"/>
      <c r="AH4" s="1"/>
      <c r="AI4" s="4"/>
      <c r="AJ4" s="8"/>
      <c r="AK4" s="8"/>
      <c r="AL4" s="9"/>
      <c r="AM4" s="8"/>
    </row>
    <row r="5" spans="1:39" ht="15.75" customHeight="1" x14ac:dyDescent="0.3">
      <c r="A5" s="65"/>
      <c r="B5" s="65"/>
      <c r="C5" s="203"/>
      <c r="D5" s="204"/>
      <c r="E5" s="199"/>
      <c r="F5" s="65"/>
      <c r="G5" s="66"/>
      <c r="H5" s="65"/>
      <c r="I5" s="65"/>
      <c r="J5" s="65"/>
      <c r="K5" s="65"/>
      <c r="L5" s="10">
        <v>1075</v>
      </c>
      <c r="M5" s="8" t="s">
        <v>10</v>
      </c>
      <c r="N5" s="8"/>
      <c r="P5" s="201"/>
      <c r="Q5" s="201"/>
      <c r="R5" s="201"/>
      <c r="S5" s="201"/>
      <c r="T5" s="201"/>
      <c r="U5" s="201"/>
      <c r="V5" s="201"/>
      <c r="W5" s="201"/>
      <c r="X5" s="193"/>
      <c r="Y5" s="189"/>
      <c r="Z5" s="190"/>
      <c r="AA5" s="189"/>
      <c r="AB5" s="190"/>
      <c r="AC5" s="39"/>
      <c r="AD5" s="22"/>
      <c r="AH5" s="1"/>
      <c r="AI5" s="4"/>
      <c r="AJ5" s="8"/>
      <c r="AK5" s="8"/>
      <c r="AL5" s="9"/>
      <c r="AM5" s="8"/>
    </row>
    <row r="6" spans="1:39" ht="15.75" customHeight="1" x14ac:dyDescent="0.3">
      <c r="A6" s="65"/>
      <c r="B6" s="65"/>
      <c r="C6" s="67" t="e">
        <f>#REF!</f>
        <v>#REF!</v>
      </c>
      <c r="D6" s="67"/>
      <c r="E6" s="68" t="s">
        <v>8</v>
      </c>
      <c r="F6" s="69" t="s">
        <v>9</v>
      </c>
      <c r="G6" s="70"/>
      <c r="H6" s="65"/>
      <c r="I6" s="65"/>
      <c r="J6" s="65"/>
      <c r="K6" s="65"/>
      <c r="L6" s="12">
        <v>1074</v>
      </c>
      <c r="M6" s="5" t="s">
        <v>11</v>
      </c>
      <c r="N6" s="5">
        <v>1</v>
      </c>
      <c r="P6" s="201"/>
      <c r="Q6" s="201"/>
      <c r="R6" s="201"/>
      <c r="S6" s="201"/>
      <c r="T6" s="201"/>
      <c r="U6" s="201"/>
      <c r="V6" s="201"/>
      <c r="W6" s="201"/>
      <c r="X6" s="193"/>
      <c r="Y6" s="189"/>
      <c r="Z6" s="190"/>
      <c r="AA6" s="189"/>
      <c r="AB6" s="190"/>
      <c r="AC6" s="39"/>
      <c r="AD6" s="22"/>
      <c r="AE6" s="8"/>
      <c r="AF6" s="8"/>
      <c r="AG6" s="8"/>
      <c r="AH6" s="8"/>
      <c r="AI6" s="9"/>
      <c r="AJ6" s="8"/>
      <c r="AK6" s="8"/>
      <c r="AL6" s="9"/>
      <c r="AM6" s="8"/>
    </row>
    <row r="7" spans="1:39" ht="15.75" customHeight="1" x14ac:dyDescent="0.3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13">
        <v>1074</v>
      </c>
      <c r="M7" s="8" t="s">
        <v>13</v>
      </c>
      <c r="N7" s="8">
        <v>2</v>
      </c>
      <c r="P7" s="202"/>
      <c r="Q7" s="202"/>
      <c r="R7" s="202"/>
      <c r="S7" s="202"/>
      <c r="T7" s="202"/>
      <c r="U7" s="202"/>
      <c r="V7" s="202"/>
      <c r="W7" s="202"/>
      <c r="X7" s="193"/>
      <c r="Y7" s="191"/>
      <c r="Z7" s="192"/>
      <c r="AA7" s="191"/>
      <c r="AB7" s="192"/>
      <c r="AC7" s="39"/>
      <c r="AD7" s="22"/>
      <c r="AE7" s="8"/>
      <c r="AF7" s="8"/>
      <c r="AG7" s="8"/>
      <c r="AH7" s="8"/>
      <c r="AI7" s="9"/>
      <c r="AJ7" s="8"/>
      <c r="AK7" s="8"/>
      <c r="AL7" s="9"/>
      <c r="AM7" s="8"/>
    </row>
    <row r="8" spans="1:39" ht="15.75" customHeight="1" x14ac:dyDescent="0.3">
      <c r="A8" s="65"/>
      <c r="B8" s="65"/>
      <c r="C8" s="194" t="s">
        <v>5</v>
      </c>
      <c r="D8" s="194"/>
      <c r="E8" s="194"/>
      <c r="F8" s="194"/>
      <c r="G8" s="194"/>
      <c r="H8" s="194"/>
      <c r="I8" s="194"/>
      <c r="J8" s="65"/>
      <c r="K8" s="65"/>
      <c r="L8" s="13">
        <v>1074</v>
      </c>
      <c r="M8" s="8" t="s">
        <v>15</v>
      </c>
      <c r="N8" s="8">
        <v>3</v>
      </c>
      <c r="P8" s="37">
        <v>1</v>
      </c>
      <c r="Q8" s="38">
        <v>1</v>
      </c>
      <c r="R8" s="38">
        <v>1</v>
      </c>
      <c r="S8" s="38">
        <v>1</v>
      </c>
      <c r="T8" s="38">
        <v>1</v>
      </c>
      <c r="U8" s="38">
        <v>1</v>
      </c>
      <c r="V8" s="38">
        <v>0</v>
      </c>
      <c r="W8" s="38">
        <v>0</v>
      </c>
      <c r="X8" s="38">
        <v>0</v>
      </c>
      <c r="Y8" s="186" t="s">
        <v>47</v>
      </c>
      <c r="Z8" s="186"/>
      <c r="AA8" s="186" t="s">
        <v>48</v>
      </c>
      <c r="AB8" s="186"/>
      <c r="AC8" s="32"/>
      <c r="AD8" s="22"/>
      <c r="AE8" s="8"/>
      <c r="AF8" s="8"/>
      <c r="AG8" s="8"/>
      <c r="AH8" s="8"/>
      <c r="AI8" s="9"/>
      <c r="AJ8" s="8"/>
      <c r="AK8" s="8"/>
      <c r="AL8" s="9"/>
      <c r="AM8" s="8"/>
    </row>
    <row r="9" spans="1:39" ht="15.75" customHeight="1" x14ac:dyDescent="0.3">
      <c r="A9" s="65"/>
      <c r="B9" s="65"/>
      <c r="C9" s="194"/>
      <c r="D9" s="194"/>
      <c r="E9" s="194"/>
      <c r="F9" s="194"/>
      <c r="G9" s="194"/>
      <c r="H9" s="194"/>
      <c r="I9" s="194"/>
      <c r="J9" s="65"/>
      <c r="K9" s="65"/>
      <c r="L9" s="13">
        <v>1074</v>
      </c>
      <c r="M9" s="8" t="s">
        <v>17</v>
      </c>
      <c r="N9" s="8">
        <v>4</v>
      </c>
      <c r="P9" s="37">
        <v>2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1</v>
      </c>
      <c r="W9" s="38">
        <v>1</v>
      </c>
      <c r="X9" s="38">
        <v>1</v>
      </c>
      <c r="Y9" s="186" t="s">
        <v>47</v>
      </c>
      <c r="Z9" s="186"/>
      <c r="AA9" s="186" t="s">
        <v>48</v>
      </c>
      <c r="AB9" s="186"/>
      <c r="AC9" s="32"/>
      <c r="AD9" s="22"/>
      <c r="AE9" s="8"/>
      <c r="AF9" s="8"/>
      <c r="AG9" s="8"/>
      <c r="AH9" s="8"/>
      <c r="AI9" s="9"/>
      <c r="AJ9" s="8"/>
      <c r="AK9" s="8"/>
      <c r="AL9" s="9"/>
      <c r="AM9" s="8"/>
    </row>
    <row r="10" spans="1:39" ht="15.75" customHeight="1" x14ac:dyDescent="0.3">
      <c r="A10" s="65"/>
      <c r="B10" s="65"/>
      <c r="C10" s="197" t="s">
        <v>7</v>
      </c>
      <c r="D10" s="197"/>
      <c r="E10" s="197"/>
      <c r="F10" s="197"/>
      <c r="G10" s="197"/>
      <c r="H10" s="197"/>
      <c r="I10" s="197"/>
      <c r="J10" s="65"/>
      <c r="K10" s="65"/>
      <c r="L10" s="13">
        <v>1074</v>
      </c>
      <c r="M10" s="8" t="s">
        <v>18</v>
      </c>
      <c r="N10" s="8">
        <v>5</v>
      </c>
      <c r="P10" s="37">
        <v>3</v>
      </c>
      <c r="Q10" s="38">
        <v>1</v>
      </c>
      <c r="R10" s="38">
        <v>1</v>
      </c>
      <c r="S10" s="38">
        <v>1</v>
      </c>
      <c r="T10" s="38">
        <v>1</v>
      </c>
      <c r="U10" s="38">
        <v>1</v>
      </c>
      <c r="V10" s="38">
        <v>0</v>
      </c>
      <c r="W10" s="38">
        <v>0</v>
      </c>
      <c r="X10" s="38">
        <v>0</v>
      </c>
      <c r="Y10" s="186" t="s">
        <v>299</v>
      </c>
      <c r="Z10" s="186"/>
      <c r="AA10" s="186" t="s">
        <v>49</v>
      </c>
      <c r="AB10" s="186"/>
      <c r="AC10" s="32"/>
      <c r="AD10" s="22"/>
      <c r="AE10" s="8"/>
      <c r="AF10" s="8"/>
      <c r="AG10" s="8"/>
      <c r="AH10" s="8"/>
      <c r="AI10" s="9"/>
      <c r="AJ10" s="8"/>
      <c r="AK10" s="8"/>
      <c r="AL10" s="9"/>
      <c r="AM10" s="8"/>
    </row>
    <row r="11" spans="1:39" ht="15.75" customHeight="1" x14ac:dyDescent="0.3">
      <c r="A11" s="65"/>
      <c r="B11" s="65"/>
      <c r="C11" s="197"/>
      <c r="D11" s="197"/>
      <c r="E11" s="197"/>
      <c r="F11" s="197"/>
      <c r="G11" s="197"/>
      <c r="H11" s="197"/>
      <c r="I11" s="197"/>
      <c r="J11" s="65"/>
      <c r="K11" s="65"/>
      <c r="L11" s="13">
        <v>1074</v>
      </c>
      <c r="M11" s="8" t="s">
        <v>19</v>
      </c>
      <c r="N11" s="8">
        <v>6</v>
      </c>
      <c r="P11" s="37">
        <v>4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8">
        <v>1</v>
      </c>
      <c r="X11" s="38">
        <v>1</v>
      </c>
      <c r="Y11" s="186" t="s">
        <v>299</v>
      </c>
      <c r="Z11" s="186"/>
      <c r="AA11" s="186" t="s">
        <v>49</v>
      </c>
      <c r="AB11" s="186"/>
      <c r="AC11" s="32"/>
      <c r="AD11" s="22"/>
      <c r="AE11" s="8"/>
      <c r="AF11" s="8"/>
      <c r="AG11" s="8"/>
      <c r="AH11" s="8"/>
      <c r="AI11" s="9"/>
      <c r="AJ11" s="8"/>
      <c r="AK11" s="8"/>
      <c r="AL11" s="9"/>
      <c r="AM11" s="8"/>
    </row>
    <row r="12" spans="1:39" ht="15.75" customHeight="1" x14ac:dyDescent="0.3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3">
        <v>1074</v>
      </c>
      <c r="M12" s="8" t="s">
        <v>20</v>
      </c>
      <c r="N12" s="8">
        <v>7</v>
      </c>
      <c r="P12" s="29"/>
      <c r="Q12" s="30"/>
      <c r="R12" s="30"/>
      <c r="S12" s="30"/>
      <c r="T12" s="30"/>
      <c r="U12" s="30"/>
      <c r="V12" s="30"/>
      <c r="W12" s="30"/>
      <c r="X12" s="29"/>
      <c r="Y12" s="29"/>
      <c r="Z12" s="29"/>
      <c r="AA12" s="29"/>
      <c r="AB12" s="29"/>
      <c r="AC12" s="29"/>
      <c r="AD12" s="8"/>
      <c r="AE12" s="8"/>
      <c r="AF12" s="8"/>
      <c r="AG12" s="8"/>
      <c r="AH12" s="9"/>
      <c r="AI12" s="8"/>
      <c r="AJ12" s="8"/>
      <c r="AK12" s="9"/>
      <c r="AL12" s="8"/>
    </row>
    <row r="13" spans="1:39" s="83" customFormat="1" ht="22.5" customHeight="1" x14ac:dyDescent="0.25">
      <c r="A13" s="72"/>
      <c r="B13" s="72"/>
      <c r="C13" s="194" t="s">
        <v>12</v>
      </c>
      <c r="D13" s="194"/>
      <c r="E13" s="194"/>
      <c r="F13" s="194"/>
      <c r="G13" s="194"/>
      <c r="H13" s="194"/>
      <c r="I13" s="194"/>
      <c r="J13" s="72"/>
      <c r="K13" s="72"/>
      <c r="L13" s="80">
        <v>1074</v>
      </c>
      <c r="M13" s="81" t="s">
        <v>21</v>
      </c>
      <c r="N13" s="81">
        <v>8</v>
      </c>
      <c r="O13" s="4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6"/>
      <c r="AA13" s="136"/>
      <c r="AB13" s="136"/>
      <c r="AC13" s="148"/>
      <c r="AD13" s="81"/>
      <c r="AE13" s="81"/>
      <c r="AF13" s="81"/>
      <c r="AG13" s="81"/>
      <c r="AH13" s="82"/>
      <c r="AI13" s="81"/>
      <c r="AJ13" s="81"/>
      <c r="AK13" s="82"/>
      <c r="AL13" s="81"/>
    </row>
    <row r="14" spans="1:39" ht="15.75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4">
        <v>1074</v>
      </c>
      <c r="M14" s="15" t="s">
        <v>23</v>
      </c>
      <c r="N14" s="15">
        <v>9</v>
      </c>
      <c r="P14" s="137"/>
      <c r="Q14" s="138"/>
      <c r="R14" s="138"/>
      <c r="S14" s="138"/>
      <c r="T14" s="138"/>
      <c r="U14" s="138"/>
      <c r="V14" s="138"/>
      <c r="W14" s="138"/>
      <c r="X14" s="137"/>
      <c r="Y14" s="137"/>
      <c r="Z14" s="137"/>
      <c r="AA14" s="137"/>
      <c r="AB14" s="137"/>
      <c r="AC14" s="29"/>
      <c r="AD14" s="17"/>
      <c r="AE14" s="16"/>
      <c r="AF14" s="17"/>
      <c r="AG14" s="8"/>
      <c r="AH14" s="18"/>
      <c r="AI14" s="8"/>
      <c r="AJ14" s="18"/>
      <c r="AK14" s="8"/>
      <c r="AL14" s="8"/>
    </row>
    <row r="15" spans="1:39" ht="15.75" customHeight="1" x14ac:dyDescent="0.3">
      <c r="A15" s="65"/>
      <c r="B15" s="65"/>
      <c r="C15" s="198" t="s">
        <v>14</v>
      </c>
      <c r="D15" s="198"/>
      <c r="E15" s="199" t="str">
        <f>VLOOKUP(D4,Лот!$C$4:$E$19,2,FALSE)</f>
        <v>БВ</v>
      </c>
      <c r="F15" s="72"/>
      <c r="G15" s="72"/>
      <c r="H15" s="65"/>
      <c r="I15" s="71"/>
      <c r="J15" s="65"/>
      <c r="K15" s="65"/>
      <c r="L15" s="1" t="e">
        <f>LOOKUP(C6,{"Автобус","Троллейбус","Трамвай"},{1,2,3})</f>
        <v>#REF!</v>
      </c>
      <c r="M15" s="1" t="s">
        <v>25</v>
      </c>
      <c r="N15" s="8"/>
      <c r="P15" s="140"/>
      <c r="Q15" s="140"/>
      <c r="R15" s="140"/>
      <c r="S15" s="140"/>
      <c r="T15" s="141"/>
      <c r="U15" s="141"/>
      <c r="V15" s="141"/>
      <c r="W15" s="141"/>
      <c r="X15" s="141"/>
      <c r="Y15" s="141"/>
      <c r="Z15" s="39"/>
      <c r="AA15" s="39"/>
      <c r="AB15" s="39"/>
      <c r="AC15" s="29"/>
      <c r="AD15" s="17"/>
      <c r="AE15" s="16"/>
      <c r="AF15" s="17"/>
      <c r="AG15" s="8"/>
      <c r="AH15" s="18"/>
      <c r="AI15" s="8"/>
      <c r="AJ15" s="18"/>
      <c r="AK15" s="8"/>
      <c r="AL15" s="8"/>
    </row>
    <row r="16" spans="1:39" ht="21.75" customHeight="1" x14ac:dyDescent="0.3">
      <c r="A16" s="65"/>
      <c r="B16" s="65"/>
      <c r="C16" s="198"/>
      <c r="D16" s="198"/>
      <c r="E16" s="199"/>
      <c r="F16" s="71"/>
      <c r="G16" s="71"/>
      <c r="H16" s="71"/>
      <c r="I16" s="71"/>
      <c r="J16" s="65"/>
      <c r="K16" s="65"/>
      <c r="L16" s="10"/>
      <c r="P16" s="140"/>
      <c r="Q16" s="140"/>
      <c r="R16" s="140"/>
      <c r="S16" s="140"/>
      <c r="T16" s="141"/>
      <c r="U16" s="141"/>
      <c r="V16" s="141"/>
      <c r="W16" s="141"/>
      <c r="X16" s="141"/>
      <c r="Y16" s="141"/>
      <c r="Z16" s="39"/>
      <c r="AA16" s="39"/>
      <c r="AB16" s="39"/>
      <c r="AC16" s="29"/>
      <c r="AD16" s="17"/>
      <c r="AE16" s="16"/>
      <c r="AF16" s="17"/>
      <c r="AG16" s="8"/>
      <c r="AH16" s="18"/>
      <c r="AI16" s="8"/>
      <c r="AJ16" s="18"/>
      <c r="AK16" s="8"/>
      <c r="AL16" s="8"/>
    </row>
    <row r="17" spans="1:38" ht="15.75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19"/>
      <c r="M17" s="1" t="str">
        <f>CONCATENATE("ав:",D4,E4)</f>
        <v>ав:ав:691691</v>
      </c>
      <c r="P17" s="140"/>
      <c r="Q17" s="140"/>
      <c r="R17" s="140"/>
      <c r="S17" s="140"/>
      <c r="T17" s="141"/>
      <c r="U17" s="141"/>
      <c r="V17" s="141"/>
      <c r="W17" s="141"/>
      <c r="X17" s="141"/>
      <c r="Y17" s="141"/>
      <c r="Z17" s="39"/>
      <c r="AA17" s="39"/>
      <c r="AB17" s="39"/>
      <c r="AC17" s="29"/>
      <c r="AD17" s="17"/>
      <c r="AE17" s="16"/>
      <c r="AF17" s="17"/>
      <c r="AG17" s="8"/>
      <c r="AH17" s="18"/>
      <c r="AI17" s="8"/>
      <c r="AJ17" s="18"/>
      <c r="AK17" s="8"/>
      <c r="AL17" s="8"/>
    </row>
    <row r="18" spans="1:38" ht="15.75" customHeight="1" x14ac:dyDescent="0.3">
      <c r="A18" s="65"/>
      <c r="B18" s="65"/>
      <c r="C18" s="196" t="s">
        <v>34</v>
      </c>
      <c r="D18" s="196"/>
      <c r="E18" s="196"/>
      <c r="F18" s="196"/>
      <c r="G18" s="196"/>
      <c r="H18" s="196"/>
      <c r="I18" s="196"/>
      <c r="J18" s="65"/>
      <c r="K18" s="65"/>
      <c r="L18" s="19"/>
      <c r="P18" s="29"/>
      <c r="Q18" s="30"/>
      <c r="R18" s="30"/>
      <c r="S18" s="30"/>
      <c r="T18" s="30"/>
      <c r="U18" s="30"/>
      <c r="V18" s="30"/>
      <c r="W18" s="30"/>
      <c r="X18" s="29"/>
      <c r="Y18" s="29"/>
      <c r="Z18" s="29"/>
      <c r="AA18" s="29"/>
      <c r="AB18" s="29"/>
      <c r="AC18" s="29"/>
      <c r="AD18" s="17"/>
      <c r="AE18" s="16"/>
      <c r="AF18" s="17"/>
      <c r="AG18" s="8"/>
      <c r="AH18" s="18"/>
      <c r="AI18" s="8"/>
      <c r="AJ18" s="18"/>
      <c r="AK18" s="8"/>
      <c r="AL18" s="8"/>
    </row>
    <row r="19" spans="1:38" ht="15.75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P19" s="195" t="s">
        <v>480</v>
      </c>
      <c r="Q19" s="195"/>
      <c r="R19" s="195"/>
      <c r="S19" s="195"/>
      <c r="T19" s="195"/>
      <c r="U19" s="195"/>
      <c r="V19" s="195"/>
      <c r="W19" s="195"/>
      <c r="X19" s="195"/>
      <c r="Y19" s="195"/>
      <c r="Z19" s="98"/>
      <c r="AA19" s="98"/>
      <c r="AB19" s="98"/>
      <c r="AC19" s="29"/>
      <c r="AD19" s="17"/>
      <c r="AE19" s="16"/>
      <c r="AF19" s="17"/>
      <c r="AG19" s="8"/>
      <c r="AH19" s="18"/>
      <c r="AI19" s="8"/>
      <c r="AJ19" s="18"/>
      <c r="AK19" s="8"/>
      <c r="AL19" s="8"/>
    </row>
    <row r="20" spans="1:38" ht="15.75" customHeight="1" x14ac:dyDescent="0.3">
      <c r="A20" s="65"/>
      <c r="B20" s="65"/>
      <c r="C20" s="65"/>
      <c r="D20" s="65"/>
      <c r="E20" s="73"/>
      <c r="F20" s="65"/>
      <c r="G20" s="65"/>
      <c r="H20" s="65"/>
      <c r="I20" s="65"/>
      <c r="J20" s="65"/>
      <c r="K20" s="65"/>
      <c r="P20" s="29"/>
      <c r="Q20" s="30"/>
      <c r="R20" s="30"/>
      <c r="S20" s="30"/>
      <c r="T20" s="30"/>
      <c r="U20" s="30"/>
      <c r="V20" s="30"/>
      <c r="W20" s="30"/>
      <c r="X20" s="29"/>
      <c r="Y20" s="29"/>
      <c r="Z20" s="29"/>
      <c r="AA20" s="29"/>
      <c r="AB20" s="29"/>
      <c r="AC20" s="29"/>
      <c r="AD20" s="17"/>
      <c r="AE20" s="16"/>
      <c r="AF20" s="17"/>
      <c r="AG20" s="8"/>
      <c r="AH20" s="18"/>
      <c r="AI20" s="8"/>
      <c r="AJ20" s="18"/>
      <c r="AK20" s="8"/>
      <c r="AL20" s="8"/>
    </row>
    <row r="21" spans="1:38" ht="33.75" customHeight="1" x14ac:dyDescent="0.3">
      <c r="A21" s="65"/>
      <c r="B21" s="65"/>
      <c r="C21" s="72"/>
      <c r="D21" s="72"/>
      <c r="E21" s="74" t="str">
        <f>"Минимальное количество транспортных средств:  "&amp;ROUND(VLOOKUP(D4,Лот!$C$4:$F$19,4,FALSE),0)&amp;"  ед."</f>
        <v>Минимальное количество транспортных средств:  10  ед.</v>
      </c>
      <c r="F21" s="65"/>
      <c r="G21" s="65"/>
      <c r="H21" s="65"/>
      <c r="I21" s="65"/>
      <c r="J21" s="65"/>
      <c r="K21" s="65"/>
      <c r="P21" s="205" t="s">
        <v>39</v>
      </c>
      <c r="Q21" s="205" t="s">
        <v>16</v>
      </c>
      <c r="R21" s="214" t="s">
        <v>264</v>
      </c>
      <c r="S21" s="215"/>
      <c r="T21" s="214" t="s">
        <v>265</v>
      </c>
      <c r="U21" s="215"/>
      <c r="V21" s="30"/>
      <c r="W21" s="205" t="s">
        <v>39</v>
      </c>
      <c r="X21" s="205" t="s">
        <v>16</v>
      </c>
      <c r="Y21" s="214" t="s">
        <v>264</v>
      </c>
      <c r="Z21" s="215"/>
      <c r="AA21" s="214" t="s">
        <v>265</v>
      </c>
      <c r="AB21" s="215"/>
      <c r="AC21" s="29"/>
      <c r="AD21" s="17"/>
      <c r="AE21" s="16"/>
      <c r="AF21" s="17"/>
      <c r="AG21" s="8"/>
      <c r="AH21" s="18"/>
      <c r="AI21" s="8"/>
      <c r="AJ21" s="18"/>
      <c r="AK21" s="8"/>
      <c r="AL21" s="8"/>
    </row>
    <row r="22" spans="1:38" ht="15.75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P22" s="206"/>
      <c r="Q22" s="206"/>
      <c r="R22" s="205" t="s">
        <v>507</v>
      </c>
      <c r="S22" s="205" t="s">
        <v>482</v>
      </c>
      <c r="T22" s="205" t="s">
        <v>507</v>
      </c>
      <c r="U22" s="205" t="s">
        <v>482</v>
      </c>
      <c r="V22" s="30"/>
      <c r="W22" s="206"/>
      <c r="X22" s="206"/>
      <c r="Y22" s="205" t="s">
        <v>507</v>
      </c>
      <c r="Z22" s="205" t="s">
        <v>482</v>
      </c>
      <c r="AA22" s="205" t="s">
        <v>507</v>
      </c>
      <c r="AB22" s="205" t="s">
        <v>482</v>
      </c>
      <c r="AC22" s="29"/>
      <c r="AD22" s="17"/>
      <c r="AE22" s="16"/>
      <c r="AF22" s="17"/>
      <c r="AG22" s="8"/>
      <c r="AH22" s="18"/>
      <c r="AI22" s="8"/>
      <c r="AJ22" s="18"/>
      <c r="AK22" s="8"/>
      <c r="AL22" s="8"/>
    </row>
    <row r="23" spans="1:38" ht="15.75" customHeight="1" x14ac:dyDescent="0.3">
      <c r="A23" s="65"/>
      <c r="B23" s="65"/>
      <c r="C23" s="197" t="s">
        <v>433</v>
      </c>
      <c r="D23" s="197"/>
      <c r="E23" s="197"/>
      <c r="F23" s="197"/>
      <c r="G23" s="197"/>
      <c r="H23" s="197"/>
      <c r="I23" s="197"/>
      <c r="J23" s="65"/>
      <c r="K23" s="65"/>
      <c r="P23" s="206"/>
      <c r="Q23" s="206"/>
      <c r="R23" s="206"/>
      <c r="S23" s="206"/>
      <c r="T23" s="206"/>
      <c r="U23" s="206"/>
      <c r="V23" s="30"/>
      <c r="W23" s="206"/>
      <c r="X23" s="206"/>
      <c r="Y23" s="206"/>
      <c r="Z23" s="206"/>
      <c r="AA23" s="206"/>
      <c r="AB23" s="206"/>
      <c r="AC23" s="29"/>
      <c r="AD23" s="17"/>
      <c r="AE23" s="16"/>
      <c r="AF23" s="17"/>
      <c r="AG23" s="8"/>
      <c r="AH23" s="18"/>
      <c r="AI23" s="8"/>
      <c r="AJ23" s="18"/>
      <c r="AK23" s="8"/>
      <c r="AL23" s="8"/>
    </row>
    <row r="24" spans="1:38" ht="15.75" customHeight="1" x14ac:dyDescent="0.3">
      <c r="A24" s="65"/>
      <c r="B24" s="65"/>
      <c r="C24" s="197"/>
      <c r="D24" s="197"/>
      <c r="E24" s="197"/>
      <c r="F24" s="197"/>
      <c r="G24" s="197"/>
      <c r="H24" s="197"/>
      <c r="I24" s="197"/>
      <c r="J24" s="65"/>
      <c r="K24" s="65"/>
      <c r="P24" s="206"/>
      <c r="Q24" s="206"/>
      <c r="R24" s="206"/>
      <c r="S24" s="206"/>
      <c r="T24" s="206"/>
      <c r="U24" s="206"/>
      <c r="V24" s="30"/>
      <c r="W24" s="206"/>
      <c r="X24" s="206"/>
      <c r="Y24" s="206"/>
      <c r="Z24" s="206"/>
      <c r="AA24" s="206"/>
      <c r="AB24" s="206"/>
      <c r="AC24" s="29"/>
      <c r="AD24" s="17"/>
      <c r="AE24" s="16"/>
      <c r="AF24" s="17"/>
      <c r="AG24" s="8"/>
      <c r="AH24" s="18"/>
      <c r="AI24" s="8"/>
      <c r="AJ24" s="18"/>
      <c r="AK24" s="8"/>
      <c r="AL24" s="8"/>
    </row>
    <row r="25" spans="1:38" ht="15.75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P25" s="206"/>
      <c r="Q25" s="206"/>
      <c r="R25" s="206"/>
      <c r="S25" s="206"/>
      <c r="T25" s="206"/>
      <c r="U25" s="206"/>
      <c r="V25" s="30"/>
      <c r="W25" s="206"/>
      <c r="X25" s="206"/>
      <c r="Y25" s="206"/>
      <c r="Z25" s="206"/>
      <c r="AA25" s="206"/>
      <c r="AB25" s="206"/>
      <c r="AC25" s="29"/>
      <c r="AD25" s="17"/>
      <c r="AE25" s="16"/>
      <c r="AF25" s="17"/>
      <c r="AG25" s="8"/>
      <c r="AH25" s="18"/>
      <c r="AI25" s="8"/>
      <c r="AJ25" s="18"/>
      <c r="AK25" s="8"/>
      <c r="AL25" s="8"/>
    </row>
    <row r="26" spans="1:38" s="83" customFormat="1" ht="28.5" customHeight="1" x14ac:dyDescent="0.25">
      <c r="A26" s="84"/>
      <c r="B26" s="84"/>
      <c r="C26" s="79" t="s">
        <v>22</v>
      </c>
      <c r="D26" s="84" t="str">
        <f>C84</f>
        <v>Метро "Молодежная" (к/ст)</v>
      </c>
      <c r="E26" s="84"/>
      <c r="F26" s="84"/>
      <c r="G26" s="84"/>
      <c r="H26" s="84"/>
      <c r="I26" s="84"/>
      <c r="J26" s="72"/>
      <c r="K26" s="72"/>
      <c r="O26" s="49"/>
      <c r="P26" s="207"/>
      <c r="Q26" s="207"/>
      <c r="R26" s="207"/>
      <c r="S26" s="207"/>
      <c r="T26" s="207"/>
      <c r="U26" s="207"/>
      <c r="V26" s="85"/>
      <c r="W26" s="207"/>
      <c r="X26" s="207"/>
      <c r="Y26" s="207"/>
      <c r="Z26" s="207"/>
      <c r="AA26" s="207"/>
      <c r="AB26" s="207"/>
      <c r="AC26" s="148"/>
      <c r="AD26" s="17"/>
      <c r="AE26" s="86"/>
      <c r="AF26" s="17"/>
      <c r="AG26" s="81"/>
      <c r="AH26" s="87"/>
      <c r="AI26" s="81"/>
      <c r="AJ26" s="87"/>
      <c r="AK26" s="81"/>
      <c r="AL26" s="81"/>
    </row>
    <row r="27" spans="1:38" s="83" customFormat="1" ht="18.75" customHeight="1" x14ac:dyDescent="0.25">
      <c r="A27" s="84"/>
      <c r="B27" s="84"/>
      <c r="C27" s="79" t="s">
        <v>24</v>
      </c>
      <c r="D27" s="84" t="str">
        <f>INDEX(C84:C196,MATCH(MAX(M84:M195),M84:M195,0),1)</f>
        <v>Метро "Сокол" (выс.)</v>
      </c>
      <c r="E27" s="84"/>
      <c r="F27" s="84"/>
      <c r="G27" s="84"/>
      <c r="H27" s="84"/>
      <c r="I27" s="84"/>
      <c r="J27" s="72"/>
      <c r="K27" s="72"/>
      <c r="O27" s="49"/>
      <c r="P27" s="88">
        <v>1</v>
      </c>
      <c r="Q27" s="89">
        <v>0.125</v>
      </c>
      <c r="R27" s="88">
        <v>0</v>
      </c>
      <c r="S27" s="88" t="s">
        <v>217</v>
      </c>
      <c r="T27" s="88">
        <v>0</v>
      </c>
      <c r="U27" s="88" t="s">
        <v>217</v>
      </c>
      <c r="V27" s="85"/>
      <c r="W27" s="101">
        <v>2</v>
      </c>
      <c r="X27" s="89">
        <v>0.125</v>
      </c>
      <c r="Y27" s="88">
        <v>0</v>
      </c>
      <c r="Z27" s="88" t="s">
        <v>217</v>
      </c>
      <c r="AA27" s="88">
        <v>0</v>
      </c>
      <c r="AB27" s="88" t="s">
        <v>217</v>
      </c>
      <c r="AC27" s="148"/>
      <c r="AD27" s="17"/>
      <c r="AE27" s="86"/>
      <c r="AF27" s="17"/>
      <c r="AG27" s="81"/>
      <c r="AH27" s="87"/>
      <c r="AI27" s="81"/>
      <c r="AJ27" s="87"/>
      <c r="AK27" s="81"/>
      <c r="AL27" s="81"/>
    </row>
    <row r="28" spans="1:38" ht="15.75" customHeight="1" x14ac:dyDescent="0.3">
      <c r="A28" s="78"/>
      <c r="B28" s="78"/>
      <c r="C28" s="78"/>
      <c r="D28" s="78"/>
      <c r="E28" s="78"/>
      <c r="F28" s="78"/>
      <c r="G28" s="78"/>
      <c r="H28" s="78"/>
      <c r="I28" s="78"/>
      <c r="J28" s="65"/>
      <c r="K28" s="65"/>
      <c r="N28" s="20"/>
      <c r="P28" s="31">
        <v>1</v>
      </c>
      <c r="Q28" s="35">
        <v>0.14583333333333301</v>
      </c>
      <c r="R28" s="31">
        <v>0</v>
      </c>
      <c r="S28" s="31" t="s">
        <v>217</v>
      </c>
      <c r="T28" s="31">
        <v>0</v>
      </c>
      <c r="U28" s="31" t="s">
        <v>217</v>
      </c>
      <c r="V28" s="30"/>
      <c r="W28" s="36">
        <v>2</v>
      </c>
      <c r="X28" s="35">
        <v>0.14583333333333301</v>
      </c>
      <c r="Y28" s="31">
        <v>0</v>
      </c>
      <c r="Z28" s="31" t="s">
        <v>217</v>
      </c>
      <c r="AA28" s="31">
        <v>0</v>
      </c>
      <c r="AB28" s="31" t="s">
        <v>217</v>
      </c>
      <c r="AC28" s="29"/>
      <c r="AD28" s="17"/>
      <c r="AE28" s="16"/>
      <c r="AF28" s="17"/>
      <c r="AG28" s="8"/>
      <c r="AH28" s="18"/>
      <c r="AI28" s="8"/>
      <c r="AJ28" s="18"/>
      <c r="AK28" s="8"/>
      <c r="AL28" s="8"/>
    </row>
    <row r="29" spans="1:38" ht="15.75" customHeight="1" x14ac:dyDescent="0.3">
      <c r="A29" s="78"/>
      <c r="B29" s="78"/>
      <c r="C29" s="78"/>
      <c r="D29" s="78"/>
      <c r="E29" s="78"/>
      <c r="F29" s="78"/>
      <c r="G29" s="78"/>
      <c r="H29" s="78"/>
      <c r="I29" s="78"/>
      <c r="J29" s="65"/>
      <c r="K29" s="65"/>
      <c r="N29" s="20"/>
      <c r="P29" s="31">
        <v>1</v>
      </c>
      <c r="Q29" s="35">
        <v>0.16666666666666699</v>
      </c>
      <c r="R29" s="31">
        <v>0</v>
      </c>
      <c r="S29" s="31" t="s">
        <v>217</v>
      </c>
      <c r="T29" s="31">
        <v>0</v>
      </c>
      <c r="U29" s="31" t="s">
        <v>217</v>
      </c>
      <c r="V29" s="30"/>
      <c r="W29" s="36">
        <v>2</v>
      </c>
      <c r="X29" s="35">
        <v>0.16666666666666699</v>
      </c>
      <c r="Y29" s="31">
        <v>0</v>
      </c>
      <c r="Z29" s="31" t="s">
        <v>217</v>
      </c>
      <c r="AA29" s="31">
        <v>0</v>
      </c>
      <c r="AB29" s="31" t="s">
        <v>217</v>
      </c>
      <c r="AC29" s="29"/>
      <c r="AD29" s="17"/>
      <c r="AE29" s="16"/>
      <c r="AF29" s="17"/>
      <c r="AG29" s="8"/>
      <c r="AH29" s="18"/>
      <c r="AI29" s="8"/>
      <c r="AJ29" s="18"/>
      <c r="AK29" s="8"/>
      <c r="AL29" s="8"/>
    </row>
    <row r="30" spans="1:38" ht="15.75" customHeight="1" x14ac:dyDescent="0.3">
      <c r="A30" s="78"/>
      <c r="B30" s="78"/>
      <c r="C30" s="224" t="s">
        <v>26</v>
      </c>
      <c r="D30" s="224"/>
      <c r="E30" s="224"/>
      <c r="F30" s="224"/>
      <c r="G30" s="224"/>
      <c r="H30" s="224"/>
      <c r="I30" s="224"/>
      <c r="J30" s="65"/>
      <c r="K30" s="65"/>
      <c r="O30" s="23"/>
      <c r="P30" s="31">
        <v>1</v>
      </c>
      <c r="Q30" s="35">
        <v>0.1875</v>
      </c>
      <c r="R30" s="31">
        <v>0</v>
      </c>
      <c r="S30" s="31" t="s">
        <v>217</v>
      </c>
      <c r="T30" s="31">
        <v>0</v>
      </c>
      <c r="U30" s="31" t="s">
        <v>217</v>
      </c>
      <c r="V30" s="30"/>
      <c r="W30" s="36">
        <v>2</v>
      </c>
      <c r="X30" s="35">
        <v>0.1875</v>
      </c>
      <c r="Y30" s="31">
        <v>0</v>
      </c>
      <c r="Z30" s="31" t="s">
        <v>217</v>
      </c>
      <c r="AA30" s="31">
        <v>0</v>
      </c>
      <c r="AB30" s="31" t="s">
        <v>217</v>
      </c>
      <c r="AC30" s="29"/>
      <c r="AD30" s="17"/>
      <c r="AE30" s="16"/>
      <c r="AF30" s="17"/>
      <c r="AG30" s="8"/>
      <c r="AH30" s="18"/>
      <c r="AI30" s="8"/>
      <c r="AJ30" s="18"/>
      <c r="AK30" s="8"/>
      <c r="AL30" s="8"/>
    </row>
    <row r="31" spans="1:38" ht="15.75" customHeight="1" x14ac:dyDescent="0.3">
      <c r="A31" s="78"/>
      <c r="B31" s="78"/>
      <c r="C31" s="78"/>
      <c r="D31" s="78"/>
      <c r="E31" s="78"/>
      <c r="F31" s="78"/>
      <c r="G31" s="78"/>
      <c r="H31" s="78"/>
      <c r="I31" s="78"/>
      <c r="J31" s="65"/>
      <c r="K31" s="65"/>
      <c r="O31" s="23"/>
      <c r="P31" s="31">
        <v>1</v>
      </c>
      <c r="Q31" s="35">
        <v>0.20833333333333334</v>
      </c>
      <c r="R31" s="31">
        <v>0</v>
      </c>
      <c r="S31" s="33" t="s">
        <v>217</v>
      </c>
      <c r="T31" s="31">
        <v>0</v>
      </c>
      <c r="U31" s="33" t="s">
        <v>217</v>
      </c>
      <c r="V31" s="30"/>
      <c r="W31" s="36">
        <v>2</v>
      </c>
      <c r="X31" s="27">
        <v>0.20833333333333334</v>
      </c>
      <c r="Y31" s="31">
        <v>0</v>
      </c>
      <c r="Z31" s="33" t="s">
        <v>217</v>
      </c>
      <c r="AA31" s="31">
        <v>0</v>
      </c>
      <c r="AB31" s="33" t="s">
        <v>217</v>
      </c>
      <c r="AC31" s="29"/>
      <c r="AD31" s="17"/>
      <c r="AE31" s="16"/>
      <c r="AF31" s="17"/>
      <c r="AG31" s="8"/>
      <c r="AH31" s="18"/>
      <c r="AI31" s="8"/>
      <c r="AJ31" s="18"/>
      <c r="AK31" s="8"/>
      <c r="AL31" s="8"/>
    </row>
    <row r="32" spans="1:38" s="83" customFormat="1" ht="18.75" customHeight="1" x14ac:dyDescent="0.25">
      <c r="A32" s="84"/>
      <c r="B32" s="84"/>
      <c r="D32" s="79" t="s">
        <v>27</v>
      </c>
      <c r="E32" s="90">
        <f t="array" ref="E32">MAX(IF(G84:G208=0,H84:H208))</f>
        <v>10.387</v>
      </c>
      <c r="F32" s="84"/>
      <c r="G32" s="84"/>
      <c r="H32" s="84"/>
      <c r="I32" s="84"/>
      <c r="J32" s="72"/>
      <c r="K32" s="72"/>
      <c r="O32" s="49"/>
      <c r="P32" s="88">
        <v>1</v>
      </c>
      <c r="Q32" s="89">
        <v>0.22916666666666666</v>
      </c>
      <c r="R32" s="88">
        <v>1</v>
      </c>
      <c r="S32" s="91" t="s">
        <v>268</v>
      </c>
      <c r="T32" s="88">
        <v>1</v>
      </c>
      <c r="U32" s="91" t="s">
        <v>268</v>
      </c>
      <c r="V32" s="85"/>
      <c r="W32" s="101">
        <v>2</v>
      </c>
      <c r="X32" s="92">
        <v>0.22916666666666666</v>
      </c>
      <c r="Y32" s="88">
        <v>1</v>
      </c>
      <c r="Z32" s="31" t="s">
        <v>266</v>
      </c>
      <c r="AA32" s="88">
        <v>1</v>
      </c>
      <c r="AB32" s="31" t="s">
        <v>266</v>
      </c>
      <c r="AC32" s="148"/>
      <c r="AD32" s="81"/>
      <c r="AE32" s="81"/>
      <c r="AF32" s="81"/>
      <c r="AG32" s="81"/>
      <c r="AH32" s="82"/>
      <c r="AI32" s="81"/>
      <c r="AJ32" s="81"/>
      <c r="AK32" s="81"/>
      <c r="AL32" s="81"/>
    </row>
    <row r="33" spans="1:34" s="83" customFormat="1" ht="18.75" customHeight="1" x14ac:dyDescent="0.25">
      <c r="B33" s="84"/>
      <c r="D33" s="103" t="s">
        <v>28</v>
      </c>
      <c r="E33" s="90">
        <f t="array" ref="E33">MAX(IF(G84:G208=1,H84:H208))</f>
        <v>11.278</v>
      </c>
      <c r="F33" s="84"/>
      <c r="G33" s="84"/>
      <c r="H33" s="84"/>
      <c r="I33" s="84"/>
      <c r="J33" s="72"/>
      <c r="K33" s="72"/>
      <c r="O33" s="49"/>
      <c r="P33" s="88">
        <v>1</v>
      </c>
      <c r="Q33" s="89">
        <v>0.25</v>
      </c>
      <c r="R33" s="88">
        <v>2</v>
      </c>
      <c r="S33" s="91" t="s">
        <v>268</v>
      </c>
      <c r="T33" s="88">
        <v>2</v>
      </c>
      <c r="U33" s="91" t="s">
        <v>268</v>
      </c>
      <c r="V33" s="85"/>
      <c r="W33" s="101">
        <v>2</v>
      </c>
      <c r="X33" s="92">
        <v>0.25</v>
      </c>
      <c r="Y33" s="88">
        <v>1</v>
      </c>
      <c r="Z33" s="31" t="s">
        <v>266</v>
      </c>
      <c r="AA33" s="88">
        <v>1</v>
      </c>
      <c r="AB33" s="31" t="s">
        <v>266</v>
      </c>
      <c r="AC33" s="148"/>
      <c r="AH33" s="93"/>
    </row>
    <row r="34" spans="1:34" s="83" customFormat="1" ht="18.75" customHeight="1" x14ac:dyDescent="0.25">
      <c r="A34" s="84"/>
      <c r="B34" s="84"/>
      <c r="D34" s="79" t="s">
        <v>297</v>
      </c>
      <c r="E34" s="90">
        <f>SUMIF(C84:C208,"Разворот",I84:I208)</f>
        <v>0.05</v>
      </c>
      <c r="F34" s="97"/>
      <c r="G34" s="97"/>
      <c r="H34" s="97"/>
      <c r="I34" s="97"/>
      <c r="J34" s="72"/>
      <c r="K34" s="72"/>
      <c r="O34" s="49"/>
      <c r="P34" s="88">
        <v>1</v>
      </c>
      <c r="Q34" s="89">
        <v>0.27083333333333331</v>
      </c>
      <c r="R34" s="88">
        <v>4</v>
      </c>
      <c r="S34" s="33">
        <v>7</v>
      </c>
      <c r="T34" s="88">
        <v>4</v>
      </c>
      <c r="U34" s="91">
        <v>7</v>
      </c>
      <c r="V34" s="85"/>
      <c r="W34" s="101">
        <v>2</v>
      </c>
      <c r="X34" s="92">
        <v>0.27083333333333331</v>
      </c>
      <c r="Y34" s="88">
        <v>1</v>
      </c>
      <c r="Z34" s="31" t="s">
        <v>266</v>
      </c>
      <c r="AA34" s="88">
        <v>1</v>
      </c>
      <c r="AB34" s="31" t="s">
        <v>266</v>
      </c>
      <c r="AC34" s="148"/>
      <c r="AH34" s="93"/>
    </row>
    <row r="35" spans="1:34" s="83" customFormat="1" ht="18.75" customHeight="1" x14ac:dyDescent="0.25">
      <c r="A35" s="84"/>
      <c r="B35" s="84"/>
      <c r="D35" s="79" t="s">
        <v>298</v>
      </c>
      <c r="E35" s="90">
        <f>SUM(E32:E34)</f>
        <v>21.715</v>
      </c>
      <c r="F35" s="84"/>
      <c r="G35" s="84"/>
      <c r="H35" s="84"/>
      <c r="I35" s="84"/>
      <c r="J35" s="72"/>
      <c r="K35" s="72"/>
      <c r="O35" s="49"/>
      <c r="P35" s="88">
        <v>1</v>
      </c>
      <c r="Q35" s="89">
        <v>0.29166666666666669</v>
      </c>
      <c r="R35" s="88">
        <v>4</v>
      </c>
      <c r="S35" s="91">
        <v>7</v>
      </c>
      <c r="T35" s="88">
        <v>4</v>
      </c>
      <c r="U35" s="91">
        <v>7</v>
      </c>
      <c r="V35" s="85"/>
      <c r="W35" s="101">
        <v>2</v>
      </c>
      <c r="X35" s="92">
        <v>0.29166666666666669</v>
      </c>
      <c r="Y35" s="88">
        <v>1</v>
      </c>
      <c r="Z35" s="31" t="s">
        <v>266</v>
      </c>
      <c r="AA35" s="88">
        <v>1</v>
      </c>
      <c r="AB35" s="31" t="s">
        <v>266</v>
      </c>
      <c r="AC35" s="148"/>
      <c r="AH35" s="93"/>
    </row>
    <row r="36" spans="1:34" ht="15.75" customHeight="1" x14ac:dyDescent="0.3">
      <c r="A36" s="78"/>
      <c r="B36" s="78"/>
      <c r="C36" s="78"/>
      <c r="D36" s="78"/>
      <c r="E36" s="78"/>
      <c r="F36" s="78"/>
      <c r="G36" s="78"/>
      <c r="H36" s="78"/>
      <c r="I36" s="78"/>
      <c r="J36" s="65"/>
      <c r="K36" s="65"/>
      <c r="L36" s="8"/>
      <c r="P36" s="31">
        <v>1</v>
      </c>
      <c r="Q36" s="35">
        <v>0.3125</v>
      </c>
      <c r="R36" s="31">
        <v>4</v>
      </c>
      <c r="S36" s="33">
        <v>7</v>
      </c>
      <c r="T36" s="31">
        <v>4</v>
      </c>
      <c r="U36" s="33">
        <v>7</v>
      </c>
      <c r="V36" s="30"/>
      <c r="W36" s="36">
        <v>2</v>
      </c>
      <c r="X36" s="27">
        <v>0.3125</v>
      </c>
      <c r="Y36" s="31">
        <v>2</v>
      </c>
      <c r="Z36" s="155" t="s">
        <v>268</v>
      </c>
      <c r="AA36" s="31">
        <v>2</v>
      </c>
      <c r="AB36" s="155" t="s">
        <v>268</v>
      </c>
      <c r="AC36" s="29"/>
    </row>
    <row r="37" spans="1:34" ht="15.75" customHeight="1" x14ac:dyDescent="0.3">
      <c r="A37" s="65"/>
      <c r="B37" s="65"/>
      <c r="C37" s="196"/>
      <c r="D37" s="196"/>
      <c r="E37" s="196"/>
      <c r="F37" s="196"/>
      <c r="G37" s="196"/>
      <c r="H37" s="196"/>
      <c r="I37" s="196"/>
      <c r="J37" s="65"/>
      <c r="K37" s="65"/>
      <c r="P37" s="31">
        <v>1</v>
      </c>
      <c r="Q37" s="35">
        <v>0.33333333333333331</v>
      </c>
      <c r="R37" s="31">
        <v>4</v>
      </c>
      <c r="S37" s="33">
        <v>7</v>
      </c>
      <c r="T37" s="31">
        <v>4</v>
      </c>
      <c r="U37" s="33">
        <v>7</v>
      </c>
      <c r="V37" s="30"/>
      <c r="W37" s="36">
        <v>2</v>
      </c>
      <c r="X37" s="27">
        <v>0.33333333333333331</v>
      </c>
      <c r="Y37" s="31">
        <v>1</v>
      </c>
      <c r="Z37" s="155" t="s">
        <v>268</v>
      </c>
      <c r="AA37" s="31">
        <v>1</v>
      </c>
      <c r="AB37" s="155" t="s">
        <v>268</v>
      </c>
      <c r="AC37" s="29"/>
    </row>
    <row r="38" spans="1:34" ht="15.75" customHeight="1" x14ac:dyDescent="0.3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P38" s="31">
        <v>1</v>
      </c>
      <c r="Q38" s="35">
        <v>0.35416666666666669</v>
      </c>
      <c r="R38" s="31">
        <v>4</v>
      </c>
      <c r="S38" s="33">
        <v>7</v>
      </c>
      <c r="T38" s="31">
        <v>4</v>
      </c>
      <c r="U38" s="33">
        <v>7</v>
      </c>
      <c r="V38" s="30"/>
      <c r="W38" s="36">
        <v>2</v>
      </c>
      <c r="X38" s="27">
        <v>0.35416666666666669</v>
      </c>
      <c r="Y38" s="31">
        <v>2</v>
      </c>
      <c r="Z38" s="155" t="s">
        <v>268</v>
      </c>
      <c r="AA38" s="31">
        <v>2</v>
      </c>
      <c r="AB38" s="155" t="s">
        <v>268</v>
      </c>
      <c r="AC38" s="29"/>
    </row>
    <row r="39" spans="1:34" ht="15.75" customHeight="1" x14ac:dyDescent="0.3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P39" s="31">
        <v>1</v>
      </c>
      <c r="Q39" s="35">
        <v>0.375</v>
      </c>
      <c r="R39" s="31">
        <v>4</v>
      </c>
      <c r="S39" s="33">
        <v>7</v>
      </c>
      <c r="T39" s="31">
        <v>4</v>
      </c>
      <c r="U39" s="33">
        <v>7</v>
      </c>
      <c r="V39" s="30"/>
      <c r="W39" s="36">
        <v>2</v>
      </c>
      <c r="X39" s="27">
        <v>0.375</v>
      </c>
      <c r="Y39" s="31">
        <v>1</v>
      </c>
      <c r="Z39" s="155" t="s">
        <v>268</v>
      </c>
      <c r="AA39" s="31">
        <v>1</v>
      </c>
      <c r="AB39" s="155" t="s">
        <v>268</v>
      </c>
      <c r="AC39" s="29"/>
    </row>
    <row r="40" spans="1:34" ht="15.75" customHeight="1" x14ac:dyDescent="0.3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P40" s="31">
        <v>1</v>
      </c>
      <c r="Q40" s="35">
        <v>0.39583333333333331</v>
      </c>
      <c r="R40" s="31">
        <v>4</v>
      </c>
      <c r="S40" s="33">
        <v>7</v>
      </c>
      <c r="T40" s="31">
        <v>4</v>
      </c>
      <c r="U40" s="33">
        <v>7</v>
      </c>
      <c r="V40" s="30"/>
      <c r="W40" s="36">
        <v>2</v>
      </c>
      <c r="X40" s="27">
        <v>0.39583333333333331</v>
      </c>
      <c r="Y40" s="31">
        <v>2</v>
      </c>
      <c r="Z40" s="155" t="s">
        <v>268</v>
      </c>
      <c r="AA40" s="31">
        <v>2</v>
      </c>
      <c r="AB40" s="155" t="s">
        <v>268</v>
      </c>
      <c r="AC40" s="29"/>
    </row>
    <row r="41" spans="1:34" ht="15.75" customHeight="1" x14ac:dyDescent="0.3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P41" s="31">
        <v>1</v>
      </c>
      <c r="Q41" s="35">
        <v>0.41666666666666669</v>
      </c>
      <c r="R41" s="31">
        <v>2</v>
      </c>
      <c r="S41" s="155" t="s">
        <v>268</v>
      </c>
      <c r="T41" s="31">
        <v>2</v>
      </c>
      <c r="U41" s="33" t="s">
        <v>268</v>
      </c>
      <c r="V41" s="30"/>
      <c r="W41" s="36">
        <v>2</v>
      </c>
      <c r="X41" s="27">
        <v>0.41666666666666669</v>
      </c>
      <c r="Y41" s="31">
        <v>1</v>
      </c>
      <c r="Z41" s="155" t="s">
        <v>268</v>
      </c>
      <c r="AA41" s="31">
        <v>1</v>
      </c>
      <c r="AB41" s="155" t="s">
        <v>268</v>
      </c>
      <c r="AC41" s="29"/>
    </row>
    <row r="42" spans="1:34" ht="15.75" customHeight="1" x14ac:dyDescent="0.3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P42" s="31">
        <v>1</v>
      </c>
      <c r="Q42" s="35">
        <v>0.4375</v>
      </c>
      <c r="R42" s="31">
        <v>1</v>
      </c>
      <c r="S42" s="155" t="s">
        <v>268</v>
      </c>
      <c r="T42" s="31">
        <v>1</v>
      </c>
      <c r="U42" s="33" t="s">
        <v>268</v>
      </c>
      <c r="V42" s="30"/>
      <c r="W42" s="36">
        <v>2</v>
      </c>
      <c r="X42" s="27">
        <v>0.4375</v>
      </c>
      <c r="Y42" s="31">
        <v>2</v>
      </c>
      <c r="Z42" s="155" t="s">
        <v>268</v>
      </c>
      <c r="AA42" s="31">
        <v>2</v>
      </c>
      <c r="AB42" s="155" t="s">
        <v>268</v>
      </c>
      <c r="AC42" s="29"/>
    </row>
    <row r="43" spans="1:34" ht="15.75" customHeight="1" x14ac:dyDescent="0.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P43" s="31">
        <v>1</v>
      </c>
      <c r="Q43" s="35">
        <v>0.45833333333333298</v>
      </c>
      <c r="R43" s="31">
        <v>2</v>
      </c>
      <c r="S43" s="155" t="s">
        <v>268</v>
      </c>
      <c r="T43" s="31">
        <v>2</v>
      </c>
      <c r="U43" s="33" t="s">
        <v>268</v>
      </c>
      <c r="V43" s="30"/>
      <c r="W43" s="36">
        <v>2</v>
      </c>
      <c r="X43" s="27">
        <v>0.45833333333333298</v>
      </c>
      <c r="Y43" s="31">
        <v>1</v>
      </c>
      <c r="Z43" s="155" t="s">
        <v>268</v>
      </c>
      <c r="AA43" s="31">
        <v>1</v>
      </c>
      <c r="AB43" s="155" t="s">
        <v>268</v>
      </c>
      <c r="AC43" s="29"/>
    </row>
    <row r="44" spans="1:34" ht="15.75" customHeight="1" x14ac:dyDescent="0.3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P44" s="31">
        <v>1</v>
      </c>
      <c r="Q44" s="35">
        <v>0.47916666666666702</v>
      </c>
      <c r="R44" s="31">
        <v>1</v>
      </c>
      <c r="S44" s="155" t="s">
        <v>268</v>
      </c>
      <c r="T44" s="31">
        <v>1</v>
      </c>
      <c r="U44" s="33" t="s">
        <v>268</v>
      </c>
      <c r="V44" s="30"/>
      <c r="W44" s="36">
        <v>2</v>
      </c>
      <c r="X44" s="27">
        <v>0.47916666666666702</v>
      </c>
      <c r="Y44" s="31">
        <v>2</v>
      </c>
      <c r="Z44" s="155" t="s">
        <v>268</v>
      </c>
      <c r="AA44" s="31">
        <v>2</v>
      </c>
      <c r="AB44" s="155" t="s">
        <v>268</v>
      </c>
      <c r="AC44" s="29"/>
    </row>
    <row r="45" spans="1:34" ht="15.75" customHeight="1" x14ac:dyDescent="0.3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P45" s="31">
        <v>1</v>
      </c>
      <c r="Q45" s="35">
        <v>0.5</v>
      </c>
      <c r="R45" s="31">
        <v>2</v>
      </c>
      <c r="S45" s="155" t="s">
        <v>268</v>
      </c>
      <c r="T45" s="31">
        <v>2</v>
      </c>
      <c r="U45" s="33" t="s">
        <v>268</v>
      </c>
      <c r="V45" s="30"/>
      <c r="W45" s="36">
        <v>2</v>
      </c>
      <c r="X45" s="27">
        <v>0.5</v>
      </c>
      <c r="Y45" s="31">
        <v>1</v>
      </c>
      <c r="Z45" s="155" t="s">
        <v>268</v>
      </c>
      <c r="AA45" s="31">
        <v>1</v>
      </c>
      <c r="AB45" s="155" t="s">
        <v>268</v>
      </c>
      <c r="AC45" s="29"/>
    </row>
    <row r="46" spans="1:34" ht="15.75" customHeight="1" x14ac:dyDescent="0.3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P46" s="31">
        <v>1</v>
      </c>
      <c r="Q46" s="35">
        <v>0.52083333333333337</v>
      </c>
      <c r="R46" s="31">
        <v>1</v>
      </c>
      <c r="S46" s="155" t="s">
        <v>268</v>
      </c>
      <c r="T46" s="31">
        <v>1</v>
      </c>
      <c r="U46" s="33" t="s">
        <v>268</v>
      </c>
      <c r="V46" s="30"/>
      <c r="W46" s="36">
        <v>2</v>
      </c>
      <c r="X46" s="27">
        <v>0.52083333333333337</v>
      </c>
      <c r="Y46" s="31">
        <v>2</v>
      </c>
      <c r="Z46" s="155" t="s">
        <v>268</v>
      </c>
      <c r="AA46" s="31">
        <v>2</v>
      </c>
      <c r="AB46" s="155" t="s">
        <v>268</v>
      </c>
      <c r="AC46" s="29"/>
    </row>
    <row r="47" spans="1:34" ht="15.75" customHeight="1" x14ac:dyDescent="0.3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P47" s="31">
        <v>1</v>
      </c>
      <c r="Q47" s="35">
        <v>0.54166666666666663</v>
      </c>
      <c r="R47" s="31">
        <v>2</v>
      </c>
      <c r="S47" s="155" t="s">
        <v>268</v>
      </c>
      <c r="T47" s="31">
        <v>2</v>
      </c>
      <c r="U47" s="33" t="s">
        <v>268</v>
      </c>
      <c r="V47" s="30"/>
      <c r="W47" s="36">
        <v>2</v>
      </c>
      <c r="X47" s="27">
        <v>0.54166666666666663</v>
      </c>
      <c r="Y47" s="31">
        <v>1</v>
      </c>
      <c r="Z47" s="155" t="s">
        <v>268</v>
      </c>
      <c r="AA47" s="31">
        <v>1</v>
      </c>
      <c r="AB47" s="155" t="s">
        <v>268</v>
      </c>
      <c r="AC47" s="29"/>
    </row>
    <row r="48" spans="1:34" ht="15.75" customHeight="1" x14ac:dyDescent="0.3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P48" s="31">
        <v>1</v>
      </c>
      <c r="Q48" s="35">
        <v>0.5625</v>
      </c>
      <c r="R48" s="31">
        <v>1</v>
      </c>
      <c r="S48" s="155" t="s">
        <v>268</v>
      </c>
      <c r="T48" s="31">
        <v>1</v>
      </c>
      <c r="U48" s="33" t="s">
        <v>268</v>
      </c>
      <c r="V48" s="30"/>
      <c r="W48" s="36">
        <v>2</v>
      </c>
      <c r="X48" s="27">
        <v>0.5625</v>
      </c>
      <c r="Y48" s="31">
        <v>2</v>
      </c>
      <c r="Z48" s="155" t="s">
        <v>268</v>
      </c>
      <c r="AA48" s="31">
        <v>2</v>
      </c>
      <c r="AB48" s="155" t="s">
        <v>268</v>
      </c>
      <c r="AC48" s="29"/>
    </row>
    <row r="49" spans="1:29" ht="15.75" customHeight="1" x14ac:dyDescent="0.3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P49" s="31">
        <v>1</v>
      </c>
      <c r="Q49" s="35">
        <v>0.58333333333333337</v>
      </c>
      <c r="R49" s="31">
        <v>2</v>
      </c>
      <c r="S49" s="155" t="s">
        <v>268</v>
      </c>
      <c r="T49" s="31">
        <v>2</v>
      </c>
      <c r="U49" s="33" t="s">
        <v>268</v>
      </c>
      <c r="V49" s="30"/>
      <c r="W49" s="36">
        <v>2</v>
      </c>
      <c r="X49" s="27">
        <v>0.58333333333333337</v>
      </c>
      <c r="Y49" s="31">
        <v>1</v>
      </c>
      <c r="Z49" s="155" t="s">
        <v>268</v>
      </c>
      <c r="AA49" s="31">
        <v>1</v>
      </c>
      <c r="AB49" s="155" t="s">
        <v>268</v>
      </c>
      <c r="AC49" s="29"/>
    </row>
    <row r="50" spans="1:29" ht="15.75" customHeight="1" x14ac:dyDescent="0.3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P50" s="31">
        <v>1</v>
      </c>
      <c r="Q50" s="35">
        <v>0.60416666666666663</v>
      </c>
      <c r="R50" s="31">
        <v>1</v>
      </c>
      <c r="S50" s="155" t="s">
        <v>268</v>
      </c>
      <c r="T50" s="31">
        <v>1</v>
      </c>
      <c r="U50" s="33" t="s">
        <v>268</v>
      </c>
      <c r="V50" s="30"/>
      <c r="W50" s="36">
        <v>2</v>
      </c>
      <c r="X50" s="27">
        <v>0.60416666666666663</v>
      </c>
      <c r="Y50" s="31">
        <v>2</v>
      </c>
      <c r="Z50" s="155" t="s">
        <v>268</v>
      </c>
      <c r="AA50" s="31">
        <v>2</v>
      </c>
      <c r="AB50" s="155" t="s">
        <v>268</v>
      </c>
      <c r="AC50" s="29"/>
    </row>
    <row r="51" spans="1:29" ht="15.75" customHeight="1" x14ac:dyDescent="0.3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P51" s="31">
        <v>1</v>
      </c>
      <c r="Q51" s="35">
        <v>0.625</v>
      </c>
      <c r="R51" s="31">
        <v>2</v>
      </c>
      <c r="S51" s="155" t="s">
        <v>268</v>
      </c>
      <c r="T51" s="31">
        <v>2</v>
      </c>
      <c r="U51" s="33" t="s">
        <v>268</v>
      </c>
      <c r="V51" s="30"/>
      <c r="W51" s="36">
        <v>2</v>
      </c>
      <c r="X51" s="27">
        <v>0.625</v>
      </c>
      <c r="Y51" s="31">
        <v>1</v>
      </c>
      <c r="Z51" s="155" t="s">
        <v>268</v>
      </c>
      <c r="AA51" s="31">
        <v>1</v>
      </c>
      <c r="AB51" s="155" t="s">
        <v>268</v>
      </c>
      <c r="AC51" s="29"/>
    </row>
    <row r="52" spans="1:29" ht="15.75" customHeight="1" x14ac:dyDescent="0.3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P52" s="31">
        <v>1</v>
      </c>
      <c r="Q52" s="35">
        <v>0.64583333333333337</v>
      </c>
      <c r="R52" s="31">
        <v>1</v>
      </c>
      <c r="S52" s="155" t="s">
        <v>268</v>
      </c>
      <c r="T52" s="31">
        <v>1</v>
      </c>
      <c r="U52" s="33" t="s">
        <v>268</v>
      </c>
      <c r="V52" s="30"/>
      <c r="W52" s="36">
        <v>2</v>
      </c>
      <c r="X52" s="27">
        <v>0.64583333333333337</v>
      </c>
      <c r="Y52" s="31">
        <v>2</v>
      </c>
      <c r="Z52" s="155" t="s">
        <v>268</v>
      </c>
      <c r="AA52" s="31">
        <v>2</v>
      </c>
      <c r="AB52" s="155" t="s">
        <v>268</v>
      </c>
      <c r="AC52" s="29"/>
    </row>
    <row r="53" spans="1:29" ht="15.75" customHeight="1" x14ac:dyDescent="0.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P53" s="31">
        <v>1</v>
      </c>
      <c r="Q53" s="35">
        <v>0.66666666666666663</v>
      </c>
      <c r="R53" s="31">
        <v>2</v>
      </c>
      <c r="S53" s="31" t="s">
        <v>271</v>
      </c>
      <c r="T53" s="31">
        <v>2</v>
      </c>
      <c r="U53" s="31" t="s">
        <v>271</v>
      </c>
      <c r="V53" s="30"/>
      <c r="W53" s="36">
        <v>2</v>
      </c>
      <c r="X53" s="27">
        <v>0.66666666666666663</v>
      </c>
      <c r="Y53" s="31">
        <v>1</v>
      </c>
      <c r="Z53" s="155" t="s">
        <v>268</v>
      </c>
      <c r="AA53" s="31">
        <v>1</v>
      </c>
      <c r="AB53" s="155" t="s">
        <v>268</v>
      </c>
      <c r="AC53" s="29"/>
    </row>
    <row r="54" spans="1:29" ht="15.75" customHeight="1" x14ac:dyDescent="0.3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P54" s="31">
        <v>1</v>
      </c>
      <c r="Q54" s="35">
        <v>0.6875</v>
      </c>
      <c r="R54" s="31">
        <v>2</v>
      </c>
      <c r="S54" s="31" t="s">
        <v>271</v>
      </c>
      <c r="T54" s="31">
        <v>2</v>
      </c>
      <c r="U54" s="31" t="s">
        <v>271</v>
      </c>
      <c r="V54" s="30"/>
      <c r="W54" s="36">
        <v>2</v>
      </c>
      <c r="X54" s="27">
        <v>0.6875</v>
      </c>
      <c r="Y54" s="31">
        <v>2</v>
      </c>
      <c r="Z54" s="155" t="s">
        <v>268</v>
      </c>
      <c r="AA54" s="31">
        <v>2</v>
      </c>
      <c r="AB54" s="155" t="s">
        <v>268</v>
      </c>
      <c r="AC54" s="29"/>
    </row>
    <row r="55" spans="1:29" ht="15.75" customHeight="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P55" s="31">
        <v>1</v>
      </c>
      <c r="Q55" s="35">
        <v>0.70833333333333337</v>
      </c>
      <c r="R55" s="31">
        <v>3</v>
      </c>
      <c r="S55" s="31" t="s">
        <v>271</v>
      </c>
      <c r="T55" s="31">
        <v>3</v>
      </c>
      <c r="U55" s="31" t="s">
        <v>271</v>
      </c>
      <c r="V55" s="30"/>
      <c r="W55" s="36">
        <v>2</v>
      </c>
      <c r="X55" s="27">
        <v>0.70833333333333337</v>
      </c>
      <c r="Y55" s="31">
        <v>1</v>
      </c>
      <c r="Z55" s="155" t="s">
        <v>268</v>
      </c>
      <c r="AA55" s="31">
        <v>1</v>
      </c>
      <c r="AB55" s="155" t="s">
        <v>268</v>
      </c>
      <c r="AC55" s="29"/>
    </row>
    <row r="56" spans="1:29" ht="15.75" customHeight="1" x14ac:dyDescent="0.3">
      <c r="A56" s="65"/>
      <c r="B56" s="65"/>
      <c r="C56" s="65"/>
      <c r="D56" s="65"/>
      <c r="E56" s="75"/>
      <c r="F56" s="75"/>
      <c r="G56" s="75"/>
      <c r="H56" s="75"/>
      <c r="I56" s="75"/>
      <c r="J56" s="65"/>
      <c r="K56" s="65"/>
      <c r="P56" s="31">
        <v>1</v>
      </c>
      <c r="Q56" s="35">
        <v>0.72916666666666663</v>
      </c>
      <c r="R56" s="31">
        <v>2</v>
      </c>
      <c r="S56" s="31" t="s">
        <v>271</v>
      </c>
      <c r="T56" s="31">
        <v>2</v>
      </c>
      <c r="U56" s="31" t="s">
        <v>271</v>
      </c>
      <c r="V56" s="30"/>
      <c r="W56" s="36">
        <v>2</v>
      </c>
      <c r="X56" s="27">
        <v>0.72916666666666663</v>
      </c>
      <c r="Y56" s="31">
        <v>2</v>
      </c>
      <c r="Z56" s="155" t="s">
        <v>268</v>
      </c>
      <c r="AA56" s="31">
        <v>2</v>
      </c>
      <c r="AB56" s="155" t="s">
        <v>268</v>
      </c>
      <c r="AC56" s="29"/>
    </row>
    <row r="57" spans="1:29" ht="15.75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P57" s="31">
        <v>1</v>
      </c>
      <c r="Q57" s="35">
        <v>0.75</v>
      </c>
      <c r="R57" s="31">
        <v>2</v>
      </c>
      <c r="S57" s="31" t="s">
        <v>271</v>
      </c>
      <c r="T57" s="31">
        <v>2</v>
      </c>
      <c r="U57" s="31" t="s">
        <v>271</v>
      </c>
      <c r="V57" s="30"/>
      <c r="W57" s="36">
        <v>2</v>
      </c>
      <c r="X57" s="27">
        <v>0.75</v>
      </c>
      <c r="Y57" s="31">
        <v>1</v>
      </c>
      <c r="Z57" s="155" t="s">
        <v>268</v>
      </c>
      <c r="AA57" s="31">
        <v>1</v>
      </c>
      <c r="AB57" s="155" t="s">
        <v>268</v>
      </c>
      <c r="AC57" s="29"/>
    </row>
    <row r="58" spans="1:29" ht="15.75" customHeight="1" x14ac:dyDescent="0.3">
      <c r="A58" s="65"/>
      <c r="B58" s="65"/>
      <c r="C58" s="76"/>
      <c r="D58" s="76"/>
      <c r="E58" s="76"/>
      <c r="F58" s="76"/>
      <c r="G58" s="76"/>
      <c r="H58" s="76"/>
      <c r="I58" s="76"/>
      <c r="J58" s="65"/>
      <c r="K58" s="65"/>
      <c r="P58" s="31">
        <v>1</v>
      </c>
      <c r="Q58" s="35">
        <v>0.77083333333333337</v>
      </c>
      <c r="R58" s="31">
        <v>3</v>
      </c>
      <c r="S58" s="31" t="s">
        <v>271</v>
      </c>
      <c r="T58" s="31">
        <v>3</v>
      </c>
      <c r="U58" s="31" t="s">
        <v>271</v>
      </c>
      <c r="V58" s="30"/>
      <c r="W58" s="36">
        <v>2</v>
      </c>
      <c r="X58" s="27">
        <v>0.77083333333333337</v>
      </c>
      <c r="Y58" s="31">
        <v>2</v>
      </c>
      <c r="Z58" s="155" t="s">
        <v>268</v>
      </c>
      <c r="AA58" s="31">
        <v>2</v>
      </c>
      <c r="AB58" s="155" t="s">
        <v>268</v>
      </c>
      <c r="AC58" s="29"/>
    </row>
    <row r="59" spans="1:29" ht="15.75" customHeight="1" x14ac:dyDescent="0.3">
      <c r="A59" s="65"/>
      <c r="B59" s="65"/>
      <c r="C59" s="75"/>
      <c r="D59" s="75"/>
      <c r="E59" s="75"/>
      <c r="F59" s="75"/>
      <c r="G59" s="75"/>
      <c r="H59" s="75"/>
      <c r="I59" s="75"/>
      <c r="J59" s="65"/>
      <c r="K59" s="65"/>
      <c r="P59" s="31">
        <v>1</v>
      </c>
      <c r="Q59" s="35">
        <v>0.79166666666666663</v>
      </c>
      <c r="R59" s="31">
        <v>2</v>
      </c>
      <c r="S59" s="31" t="s">
        <v>271</v>
      </c>
      <c r="T59" s="31">
        <v>2</v>
      </c>
      <c r="U59" s="31" t="s">
        <v>271</v>
      </c>
      <c r="V59" s="30"/>
      <c r="W59" s="36">
        <v>2</v>
      </c>
      <c r="X59" s="27">
        <v>0.79166666666666663</v>
      </c>
      <c r="Y59" s="31">
        <v>1</v>
      </c>
      <c r="Z59" s="155" t="s">
        <v>268</v>
      </c>
      <c r="AA59" s="31">
        <v>1</v>
      </c>
      <c r="AB59" s="155" t="s">
        <v>268</v>
      </c>
      <c r="AC59" s="29"/>
    </row>
    <row r="60" spans="1:29" ht="15.75" customHeight="1" x14ac:dyDescent="0.3">
      <c r="A60" s="65"/>
      <c r="B60" s="65"/>
      <c r="C60" s="75"/>
      <c r="D60" s="75"/>
      <c r="E60" s="75"/>
      <c r="F60" s="75"/>
      <c r="G60" s="75"/>
      <c r="H60" s="75"/>
      <c r="I60" s="75"/>
      <c r="J60" s="65"/>
      <c r="K60" s="65"/>
      <c r="P60" s="31">
        <v>1</v>
      </c>
      <c r="Q60" s="35">
        <v>0.8125</v>
      </c>
      <c r="R60" s="31">
        <v>2</v>
      </c>
      <c r="S60" s="31" t="s">
        <v>271</v>
      </c>
      <c r="T60" s="31">
        <v>2</v>
      </c>
      <c r="U60" s="31" t="s">
        <v>271</v>
      </c>
      <c r="V60" s="30"/>
      <c r="W60" s="36">
        <v>2</v>
      </c>
      <c r="X60" s="27">
        <v>0.8125</v>
      </c>
      <c r="Y60" s="31">
        <v>1</v>
      </c>
      <c r="Z60" s="31" t="s">
        <v>266</v>
      </c>
      <c r="AA60" s="31">
        <v>1</v>
      </c>
      <c r="AB60" s="31" t="s">
        <v>266</v>
      </c>
      <c r="AC60" s="29"/>
    </row>
    <row r="61" spans="1:29" ht="15.75" customHeight="1" x14ac:dyDescent="0.3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P61" s="31">
        <v>1</v>
      </c>
      <c r="Q61" s="35">
        <v>0.83333333333333337</v>
      </c>
      <c r="R61" s="31">
        <v>1</v>
      </c>
      <c r="S61" s="31" t="s">
        <v>266</v>
      </c>
      <c r="T61" s="31">
        <v>1</v>
      </c>
      <c r="U61" s="33" t="s">
        <v>266</v>
      </c>
      <c r="V61" s="30"/>
      <c r="W61" s="36">
        <v>2</v>
      </c>
      <c r="X61" s="27">
        <v>0.83333333333333337</v>
      </c>
      <c r="Y61" s="31">
        <v>1</v>
      </c>
      <c r="Z61" s="31" t="s">
        <v>266</v>
      </c>
      <c r="AA61" s="31">
        <v>1</v>
      </c>
      <c r="AB61" s="31" t="s">
        <v>266</v>
      </c>
      <c r="AC61" s="29"/>
    </row>
    <row r="62" spans="1:29" ht="15.75" customHeight="1" x14ac:dyDescent="0.3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P62" s="31">
        <v>1</v>
      </c>
      <c r="Q62" s="35">
        <v>0.85416666666666663</v>
      </c>
      <c r="R62" s="31">
        <v>1</v>
      </c>
      <c r="S62" s="31" t="s">
        <v>266</v>
      </c>
      <c r="T62" s="31">
        <v>1</v>
      </c>
      <c r="U62" s="33" t="s">
        <v>266</v>
      </c>
      <c r="V62" s="30"/>
      <c r="W62" s="36">
        <v>2</v>
      </c>
      <c r="X62" s="27">
        <v>0.85416666666666663</v>
      </c>
      <c r="Y62" s="31">
        <v>1</v>
      </c>
      <c r="Z62" s="31" t="s">
        <v>266</v>
      </c>
      <c r="AA62" s="31">
        <v>1</v>
      </c>
      <c r="AB62" s="31" t="s">
        <v>266</v>
      </c>
      <c r="AC62" s="29"/>
    </row>
    <row r="63" spans="1:29" ht="15.75" customHeight="1" x14ac:dyDescent="0.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P63" s="31">
        <v>1</v>
      </c>
      <c r="Q63" s="35">
        <v>0.875</v>
      </c>
      <c r="R63" s="31">
        <v>1</v>
      </c>
      <c r="S63" s="31" t="s">
        <v>266</v>
      </c>
      <c r="T63" s="31">
        <v>1</v>
      </c>
      <c r="U63" s="33" t="s">
        <v>266</v>
      </c>
      <c r="V63" s="30"/>
      <c r="W63" s="36">
        <v>2</v>
      </c>
      <c r="X63" s="27">
        <v>0.875</v>
      </c>
      <c r="Y63" s="31">
        <v>1</v>
      </c>
      <c r="Z63" s="31" t="s">
        <v>266</v>
      </c>
      <c r="AA63" s="31">
        <v>1</v>
      </c>
      <c r="AB63" s="31" t="s">
        <v>266</v>
      </c>
      <c r="AC63" s="29"/>
    </row>
    <row r="64" spans="1:29" ht="15.75" customHeight="1" x14ac:dyDescent="0.3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P64" s="31">
        <v>1</v>
      </c>
      <c r="Q64" s="35">
        <v>0.89583333333333304</v>
      </c>
      <c r="R64" s="31">
        <v>1</v>
      </c>
      <c r="S64" s="31" t="s">
        <v>266</v>
      </c>
      <c r="T64" s="31">
        <v>1</v>
      </c>
      <c r="U64" s="33" t="s">
        <v>266</v>
      </c>
      <c r="V64" s="30"/>
      <c r="W64" s="36">
        <v>2</v>
      </c>
      <c r="X64" s="27">
        <v>0.89583333333333304</v>
      </c>
      <c r="Y64" s="31">
        <v>1</v>
      </c>
      <c r="Z64" s="31" t="s">
        <v>266</v>
      </c>
      <c r="AA64" s="31">
        <v>1</v>
      </c>
      <c r="AB64" s="31" t="s">
        <v>266</v>
      </c>
      <c r="AC64" s="29"/>
    </row>
    <row r="65" spans="1:29" ht="15.75" customHeight="1" x14ac:dyDescent="0.3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P65" s="31">
        <v>1</v>
      </c>
      <c r="Q65" s="35">
        <v>0.91666666666666663</v>
      </c>
      <c r="R65" s="31">
        <v>1</v>
      </c>
      <c r="S65" s="31" t="s">
        <v>266</v>
      </c>
      <c r="T65" s="31">
        <v>1</v>
      </c>
      <c r="U65" s="33" t="s">
        <v>266</v>
      </c>
      <c r="V65" s="30"/>
      <c r="W65" s="36">
        <v>2</v>
      </c>
      <c r="X65" s="27">
        <v>0.91666666666666663</v>
      </c>
      <c r="Y65" s="31">
        <v>1</v>
      </c>
      <c r="Z65" s="31" t="s">
        <v>266</v>
      </c>
      <c r="AA65" s="31">
        <v>1</v>
      </c>
      <c r="AB65" s="31" t="s">
        <v>266</v>
      </c>
      <c r="AC65" s="29"/>
    </row>
    <row r="66" spans="1:29" ht="15.75" customHeight="1" x14ac:dyDescent="0.3">
      <c r="A66" s="65"/>
      <c r="B66" s="65"/>
      <c r="C66" s="75"/>
      <c r="D66" s="75"/>
      <c r="E66" s="75"/>
      <c r="F66" s="75"/>
      <c r="G66" s="75"/>
      <c r="H66" s="75"/>
      <c r="I66" s="75"/>
      <c r="J66" s="65"/>
      <c r="K66" s="65"/>
      <c r="P66" s="31">
        <v>1</v>
      </c>
      <c r="Q66" s="35">
        <v>0.9375</v>
      </c>
      <c r="R66" s="31">
        <v>1</v>
      </c>
      <c r="S66" s="31" t="s">
        <v>266</v>
      </c>
      <c r="T66" s="31">
        <v>1</v>
      </c>
      <c r="U66" s="33" t="s">
        <v>266</v>
      </c>
      <c r="V66" s="30"/>
      <c r="W66" s="36">
        <v>2</v>
      </c>
      <c r="X66" s="27">
        <v>0.9375</v>
      </c>
      <c r="Y66" s="31">
        <v>1</v>
      </c>
      <c r="Z66" s="31" t="s">
        <v>266</v>
      </c>
      <c r="AA66" s="31">
        <v>1</v>
      </c>
      <c r="AB66" s="31" t="s">
        <v>266</v>
      </c>
      <c r="AC66" s="29"/>
    </row>
    <row r="67" spans="1:29" ht="15.75" customHeight="1" x14ac:dyDescent="0.3">
      <c r="A67" s="65"/>
      <c r="B67" s="65"/>
      <c r="C67" s="75"/>
      <c r="D67" s="75"/>
      <c r="E67" s="75"/>
      <c r="F67" s="75"/>
      <c r="G67" s="75"/>
      <c r="H67" s="75"/>
      <c r="I67" s="75"/>
      <c r="J67" s="65"/>
      <c r="K67" s="65"/>
      <c r="P67" s="31">
        <v>1</v>
      </c>
      <c r="Q67" s="35">
        <v>0.95833333333333337</v>
      </c>
      <c r="R67" s="31">
        <v>1</v>
      </c>
      <c r="S67" s="31" t="s">
        <v>266</v>
      </c>
      <c r="T67" s="31">
        <v>1</v>
      </c>
      <c r="U67" s="33" t="s">
        <v>266</v>
      </c>
      <c r="V67" s="30"/>
      <c r="W67" s="36">
        <v>2</v>
      </c>
      <c r="X67" s="27">
        <v>0.95833333333333337</v>
      </c>
      <c r="Y67" s="31">
        <v>1</v>
      </c>
      <c r="Z67" s="31" t="s">
        <v>266</v>
      </c>
      <c r="AA67" s="31">
        <v>1</v>
      </c>
      <c r="AB67" s="31" t="s">
        <v>266</v>
      </c>
      <c r="AC67" s="29"/>
    </row>
    <row r="68" spans="1:29" ht="15.75" customHeight="1" x14ac:dyDescent="0.3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P68" s="31">
        <v>1</v>
      </c>
      <c r="Q68" s="35">
        <v>0.97916666666666663</v>
      </c>
      <c r="R68" s="31">
        <v>1</v>
      </c>
      <c r="S68" s="31" t="s">
        <v>266</v>
      </c>
      <c r="T68" s="31">
        <v>1</v>
      </c>
      <c r="U68" s="33" t="s">
        <v>266</v>
      </c>
      <c r="V68" s="30"/>
      <c r="W68" s="36">
        <v>2</v>
      </c>
      <c r="X68" s="27">
        <v>0.97916666666666663</v>
      </c>
      <c r="Y68" s="31">
        <v>1</v>
      </c>
      <c r="Z68" s="31" t="s">
        <v>266</v>
      </c>
      <c r="AA68" s="31">
        <v>1</v>
      </c>
      <c r="AB68" s="31" t="s">
        <v>266</v>
      </c>
      <c r="AC68" s="29"/>
    </row>
    <row r="69" spans="1:29" ht="15.75" customHeight="1" x14ac:dyDescent="0.3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P69" s="31">
        <v>1</v>
      </c>
      <c r="Q69" s="35">
        <v>0</v>
      </c>
      <c r="R69" s="31">
        <v>1</v>
      </c>
      <c r="S69" s="31" t="s">
        <v>266</v>
      </c>
      <c r="T69" s="31">
        <v>1</v>
      </c>
      <c r="U69" s="33" t="s">
        <v>266</v>
      </c>
      <c r="V69" s="30"/>
      <c r="W69" s="36">
        <v>2</v>
      </c>
      <c r="X69" s="27">
        <v>0</v>
      </c>
      <c r="Y69" s="31">
        <v>1</v>
      </c>
      <c r="Z69" s="31" t="s">
        <v>266</v>
      </c>
      <c r="AA69" s="31">
        <v>1</v>
      </c>
      <c r="AB69" s="31" t="s">
        <v>266</v>
      </c>
      <c r="AC69" s="29"/>
    </row>
    <row r="70" spans="1:29" ht="15.75" customHeight="1" x14ac:dyDescent="0.3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P70" s="31">
        <v>1</v>
      </c>
      <c r="Q70" s="35">
        <v>2.0833333333333332E-2</v>
      </c>
      <c r="R70" s="31">
        <v>1</v>
      </c>
      <c r="S70" s="31" t="s">
        <v>266</v>
      </c>
      <c r="T70" s="31">
        <v>1</v>
      </c>
      <c r="U70" s="33" t="s">
        <v>266</v>
      </c>
      <c r="V70" s="30"/>
      <c r="W70" s="36">
        <v>2</v>
      </c>
      <c r="X70" s="27">
        <v>2.0833333333333332E-2</v>
      </c>
      <c r="Y70" s="31">
        <v>1</v>
      </c>
      <c r="Z70" s="31" t="s">
        <v>266</v>
      </c>
      <c r="AA70" s="31">
        <v>1</v>
      </c>
      <c r="AB70" s="31" t="s">
        <v>266</v>
      </c>
      <c r="AC70" s="29"/>
    </row>
    <row r="71" spans="1:29" ht="15.75" customHeight="1" x14ac:dyDescent="0.3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P71" s="31">
        <v>1</v>
      </c>
      <c r="Q71" s="35">
        <v>4.1666666666666699E-2</v>
      </c>
      <c r="R71" s="31">
        <v>1</v>
      </c>
      <c r="S71" s="31" t="s">
        <v>266</v>
      </c>
      <c r="T71" s="31">
        <v>1</v>
      </c>
      <c r="U71" s="33" t="s">
        <v>266</v>
      </c>
      <c r="V71" s="30"/>
      <c r="W71" s="36">
        <v>2</v>
      </c>
      <c r="X71" s="27">
        <v>4.1666666666666699E-2</v>
      </c>
      <c r="Y71" s="31">
        <v>0</v>
      </c>
      <c r="Z71" s="33" t="s">
        <v>217</v>
      </c>
      <c r="AA71" s="31">
        <v>0</v>
      </c>
      <c r="AB71" s="33" t="s">
        <v>217</v>
      </c>
      <c r="AC71" s="29"/>
    </row>
    <row r="72" spans="1:29" ht="15.75" customHeight="1" x14ac:dyDescent="0.3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P72" s="31">
        <v>1</v>
      </c>
      <c r="Q72" s="35">
        <v>6.25E-2</v>
      </c>
      <c r="R72" s="31">
        <v>0</v>
      </c>
      <c r="S72" s="33" t="s">
        <v>217</v>
      </c>
      <c r="T72" s="31">
        <v>0</v>
      </c>
      <c r="U72" s="33" t="s">
        <v>217</v>
      </c>
      <c r="V72" s="30"/>
      <c r="W72" s="36">
        <v>2</v>
      </c>
      <c r="X72" s="27">
        <v>6.25E-2</v>
      </c>
      <c r="Y72" s="31">
        <v>0</v>
      </c>
      <c r="Z72" s="33" t="s">
        <v>217</v>
      </c>
      <c r="AA72" s="31">
        <v>0</v>
      </c>
      <c r="AB72" s="33" t="s">
        <v>217</v>
      </c>
      <c r="AC72" s="29"/>
    </row>
    <row r="73" spans="1:29" ht="15.75" customHeight="1" x14ac:dyDescent="0.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P73" s="31">
        <v>1</v>
      </c>
      <c r="Q73" s="35">
        <v>8.3333333333333301E-2</v>
      </c>
      <c r="R73" s="31">
        <v>0</v>
      </c>
      <c r="S73" s="31" t="s">
        <v>217</v>
      </c>
      <c r="T73" s="31">
        <v>0</v>
      </c>
      <c r="U73" s="31" t="s">
        <v>217</v>
      </c>
      <c r="V73" s="30"/>
      <c r="W73" s="36">
        <v>2</v>
      </c>
      <c r="X73" s="35">
        <v>8.3333333333333301E-2</v>
      </c>
      <c r="Y73" s="31">
        <v>0</v>
      </c>
      <c r="Z73" s="31" t="s">
        <v>217</v>
      </c>
      <c r="AA73" s="31">
        <v>0</v>
      </c>
      <c r="AB73" s="31" t="s">
        <v>217</v>
      </c>
      <c r="AC73" s="29"/>
    </row>
    <row r="74" spans="1:29" ht="15.75" customHeight="1" x14ac:dyDescent="0.3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P74" s="31">
        <v>1</v>
      </c>
      <c r="Q74" s="35">
        <v>0.104166666666667</v>
      </c>
      <c r="R74" s="31">
        <v>0</v>
      </c>
      <c r="S74" s="31" t="s">
        <v>217</v>
      </c>
      <c r="T74" s="31">
        <v>0</v>
      </c>
      <c r="U74" s="31" t="s">
        <v>217</v>
      </c>
      <c r="V74" s="30"/>
      <c r="W74" s="36">
        <v>2</v>
      </c>
      <c r="X74" s="35">
        <v>0.104166666666667</v>
      </c>
      <c r="Y74" s="31">
        <v>0</v>
      </c>
      <c r="Z74" s="31" t="s">
        <v>217</v>
      </c>
      <c r="AA74" s="31">
        <v>0</v>
      </c>
      <c r="AB74" s="31" t="s">
        <v>217</v>
      </c>
      <c r="AC74" s="29"/>
    </row>
    <row r="75" spans="1:29" ht="15.75" customHeight="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P75" s="145" t="s">
        <v>481</v>
      </c>
      <c r="Q75" s="146"/>
      <c r="R75" s="147">
        <f>SUM(R27:R74)</f>
        <v>78</v>
      </c>
      <c r="S75" s="147"/>
      <c r="T75" s="147">
        <f>SUM(T27:T74)</f>
        <v>78</v>
      </c>
      <c r="U75" s="147"/>
      <c r="V75" s="30"/>
      <c r="W75" s="145" t="s">
        <v>481</v>
      </c>
      <c r="X75" s="146"/>
      <c r="Y75" s="147">
        <f>SUM(Y27:Y74)</f>
        <v>51</v>
      </c>
      <c r="Z75" s="147"/>
      <c r="AA75" s="147">
        <f>SUM(AA27:AA74)</f>
        <v>51</v>
      </c>
      <c r="AB75" s="147"/>
      <c r="AC75" s="29"/>
    </row>
    <row r="76" spans="1:29" ht="15.75" customHeight="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P76" s="43"/>
      <c r="Q76" s="44"/>
      <c r="R76" s="43"/>
      <c r="S76" s="149"/>
      <c r="T76" s="43"/>
      <c r="U76" s="149"/>
      <c r="V76" s="30"/>
      <c r="W76" s="45"/>
      <c r="X76" s="150"/>
      <c r="Y76" s="43"/>
      <c r="Z76" s="149"/>
      <c r="AA76" s="43"/>
      <c r="AB76" s="149"/>
      <c r="AC76" s="29"/>
    </row>
    <row r="77" spans="1:29" ht="15.75" customHeight="1" x14ac:dyDescent="0.25">
      <c r="P77" s="43"/>
      <c r="Q77" s="44"/>
      <c r="R77" s="43"/>
      <c r="S77" s="149"/>
      <c r="T77" s="43"/>
      <c r="U77" s="149"/>
      <c r="V77" s="30"/>
      <c r="W77" s="45"/>
      <c r="X77" s="150"/>
      <c r="Y77" s="43"/>
      <c r="Z77" s="149"/>
      <c r="AA77" s="43"/>
      <c r="AB77" s="149"/>
      <c r="AC77" s="29"/>
    </row>
    <row r="78" spans="1:29" ht="15.75" customHeight="1" x14ac:dyDescent="0.25">
      <c r="C78" s="217" t="s">
        <v>35</v>
      </c>
      <c r="D78" s="217"/>
      <c r="E78" s="217"/>
      <c r="F78" s="217"/>
      <c r="G78" s="217"/>
      <c r="H78" s="217"/>
      <c r="I78" s="217"/>
      <c r="P78" s="43"/>
      <c r="Q78" s="44"/>
      <c r="R78" s="43"/>
      <c r="S78" s="149"/>
      <c r="T78" s="43"/>
      <c r="U78" s="149"/>
      <c r="V78" s="30"/>
      <c r="W78" s="45"/>
      <c r="X78" s="150"/>
      <c r="Y78" s="43"/>
      <c r="Z78" s="149"/>
      <c r="AA78" s="43"/>
      <c r="AB78" s="149"/>
      <c r="AC78" s="29"/>
    </row>
    <row r="79" spans="1:29" ht="15.75" customHeight="1" x14ac:dyDescent="0.25">
      <c r="P79" s="43"/>
      <c r="Q79" s="44"/>
      <c r="R79" s="43"/>
      <c r="S79" s="149"/>
      <c r="T79" s="43"/>
      <c r="U79" s="149"/>
      <c r="V79" s="30"/>
      <c r="W79" s="45"/>
      <c r="X79" s="150"/>
      <c r="Y79" s="43"/>
      <c r="Z79" s="149"/>
      <c r="AA79" s="43"/>
      <c r="AB79" s="149"/>
      <c r="AC79" s="29"/>
    </row>
    <row r="80" spans="1:29" ht="80.25" customHeight="1" x14ac:dyDescent="0.25">
      <c r="B80" s="219" t="s">
        <v>500</v>
      </c>
      <c r="C80" s="222" t="s">
        <v>29</v>
      </c>
      <c r="D80" s="218" t="s">
        <v>300</v>
      </c>
      <c r="E80" s="212" t="s">
        <v>36</v>
      </c>
      <c r="F80" s="212" t="s">
        <v>37</v>
      </c>
      <c r="G80" s="219" t="s">
        <v>501</v>
      </c>
      <c r="H80" s="218" t="s">
        <v>30</v>
      </c>
      <c r="I80" s="218" t="s">
        <v>502</v>
      </c>
      <c r="J80" s="219" t="s">
        <v>503</v>
      </c>
      <c r="P80" s="205" t="s">
        <v>39</v>
      </c>
      <c r="Q80" s="205" t="s">
        <v>16</v>
      </c>
      <c r="R80" s="214" t="s">
        <v>264</v>
      </c>
      <c r="S80" s="215"/>
      <c r="T80" s="214" t="s">
        <v>265</v>
      </c>
      <c r="U80" s="215"/>
      <c r="V80" s="30"/>
      <c r="W80" s="205" t="s">
        <v>39</v>
      </c>
      <c r="X80" s="205" t="s">
        <v>16</v>
      </c>
      <c r="Y80" s="214" t="s">
        <v>264</v>
      </c>
      <c r="Z80" s="215"/>
      <c r="AA80" s="214" t="s">
        <v>265</v>
      </c>
      <c r="AB80" s="215"/>
      <c r="AC80" s="29"/>
    </row>
    <row r="81" spans="2:29" ht="20.25" customHeight="1" x14ac:dyDescent="0.25">
      <c r="B81" s="220"/>
      <c r="C81" s="222"/>
      <c r="D81" s="218"/>
      <c r="E81" s="212"/>
      <c r="F81" s="212"/>
      <c r="G81" s="220"/>
      <c r="H81" s="218"/>
      <c r="I81" s="218"/>
      <c r="J81" s="220"/>
      <c r="P81" s="206"/>
      <c r="Q81" s="206"/>
      <c r="R81" s="205" t="s">
        <v>507</v>
      </c>
      <c r="S81" s="205" t="s">
        <v>482</v>
      </c>
      <c r="T81" s="205" t="s">
        <v>507</v>
      </c>
      <c r="U81" s="205" t="s">
        <v>482</v>
      </c>
      <c r="V81" s="30"/>
      <c r="W81" s="206"/>
      <c r="X81" s="206"/>
      <c r="Y81" s="205" t="s">
        <v>507</v>
      </c>
      <c r="Z81" s="205" t="s">
        <v>482</v>
      </c>
      <c r="AA81" s="205" t="s">
        <v>507</v>
      </c>
      <c r="AB81" s="205" t="s">
        <v>482</v>
      </c>
      <c r="AC81" s="29"/>
    </row>
    <row r="82" spans="2:29" ht="20.25" customHeight="1" x14ac:dyDescent="0.25">
      <c r="B82" s="220"/>
      <c r="C82" s="222"/>
      <c r="D82" s="218"/>
      <c r="E82" s="212"/>
      <c r="F82" s="212"/>
      <c r="G82" s="220"/>
      <c r="H82" s="218"/>
      <c r="I82" s="218"/>
      <c r="J82" s="220"/>
      <c r="P82" s="206"/>
      <c r="Q82" s="206"/>
      <c r="R82" s="206"/>
      <c r="S82" s="206"/>
      <c r="T82" s="206"/>
      <c r="U82" s="206"/>
      <c r="V82" s="30"/>
      <c r="W82" s="206"/>
      <c r="X82" s="206"/>
      <c r="Y82" s="206"/>
      <c r="Z82" s="206"/>
      <c r="AA82" s="206"/>
      <c r="AB82" s="206"/>
      <c r="AC82" s="29"/>
    </row>
    <row r="83" spans="2:29" ht="20.25" customHeight="1" x14ac:dyDescent="0.25">
      <c r="B83" s="221"/>
      <c r="C83" s="222"/>
      <c r="D83" s="218"/>
      <c r="E83" s="212"/>
      <c r="F83" s="212"/>
      <c r="G83" s="221"/>
      <c r="H83" s="218"/>
      <c r="I83" s="218"/>
      <c r="J83" s="221"/>
      <c r="L83" s="1" t="s">
        <v>31</v>
      </c>
      <c r="M83" s="1" t="s">
        <v>6</v>
      </c>
      <c r="N83" s="1" t="s">
        <v>10</v>
      </c>
      <c r="P83" s="206"/>
      <c r="Q83" s="206"/>
      <c r="R83" s="206"/>
      <c r="S83" s="206"/>
      <c r="T83" s="206"/>
      <c r="U83" s="206"/>
      <c r="V83" s="30"/>
      <c r="W83" s="206"/>
      <c r="X83" s="206"/>
      <c r="Y83" s="206"/>
      <c r="Z83" s="206"/>
      <c r="AA83" s="206"/>
      <c r="AB83" s="206"/>
      <c r="AC83" s="29"/>
    </row>
    <row r="84" spans="2:29" ht="20.25" customHeight="1" x14ac:dyDescent="0.25">
      <c r="B84" s="24">
        <v>1</v>
      </c>
      <c r="C84" s="10" t="s">
        <v>253</v>
      </c>
      <c r="D84" s="24" t="s">
        <v>377</v>
      </c>
      <c r="E84" s="28">
        <v>55.741563488455398</v>
      </c>
      <c r="F84" s="28">
        <v>37.414575253877402</v>
      </c>
      <c r="G84" s="24">
        <f t="shared" ref="G84:G102" si="0">IF(M84&gt;0,0,IF(N84&gt;0,1,""))</f>
        <v>0</v>
      </c>
      <c r="H84" s="21">
        <v>0</v>
      </c>
      <c r="I84" s="21"/>
      <c r="J84" s="24">
        <f t="shared" ref="J84:J102" si="1">IF(M84&gt;0,M84,IF(N84&gt;0,N84," "))</f>
        <v>1</v>
      </c>
      <c r="L84" s="8">
        <v>1</v>
      </c>
      <c r="M84" s="8">
        <v>1</v>
      </c>
      <c r="N84" s="8">
        <v>0</v>
      </c>
      <c r="P84" s="206"/>
      <c r="Q84" s="206"/>
      <c r="R84" s="206"/>
      <c r="S84" s="206"/>
      <c r="T84" s="206"/>
      <c r="U84" s="206"/>
      <c r="V84" s="30"/>
      <c r="W84" s="206"/>
      <c r="X84" s="206"/>
      <c r="Y84" s="206"/>
      <c r="Z84" s="206"/>
      <c r="AA84" s="206"/>
      <c r="AB84" s="206"/>
      <c r="AC84" s="29"/>
    </row>
    <row r="85" spans="2:29" ht="20.25" customHeight="1" x14ac:dyDescent="0.25">
      <c r="B85" s="24">
        <f>IF(C85=" "," ",B84+1)</f>
        <v>2</v>
      </c>
      <c r="C85" s="10" t="s">
        <v>254</v>
      </c>
      <c r="D85" s="24" t="s">
        <v>377</v>
      </c>
      <c r="E85" s="28">
        <v>55.741492163575302</v>
      </c>
      <c r="F85" s="28">
        <v>37.415339636568</v>
      </c>
      <c r="G85" s="24">
        <f t="shared" si="0"/>
        <v>0</v>
      </c>
      <c r="H85" s="21">
        <v>4.8000000000000001E-2</v>
      </c>
      <c r="I85" s="21">
        <f>IFERROR(IF(IF(ISERROR(H85-H84),"",H85-H84)&lt;0,"",H85-H84)," ")</f>
        <v>4.8000000000000001E-2</v>
      </c>
      <c r="J85" s="24">
        <f t="shared" si="1"/>
        <v>2</v>
      </c>
      <c r="L85" s="8">
        <v>2</v>
      </c>
      <c r="M85" s="8">
        <v>2</v>
      </c>
      <c r="N85" s="8">
        <v>0</v>
      </c>
      <c r="P85" s="207"/>
      <c r="Q85" s="207"/>
      <c r="R85" s="207"/>
      <c r="S85" s="207"/>
      <c r="T85" s="207"/>
      <c r="U85" s="207"/>
      <c r="V85" s="30"/>
      <c r="W85" s="207"/>
      <c r="X85" s="207"/>
      <c r="Y85" s="207"/>
      <c r="Z85" s="207"/>
      <c r="AA85" s="207"/>
      <c r="AB85" s="207"/>
      <c r="AC85" s="29"/>
    </row>
    <row r="86" spans="2:29" ht="15.75" customHeight="1" x14ac:dyDescent="0.25">
      <c r="B86" s="24">
        <f t="shared" ref="B86:B143" si="2">IF(C86=" "," ",B85+1)</f>
        <v>3</v>
      </c>
      <c r="C86" s="10" t="s">
        <v>255</v>
      </c>
      <c r="D86" s="24" t="s">
        <v>378</v>
      </c>
      <c r="E86" s="28">
        <v>55.749824011144</v>
      </c>
      <c r="F86" s="28">
        <v>37.433396385269702</v>
      </c>
      <c r="G86" s="24">
        <f t="shared" si="0"/>
        <v>0</v>
      </c>
      <c r="H86" s="21">
        <v>1.704</v>
      </c>
      <c r="I86" s="21">
        <f t="shared" ref="I86:I143" si="3">IFERROR(IF(IF(ISERROR(H86-H85),"",H86-H85)&lt;0,"",H86-H85)," ")</f>
        <v>1.6559999999999999</v>
      </c>
      <c r="J86" s="24">
        <f t="shared" si="1"/>
        <v>3</v>
      </c>
      <c r="L86" s="8">
        <v>3</v>
      </c>
      <c r="M86" s="8">
        <v>3</v>
      </c>
      <c r="N86" s="8">
        <v>0</v>
      </c>
      <c r="O86" s="26"/>
      <c r="P86" s="31">
        <v>3</v>
      </c>
      <c r="Q86" s="35">
        <v>0.125</v>
      </c>
      <c r="R86" s="31">
        <v>0</v>
      </c>
      <c r="S86" s="31" t="s">
        <v>217</v>
      </c>
      <c r="T86" s="31">
        <v>0</v>
      </c>
      <c r="U86" s="31" t="s">
        <v>217</v>
      </c>
      <c r="V86" s="30"/>
      <c r="W86" s="36">
        <v>4</v>
      </c>
      <c r="X86" s="35">
        <v>0.125</v>
      </c>
      <c r="Y86" s="88">
        <v>0</v>
      </c>
      <c r="Z86" s="88" t="s">
        <v>217</v>
      </c>
      <c r="AA86" s="31">
        <v>0</v>
      </c>
      <c r="AB86" s="31" t="s">
        <v>217</v>
      </c>
      <c r="AC86" s="29"/>
    </row>
    <row r="87" spans="2:29" ht="15.75" customHeight="1" x14ac:dyDescent="0.25">
      <c r="B87" s="24">
        <f t="shared" si="2"/>
        <v>4</v>
      </c>
      <c r="C87" s="10" t="s">
        <v>256</v>
      </c>
      <c r="D87" s="24" t="s">
        <v>379</v>
      </c>
      <c r="E87" s="28">
        <v>55.750457478736699</v>
      </c>
      <c r="F87" s="28">
        <v>37.451310818055802</v>
      </c>
      <c r="G87" s="24">
        <f t="shared" si="0"/>
        <v>0</v>
      </c>
      <c r="H87" s="21">
        <v>2.899</v>
      </c>
      <c r="I87" s="21">
        <f t="shared" si="3"/>
        <v>1.1950000000000001</v>
      </c>
      <c r="J87" s="24">
        <f t="shared" si="1"/>
        <v>4</v>
      </c>
      <c r="L87" s="8">
        <v>4</v>
      </c>
      <c r="M87" s="8">
        <v>4</v>
      </c>
      <c r="N87" s="8">
        <v>0</v>
      </c>
      <c r="O87" s="26"/>
      <c r="P87" s="31">
        <v>3</v>
      </c>
      <c r="Q87" s="35">
        <v>0.14583333333333301</v>
      </c>
      <c r="R87" s="31">
        <v>0</v>
      </c>
      <c r="S87" s="31" t="s">
        <v>217</v>
      </c>
      <c r="T87" s="31">
        <v>0</v>
      </c>
      <c r="U87" s="31" t="s">
        <v>217</v>
      </c>
      <c r="V87" s="30"/>
      <c r="W87" s="36">
        <v>4</v>
      </c>
      <c r="X87" s="35">
        <v>0.14583333333333301</v>
      </c>
      <c r="Y87" s="31">
        <v>0</v>
      </c>
      <c r="Z87" s="31" t="s">
        <v>217</v>
      </c>
      <c r="AA87" s="31">
        <v>0</v>
      </c>
      <c r="AB87" s="31" t="s">
        <v>217</v>
      </c>
      <c r="AC87" s="29"/>
    </row>
    <row r="88" spans="2:29" ht="15.75" customHeight="1" x14ac:dyDescent="0.25">
      <c r="B88" s="24">
        <f t="shared" si="2"/>
        <v>5</v>
      </c>
      <c r="C88" s="10" t="s">
        <v>257</v>
      </c>
      <c r="D88" s="24" t="s">
        <v>379</v>
      </c>
      <c r="E88" s="28">
        <v>55.752938591225302</v>
      </c>
      <c r="F88" s="28">
        <v>37.457104810226703</v>
      </c>
      <c r="G88" s="24">
        <f t="shared" si="0"/>
        <v>0</v>
      </c>
      <c r="H88" s="21">
        <v>3.3660000000000001</v>
      </c>
      <c r="I88" s="21">
        <f t="shared" si="3"/>
        <v>0.46700000000000008</v>
      </c>
      <c r="J88" s="24">
        <f t="shared" si="1"/>
        <v>5</v>
      </c>
      <c r="L88" s="8">
        <v>5</v>
      </c>
      <c r="M88" s="8">
        <v>5</v>
      </c>
      <c r="N88" s="8">
        <v>0</v>
      </c>
      <c r="O88" s="26"/>
      <c r="P88" s="31">
        <v>3</v>
      </c>
      <c r="Q88" s="35">
        <v>0.16666666666666699</v>
      </c>
      <c r="R88" s="31">
        <v>0</v>
      </c>
      <c r="S88" s="31" t="s">
        <v>217</v>
      </c>
      <c r="T88" s="31">
        <v>0</v>
      </c>
      <c r="U88" s="31" t="s">
        <v>217</v>
      </c>
      <c r="V88" s="30"/>
      <c r="W88" s="36">
        <v>4</v>
      </c>
      <c r="X88" s="35">
        <v>0.16666666666666699</v>
      </c>
      <c r="Y88" s="31">
        <v>0</v>
      </c>
      <c r="Z88" s="31" t="s">
        <v>217</v>
      </c>
      <c r="AA88" s="31">
        <v>0</v>
      </c>
      <c r="AB88" s="31" t="s">
        <v>217</v>
      </c>
      <c r="AC88" s="29"/>
    </row>
    <row r="89" spans="2:29" ht="15.75" customHeight="1" x14ac:dyDescent="0.25">
      <c r="B89" s="24">
        <f t="shared" si="2"/>
        <v>6</v>
      </c>
      <c r="C89" s="10" t="s">
        <v>258</v>
      </c>
      <c r="D89" s="24" t="s">
        <v>379</v>
      </c>
      <c r="E89" s="28">
        <v>55.758060310490897</v>
      </c>
      <c r="F89" s="28">
        <v>37.464911590001002</v>
      </c>
      <c r="G89" s="24">
        <f t="shared" si="0"/>
        <v>0</v>
      </c>
      <c r="H89" s="21">
        <v>4.1230000000000002</v>
      </c>
      <c r="I89" s="21">
        <f t="shared" si="3"/>
        <v>0.75700000000000012</v>
      </c>
      <c r="J89" s="24">
        <f t="shared" si="1"/>
        <v>6</v>
      </c>
      <c r="L89" s="8">
        <v>6</v>
      </c>
      <c r="M89" s="8">
        <v>6</v>
      </c>
      <c r="N89" s="8">
        <v>0</v>
      </c>
      <c r="O89" s="26"/>
      <c r="P89" s="31">
        <v>3</v>
      </c>
      <c r="Q89" s="35">
        <v>0.1875</v>
      </c>
      <c r="R89" s="31">
        <v>0</v>
      </c>
      <c r="S89" s="31" t="s">
        <v>217</v>
      </c>
      <c r="T89" s="31">
        <v>0</v>
      </c>
      <c r="U89" s="31" t="s">
        <v>217</v>
      </c>
      <c r="V89" s="30"/>
      <c r="W89" s="36">
        <v>4</v>
      </c>
      <c r="X89" s="35">
        <v>0.1875</v>
      </c>
      <c r="Y89" s="31">
        <v>0</v>
      </c>
      <c r="Z89" s="31" t="s">
        <v>217</v>
      </c>
      <c r="AA89" s="31">
        <v>0</v>
      </c>
      <c r="AB89" s="31" t="s">
        <v>217</v>
      </c>
      <c r="AC89" s="29"/>
    </row>
    <row r="90" spans="2:29" ht="15.75" customHeight="1" x14ac:dyDescent="0.25">
      <c r="B90" s="24">
        <f t="shared" si="2"/>
        <v>7</v>
      </c>
      <c r="C90" s="10" t="s">
        <v>259</v>
      </c>
      <c r="D90" s="24" t="s">
        <v>379</v>
      </c>
      <c r="E90" s="28">
        <v>55.762174867855599</v>
      </c>
      <c r="F90" s="28">
        <v>37.4670985953802</v>
      </c>
      <c r="G90" s="24">
        <f t="shared" si="0"/>
        <v>0</v>
      </c>
      <c r="H90" s="21">
        <v>4.5999999999999996</v>
      </c>
      <c r="I90" s="21">
        <f t="shared" si="3"/>
        <v>0.47699999999999942</v>
      </c>
      <c r="J90" s="24">
        <f t="shared" si="1"/>
        <v>7</v>
      </c>
      <c r="L90" s="8">
        <v>7</v>
      </c>
      <c r="M90" s="8">
        <v>7</v>
      </c>
      <c r="N90" s="8">
        <v>0</v>
      </c>
      <c r="O90" s="26"/>
      <c r="P90" s="31">
        <v>3</v>
      </c>
      <c r="Q90" s="35">
        <v>0.20833333333333334</v>
      </c>
      <c r="R90" s="31">
        <v>0</v>
      </c>
      <c r="S90" s="31" t="s">
        <v>217</v>
      </c>
      <c r="T90" s="31">
        <v>0</v>
      </c>
      <c r="U90" s="31" t="s">
        <v>217</v>
      </c>
      <c r="V90" s="30"/>
      <c r="W90" s="36">
        <v>4</v>
      </c>
      <c r="X90" s="27">
        <v>0.20833333333333334</v>
      </c>
      <c r="Y90" s="31">
        <v>0</v>
      </c>
      <c r="Z90" s="33" t="s">
        <v>217</v>
      </c>
      <c r="AA90" s="31">
        <v>0</v>
      </c>
      <c r="AB90" s="31" t="s">
        <v>217</v>
      </c>
      <c r="AC90" s="29"/>
    </row>
    <row r="91" spans="2:29" ht="15.75" customHeight="1" x14ac:dyDescent="0.25">
      <c r="B91" s="24">
        <f t="shared" si="2"/>
        <v>8</v>
      </c>
      <c r="C91" s="10" t="s">
        <v>260</v>
      </c>
      <c r="D91" s="24" t="s">
        <v>379</v>
      </c>
      <c r="E91" s="28">
        <v>55.764294874628803</v>
      </c>
      <c r="F91" s="28">
        <v>37.468339403187301</v>
      </c>
      <c r="G91" s="24">
        <f t="shared" si="0"/>
        <v>0</v>
      </c>
      <c r="H91" s="21">
        <v>4.8499999999999996</v>
      </c>
      <c r="I91" s="21">
        <f t="shared" si="3"/>
        <v>0.25</v>
      </c>
      <c r="J91" s="24">
        <f t="shared" si="1"/>
        <v>8</v>
      </c>
      <c r="L91" s="8">
        <v>8</v>
      </c>
      <c r="M91" s="8">
        <v>8</v>
      </c>
      <c r="N91" s="8">
        <v>0</v>
      </c>
      <c r="O91" s="26"/>
      <c r="P91" s="31">
        <v>3</v>
      </c>
      <c r="Q91" s="35">
        <v>0.22916666666666666</v>
      </c>
      <c r="R91" s="31">
        <v>1</v>
      </c>
      <c r="S91" s="31" t="s">
        <v>266</v>
      </c>
      <c r="T91" s="31">
        <v>1</v>
      </c>
      <c r="U91" s="31" t="s">
        <v>266</v>
      </c>
      <c r="V91" s="30"/>
      <c r="W91" s="36">
        <v>4</v>
      </c>
      <c r="X91" s="27">
        <v>0.22916666666666666</v>
      </c>
      <c r="Y91" s="88">
        <v>1</v>
      </c>
      <c r="Z91" s="31" t="s">
        <v>266</v>
      </c>
      <c r="AA91" s="88">
        <v>1</v>
      </c>
      <c r="AB91" s="31" t="s">
        <v>266</v>
      </c>
      <c r="AC91" s="29"/>
    </row>
    <row r="92" spans="2:29" ht="15.75" customHeight="1" x14ac:dyDescent="0.25">
      <c r="B92" s="24">
        <f t="shared" si="2"/>
        <v>9</v>
      </c>
      <c r="C92" s="10" t="s">
        <v>207</v>
      </c>
      <c r="D92" s="24" t="s">
        <v>367</v>
      </c>
      <c r="E92" s="28">
        <v>55.769751928054703</v>
      </c>
      <c r="F92" s="28">
        <v>37.474922041235402</v>
      </c>
      <c r="G92" s="24">
        <f t="shared" si="0"/>
        <v>0</v>
      </c>
      <c r="H92" s="21">
        <v>5.7640000000000002</v>
      </c>
      <c r="I92" s="21">
        <f t="shared" si="3"/>
        <v>0.91400000000000059</v>
      </c>
      <c r="J92" s="24">
        <f t="shared" si="1"/>
        <v>9</v>
      </c>
      <c r="L92" s="8">
        <v>9</v>
      </c>
      <c r="M92" s="8">
        <v>9</v>
      </c>
      <c r="N92" s="8">
        <v>0</v>
      </c>
      <c r="O92" s="26"/>
      <c r="P92" s="31">
        <v>3</v>
      </c>
      <c r="Q92" s="35">
        <v>0.25</v>
      </c>
      <c r="R92" s="31">
        <v>1</v>
      </c>
      <c r="S92" s="31" t="s">
        <v>266</v>
      </c>
      <c r="T92" s="31">
        <v>1</v>
      </c>
      <c r="U92" s="31" t="s">
        <v>266</v>
      </c>
      <c r="V92" s="30"/>
      <c r="W92" s="36">
        <v>4</v>
      </c>
      <c r="X92" s="27">
        <v>0.25</v>
      </c>
      <c r="Y92" s="88">
        <v>1</v>
      </c>
      <c r="Z92" s="31" t="s">
        <v>266</v>
      </c>
      <c r="AA92" s="88">
        <v>1</v>
      </c>
      <c r="AB92" s="31" t="s">
        <v>266</v>
      </c>
      <c r="AC92" s="29"/>
    </row>
    <row r="93" spans="2:29" ht="15.75" customHeight="1" x14ac:dyDescent="0.25">
      <c r="B93" s="24">
        <f t="shared" si="2"/>
        <v>10</v>
      </c>
      <c r="C93" s="10" t="s">
        <v>210</v>
      </c>
      <c r="D93" s="24" t="s">
        <v>367</v>
      </c>
      <c r="E93" s="28">
        <v>55.7787690096646</v>
      </c>
      <c r="F93" s="28">
        <v>37.479381537895698</v>
      </c>
      <c r="G93" s="24">
        <f t="shared" si="0"/>
        <v>0</v>
      </c>
      <c r="H93" s="21">
        <v>6.8070000000000004</v>
      </c>
      <c r="I93" s="21">
        <f t="shared" si="3"/>
        <v>1.0430000000000001</v>
      </c>
      <c r="J93" s="24">
        <f t="shared" si="1"/>
        <v>10</v>
      </c>
      <c r="L93" s="8">
        <v>10</v>
      </c>
      <c r="M93" s="8">
        <v>10</v>
      </c>
      <c r="N93" s="8">
        <v>0</v>
      </c>
      <c r="O93" s="26"/>
      <c r="P93" s="31">
        <v>3</v>
      </c>
      <c r="Q93" s="35">
        <v>0.27083333333333331</v>
      </c>
      <c r="R93" s="31">
        <v>3</v>
      </c>
      <c r="S93" s="91">
        <v>9</v>
      </c>
      <c r="T93" s="31">
        <v>3</v>
      </c>
      <c r="U93" s="91">
        <v>9</v>
      </c>
      <c r="V93" s="30"/>
      <c r="W93" s="36">
        <v>4</v>
      </c>
      <c r="X93" s="27">
        <v>0.27083333333333331</v>
      </c>
      <c r="Y93" s="88">
        <v>1</v>
      </c>
      <c r="Z93" s="31" t="s">
        <v>266</v>
      </c>
      <c r="AA93" s="88">
        <v>1</v>
      </c>
      <c r="AB93" s="31" t="s">
        <v>266</v>
      </c>
      <c r="AC93" s="29"/>
    </row>
    <row r="94" spans="2:29" ht="15.75" customHeight="1" x14ac:dyDescent="0.25">
      <c r="B94" s="24">
        <f t="shared" si="2"/>
        <v>11</v>
      </c>
      <c r="C94" s="10" t="s">
        <v>206</v>
      </c>
      <c r="D94" s="24" t="s">
        <v>367</v>
      </c>
      <c r="E94" s="28">
        <v>55.783421568139303</v>
      </c>
      <c r="F94" s="28">
        <v>37.481697986593701</v>
      </c>
      <c r="G94" s="24">
        <f t="shared" si="0"/>
        <v>0</v>
      </c>
      <c r="H94" s="21">
        <v>7.3449999999999998</v>
      </c>
      <c r="I94" s="21">
        <f t="shared" si="3"/>
        <v>0.53799999999999937</v>
      </c>
      <c r="J94" s="24">
        <f t="shared" si="1"/>
        <v>11</v>
      </c>
      <c r="L94" s="8">
        <v>11</v>
      </c>
      <c r="M94" s="8">
        <v>11</v>
      </c>
      <c r="N94" s="8">
        <v>0</v>
      </c>
      <c r="O94" s="26"/>
      <c r="P94" s="31">
        <v>3</v>
      </c>
      <c r="Q94" s="35">
        <v>0.29166666666666669</v>
      </c>
      <c r="R94" s="31">
        <v>4</v>
      </c>
      <c r="S94" s="33">
        <v>9</v>
      </c>
      <c r="T94" s="31">
        <v>4</v>
      </c>
      <c r="U94" s="33">
        <v>9</v>
      </c>
      <c r="V94" s="30"/>
      <c r="W94" s="36">
        <v>4</v>
      </c>
      <c r="X94" s="27">
        <v>0.29166666666666669</v>
      </c>
      <c r="Y94" s="88">
        <v>1</v>
      </c>
      <c r="Z94" s="31" t="s">
        <v>266</v>
      </c>
      <c r="AA94" s="88">
        <v>1</v>
      </c>
      <c r="AB94" s="31" t="s">
        <v>266</v>
      </c>
      <c r="AC94" s="29"/>
    </row>
    <row r="95" spans="2:29" ht="15.75" customHeight="1" x14ac:dyDescent="0.25">
      <c r="B95" s="24">
        <f t="shared" si="2"/>
        <v>12</v>
      </c>
      <c r="C95" s="10" t="s">
        <v>205</v>
      </c>
      <c r="D95" s="24" t="s">
        <v>367</v>
      </c>
      <c r="E95" s="28">
        <v>55.7854530425764</v>
      </c>
      <c r="F95" s="28">
        <v>37.482760967296102</v>
      </c>
      <c r="G95" s="24">
        <f t="shared" si="0"/>
        <v>0</v>
      </c>
      <c r="H95" s="21">
        <v>7.6360000000000001</v>
      </c>
      <c r="I95" s="21">
        <f t="shared" si="3"/>
        <v>0.29100000000000037</v>
      </c>
      <c r="J95" s="24">
        <f t="shared" si="1"/>
        <v>12</v>
      </c>
      <c r="L95" s="8">
        <v>12</v>
      </c>
      <c r="M95" s="8">
        <v>12</v>
      </c>
      <c r="N95" s="8">
        <v>0</v>
      </c>
      <c r="O95" s="26"/>
      <c r="P95" s="31">
        <v>3</v>
      </c>
      <c r="Q95" s="35">
        <v>0.3125</v>
      </c>
      <c r="R95" s="31">
        <v>3</v>
      </c>
      <c r="S95" s="33">
        <v>9</v>
      </c>
      <c r="T95" s="31">
        <v>3</v>
      </c>
      <c r="U95" s="33">
        <v>9</v>
      </c>
      <c r="V95" s="30"/>
      <c r="W95" s="36">
        <v>4</v>
      </c>
      <c r="X95" s="27">
        <v>0.3125</v>
      </c>
      <c r="Y95" s="31">
        <v>2</v>
      </c>
      <c r="Z95" s="155" t="s">
        <v>268</v>
      </c>
      <c r="AA95" s="31">
        <v>2</v>
      </c>
      <c r="AB95" s="155" t="s">
        <v>268</v>
      </c>
      <c r="AC95" s="29"/>
    </row>
    <row r="96" spans="2:29" ht="15.75" customHeight="1" x14ac:dyDescent="0.25">
      <c r="B96" s="24">
        <f t="shared" si="2"/>
        <v>13</v>
      </c>
      <c r="C96" s="10" t="s">
        <v>204</v>
      </c>
      <c r="D96" s="24" t="s">
        <v>367</v>
      </c>
      <c r="E96" s="28">
        <v>55.788441902149401</v>
      </c>
      <c r="F96" s="28">
        <v>37.485663804797397</v>
      </c>
      <c r="G96" s="24">
        <f t="shared" si="0"/>
        <v>0</v>
      </c>
      <c r="H96" s="21">
        <v>7.968</v>
      </c>
      <c r="I96" s="21">
        <f t="shared" si="3"/>
        <v>0.33199999999999985</v>
      </c>
      <c r="J96" s="24">
        <f t="shared" si="1"/>
        <v>13</v>
      </c>
      <c r="L96" s="8">
        <v>13</v>
      </c>
      <c r="M96" s="8">
        <v>13</v>
      </c>
      <c r="N96" s="8">
        <v>0</v>
      </c>
      <c r="O96" s="26"/>
      <c r="P96" s="31">
        <v>3</v>
      </c>
      <c r="Q96" s="35">
        <v>0.33333333333333331</v>
      </c>
      <c r="R96" s="31">
        <v>4</v>
      </c>
      <c r="S96" s="33">
        <v>9</v>
      </c>
      <c r="T96" s="31">
        <v>4</v>
      </c>
      <c r="U96" s="33">
        <v>9</v>
      </c>
      <c r="V96" s="30"/>
      <c r="W96" s="36">
        <v>4</v>
      </c>
      <c r="X96" s="27">
        <v>0.33333333333333331</v>
      </c>
      <c r="Y96" s="31">
        <v>1</v>
      </c>
      <c r="Z96" s="155" t="s">
        <v>268</v>
      </c>
      <c r="AA96" s="31">
        <v>1</v>
      </c>
      <c r="AB96" s="155" t="s">
        <v>268</v>
      </c>
      <c r="AC96" s="29"/>
    </row>
    <row r="97" spans="2:29" ht="15.75" customHeight="1" x14ac:dyDescent="0.25">
      <c r="B97" s="24">
        <f t="shared" si="2"/>
        <v>14</v>
      </c>
      <c r="C97" s="10" t="s">
        <v>203</v>
      </c>
      <c r="D97" s="24" t="s">
        <v>367</v>
      </c>
      <c r="E97" s="28">
        <v>55.791406803630203</v>
      </c>
      <c r="F97" s="28">
        <v>37.490503170369401</v>
      </c>
      <c r="G97" s="24">
        <f t="shared" si="0"/>
        <v>0</v>
      </c>
      <c r="H97" s="21">
        <v>8.4169999999999998</v>
      </c>
      <c r="I97" s="21">
        <f t="shared" si="3"/>
        <v>0.44899999999999984</v>
      </c>
      <c r="J97" s="24">
        <f t="shared" si="1"/>
        <v>14</v>
      </c>
      <c r="L97" s="8">
        <v>14</v>
      </c>
      <c r="M97" s="8">
        <v>14</v>
      </c>
      <c r="N97" s="8">
        <v>0</v>
      </c>
      <c r="O97" s="26"/>
      <c r="P97" s="31">
        <v>3</v>
      </c>
      <c r="Q97" s="35">
        <v>0.35416666666666669</v>
      </c>
      <c r="R97" s="31">
        <v>3</v>
      </c>
      <c r="S97" s="33">
        <v>9</v>
      </c>
      <c r="T97" s="31">
        <v>3</v>
      </c>
      <c r="U97" s="33">
        <v>9</v>
      </c>
      <c r="V97" s="30"/>
      <c r="W97" s="36">
        <v>4</v>
      </c>
      <c r="X97" s="27">
        <v>0.35416666666666669</v>
      </c>
      <c r="Y97" s="31">
        <v>2</v>
      </c>
      <c r="Z97" s="155" t="s">
        <v>268</v>
      </c>
      <c r="AA97" s="31">
        <v>2</v>
      </c>
      <c r="AB97" s="155" t="s">
        <v>268</v>
      </c>
      <c r="AC97" s="29"/>
    </row>
    <row r="98" spans="2:29" ht="15.75" customHeight="1" x14ac:dyDescent="0.25">
      <c r="B98" s="24">
        <f t="shared" si="2"/>
        <v>15</v>
      </c>
      <c r="C98" s="10" t="s">
        <v>202</v>
      </c>
      <c r="D98" s="24" t="s">
        <v>367</v>
      </c>
      <c r="E98" s="28">
        <v>55.793506783868601</v>
      </c>
      <c r="F98" s="28">
        <v>37.494032446337798</v>
      </c>
      <c r="G98" s="24">
        <f t="shared" si="0"/>
        <v>0</v>
      </c>
      <c r="H98" s="21">
        <v>8.7390000000000008</v>
      </c>
      <c r="I98" s="21">
        <f t="shared" si="3"/>
        <v>0.32200000000000095</v>
      </c>
      <c r="J98" s="24">
        <f t="shared" si="1"/>
        <v>15</v>
      </c>
      <c r="L98" s="8">
        <v>15</v>
      </c>
      <c r="M98" s="8">
        <v>15</v>
      </c>
      <c r="N98" s="8">
        <v>0</v>
      </c>
      <c r="O98" s="26"/>
      <c r="P98" s="31">
        <v>3</v>
      </c>
      <c r="Q98" s="35">
        <v>0.375</v>
      </c>
      <c r="R98" s="31">
        <v>4</v>
      </c>
      <c r="S98" s="33">
        <v>9</v>
      </c>
      <c r="T98" s="31">
        <v>4</v>
      </c>
      <c r="U98" s="33">
        <v>9</v>
      </c>
      <c r="V98" s="30"/>
      <c r="W98" s="36">
        <v>4</v>
      </c>
      <c r="X98" s="27">
        <v>0.375</v>
      </c>
      <c r="Y98" s="31">
        <v>1</v>
      </c>
      <c r="Z98" s="155" t="s">
        <v>268</v>
      </c>
      <c r="AA98" s="31">
        <v>1</v>
      </c>
      <c r="AB98" s="155" t="s">
        <v>268</v>
      </c>
      <c r="AC98" s="29"/>
    </row>
    <row r="99" spans="2:29" ht="15.75" customHeight="1" x14ac:dyDescent="0.25">
      <c r="B99" s="24">
        <f t="shared" si="2"/>
        <v>16</v>
      </c>
      <c r="C99" s="10" t="s">
        <v>202</v>
      </c>
      <c r="D99" s="24" t="s">
        <v>367</v>
      </c>
      <c r="E99" s="28">
        <v>55.793666680751201</v>
      </c>
      <c r="F99" s="28">
        <v>37.494338393490303</v>
      </c>
      <c r="G99" s="24">
        <f t="shared" si="0"/>
        <v>0</v>
      </c>
      <c r="H99" s="21">
        <v>8.7650000000000006</v>
      </c>
      <c r="I99" s="21">
        <f t="shared" si="3"/>
        <v>2.5999999999999801E-2</v>
      </c>
      <c r="J99" s="24">
        <f t="shared" si="1"/>
        <v>16</v>
      </c>
      <c r="L99" s="8">
        <v>16</v>
      </c>
      <c r="M99" s="8">
        <v>16</v>
      </c>
      <c r="N99" s="8">
        <v>0</v>
      </c>
      <c r="O99" s="26"/>
      <c r="P99" s="31">
        <v>3</v>
      </c>
      <c r="Q99" s="35">
        <v>0.39583333333333331</v>
      </c>
      <c r="R99" s="31">
        <v>3</v>
      </c>
      <c r="S99" s="31">
        <v>9</v>
      </c>
      <c r="T99" s="31">
        <v>3</v>
      </c>
      <c r="U99" s="31">
        <v>9</v>
      </c>
      <c r="V99" s="30"/>
      <c r="W99" s="36">
        <v>4</v>
      </c>
      <c r="X99" s="27">
        <v>0.39583333333333331</v>
      </c>
      <c r="Y99" s="31">
        <v>2</v>
      </c>
      <c r="Z99" s="155" t="s">
        <v>268</v>
      </c>
      <c r="AA99" s="31">
        <v>2</v>
      </c>
      <c r="AB99" s="155" t="s">
        <v>268</v>
      </c>
      <c r="AC99" s="29"/>
    </row>
    <row r="100" spans="2:29" ht="15.75" customHeight="1" x14ac:dyDescent="0.25">
      <c r="B100" s="24">
        <f t="shared" si="2"/>
        <v>17</v>
      </c>
      <c r="C100" s="10" t="s">
        <v>201</v>
      </c>
      <c r="D100" s="24" t="s">
        <v>367</v>
      </c>
      <c r="E100" s="28">
        <v>55.795216517035797</v>
      </c>
      <c r="F100" s="28">
        <v>37.496777078532197</v>
      </c>
      <c r="G100" s="24">
        <f t="shared" si="0"/>
        <v>0</v>
      </c>
      <c r="H100" s="21">
        <v>8.9949999999999992</v>
      </c>
      <c r="I100" s="21">
        <f t="shared" si="3"/>
        <v>0.22999999999999865</v>
      </c>
      <c r="J100" s="24">
        <f t="shared" si="1"/>
        <v>17</v>
      </c>
      <c r="L100" s="8">
        <v>17</v>
      </c>
      <c r="M100" s="8">
        <v>17</v>
      </c>
      <c r="N100" s="8">
        <v>0</v>
      </c>
      <c r="O100" s="26"/>
      <c r="P100" s="31">
        <v>3</v>
      </c>
      <c r="Q100" s="35">
        <v>0.41666666666666669</v>
      </c>
      <c r="R100" s="31">
        <v>2</v>
      </c>
      <c r="S100" s="155" t="s">
        <v>268</v>
      </c>
      <c r="T100" s="31">
        <v>2</v>
      </c>
      <c r="U100" s="155" t="s">
        <v>268</v>
      </c>
      <c r="V100" s="30"/>
      <c r="W100" s="36">
        <v>4</v>
      </c>
      <c r="X100" s="27">
        <v>0.41666666666666669</v>
      </c>
      <c r="Y100" s="31">
        <v>1</v>
      </c>
      <c r="Z100" s="155" t="s">
        <v>268</v>
      </c>
      <c r="AA100" s="31">
        <v>1</v>
      </c>
      <c r="AB100" s="155" t="s">
        <v>268</v>
      </c>
      <c r="AC100" s="29"/>
    </row>
    <row r="101" spans="2:29" ht="15.75" customHeight="1" x14ac:dyDescent="0.25">
      <c r="B101" s="24">
        <f t="shared" si="2"/>
        <v>18</v>
      </c>
      <c r="C101" s="10" t="s">
        <v>200</v>
      </c>
      <c r="D101" s="24" t="s">
        <v>359</v>
      </c>
      <c r="E101" s="28">
        <v>55.800531309563702</v>
      </c>
      <c r="F101" s="28">
        <v>37.5058578547563</v>
      </c>
      <c r="G101" s="24">
        <f t="shared" si="0"/>
        <v>0</v>
      </c>
      <c r="H101" s="21">
        <v>9.7690000000000001</v>
      </c>
      <c r="I101" s="21">
        <f t="shared" si="3"/>
        <v>0.77400000000000091</v>
      </c>
      <c r="J101" s="24">
        <f t="shared" si="1"/>
        <v>18</v>
      </c>
      <c r="L101" s="8">
        <v>18</v>
      </c>
      <c r="M101" s="8">
        <v>18</v>
      </c>
      <c r="N101" s="8">
        <v>0</v>
      </c>
      <c r="O101" s="26"/>
      <c r="P101" s="31">
        <v>3</v>
      </c>
      <c r="Q101" s="35">
        <v>0.4375</v>
      </c>
      <c r="R101" s="31">
        <v>1</v>
      </c>
      <c r="S101" s="155" t="s">
        <v>268</v>
      </c>
      <c r="T101" s="31">
        <v>1</v>
      </c>
      <c r="U101" s="155" t="s">
        <v>268</v>
      </c>
      <c r="V101" s="30"/>
      <c r="W101" s="36">
        <v>4</v>
      </c>
      <c r="X101" s="27">
        <v>0.4375</v>
      </c>
      <c r="Y101" s="31">
        <v>2</v>
      </c>
      <c r="Z101" s="155" t="s">
        <v>268</v>
      </c>
      <c r="AA101" s="31">
        <v>2</v>
      </c>
      <c r="AB101" s="155" t="s">
        <v>268</v>
      </c>
      <c r="AC101" s="29"/>
    </row>
    <row r="102" spans="2:29" ht="15.75" customHeight="1" x14ac:dyDescent="0.25">
      <c r="B102" s="24">
        <f t="shared" si="2"/>
        <v>19</v>
      </c>
      <c r="C102" s="10" t="s">
        <v>211</v>
      </c>
      <c r="D102" s="24" t="s">
        <v>368</v>
      </c>
      <c r="E102" s="28">
        <v>55.802310232931902</v>
      </c>
      <c r="F102" s="28">
        <v>37.513734186842498</v>
      </c>
      <c r="G102" s="24">
        <f t="shared" si="0"/>
        <v>0</v>
      </c>
      <c r="H102" s="21">
        <v>10.387</v>
      </c>
      <c r="I102" s="21">
        <f t="shared" si="3"/>
        <v>0.61800000000000033</v>
      </c>
      <c r="J102" s="24">
        <f t="shared" si="1"/>
        <v>19</v>
      </c>
      <c r="L102" s="8">
        <v>19</v>
      </c>
      <c r="M102" s="8">
        <v>19</v>
      </c>
      <c r="N102" s="8">
        <v>0</v>
      </c>
      <c r="O102" s="26"/>
      <c r="P102" s="31">
        <v>3</v>
      </c>
      <c r="Q102" s="35">
        <v>0.45833333333333298</v>
      </c>
      <c r="R102" s="31">
        <v>2</v>
      </c>
      <c r="S102" s="155" t="s">
        <v>268</v>
      </c>
      <c r="T102" s="31">
        <v>2</v>
      </c>
      <c r="U102" s="155" t="s">
        <v>268</v>
      </c>
      <c r="V102" s="30"/>
      <c r="W102" s="36">
        <v>4</v>
      </c>
      <c r="X102" s="27">
        <v>0.45833333333333298</v>
      </c>
      <c r="Y102" s="31">
        <v>1</v>
      </c>
      <c r="Z102" s="155" t="s">
        <v>268</v>
      </c>
      <c r="AA102" s="31">
        <v>1</v>
      </c>
      <c r="AB102" s="155" t="s">
        <v>268</v>
      </c>
      <c r="AC102" s="29"/>
    </row>
    <row r="103" spans="2:29" ht="15.75" customHeight="1" x14ac:dyDescent="0.25">
      <c r="B103" s="24">
        <f t="shared" si="2"/>
        <v>20</v>
      </c>
      <c r="C103" s="10" t="s">
        <v>308</v>
      </c>
      <c r="D103" s="24" t="s">
        <v>81</v>
      </c>
      <c r="E103" s="28"/>
      <c r="F103" s="28"/>
      <c r="G103" s="52" t="s">
        <v>385</v>
      </c>
      <c r="H103" s="50">
        <f>H102+I103</f>
        <v>10.437000000000001</v>
      </c>
      <c r="I103" s="47">
        <v>0.05</v>
      </c>
      <c r="J103" s="46"/>
      <c r="K103" s="46" t="s">
        <v>81</v>
      </c>
      <c r="L103" s="8">
        <v>20</v>
      </c>
      <c r="M103" s="8">
        <v>0</v>
      </c>
      <c r="N103" s="8">
        <v>1</v>
      </c>
      <c r="O103" s="26"/>
      <c r="P103" s="31">
        <v>3</v>
      </c>
      <c r="Q103" s="35">
        <v>0.47916666666666702</v>
      </c>
      <c r="R103" s="31">
        <v>1</v>
      </c>
      <c r="S103" s="155" t="s">
        <v>268</v>
      </c>
      <c r="T103" s="31">
        <v>1</v>
      </c>
      <c r="U103" s="155" t="s">
        <v>268</v>
      </c>
      <c r="V103" s="30"/>
      <c r="W103" s="36">
        <v>4</v>
      </c>
      <c r="X103" s="27">
        <v>0.47916666666666702</v>
      </c>
      <c r="Y103" s="31">
        <v>2</v>
      </c>
      <c r="Z103" s="155" t="s">
        <v>268</v>
      </c>
      <c r="AA103" s="31">
        <v>2</v>
      </c>
      <c r="AB103" s="155" t="s">
        <v>268</v>
      </c>
      <c r="AC103" s="29"/>
    </row>
    <row r="104" spans="2:29" ht="15.75" customHeight="1" x14ac:dyDescent="0.25">
      <c r="B104" s="24">
        <f t="shared" si="2"/>
        <v>21</v>
      </c>
      <c r="C104" s="10" t="s">
        <v>211</v>
      </c>
      <c r="D104" s="24" t="s">
        <v>368</v>
      </c>
      <c r="E104" s="28">
        <v>55.802310232931902</v>
      </c>
      <c r="F104" s="28">
        <v>37.513734186842498</v>
      </c>
      <c r="G104" s="24">
        <f t="shared" ref="G104:G124" si="4">IF(M103&gt;0,0,IF(N103&gt;0,1,""))</f>
        <v>1</v>
      </c>
      <c r="H104" s="21">
        <v>0</v>
      </c>
      <c r="I104" s="21" t="str">
        <f>IFERROR(IF(IF(ISERROR(H104-H102),"",H104-H102)&lt;0,"",H104-H102)," ")</f>
        <v/>
      </c>
      <c r="J104" s="24">
        <f t="shared" ref="J104:J124" si="5">IF(M103&gt;0,M103,IF(N103&gt;0,N103," "))</f>
        <v>1</v>
      </c>
      <c r="L104" s="8">
        <v>21</v>
      </c>
      <c r="M104" s="8">
        <v>0</v>
      </c>
      <c r="N104" s="8">
        <v>2</v>
      </c>
      <c r="O104" s="26"/>
      <c r="P104" s="31">
        <v>3</v>
      </c>
      <c r="Q104" s="35">
        <v>0.5</v>
      </c>
      <c r="R104" s="31">
        <v>2</v>
      </c>
      <c r="S104" s="155" t="s">
        <v>268</v>
      </c>
      <c r="T104" s="31">
        <v>2</v>
      </c>
      <c r="U104" s="155" t="s">
        <v>268</v>
      </c>
      <c r="V104" s="30"/>
      <c r="W104" s="36">
        <v>4</v>
      </c>
      <c r="X104" s="27">
        <v>0.5</v>
      </c>
      <c r="Y104" s="31">
        <v>1</v>
      </c>
      <c r="Z104" s="155" t="s">
        <v>268</v>
      </c>
      <c r="AA104" s="31">
        <v>1</v>
      </c>
      <c r="AB104" s="155" t="s">
        <v>268</v>
      </c>
      <c r="AC104" s="29"/>
    </row>
    <row r="105" spans="2:29" ht="15.75" customHeight="1" x14ac:dyDescent="0.25">
      <c r="B105" s="24">
        <f t="shared" si="2"/>
        <v>22</v>
      </c>
      <c r="C105" s="10" t="s">
        <v>199</v>
      </c>
      <c r="D105" s="24" t="s">
        <v>368</v>
      </c>
      <c r="E105" s="28">
        <v>55.803085254694899</v>
      </c>
      <c r="F105" s="28">
        <v>37.513362650780799</v>
      </c>
      <c r="G105" s="24">
        <f t="shared" si="4"/>
        <v>1</v>
      </c>
      <c r="H105" s="21">
        <v>0.107</v>
      </c>
      <c r="I105" s="21">
        <f t="shared" si="3"/>
        <v>0.107</v>
      </c>
      <c r="J105" s="24">
        <f t="shared" si="5"/>
        <v>2</v>
      </c>
      <c r="L105" s="8">
        <v>22</v>
      </c>
      <c r="M105" s="8">
        <v>0</v>
      </c>
      <c r="N105" s="8">
        <v>3</v>
      </c>
      <c r="O105" s="26" t="s">
        <v>32</v>
      </c>
      <c r="P105" s="31">
        <v>3</v>
      </c>
      <c r="Q105" s="35">
        <v>0.52083333333333337</v>
      </c>
      <c r="R105" s="31">
        <v>1</v>
      </c>
      <c r="S105" s="155" t="s">
        <v>268</v>
      </c>
      <c r="T105" s="31">
        <v>1</v>
      </c>
      <c r="U105" s="155" t="s">
        <v>268</v>
      </c>
      <c r="V105" s="30"/>
      <c r="W105" s="36">
        <v>4</v>
      </c>
      <c r="X105" s="27">
        <v>0.52083333333333337</v>
      </c>
      <c r="Y105" s="31">
        <v>2</v>
      </c>
      <c r="Z105" s="155" t="s">
        <v>268</v>
      </c>
      <c r="AA105" s="31">
        <v>2</v>
      </c>
      <c r="AB105" s="155" t="s">
        <v>268</v>
      </c>
      <c r="AC105" s="29"/>
    </row>
    <row r="106" spans="2:29" ht="15.75" customHeight="1" x14ac:dyDescent="0.25">
      <c r="B106" s="24">
        <f t="shared" si="2"/>
        <v>23</v>
      </c>
      <c r="C106" s="10" t="s">
        <v>216</v>
      </c>
      <c r="D106" s="24" t="s">
        <v>359</v>
      </c>
      <c r="E106" s="28">
        <v>55.802037052450899</v>
      </c>
      <c r="F106" s="28">
        <v>37.507838456819997</v>
      </c>
      <c r="G106" s="24">
        <f t="shared" si="4"/>
        <v>1</v>
      </c>
      <c r="H106" s="21">
        <v>0.91100000000000003</v>
      </c>
      <c r="I106" s="21">
        <f t="shared" si="3"/>
        <v>0.80400000000000005</v>
      </c>
      <c r="J106" s="24">
        <f t="shared" si="5"/>
        <v>3</v>
      </c>
      <c r="L106" s="8">
        <v>23</v>
      </c>
      <c r="M106" s="8">
        <v>0</v>
      </c>
      <c r="N106" s="8">
        <v>4</v>
      </c>
      <c r="O106" s="26"/>
      <c r="P106" s="31">
        <v>3</v>
      </c>
      <c r="Q106" s="35">
        <v>0.54166666666666663</v>
      </c>
      <c r="R106" s="31">
        <v>2</v>
      </c>
      <c r="S106" s="155" t="s">
        <v>268</v>
      </c>
      <c r="T106" s="31">
        <v>2</v>
      </c>
      <c r="U106" s="155" t="s">
        <v>268</v>
      </c>
      <c r="V106" s="30"/>
      <c r="W106" s="36">
        <v>4</v>
      </c>
      <c r="X106" s="27">
        <v>0.54166666666666663</v>
      </c>
      <c r="Y106" s="31">
        <v>1</v>
      </c>
      <c r="Z106" s="155" t="s">
        <v>268</v>
      </c>
      <c r="AA106" s="31">
        <v>1</v>
      </c>
      <c r="AB106" s="155" t="s">
        <v>268</v>
      </c>
      <c r="AC106" s="29"/>
    </row>
    <row r="107" spans="2:29" ht="15.75" customHeight="1" x14ac:dyDescent="0.25">
      <c r="B107" s="24">
        <f t="shared" si="2"/>
        <v>24</v>
      </c>
      <c r="C107" s="10" t="s">
        <v>216</v>
      </c>
      <c r="D107" s="24" t="s">
        <v>359</v>
      </c>
      <c r="E107" s="28">
        <v>55.803403442815501</v>
      </c>
      <c r="F107" s="28">
        <v>37.508449376091797</v>
      </c>
      <c r="G107" s="24">
        <f t="shared" si="4"/>
        <v>1</v>
      </c>
      <c r="H107" s="21">
        <v>1.208</v>
      </c>
      <c r="I107" s="21">
        <f t="shared" si="3"/>
        <v>0.29699999999999993</v>
      </c>
      <c r="J107" s="24">
        <f t="shared" si="5"/>
        <v>4</v>
      </c>
      <c r="L107" s="8">
        <v>24</v>
      </c>
      <c r="M107" s="8">
        <v>0</v>
      </c>
      <c r="N107" s="8">
        <v>5</v>
      </c>
      <c r="O107" s="26"/>
      <c r="P107" s="31">
        <v>3</v>
      </c>
      <c r="Q107" s="35">
        <v>0.5625</v>
      </c>
      <c r="R107" s="31">
        <v>1</v>
      </c>
      <c r="S107" s="155" t="s">
        <v>268</v>
      </c>
      <c r="T107" s="31">
        <v>1</v>
      </c>
      <c r="U107" s="155" t="s">
        <v>268</v>
      </c>
      <c r="V107" s="30"/>
      <c r="W107" s="36">
        <v>4</v>
      </c>
      <c r="X107" s="27">
        <v>0.5625</v>
      </c>
      <c r="Y107" s="31">
        <v>2</v>
      </c>
      <c r="Z107" s="155" t="s">
        <v>268</v>
      </c>
      <c r="AA107" s="31">
        <v>2</v>
      </c>
      <c r="AB107" s="155" t="s">
        <v>268</v>
      </c>
      <c r="AC107" s="29"/>
    </row>
    <row r="108" spans="2:29" ht="15.75" customHeight="1" x14ac:dyDescent="0.25">
      <c r="B108" s="24">
        <f t="shared" si="2"/>
        <v>25</v>
      </c>
      <c r="C108" s="10" t="s">
        <v>200</v>
      </c>
      <c r="D108" s="24" t="s">
        <v>359</v>
      </c>
      <c r="E108" s="28">
        <v>55.800800887913198</v>
      </c>
      <c r="F108" s="28">
        <v>37.505593852395101</v>
      </c>
      <c r="G108" s="24">
        <f t="shared" si="4"/>
        <v>1</v>
      </c>
      <c r="H108" s="21">
        <v>1.5680000000000001</v>
      </c>
      <c r="I108" s="21">
        <f t="shared" si="3"/>
        <v>0.3600000000000001</v>
      </c>
      <c r="J108" s="24">
        <f t="shared" si="5"/>
        <v>5</v>
      </c>
      <c r="L108" s="8">
        <v>25</v>
      </c>
      <c r="M108" s="8">
        <v>0</v>
      </c>
      <c r="N108" s="8">
        <v>6</v>
      </c>
      <c r="O108" s="26"/>
      <c r="P108" s="31">
        <v>3</v>
      </c>
      <c r="Q108" s="35">
        <v>0.58333333333333337</v>
      </c>
      <c r="R108" s="31">
        <v>2</v>
      </c>
      <c r="S108" s="155" t="s">
        <v>268</v>
      </c>
      <c r="T108" s="31">
        <v>2</v>
      </c>
      <c r="U108" s="155" t="s">
        <v>268</v>
      </c>
      <c r="V108" s="30"/>
      <c r="W108" s="36">
        <v>4</v>
      </c>
      <c r="X108" s="27">
        <v>0.58333333333333337</v>
      </c>
      <c r="Y108" s="31">
        <v>1</v>
      </c>
      <c r="Z108" s="155" t="s">
        <v>268</v>
      </c>
      <c r="AA108" s="31">
        <v>1</v>
      </c>
      <c r="AB108" s="155" t="s">
        <v>268</v>
      </c>
      <c r="AC108" s="29"/>
    </row>
    <row r="109" spans="2:29" ht="15.75" customHeight="1" x14ac:dyDescent="0.25">
      <c r="B109" s="24">
        <f t="shared" si="2"/>
        <v>26</v>
      </c>
      <c r="C109" s="10" t="s">
        <v>201</v>
      </c>
      <c r="D109" s="24" t="s">
        <v>367</v>
      </c>
      <c r="E109" s="28">
        <v>55.794764749309898</v>
      </c>
      <c r="F109" s="28">
        <v>37.495380212240498</v>
      </c>
      <c r="G109" s="24">
        <f t="shared" si="4"/>
        <v>1</v>
      </c>
      <c r="H109" s="21">
        <v>2.3919999999999999</v>
      </c>
      <c r="I109" s="21">
        <f t="shared" si="3"/>
        <v>0.82399999999999984</v>
      </c>
      <c r="J109" s="24">
        <f t="shared" si="5"/>
        <v>6</v>
      </c>
      <c r="L109" s="8">
        <v>26</v>
      </c>
      <c r="M109" s="8">
        <v>0</v>
      </c>
      <c r="N109" s="8">
        <v>7</v>
      </c>
      <c r="O109" s="26"/>
      <c r="P109" s="31">
        <v>3</v>
      </c>
      <c r="Q109" s="35">
        <v>0.60416666666666663</v>
      </c>
      <c r="R109" s="31">
        <v>1</v>
      </c>
      <c r="S109" s="155" t="s">
        <v>268</v>
      </c>
      <c r="T109" s="31">
        <v>1</v>
      </c>
      <c r="U109" s="155" t="s">
        <v>268</v>
      </c>
      <c r="V109" s="30"/>
      <c r="W109" s="36">
        <v>4</v>
      </c>
      <c r="X109" s="27">
        <v>0.60416666666666663</v>
      </c>
      <c r="Y109" s="31">
        <v>2</v>
      </c>
      <c r="Z109" s="155" t="s">
        <v>268</v>
      </c>
      <c r="AA109" s="31">
        <v>2</v>
      </c>
      <c r="AB109" s="155" t="s">
        <v>268</v>
      </c>
      <c r="AC109" s="29"/>
    </row>
    <row r="110" spans="2:29" ht="15.75" customHeight="1" x14ac:dyDescent="0.25">
      <c r="B110" s="24">
        <f t="shared" si="2"/>
        <v>27</v>
      </c>
      <c r="C110" s="10" t="s">
        <v>202</v>
      </c>
      <c r="D110" s="24" t="s">
        <v>367</v>
      </c>
      <c r="E110" s="28">
        <v>55.792483170239599</v>
      </c>
      <c r="F110" s="28">
        <v>37.491687779145202</v>
      </c>
      <c r="G110" s="24">
        <f t="shared" si="4"/>
        <v>1</v>
      </c>
      <c r="H110" s="21">
        <v>2.7360000000000002</v>
      </c>
      <c r="I110" s="21">
        <f t="shared" si="3"/>
        <v>0.34400000000000031</v>
      </c>
      <c r="J110" s="24">
        <f t="shared" si="5"/>
        <v>7</v>
      </c>
      <c r="L110" s="8">
        <v>27</v>
      </c>
      <c r="M110" s="8">
        <v>0</v>
      </c>
      <c r="N110" s="8">
        <v>8</v>
      </c>
      <c r="O110" s="26"/>
      <c r="P110" s="31">
        <v>3</v>
      </c>
      <c r="Q110" s="35">
        <v>0.625</v>
      </c>
      <c r="R110" s="31">
        <v>2</v>
      </c>
      <c r="S110" s="155" t="s">
        <v>268</v>
      </c>
      <c r="T110" s="31">
        <v>2</v>
      </c>
      <c r="U110" s="155" t="s">
        <v>268</v>
      </c>
      <c r="V110" s="30"/>
      <c r="W110" s="36">
        <v>4</v>
      </c>
      <c r="X110" s="27">
        <v>0.625</v>
      </c>
      <c r="Y110" s="31">
        <v>1</v>
      </c>
      <c r="Z110" s="155" t="s">
        <v>268</v>
      </c>
      <c r="AA110" s="31">
        <v>1</v>
      </c>
      <c r="AB110" s="155" t="s">
        <v>268</v>
      </c>
      <c r="AC110" s="29"/>
    </row>
    <row r="111" spans="2:29" ht="15.75" customHeight="1" x14ac:dyDescent="0.25">
      <c r="B111" s="24">
        <f t="shared" si="2"/>
        <v>28</v>
      </c>
      <c r="C111" s="10" t="s">
        <v>203</v>
      </c>
      <c r="D111" s="24" t="s">
        <v>367</v>
      </c>
      <c r="E111" s="28">
        <v>55.7914535471742</v>
      </c>
      <c r="F111" s="28">
        <v>37.489975215740102</v>
      </c>
      <c r="G111" s="24">
        <f t="shared" si="4"/>
        <v>1</v>
      </c>
      <c r="H111" s="21">
        <v>2.8929999999999998</v>
      </c>
      <c r="I111" s="21">
        <f t="shared" si="3"/>
        <v>0.15699999999999958</v>
      </c>
      <c r="J111" s="24">
        <f t="shared" si="5"/>
        <v>8</v>
      </c>
      <c r="L111" s="8">
        <v>28</v>
      </c>
      <c r="M111" s="8">
        <v>0</v>
      </c>
      <c r="N111" s="8">
        <v>9</v>
      </c>
      <c r="O111" s="156"/>
      <c r="P111" s="31">
        <v>3</v>
      </c>
      <c r="Q111" s="35">
        <v>0.64583333333333337</v>
      </c>
      <c r="R111" s="31">
        <v>1</v>
      </c>
      <c r="S111" s="155" t="s">
        <v>268</v>
      </c>
      <c r="T111" s="31">
        <v>1</v>
      </c>
      <c r="U111" s="155" t="s">
        <v>268</v>
      </c>
      <c r="V111" s="30"/>
      <c r="W111" s="36">
        <v>4</v>
      </c>
      <c r="X111" s="27">
        <v>0.64583333333333337</v>
      </c>
      <c r="Y111" s="31">
        <v>2</v>
      </c>
      <c r="Z111" s="155" t="s">
        <v>268</v>
      </c>
      <c r="AA111" s="31">
        <v>2</v>
      </c>
      <c r="AB111" s="155" t="s">
        <v>268</v>
      </c>
      <c r="AC111" s="29"/>
    </row>
    <row r="112" spans="2:29" ht="15.75" customHeight="1" x14ac:dyDescent="0.25">
      <c r="B112" s="24">
        <f t="shared" si="2"/>
        <v>29</v>
      </c>
      <c r="C112" s="10" t="s">
        <v>204</v>
      </c>
      <c r="D112" s="24" t="s">
        <v>367</v>
      </c>
      <c r="E112" s="28">
        <v>55.788762580691902</v>
      </c>
      <c r="F112" s="28">
        <v>37.485564089782699</v>
      </c>
      <c r="G112" s="24">
        <f t="shared" si="4"/>
        <v>1</v>
      </c>
      <c r="H112" s="21">
        <v>3.3580000000000001</v>
      </c>
      <c r="I112" s="21">
        <f t="shared" si="3"/>
        <v>0.4650000000000003</v>
      </c>
      <c r="J112" s="24">
        <f t="shared" si="5"/>
        <v>9</v>
      </c>
      <c r="L112" s="8">
        <v>29</v>
      </c>
      <c r="M112" s="8">
        <v>0</v>
      </c>
      <c r="N112" s="8">
        <v>10</v>
      </c>
      <c r="O112" s="26"/>
      <c r="P112" s="31">
        <v>3</v>
      </c>
      <c r="Q112" s="35">
        <v>0.66666666666666663</v>
      </c>
      <c r="R112" s="31">
        <v>2</v>
      </c>
      <c r="S112" s="31" t="s">
        <v>271</v>
      </c>
      <c r="T112" s="31">
        <v>2</v>
      </c>
      <c r="U112" s="31" t="s">
        <v>271</v>
      </c>
      <c r="V112" s="30"/>
      <c r="W112" s="36">
        <v>4</v>
      </c>
      <c r="X112" s="27">
        <v>0.66666666666666663</v>
      </c>
      <c r="Y112" s="31">
        <v>1</v>
      </c>
      <c r="Z112" s="155" t="s">
        <v>268</v>
      </c>
      <c r="AA112" s="31">
        <v>1</v>
      </c>
      <c r="AB112" s="155" t="s">
        <v>268</v>
      </c>
      <c r="AC112" s="29"/>
    </row>
    <row r="113" spans="2:29" ht="15.75" customHeight="1" x14ac:dyDescent="0.25">
      <c r="B113" s="24">
        <f t="shared" si="2"/>
        <v>30</v>
      </c>
      <c r="C113" s="10" t="s">
        <v>205</v>
      </c>
      <c r="D113" s="24" t="s">
        <v>367</v>
      </c>
      <c r="E113" s="28">
        <v>55.785462256297002</v>
      </c>
      <c r="F113" s="28">
        <v>37.482183593475902</v>
      </c>
      <c r="G113" s="24">
        <f t="shared" si="4"/>
        <v>1</v>
      </c>
      <c r="H113" s="21">
        <v>3.677</v>
      </c>
      <c r="I113" s="21">
        <f t="shared" si="3"/>
        <v>0.31899999999999995</v>
      </c>
      <c r="J113" s="24">
        <f t="shared" si="5"/>
        <v>10</v>
      </c>
      <c r="L113" s="8">
        <v>30</v>
      </c>
      <c r="M113" s="8">
        <v>0</v>
      </c>
      <c r="N113" s="8">
        <v>11</v>
      </c>
      <c r="O113" s="26"/>
      <c r="P113" s="31">
        <v>3</v>
      </c>
      <c r="Q113" s="35">
        <v>0.6875</v>
      </c>
      <c r="R113" s="31">
        <v>2</v>
      </c>
      <c r="S113" s="31" t="s">
        <v>271</v>
      </c>
      <c r="T113" s="31">
        <v>2</v>
      </c>
      <c r="U113" s="31" t="s">
        <v>271</v>
      </c>
      <c r="V113" s="30"/>
      <c r="W113" s="36">
        <v>4</v>
      </c>
      <c r="X113" s="27">
        <v>0.6875</v>
      </c>
      <c r="Y113" s="31">
        <v>2</v>
      </c>
      <c r="Z113" s="155" t="s">
        <v>268</v>
      </c>
      <c r="AA113" s="31">
        <v>2</v>
      </c>
      <c r="AB113" s="155" t="s">
        <v>268</v>
      </c>
      <c r="AC113" s="29"/>
    </row>
    <row r="114" spans="2:29" ht="15.75" customHeight="1" x14ac:dyDescent="0.25">
      <c r="B114" s="24">
        <f t="shared" si="2"/>
        <v>31</v>
      </c>
      <c r="C114" s="10" t="s">
        <v>206</v>
      </c>
      <c r="D114" s="24" t="s">
        <v>367</v>
      </c>
      <c r="E114" s="28">
        <v>55.7824763681215</v>
      </c>
      <c r="F114" s="28">
        <v>37.480724500479297</v>
      </c>
      <c r="G114" s="24">
        <f t="shared" si="4"/>
        <v>1</v>
      </c>
      <c r="H114" s="21">
        <v>4.0730000000000004</v>
      </c>
      <c r="I114" s="21">
        <f t="shared" si="3"/>
        <v>0.39600000000000035</v>
      </c>
      <c r="J114" s="24">
        <f t="shared" si="5"/>
        <v>11</v>
      </c>
      <c r="L114" s="8">
        <v>31</v>
      </c>
      <c r="M114" s="8">
        <v>0</v>
      </c>
      <c r="N114" s="8">
        <v>12</v>
      </c>
      <c r="O114" s="26"/>
      <c r="P114" s="31">
        <v>3</v>
      </c>
      <c r="Q114" s="35">
        <v>0.70833333333333337</v>
      </c>
      <c r="R114" s="31">
        <v>3</v>
      </c>
      <c r="S114" s="31" t="s">
        <v>271</v>
      </c>
      <c r="T114" s="31">
        <v>3</v>
      </c>
      <c r="U114" s="31" t="s">
        <v>271</v>
      </c>
      <c r="V114" s="30"/>
      <c r="W114" s="36">
        <v>4</v>
      </c>
      <c r="X114" s="27">
        <v>0.70833333333333337</v>
      </c>
      <c r="Y114" s="31">
        <v>1</v>
      </c>
      <c r="Z114" s="155" t="s">
        <v>268</v>
      </c>
      <c r="AA114" s="31">
        <v>1</v>
      </c>
      <c r="AB114" s="155" t="s">
        <v>268</v>
      </c>
      <c r="AC114" s="29"/>
    </row>
    <row r="115" spans="2:29" ht="15.75" customHeight="1" x14ac:dyDescent="0.25">
      <c r="B115" s="24">
        <f t="shared" si="2"/>
        <v>32</v>
      </c>
      <c r="C115" s="10" t="s">
        <v>210</v>
      </c>
      <c r="D115" s="24" t="s">
        <v>367</v>
      </c>
      <c r="E115" s="28">
        <v>55.7787037620853</v>
      </c>
      <c r="F115" s="28">
        <v>37.478877722221704</v>
      </c>
      <c r="G115" s="24">
        <f t="shared" si="4"/>
        <v>1</v>
      </c>
      <c r="H115" s="21">
        <v>4.5090000000000003</v>
      </c>
      <c r="I115" s="21">
        <f t="shared" si="3"/>
        <v>0.43599999999999994</v>
      </c>
      <c r="J115" s="24">
        <f t="shared" si="5"/>
        <v>12</v>
      </c>
      <c r="L115" s="8">
        <v>32</v>
      </c>
      <c r="M115" s="8">
        <v>0</v>
      </c>
      <c r="N115" s="8">
        <v>13</v>
      </c>
      <c r="O115" s="26"/>
      <c r="P115" s="31">
        <v>3</v>
      </c>
      <c r="Q115" s="35">
        <v>0.72916666666666663</v>
      </c>
      <c r="R115" s="31">
        <v>2</v>
      </c>
      <c r="S115" s="31" t="s">
        <v>271</v>
      </c>
      <c r="T115" s="31">
        <v>2</v>
      </c>
      <c r="U115" s="31" t="s">
        <v>271</v>
      </c>
      <c r="V115" s="30"/>
      <c r="W115" s="36">
        <v>4</v>
      </c>
      <c r="X115" s="27">
        <v>0.72916666666666663</v>
      </c>
      <c r="Y115" s="31">
        <v>2</v>
      </c>
      <c r="Z115" s="155" t="s">
        <v>268</v>
      </c>
      <c r="AA115" s="31">
        <v>2</v>
      </c>
      <c r="AB115" s="155" t="s">
        <v>268</v>
      </c>
      <c r="AC115" s="29"/>
    </row>
    <row r="116" spans="2:29" ht="15.75" customHeight="1" x14ac:dyDescent="0.25">
      <c r="B116" s="24">
        <f t="shared" si="2"/>
        <v>33</v>
      </c>
      <c r="C116" s="10" t="s">
        <v>207</v>
      </c>
      <c r="D116" s="24" t="s">
        <v>367</v>
      </c>
      <c r="E116" s="28">
        <v>55.769451742695502</v>
      </c>
      <c r="F116" s="28">
        <v>37.4742303529328</v>
      </c>
      <c r="G116" s="24">
        <f t="shared" si="4"/>
        <v>1</v>
      </c>
      <c r="H116" s="21">
        <v>5.5780000000000003</v>
      </c>
      <c r="I116" s="21">
        <f t="shared" si="3"/>
        <v>1.069</v>
      </c>
      <c r="J116" s="24">
        <f t="shared" si="5"/>
        <v>13</v>
      </c>
      <c r="L116" s="8">
        <v>33</v>
      </c>
      <c r="M116" s="8">
        <v>0</v>
      </c>
      <c r="N116" s="8">
        <v>14</v>
      </c>
      <c r="O116" s="26"/>
      <c r="P116" s="31">
        <v>3</v>
      </c>
      <c r="Q116" s="35">
        <v>0.75</v>
      </c>
      <c r="R116" s="31">
        <v>2</v>
      </c>
      <c r="S116" s="31" t="s">
        <v>271</v>
      </c>
      <c r="T116" s="31">
        <v>2</v>
      </c>
      <c r="U116" s="31" t="s">
        <v>271</v>
      </c>
      <c r="V116" s="30"/>
      <c r="W116" s="36">
        <v>4</v>
      </c>
      <c r="X116" s="27">
        <v>0.75</v>
      </c>
      <c r="Y116" s="31">
        <v>1</v>
      </c>
      <c r="Z116" s="155" t="s">
        <v>268</v>
      </c>
      <c r="AA116" s="31">
        <v>1</v>
      </c>
      <c r="AB116" s="155" t="s">
        <v>268</v>
      </c>
      <c r="AC116" s="29"/>
    </row>
    <row r="117" spans="2:29" ht="15.75" customHeight="1" x14ac:dyDescent="0.25">
      <c r="B117" s="24">
        <f t="shared" si="2"/>
        <v>34</v>
      </c>
      <c r="C117" s="10" t="s">
        <v>260</v>
      </c>
      <c r="D117" s="24" t="s">
        <v>379</v>
      </c>
      <c r="E117" s="28">
        <v>55.764025266353499</v>
      </c>
      <c r="F117" s="28">
        <v>37.467734260048204</v>
      </c>
      <c r="G117" s="24">
        <f t="shared" si="4"/>
        <v>1</v>
      </c>
      <c r="H117" s="21">
        <v>6.4989999999999997</v>
      </c>
      <c r="I117" s="21">
        <f t="shared" si="3"/>
        <v>0.92099999999999937</v>
      </c>
      <c r="J117" s="24">
        <f t="shared" si="5"/>
        <v>14</v>
      </c>
      <c r="L117" s="8">
        <v>34</v>
      </c>
      <c r="M117" s="8">
        <v>0</v>
      </c>
      <c r="N117" s="8">
        <v>15</v>
      </c>
      <c r="O117" s="26"/>
      <c r="P117" s="31">
        <v>3</v>
      </c>
      <c r="Q117" s="35">
        <v>0.77083333333333337</v>
      </c>
      <c r="R117" s="31">
        <v>3</v>
      </c>
      <c r="S117" s="31" t="s">
        <v>271</v>
      </c>
      <c r="T117" s="31">
        <v>3</v>
      </c>
      <c r="U117" s="31" t="s">
        <v>271</v>
      </c>
      <c r="V117" s="30"/>
      <c r="W117" s="36">
        <v>4</v>
      </c>
      <c r="X117" s="27">
        <v>0.77083333333333337</v>
      </c>
      <c r="Y117" s="31">
        <v>2</v>
      </c>
      <c r="Z117" s="155" t="s">
        <v>268</v>
      </c>
      <c r="AA117" s="31">
        <v>2</v>
      </c>
      <c r="AB117" s="155" t="s">
        <v>268</v>
      </c>
      <c r="AC117" s="29"/>
    </row>
    <row r="118" spans="2:29" ht="15.75" customHeight="1" x14ac:dyDescent="0.25">
      <c r="B118" s="24">
        <f t="shared" si="2"/>
        <v>35</v>
      </c>
      <c r="C118" s="10" t="s">
        <v>259</v>
      </c>
      <c r="D118" s="24" t="s">
        <v>379</v>
      </c>
      <c r="E118" s="28">
        <v>55.7620849479447</v>
      </c>
      <c r="F118" s="28">
        <v>37.466716356433601</v>
      </c>
      <c r="G118" s="24">
        <f t="shared" si="4"/>
        <v>1</v>
      </c>
      <c r="H118" s="21">
        <v>6.7240000000000002</v>
      </c>
      <c r="I118" s="21">
        <f t="shared" si="3"/>
        <v>0.22500000000000053</v>
      </c>
      <c r="J118" s="24">
        <f t="shared" si="5"/>
        <v>15</v>
      </c>
      <c r="L118" s="8">
        <v>35</v>
      </c>
      <c r="M118" s="8">
        <v>0</v>
      </c>
      <c r="N118" s="8">
        <v>16</v>
      </c>
      <c r="O118" s="26"/>
      <c r="P118" s="31">
        <v>3</v>
      </c>
      <c r="Q118" s="35">
        <v>0.79166666666666663</v>
      </c>
      <c r="R118" s="31">
        <v>2</v>
      </c>
      <c r="S118" s="31" t="s">
        <v>271</v>
      </c>
      <c r="T118" s="31">
        <v>2</v>
      </c>
      <c r="U118" s="31" t="s">
        <v>271</v>
      </c>
      <c r="V118" s="30"/>
      <c r="W118" s="36">
        <v>4</v>
      </c>
      <c r="X118" s="27">
        <v>0.79166666666666663</v>
      </c>
      <c r="Y118" s="31">
        <v>1</v>
      </c>
      <c r="Z118" s="155" t="s">
        <v>268</v>
      </c>
      <c r="AA118" s="31">
        <v>1</v>
      </c>
      <c r="AB118" s="155" t="s">
        <v>268</v>
      </c>
      <c r="AC118" s="29"/>
    </row>
    <row r="119" spans="2:29" ht="15.75" customHeight="1" x14ac:dyDescent="0.25">
      <c r="B119" s="24">
        <f t="shared" si="2"/>
        <v>36</v>
      </c>
      <c r="C119" s="10" t="s">
        <v>258</v>
      </c>
      <c r="D119" s="24" t="s">
        <v>379</v>
      </c>
      <c r="E119" s="28">
        <v>55.757578821066701</v>
      </c>
      <c r="F119" s="28">
        <v>37.463894784332801</v>
      </c>
      <c r="G119" s="24">
        <f t="shared" si="4"/>
        <v>1</v>
      </c>
      <c r="H119" s="21">
        <v>7.2649999999999997</v>
      </c>
      <c r="I119" s="21">
        <f t="shared" si="3"/>
        <v>0.54099999999999948</v>
      </c>
      <c r="J119" s="24">
        <f t="shared" si="5"/>
        <v>16</v>
      </c>
      <c r="L119" s="8">
        <v>36</v>
      </c>
      <c r="M119" s="8">
        <v>0</v>
      </c>
      <c r="N119" s="8">
        <v>17</v>
      </c>
      <c r="O119" s="26"/>
      <c r="P119" s="31">
        <v>3</v>
      </c>
      <c r="Q119" s="35">
        <v>0.8125</v>
      </c>
      <c r="R119" s="31">
        <v>1</v>
      </c>
      <c r="S119" s="31" t="s">
        <v>266</v>
      </c>
      <c r="T119" s="31">
        <v>1</v>
      </c>
      <c r="U119" s="31" t="s">
        <v>266</v>
      </c>
      <c r="V119" s="30"/>
      <c r="W119" s="36">
        <v>4</v>
      </c>
      <c r="X119" s="27">
        <v>0.8125</v>
      </c>
      <c r="Y119" s="31">
        <v>1</v>
      </c>
      <c r="Z119" s="31" t="s">
        <v>266</v>
      </c>
      <c r="AA119" s="31">
        <v>1</v>
      </c>
      <c r="AB119" s="31" t="s">
        <v>266</v>
      </c>
      <c r="AC119" s="29"/>
    </row>
    <row r="120" spans="2:29" ht="15.75" customHeight="1" x14ac:dyDescent="0.25">
      <c r="B120" s="24">
        <f t="shared" si="2"/>
        <v>37</v>
      </c>
      <c r="C120" s="10" t="s">
        <v>257</v>
      </c>
      <c r="D120" s="24" t="s">
        <v>379</v>
      </c>
      <c r="E120" s="28">
        <v>55.752396332011401</v>
      </c>
      <c r="F120" s="28">
        <v>37.456070290030503</v>
      </c>
      <c r="G120" s="24">
        <f t="shared" si="4"/>
        <v>1</v>
      </c>
      <c r="H120" s="21">
        <v>8.0259999999999998</v>
      </c>
      <c r="I120" s="21">
        <f t="shared" si="3"/>
        <v>0.76100000000000012</v>
      </c>
      <c r="J120" s="24">
        <f t="shared" si="5"/>
        <v>17</v>
      </c>
      <c r="L120" s="8">
        <v>37</v>
      </c>
      <c r="M120" s="8">
        <v>0</v>
      </c>
      <c r="N120" s="8">
        <v>18</v>
      </c>
      <c r="O120" s="26"/>
      <c r="P120" s="31">
        <v>3</v>
      </c>
      <c r="Q120" s="35">
        <v>0.83333333333333337</v>
      </c>
      <c r="R120" s="31">
        <v>1</v>
      </c>
      <c r="S120" s="31" t="s">
        <v>266</v>
      </c>
      <c r="T120" s="31">
        <v>1</v>
      </c>
      <c r="U120" s="31" t="s">
        <v>266</v>
      </c>
      <c r="V120" s="30"/>
      <c r="W120" s="36">
        <v>4</v>
      </c>
      <c r="X120" s="27">
        <v>0.83333333333333337</v>
      </c>
      <c r="Y120" s="31">
        <v>1</v>
      </c>
      <c r="Z120" s="31" t="s">
        <v>266</v>
      </c>
      <c r="AA120" s="31">
        <v>1</v>
      </c>
      <c r="AB120" s="31" t="s">
        <v>266</v>
      </c>
      <c r="AC120" s="29"/>
    </row>
    <row r="121" spans="2:29" ht="15.75" customHeight="1" x14ac:dyDescent="0.25">
      <c r="B121" s="24">
        <f t="shared" si="2"/>
        <v>38</v>
      </c>
      <c r="C121" s="10" t="s">
        <v>256</v>
      </c>
      <c r="D121" s="24" t="s">
        <v>379</v>
      </c>
      <c r="E121" s="28">
        <v>55.750547003476903</v>
      </c>
      <c r="F121" s="28">
        <v>37.450578153027699</v>
      </c>
      <c r="G121" s="24">
        <f t="shared" si="4"/>
        <v>1</v>
      </c>
      <c r="H121" s="21">
        <v>8.44</v>
      </c>
      <c r="I121" s="21">
        <f t="shared" si="3"/>
        <v>0.4139999999999997</v>
      </c>
      <c r="J121" s="24">
        <f t="shared" si="5"/>
        <v>18</v>
      </c>
      <c r="L121" s="8">
        <v>38</v>
      </c>
      <c r="M121" s="8">
        <v>0</v>
      </c>
      <c r="N121" s="8">
        <v>19</v>
      </c>
      <c r="O121" s="26"/>
      <c r="P121" s="31">
        <v>3</v>
      </c>
      <c r="Q121" s="35">
        <v>0.85416666666666663</v>
      </c>
      <c r="R121" s="31">
        <v>1</v>
      </c>
      <c r="S121" s="31" t="s">
        <v>266</v>
      </c>
      <c r="T121" s="31">
        <v>1</v>
      </c>
      <c r="U121" s="31" t="s">
        <v>266</v>
      </c>
      <c r="V121" s="30"/>
      <c r="W121" s="36">
        <v>4</v>
      </c>
      <c r="X121" s="27">
        <v>0.85416666666666663</v>
      </c>
      <c r="Y121" s="31">
        <v>1</v>
      </c>
      <c r="Z121" s="31" t="s">
        <v>266</v>
      </c>
      <c r="AA121" s="31">
        <v>1</v>
      </c>
      <c r="AB121" s="31" t="s">
        <v>266</v>
      </c>
      <c r="AC121" s="29"/>
    </row>
    <row r="122" spans="2:29" ht="15.75" customHeight="1" x14ac:dyDescent="0.25">
      <c r="B122" s="24">
        <f t="shared" si="2"/>
        <v>39</v>
      </c>
      <c r="C122" s="10" t="s">
        <v>255</v>
      </c>
      <c r="D122" s="24" t="s">
        <v>378</v>
      </c>
      <c r="E122" s="28">
        <v>55.750049534470499</v>
      </c>
      <c r="F122" s="28">
        <v>37.433117650151097</v>
      </c>
      <c r="G122" s="24">
        <f t="shared" si="4"/>
        <v>1</v>
      </c>
      <c r="H122" s="21">
        <v>9.6129999999999995</v>
      </c>
      <c r="I122" s="21">
        <f t="shared" si="3"/>
        <v>1.173</v>
      </c>
      <c r="J122" s="24">
        <f t="shared" si="5"/>
        <v>19</v>
      </c>
      <c r="L122" s="8">
        <v>39</v>
      </c>
      <c r="M122" s="8">
        <v>0</v>
      </c>
      <c r="N122" s="8">
        <v>20</v>
      </c>
      <c r="O122" s="26"/>
      <c r="P122" s="31">
        <v>3</v>
      </c>
      <c r="Q122" s="35">
        <v>0.875</v>
      </c>
      <c r="R122" s="31">
        <v>1</v>
      </c>
      <c r="S122" s="31" t="s">
        <v>266</v>
      </c>
      <c r="T122" s="31">
        <v>1</v>
      </c>
      <c r="U122" s="31" t="s">
        <v>266</v>
      </c>
      <c r="V122" s="30"/>
      <c r="W122" s="36">
        <v>4</v>
      </c>
      <c r="X122" s="27">
        <v>0.875</v>
      </c>
      <c r="Y122" s="31">
        <v>1</v>
      </c>
      <c r="Z122" s="31" t="s">
        <v>266</v>
      </c>
      <c r="AA122" s="31">
        <v>1</v>
      </c>
      <c r="AB122" s="31" t="s">
        <v>266</v>
      </c>
      <c r="AC122" s="29"/>
    </row>
    <row r="123" spans="2:29" ht="15.75" customHeight="1" x14ac:dyDescent="0.25">
      <c r="B123" s="24">
        <f t="shared" si="2"/>
        <v>40</v>
      </c>
      <c r="C123" s="10" t="s">
        <v>261</v>
      </c>
      <c r="D123" s="24" t="s">
        <v>377</v>
      </c>
      <c r="E123" s="28">
        <v>55.741743563926001</v>
      </c>
      <c r="F123" s="28">
        <v>37.415211720358599</v>
      </c>
      <c r="G123" s="24">
        <f t="shared" si="4"/>
        <v>1</v>
      </c>
      <c r="H123" s="21">
        <v>11.169</v>
      </c>
      <c r="I123" s="21">
        <f t="shared" si="3"/>
        <v>1.5560000000000009</v>
      </c>
      <c r="J123" s="24">
        <f t="shared" si="5"/>
        <v>20</v>
      </c>
      <c r="L123" s="8">
        <v>40</v>
      </c>
      <c r="M123" s="8">
        <v>0</v>
      </c>
      <c r="N123" s="8">
        <v>21</v>
      </c>
      <c r="O123" s="26"/>
      <c r="P123" s="31">
        <v>3</v>
      </c>
      <c r="Q123" s="35">
        <v>0.89583333333333304</v>
      </c>
      <c r="R123" s="31">
        <v>1</v>
      </c>
      <c r="S123" s="31" t="s">
        <v>266</v>
      </c>
      <c r="T123" s="31">
        <v>1</v>
      </c>
      <c r="U123" s="31" t="s">
        <v>266</v>
      </c>
      <c r="V123" s="30"/>
      <c r="W123" s="36">
        <v>4</v>
      </c>
      <c r="X123" s="27">
        <v>0.89583333333333304</v>
      </c>
      <c r="Y123" s="31">
        <v>1</v>
      </c>
      <c r="Z123" s="31" t="s">
        <v>266</v>
      </c>
      <c r="AA123" s="31">
        <v>1</v>
      </c>
      <c r="AB123" s="31" t="s">
        <v>266</v>
      </c>
      <c r="AC123" s="29"/>
    </row>
    <row r="124" spans="2:29" ht="15.75" customHeight="1" x14ac:dyDescent="0.25">
      <c r="B124" s="24">
        <f t="shared" si="2"/>
        <v>41</v>
      </c>
      <c r="C124" s="10" t="s">
        <v>253</v>
      </c>
      <c r="D124" s="24" t="s">
        <v>377</v>
      </c>
      <c r="E124" s="28">
        <v>55.741563488455398</v>
      </c>
      <c r="F124" s="28">
        <v>37.414575253877402</v>
      </c>
      <c r="G124" s="24">
        <f t="shared" si="4"/>
        <v>1</v>
      </c>
      <c r="H124" s="21">
        <v>11.278</v>
      </c>
      <c r="I124" s="21">
        <f t="shared" si="3"/>
        <v>0.10899999999999999</v>
      </c>
      <c r="J124" s="24">
        <f t="shared" si="5"/>
        <v>21</v>
      </c>
      <c r="L124" s="8">
        <v>41</v>
      </c>
      <c r="M124" s="8">
        <v>0</v>
      </c>
      <c r="N124" s="8">
        <v>0</v>
      </c>
      <c r="O124" s="26"/>
      <c r="P124" s="31">
        <v>3</v>
      </c>
      <c r="Q124" s="35">
        <v>0.91666666666666663</v>
      </c>
      <c r="R124" s="31">
        <v>1</v>
      </c>
      <c r="S124" s="31" t="s">
        <v>266</v>
      </c>
      <c r="T124" s="31">
        <v>1</v>
      </c>
      <c r="U124" s="31" t="s">
        <v>266</v>
      </c>
      <c r="V124" s="30"/>
      <c r="W124" s="36">
        <v>4</v>
      </c>
      <c r="X124" s="27">
        <v>0.91666666666666663</v>
      </c>
      <c r="Y124" s="31">
        <v>1</v>
      </c>
      <c r="Z124" s="31" t="s">
        <v>266</v>
      </c>
      <c r="AA124" s="31">
        <v>1</v>
      </c>
      <c r="AB124" s="31" t="s">
        <v>266</v>
      </c>
      <c r="AC124" s="29"/>
    </row>
    <row r="125" spans="2:29" ht="15.75" customHeight="1" x14ac:dyDescent="0.25">
      <c r="B125" s="24">
        <f t="shared" si="2"/>
        <v>42</v>
      </c>
      <c r="C125" s="10" t="s">
        <v>308</v>
      </c>
      <c r="D125" s="41"/>
      <c r="E125" s="42" t="s">
        <v>32</v>
      </c>
      <c r="F125" s="42" t="s">
        <v>32</v>
      </c>
      <c r="G125" s="52" t="s">
        <v>385</v>
      </c>
      <c r="H125" s="48">
        <f>H124+I125</f>
        <v>11.278</v>
      </c>
      <c r="I125" s="48">
        <v>0</v>
      </c>
      <c r="J125" s="40" t="str">
        <f t="shared" ref="J125:J143" si="6">IF(M124&gt;0,M124,IF(N124&gt;0,N124," "))</f>
        <v xml:space="preserve"> </v>
      </c>
      <c r="L125" s="8">
        <v>42</v>
      </c>
      <c r="M125" s="8">
        <v>0</v>
      </c>
      <c r="N125" s="8">
        <v>0</v>
      </c>
      <c r="O125" s="26"/>
      <c r="P125" s="31">
        <v>3</v>
      </c>
      <c r="Q125" s="35">
        <v>0.9375</v>
      </c>
      <c r="R125" s="31">
        <v>1</v>
      </c>
      <c r="S125" s="31" t="s">
        <v>266</v>
      </c>
      <c r="T125" s="31">
        <v>1</v>
      </c>
      <c r="U125" s="31" t="s">
        <v>266</v>
      </c>
      <c r="V125" s="30"/>
      <c r="W125" s="36">
        <v>4</v>
      </c>
      <c r="X125" s="27">
        <v>0.9375</v>
      </c>
      <c r="Y125" s="31">
        <v>1</v>
      </c>
      <c r="Z125" s="31" t="s">
        <v>266</v>
      </c>
      <c r="AA125" s="31">
        <v>1</v>
      </c>
      <c r="AB125" s="31" t="s">
        <v>266</v>
      </c>
      <c r="AC125" s="29"/>
    </row>
    <row r="126" spans="2:29" ht="15.75" customHeight="1" x14ac:dyDescent="0.25">
      <c r="B126" s="24" t="str">
        <f t="shared" si="2"/>
        <v xml:space="preserve"> </v>
      </c>
      <c r="C126" s="10" t="s">
        <v>32</v>
      </c>
      <c r="D126" s="10"/>
      <c r="E126" s="28" t="s">
        <v>32</v>
      </c>
      <c r="F126" s="28" t="s">
        <v>32</v>
      </c>
      <c r="G126" s="24" t="str">
        <f t="shared" ref="G126:G143" si="7">IF(M125&gt;0,0,IF(N125&gt;0,1,""))</f>
        <v/>
      </c>
      <c r="H126" s="21" t="s">
        <v>81</v>
      </c>
      <c r="I126" s="21" t="str">
        <f t="shared" si="3"/>
        <v xml:space="preserve"> </v>
      </c>
      <c r="J126" s="24" t="str">
        <f t="shared" si="6"/>
        <v xml:space="preserve"> </v>
      </c>
      <c r="L126" s="8">
        <v>43</v>
      </c>
      <c r="M126" s="8">
        <v>0</v>
      </c>
      <c r="N126" s="8">
        <v>0</v>
      </c>
      <c r="O126" s="26"/>
      <c r="P126" s="31">
        <v>3</v>
      </c>
      <c r="Q126" s="35">
        <v>0.95833333333333337</v>
      </c>
      <c r="R126" s="31">
        <v>1</v>
      </c>
      <c r="S126" s="31" t="s">
        <v>266</v>
      </c>
      <c r="T126" s="31">
        <v>1</v>
      </c>
      <c r="U126" s="31" t="s">
        <v>266</v>
      </c>
      <c r="V126" s="30"/>
      <c r="W126" s="36">
        <v>4</v>
      </c>
      <c r="X126" s="27">
        <v>0.95833333333333337</v>
      </c>
      <c r="Y126" s="31">
        <v>1</v>
      </c>
      <c r="Z126" s="31" t="s">
        <v>266</v>
      </c>
      <c r="AA126" s="31">
        <v>1</v>
      </c>
      <c r="AB126" s="33" t="s">
        <v>266</v>
      </c>
      <c r="AC126" s="29"/>
    </row>
    <row r="127" spans="2:29" ht="15.75" customHeight="1" x14ac:dyDescent="0.25">
      <c r="B127" s="24" t="str">
        <f t="shared" si="2"/>
        <v xml:space="preserve"> </v>
      </c>
      <c r="C127" s="10" t="s">
        <v>32</v>
      </c>
      <c r="D127" s="10"/>
      <c r="E127" s="28" t="s">
        <v>32</v>
      </c>
      <c r="F127" s="28" t="s">
        <v>32</v>
      </c>
      <c r="G127" s="24" t="str">
        <f t="shared" si="7"/>
        <v/>
      </c>
      <c r="H127" s="21" t="s">
        <v>81</v>
      </c>
      <c r="I127" s="21" t="str">
        <f t="shared" si="3"/>
        <v xml:space="preserve"> </v>
      </c>
      <c r="J127" s="24" t="str">
        <f t="shared" si="6"/>
        <v xml:space="preserve"> </v>
      </c>
      <c r="L127" s="8">
        <v>44</v>
      </c>
      <c r="M127" s="8">
        <v>0</v>
      </c>
      <c r="N127" s="8">
        <v>0</v>
      </c>
      <c r="O127" s="26"/>
      <c r="P127" s="31">
        <v>3</v>
      </c>
      <c r="Q127" s="35">
        <v>0.97916666666666663</v>
      </c>
      <c r="R127" s="31">
        <v>1</v>
      </c>
      <c r="S127" s="31" t="s">
        <v>266</v>
      </c>
      <c r="T127" s="31">
        <v>1</v>
      </c>
      <c r="U127" s="31" t="s">
        <v>266</v>
      </c>
      <c r="V127" s="30"/>
      <c r="W127" s="36">
        <v>4</v>
      </c>
      <c r="X127" s="27">
        <v>0.97916666666666663</v>
      </c>
      <c r="Y127" s="31">
        <v>1</v>
      </c>
      <c r="Z127" s="31" t="s">
        <v>266</v>
      </c>
      <c r="AA127" s="31">
        <v>1</v>
      </c>
      <c r="AB127" s="33" t="s">
        <v>266</v>
      </c>
      <c r="AC127" s="29"/>
    </row>
    <row r="128" spans="2:29" ht="15.75" customHeight="1" x14ac:dyDescent="0.25">
      <c r="B128" s="24" t="str">
        <f t="shared" si="2"/>
        <v xml:space="preserve"> </v>
      </c>
      <c r="C128" s="10" t="s">
        <v>32</v>
      </c>
      <c r="D128" s="10"/>
      <c r="E128" s="28" t="s">
        <v>32</v>
      </c>
      <c r="F128" s="28" t="s">
        <v>32</v>
      </c>
      <c r="G128" s="24" t="str">
        <f t="shared" si="7"/>
        <v/>
      </c>
      <c r="H128" s="21" t="s">
        <v>81</v>
      </c>
      <c r="I128" s="21" t="str">
        <f t="shared" si="3"/>
        <v xml:space="preserve"> </v>
      </c>
      <c r="J128" s="24" t="str">
        <f t="shared" si="6"/>
        <v xml:space="preserve"> </v>
      </c>
      <c r="L128" s="8">
        <v>45</v>
      </c>
      <c r="M128" s="8">
        <v>0</v>
      </c>
      <c r="N128" s="8">
        <v>0</v>
      </c>
      <c r="O128" s="26"/>
      <c r="P128" s="31">
        <v>3</v>
      </c>
      <c r="Q128" s="35">
        <v>0</v>
      </c>
      <c r="R128" s="31">
        <v>1</v>
      </c>
      <c r="S128" s="31" t="s">
        <v>266</v>
      </c>
      <c r="T128" s="31">
        <v>1</v>
      </c>
      <c r="U128" s="31" t="s">
        <v>266</v>
      </c>
      <c r="V128" s="30"/>
      <c r="W128" s="36">
        <v>4</v>
      </c>
      <c r="X128" s="27">
        <v>0</v>
      </c>
      <c r="Y128" s="31">
        <v>1</v>
      </c>
      <c r="Z128" s="31" t="s">
        <v>266</v>
      </c>
      <c r="AA128" s="31">
        <v>1</v>
      </c>
      <c r="AB128" s="33" t="s">
        <v>266</v>
      </c>
      <c r="AC128" s="29"/>
    </row>
    <row r="129" spans="2:29" ht="15.75" customHeight="1" x14ac:dyDescent="0.25">
      <c r="B129" s="24" t="str">
        <f t="shared" si="2"/>
        <v xml:space="preserve"> </v>
      </c>
      <c r="C129" s="10" t="s">
        <v>32</v>
      </c>
      <c r="D129" s="10"/>
      <c r="E129" s="28" t="s">
        <v>32</v>
      </c>
      <c r="F129" s="28" t="s">
        <v>32</v>
      </c>
      <c r="G129" s="24" t="str">
        <f t="shared" si="7"/>
        <v/>
      </c>
      <c r="H129" s="21" t="s">
        <v>81</v>
      </c>
      <c r="I129" s="21" t="str">
        <f t="shared" si="3"/>
        <v xml:space="preserve"> </v>
      </c>
      <c r="J129" s="24" t="str">
        <f t="shared" si="6"/>
        <v xml:space="preserve"> </v>
      </c>
      <c r="L129" s="8">
        <v>46</v>
      </c>
      <c r="M129" s="8">
        <v>0</v>
      </c>
      <c r="N129" s="8">
        <v>0</v>
      </c>
      <c r="O129" s="26"/>
      <c r="P129" s="31">
        <v>3</v>
      </c>
      <c r="Q129" s="35">
        <v>2.0833333333333332E-2</v>
      </c>
      <c r="R129" s="31">
        <v>1</v>
      </c>
      <c r="S129" s="31" t="s">
        <v>266</v>
      </c>
      <c r="T129" s="31">
        <v>1</v>
      </c>
      <c r="U129" s="31" t="s">
        <v>266</v>
      </c>
      <c r="V129" s="30"/>
      <c r="W129" s="36">
        <v>4</v>
      </c>
      <c r="X129" s="27">
        <v>2.0833333333333332E-2</v>
      </c>
      <c r="Y129" s="31">
        <v>1</v>
      </c>
      <c r="Z129" s="31" t="s">
        <v>266</v>
      </c>
      <c r="AA129" s="31">
        <v>1</v>
      </c>
      <c r="AB129" s="33" t="s">
        <v>266</v>
      </c>
      <c r="AC129" s="29"/>
    </row>
    <row r="130" spans="2:29" ht="15.75" customHeight="1" x14ac:dyDescent="0.25">
      <c r="B130" s="24" t="str">
        <f t="shared" si="2"/>
        <v xml:space="preserve"> </v>
      </c>
      <c r="C130" s="10" t="s">
        <v>32</v>
      </c>
      <c r="D130" s="10"/>
      <c r="E130" s="28" t="s">
        <v>32</v>
      </c>
      <c r="F130" s="28" t="s">
        <v>32</v>
      </c>
      <c r="G130" s="24" t="str">
        <f t="shared" si="7"/>
        <v/>
      </c>
      <c r="H130" s="21" t="s">
        <v>81</v>
      </c>
      <c r="I130" s="21" t="str">
        <f t="shared" si="3"/>
        <v xml:space="preserve"> </v>
      </c>
      <c r="J130" s="24" t="str">
        <f t="shared" si="6"/>
        <v xml:space="preserve"> </v>
      </c>
      <c r="L130" s="8">
        <v>47</v>
      </c>
      <c r="M130" s="8">
        <v>0</v>
      </c>
      <c r="N130" s="8">
        <v>0</v>
      </c>
      <c r="O130" s="26"/>
      <c r="P130" s="31">
        <v>3</v>
      </c>
      <c r="Q130" s="35">
        <v>4.1666666666666699E-2</v>
      </c>
      <c r="R130" s="31">
        <v>1</v>
      </c>
      <c r="S130" s="31" t="s">
        <v>266</v>
      </c>
      <c r="T130" s="31">
        <v>1</v>
      </c>
      <c r="U130" s="31" t="s">
        <v>266</v>
      </c>
      <c r="V130" s="30"/>
      <c r="W130" s="36">
        <v>4</v>
      </c>
      <c r="X130" s="27">
        <v>4.1666666666666699E-2</v>
      </c>
      <c r="Y130" s="31">
        <v>0</v>
      </c>
      <c r="Z130" s="33" t="s">
        <v>217</v>
      </c>
      <c r="AA130" s="31">
        <v>0</v>
      </c>
      <c r="AB130" s="31" t="s">
        <v>217</v>
      </c>
      <c r="AC130" s="29"/>
    </row>
    <row r="131" spans="2:29" ht="15.75" customHeight="1" x14ac:dyDescent="0.25">
      <c r="B131" s="24" t="str">
        <f t="shared" si="2"/>
        <v xml:space="preserve"> </v>
      </c>
      <c r="C131" s="10" t="s">
        <v>32</v>
      </c>
      <c r="D131" s="10"/>
      <c r="E131" s="28" t="s">
        <v>32</v>
      </c>
      <c r="F131" s="28" t="s">
        <v>32</v>
      </c>
      <c r="G131" s="24" t="str">
        <f t="shared" si="7"/>
        <v/>
      </c>
      <c r="H131" s="21" t="s">
        <v>81</v>
      </c>
      <c r="I131" s="21" t="str">
        <f t="shared" si="3"/>
        <v xml:space="preserve"> </v>
      </c>
      <c r="J131" s="24" t="str">
        <f t="shared" si="6"/>
        <v xml:space="preserve"> </v>
      </c>
      <c r="L131" s="8">
        <v>48</v>
      </c>
      <c r="M131" s="8">
        <v>0</v>
      </c>
      <c r="N131" s="8">
        <v>0</v>
      </c>
      <c r="O131" s="26"/>
      <c r="P131" s="31">
        <v>3</v>
      </c>
      <c r="Q131" s="35">
        <v>6.25E-2</v>
      </c>
      <c r="R131" s="31">
        <v>0</v>
      </c>
      <c r="S131" s="31" t="s">
        <v>217</v>
      </c>
      <c r="T131" s="31">
        <v>0</v>
      </c>
      <c r="U131" s="31" t="s">
        <v>217</v>
      </c>
      <c r="V131" s="30"/>
      <c r="W131" s="36">
        <v>4</v>
      </c>
      <c r="X131" s="27">
        <v>6.25E-2</v>
      </c>
      <c r="Y131" s="31">
        <v>0</v>
      </c>
      <c r="Z131" s="33" t="s">
        <v>217</v>
      </c>
      <c r="AA131" s="31">
        <v>0</v>
      </c>
      <c r="AB131" s="31" t="s">
        <v>217</v>
      </c>
      <c r="AC131" s="29"/>
    </row>
    <row r="132" spans="2:29" ht="15.75" customHeight="1" x14ac:dyDescent="0.25">
      <c r="B132" s="24" t="str">
        <f t="shared" si="2"/>
        <v xml:space="preserve"> </v>
      </c>
      <c r="C132" s="10" t="s">
        <v>32</v>
      </c>
      <c r="D132" s="10"/>
      <c r="E132" s="28" t="s">
        <v>32</v>
      </c>
      <c r="F132" s="28" t="s">
        <v>32</v>
      </c>
      <c r="G132" s="24" t="str">
        <f t="shared" si="7"/>
        <v/>
      </c>
      <c r="H132" s="21" t="s">
        <v>81</v>
      </c>
      <c r="I132" s="21" t="str">
        <f t="shared" si="3"/>
        <v xml:space="preserve"> </v>
      </c>
      <c r="J132" s="24" t="str">
        <f t="shared" si="6"/>
        <v xml:space="preserve"> </v>
      </c>
      <c r="L132" s="8">
        <v>49</v>
      </c>
      <c r="M132" s="8">
        <v>0</v>
      </c>
      <c r="N132" s="8">
        <v>0</v>
      </c>
      <c r="O132" s="26"/>
      <c r="P132" s="31">
        <v>3</v>
      </c>
      <c r="Q132" s="35">
        <v>8.3333333333333301E-2</v>
      </c>
      <c r="R132" s="31">
        <v>0</v>
      </c>
      <c r="S132" s="31" t="s">
        <v>217</v>
      </c>
      <c r="T132" s="31">
        <v>0</v>
      </c>
      <c r="U132" s="31" t="s">
        <v>217</v>
      </c>
      <c r="V132" s="30"/>
      <c r="W132" s="36">
        <v>4</v>
      </c>
      <c r="X132" s="35">
        <v>8.3333333333333301E-2</v>
      </c>
      <c r="Y132" s="31">
        <v>0</v>
      </c>
      <c r="Z132" s="31" t="s">
        <v>217</v>
      </c>
      <c r="AA132" s="31">
        <v>0</v>
      </c>
      <c r="AB132" s="31" t="s">
        <v>217</v>
      </c>
      <c r="AC132" s="29"/>
    </row>
    <row r="133" spans="2:29" ht="15.75" customHeight="1" x14ac:dyDescent="0.25">
      <c r="B133" s="24" t="str">
        <f t="shared" si="2"/>
        <v xml:space="preserve"> </v>
      </c>
      <c r="C133" s="10" t="s">
        <v>32</v>
      </c>
      <c r="D133" s="10"/>
      <c r="E133" s="28" t="s">
        <v>32</v>
      </c>
      <c r="F133" s="28" t="s">
        <v>32</v>
      </c>
      <c r="G133" s="24" t="str">
        <f t="shared" si="7"/>
        <v/>
      </c>
      <c r="H133" s="21" t="s">
        <v>81</v>
      </c>
      <c r="I133" s="21" t="str">
        <f t="shared" si="3"/>
        <v xml:space="preserve"> </v>
      </c>
      <c r="J133" s="24" t="str">
        <f t="shared" si="6"/>
        <v xml:space="preserve"> </v>
      </c>
      <c r="L133" s="8">
        <v>50</v>
      </c>
      <c r="M133" s="8">
        <v>0</v>
      </c>
      <c r="N133" s="8">
        <v>0</v>
      </c>
      <c r="O133" s="26"/>
      <c r="P133" s="31">
        <v>3</v>
      </c>
      <c r="Q133" s="35">
        <v>0.104166666666667</v>
      </c>
      <c r="R133" s="31">
        <v>0</v>
      </c>
      <c r="S133" s="31" t="s">
        <v>217</v>
      </c>
      <c r="T133" s="31">
        <v>0</v>
      </c>
      <c r="U133" s="31" t="s">
        <v>217</v>
      </c>
      <c r="V133" s="30"/>
      <c r="W133" s="36">
        <v>4</v>
      </c>
      <c r="X133" s="35">
        <v>0.104166666666667</v>
      </c>
      <c r="Y133" s="31">
        <v>0</v>
      </c>
      <c r="Z133" s="31" t="s">
        <v>217</v>
      </c>
      <c r="AA133" s="31">
        <v>0</v>
      </c>
      <c r="AB133" s="31" t="s">
        <v>217</v>
      </c>
      <c r="AC133" s="29"/>
    </row>
    <row r="134" spans="2:29" ht="15.75" customHeight="1" x14ac:dyDescent="0.25">
      <c r="B134" s="24" t="str">
        <f t="shared" si="2"/>
        <v xml:space="preserve"> </v>
      </c>
      <c r="C134" s="10" t="s">
        <v>32</v>
      </c>
      <c r="D134" s="10"/>
      <c r="E134" s="28" t="s">
        <v>32</v>
      </c>
      <c r="F134" s="28" t="s">
        <v>32</v>
      </c>
      <c r="G134" s="24" t="str">
        <f t="shared" si="7"/>
        <v/>
      </c>
      <c r="H134" s="21" t="s">
        <v>81</v>
      </c>
      <c r="I134" s="21" t="str">
        <f t="shared" si="3"/>
        <v xml:space="preserve"> </v>
      </c>
      <c r="J134" s="24" t="str">
        <f t="shared" si="6"/>
        <v xml:space="preserve"> </v>
      </c>
      <c r="L134" s="8">
        <v>51</v>
      </c>
      <c r="M134" s="8">
        <v>0</v>
      </c>
      <c r="N134" s="8">
        <v>0</v>
      </c>
      <c r="O134" s="26"/>
      <c r="P134" s="145" t="s">
        <v>481</v>
      </c>
      <c r="Q134" s="146"/>
      <c r="R134" s="147">
        <f>SUM(R86:R133)</f>
        <v>72</v>
      </c>
      <c r="S134" s="147"/>
      <c r="T134" s="147">
        <f>SUM(T86:T133)</f>
        <v>72</v>
      </c>
      <c r="U134" s="147"/>
      <c r="V134" s="34"/>
      <c r="W134" s="145" t="s">
        <v>481</v>
      </c>
      <c r="X134" s="146"/>
      <c r="Y134" s="147">
        <f>SUM(Y86:Y133)</f>
        <v>51</v>
      </c>
      <c r="Z134" s="147"/>
      <c r="AA134" s="147">
        <f>SUM(AA86:AA133)</f>
        <v>51</v>
      </c>
      <c r="AB134" s="147"/>
      <c r="AC134" s="29"/>
    </row>
    <row r="135" spans="2:29" ht="15.75" customHeight="1" x14ac:dyDescent="0.25">
      <c r="B135" s="24" t="str">
        <f t="shared" si="2"/>
        <v xml:space="preserve"> </v>
      </c>
      <c r="C135" s="10" t="s">
        <v>32</v>
      </c>
      <c r="D135" s="10"/>
      <c r="E135" s="28" t="s">
        <v>32</v>
      </c>
      <c r="F135" s="28" t="s">
        <v>32</v>
      </c>
      <c r="G135" s="24" t="str">
        <f t="shared" si="7"/>
        <v/>
      </c>
      <c r="H135" s="21" t="s">
        <v>81</v>
      </c>
      <c r="I135" s="21" t="str">
        <f t="shared" si="3"/>
        <v xml:space="preserve"> </v>
      </c>
      <c r="J135" s="24" t="str">
        <f t="shared" si="6"/>
        <v xml:space="preserve"> </v>
      </c>
      <c r="L135" s="8">
        <v>52</v>
      </c>
      <c r="M135" s="8">
        <v>0</v>
      </c>
      <c r="N135" s="8">
        <v>0</v>
      </c>
      <c r="O135" s="26"/>
      <c r="P135" s="104"/>
      <c r="Q135" s="30"/>
      <c r="R135" s="30"/>
      <c r="S135" s="30"/>
      <c r="T135" s="30"/>
      <c r="U135" s="30"/>
      <c r="V135" s="30"/>
      <c r="W135" s="105"/>
      <c r="X135" s="29"/>
      <c r="Y135" s="29"/>
      <c r="Z135" s="29"/>
      <c r="AA135" s="29"/>
      <c r="AB135" s="29"/>
      <c r="AC135" s="29"/>
    </row>
    <row r="136" spans="2:29" ht="15.75" customHeight="1" x14ac:dyDescent="0.25">
      <c r="B136" s="24" t="str">
        <f t="shared" si="2"/>
        <v xml:space="preserve"> </v>
      </c>
      <c r="C136" s="10" t="s">
        <v>32</v>
      </c>
      <c r="D136" s="10"/>
      <c r="E136" s="28" t="s">
        <v>32</v>
      </c>
      <c r="F136" s="28" t="s">
        <v>32</v>
      </c>
      <c r="G136" s="24" t="str">
        <f t="shared" si="7"/>
        <v/>
      </c>
      <c r="H136" s="21" t="s">
        <v>81</v>
      </c>
      <c r="I136" s="21" t="str">
        <f t="shared" si="3"/>
        <v xml:space="preserve"> </v>
      </c>
      <c r="J136" s="24" t="str">
        <f t="shared" si="6"/>
        <v xml:space="preserve"> </v>
      </c>
      <c r="L136" s="8">
        <v>53</v>
      </c>
      <c r="M136" s="8">
        <v>0</v>
      </c>
      <c r="N136" s="8">
        <v>0</v>
      </c>
      <c r="O136" s="26"/>
      <c r="P136" s="104"/>
      <c r="Q136" s="29"/>
      <c r="R136" s="29"/>
      <c r="S136" s="29"/>
      <c r="T136" s="29"/>
      <c r="U136" s="29"/>
      <c r="V136" s="29"/>
      <c r="W136" s="104"/>
      <c r="X136" s="29"/>
      <c r="Y136" s="29"/>
      <c r="Z136" s="29"/>
      <c r="AA136" s="29"/>
      <c r="AB136" s="29"/>
      <c r="AC136" s="29"/>
    </row>
    <row r="137" spans="2:29" ht="15.75" customHeight="1" x14ac:dyDescent="0.25">
      <c r="B137" s="24" t="str">
        <f t="shared" si="2"/>
        <v xml:space="preserve"> </v>
      </c>
      <c r="C137" s="10" t="s">
        <v>32</v>
      </c>
      <c r="D137" s="10"/>
      <c r="E137" s="28" t="s">
        <v>32</v>
      </c>
      <c r="F137" s="28" t="s">
        <v>32</v>
      </c>
      <c r="G137" s="24" t="str">
        <f t="shared" si="7"/>
        <v/>
      </c>
      <c r="H137" s="21" t="s">
        <v>81</v>
      </c>
      <c r="I137" s="21" t="str">
        <f t="shared" si="3"/>
        <v xml:space="preserve"> </v>
      </c>
      <c r="J137" s="24" t="str">
        <f t="shared" si="6"/>
        <v xml:space="preserve"> </v>
      </c>
      <c r="L137" s="8">
        <v>54</v>
      </c>
      <c r="M137" s="8">
        <v>0</v>
      </c>
      <c r="N137" s="8">
        <v>0</v>
      </c>
      <c r="O137" s="26"/>
      <c r="P137" s="104"/>
      <c r="Q137" s="29"/>
      <c r="R137" s="29"/>
      <c r="S137" s="29"/>
      <c r="T137" s="29"/>
      <c r="U137" s="29"/>
      <c r="V137" s="29"/>
      <c r="W137" s="104"/>
      <c r="X137" s="29"/>
      <c r="Y137" s="29"/>
      <c r="Z137" s="29"/>
      <c r="AA137" s="29"/>
      <c r="AB137" s="29"/>
      <c r="AC137" s="29"/>
    </row>
    <row r="138" spans="2:29" ht="15.75" customHeight="1" x14ac:dyDescent="0.25">
      <c r="B138" s="24" t="str">
        <f t="shared" si="2"/>
        <v xml:space="preserve"> </v>
      </c>
      <c r="C138" s="10" t="s">
        <v>32</v>
      </c>
      <c r="D138" s="10"/>
      <c r="E138" s="28" t="s">
        <v>32</v>
      </c>
      <c r="F138" s="28" t="s">
        <v>32</v>
      </c>
      <c r="G138" s="24" t="str">
        <f t="shared" si="7"/>
        <v/>
      </c>
      <c r="H138" s="21" t="s">
        <v>81</v>
      </c>
      <c r="I138" s="21" t="str">
        <f t="shared" si="3"/>
        <v xml:space="preserve"> </v>
      </c>
      <c r="J138" s="24" t="str">
        <f t="shared" si="6"/>
        <v xml:space="preserve"> </v>
      </c>
      <c r="L138" s="8">
        <v>55</v>
      </c>
      <c r="M138" s="8">
        <v>0</v>
      </c>
      <c r="N138" s="8">
        <v>0</v>
      </c>
      <c r="O138" s="26"/>
      <c r="P138" s="29"/>
      <c r="Q138" s="29"/>
      <c r="R138" s="29"/>
      <c r="S138" s="29"/>
      <c r="T138" s="29"/>
      <c r="U138" s="29"/>
      <c r="V138" s="29"/>
      <c r="W138" s="104"/>
      <c r="X138" s="29"/>
      <c r="Y138" s="29"/>
      <c r="Z138" s="29"/>
      <c r="AA138" s="29"/>
      <c r="AB138" s="29"/>
      <c r="AC138" s="29"/>
    </row>
    <row r="139" spans="2:29" ht="15.75" customHeight="1" x14ac:dyDescent="0.25">
      <c r="B139" s="24" t="str">
        <f t="shared" si="2"/>
        <v xml:space="preserve"> </v>
      </c>
      <c r="C139" s="10" t="s">
        <v>32</v>
      </c>
      <c r="D139" s="10"/>
      <c r="E139" s="28" t="s">
        <v>32</v>
      </c>
      <c r="F139" s="28" t="s">
        <v>32</v>
      </c>
      <c r="G139" s="24" t="str">
        <f t="shared" si="7"/>
        <v/>
      </c>
      <c r="H139" s="21" t="s">
        <v>81</v>
      </c>
      <c r="I139" s="21" t="str">
        <f t="shared" si="3"/>
        <v xml:space="preserve"> </v>
      </c>
      <c r="J139" s="24" t="str">
        <f t="shared" si="6"/>
        <v xml:space="preserve"> </v>
      </c>
      <c r="L139" s="8">
        <v>56</v>
      </c>
      <c r="M139" s="8">
        <v>0</v>
      </c>
      <c r="N139" s="8">
        <v>0</v>
      </c>
      <c r="O139" s="26"/>
      <c r="P139" s="29"/>
      <c r="Q139" s="29"/>
      <c r="R139" s="29"/>
      <c r="S139" s="29"/>
      <c r="T139" s="29"/>
      <c r="U139" s="29"/>
      <c r="V139" s="29"/>
      <c r="W139" s="104"/>
      <c r="X139" s="29"/>
      <c r="Y139" s="29"/>
      <c r="Z139" s="29"/>
      <c r="AA139" s="29"/>
      <c r="AB139" s="29"/>
      <c r="AC139" s="29"/>
    </row>
    <row r="140" spans="2:29" ht="15.75" customHeight="1" x14ac:dyDescent="0.25">
      <c r="B140" s="24" t="str">
        <f t="shared" si="2"/>
        <v xml:space="preserve"> </v>
      </c>
      <c r="C140" s="10" t="s">
        <v>32</v>
      </c>
      <c r="D140" s="10"/>
      <c r="E140" s="28" t="s">
        <v>32</v>
      </c>
      <c r="F140" s="28" t="s">
        <v>32</v>
      </c>
      <c r="G140" s="24" t="str">
        <f t="shared" si="7"/>
        <v/>
      </c>
      <c r="H140" s="21" t="s">
        <v>81</v>
      </c>
      <c r="I140" s="21" t="str">
        <f t="shared" si="3"/>
        <v xml:space="preserve"> </v>
      </c>
      <c r="J140" s="24" t="str">
        <f t="shared" si="6"/>
        <v xml:space="preserve"> </v>
      </c>
      <c r="L140" s="8">
        <v>57</v>
      </c>
      <c r="M140" s="8">
        <v>0</v>
      </c>
      <c r="N140" s="8">
        <v>0</v>
      </c>
      <c r="O140" s="26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 spans="2:29" ht="15.75" customHeight="1" x14ac:dyDescent="0.25">
      <c r="B141" s="24" t="str">
        <f t="shared" si="2"/>
        <v xml:space="preserve"> </v>
      </c>
      <c r="C141" s="10" t="s">
        <v>32</v>
      </c>
      <c r="D141" s="10"/>
      <c r="E141" s="28" t="s">
        <v>32</v>
      </c>
      <c r="F141" s="28" t="s">
        <v>32</v>
      </c>
      <c r="G141" s="24" t="str">
        <f t="shared" si="7"/>
        <v/>
      </c>
      <c r="H141" s="21" t="s">
        <v>81</v>
      </c>
      <c r="I141" s="21" t="str">
        <f t="shared" si="3"/>
        <v xml:space="preserve"> </v>
      </c>
      <c r="J141" s="24" t="str">
        <f t="shared" si="6"/>
        <v xml:space="preserve"> </v>
      </c>
      <c r="L141" s="8">
        <v>58</v>
      </c>
      <c r="M141" s="8">
        <v>0</v>
      </c>
      <c r="N141" s="8">
        <v>0</v>
      </c>
      <c r="O141" s="26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2:29" ht="15.75" customHeight="1" x14ac:dyDescent="0.25">
      <c r="B142" s="24" t="str">
        <f t="shared" si="2"/>
        <v xml:space="preserve"> </v>
      </c>
      <c r="C142" s="10" t="s">
        <v>32</v>
      </c>
      <c r="D142" s="10"/>
      <c r="E142" s="28" t="s">
        <v>32</v>
      </c>
      <c r="F142" s="28" t="s">
        <v>32</v>
      </c>
      <c r="G142" s="24" t="str">
        <f t="shared" si="7"/>
        <v/>
      </c>
      <c r="H142" s="21" t="s">
        <v>81</v>
      </c>
      <c r="I142" s="21" t="str">
        <f t="shared" si="3"/>
        <v xml:space="preserve"> </v>
      </c>
      <c r="J142" s="24" t="str">
        <f t="shared" si="6"/>
        <v xml:space="preserve"> </v>
      </c>
      <c r="L142" s="8">
        <v>59</v>
      </c>
      <c r="M142" s="8">
        <v>0</v>
      </c>
      <c r="N142" s="8">
        <v>0</v>
      </c>
      <c r="O142" s="26"/>
      <c r="P142" s="29"/>
      <c r="Q142" s="30"/>
      <c r="R142" s="30"/>
      <c r="S142" s="30"/>
      <c r="T142" s="30"/>
      <c r="U142" s="30"/>
      <c r="V142" s="30"/>
      <c r="W142" s="30"/>
      <c r="X142" s="29"/>
      <c r="Y142" s="29"/>
      <c r="Z142" s="29"/>
      <c r="AA142" s="29"/>
      <c r="AB142" s="29"/>
    </row>
    <row r="143" spans="2:29" ht="15.75" customHeight="1" x14ac:dyDescent="0.25">
      <c r="B143" s="24" t="str">
        <f t="shared" si="2"/>
        <v xml:space="preserve"> </v>
      </c>
      <c r="C143" s="10" t="s">
        <v>32</v>
      </c>
      <c r="D143" s="10"/>
      <c r="E143" s="28" t="s">
        <v>32</v>
      </c>
      <c r="F143" s="28" t="s">
        <v>32</v>
      </c>
      <c r="G143" s="24" t="str">
        <f t="shared" si="7"/>
        <v/>
      </c>
      <c r="H143" s="21" t="s">
        <v>81</v>
      </c>
      <c r="I143" s="21" t="str">
        <f t="shared" si="3"/>
        <v xml:space="preserve"> </v>
      </c>
      <c r="J143" s="24" t="str">
        <f t="shared" si="6"/>
        <v xml:space="preserve"> </v>
      </c>
      <c r="L143" s="8">
        <v>60</v>
      </c>
      <c r="M143" s="8">
        <v>0</v>
      </c>
      <c r="N143" s="8">
        <v>0</v>
      </c>
      <c r="O143" s="26"/>
      <c r="P143" s="29"/>
      <c r="Q143" s="30"/>
      <c r="R143" s="30"/>
      <c r="S143" s="30"/>
      <c r="T143" s="30"/>
      <c r="U143" s="30"/>
      <c r="V143" s="30"/>
      <c r="W143" s="30"/>
      <c r="X143" s="29"/>
      <c r="Y143" s="29"/>
      <c r="Z143" s="29"/>
      <c r="AA143" s="29"/>
      <c r="AB143" s="29"/>
    </row>
    <row r="144" spans="2:29" ht="15.75" customHeight="1" x14ac:dyDescent="0.25">
      <c r="L144" s="8">
        <v>61</v>
      </c>
      <c r="M144" s="8">
        <v>0</v>
      </c>
      <c r="N144" s="8">
        <v>0</v>
      </c>
      <c r="O144" s="26"/>
    </row>
    <row r="145" spans="2:15" ht="15.75" customHeight="1" x14ac:dyDescent="0.25">
      <c r="L145" s="8">
        <v>62</v>
      </c>
      <c r="M145" s="8">
        <v>0</v>
      </c>
      <c r="N145" s="8">
        <v>0</v>
      </c>
      <c r="O145" s="26"/>
    </row>
    <row r="146" spans="2:15" ht="15.75" customHeight="1" x14ac:dyDescent="0.25">
      <c r="L146" s="8">
        <v>63</v>
      </c>
      <c r="M146" s="8">
        <v>0</v>
      </c>
      <c r="N146" s="8">
        <v>0</v>
      </c>
      <c r="O146" s="26"/>
    </row>
    <row r="147" spans="2:15" ht="15.75" customHeight="1" x14ac:dyDescent="0.25">
      <c r="L147" s="8">
        <v>64</v>
      </c>
      <c r="M147" s="8">
        <v>0</v>
      </c>
      <c r="N147" s="8">
        <v>0</v>
      </c>
      <c r="O147" s="26"/>
    </row>
    <row r="148" spans="2:15" ht="15.75" customHeight="1" x14ac:dyDescent="0.25">
      <c r="B148" s="24" t="str">
        <f>IF(C148=" "," ",B143+1)</f>
        <v xml:space="preserve"> </v>
      </c>
      <c r="C148" s="10" t="s">
        <v>32</v>
      </c>
      <c r="D148" s="10"/>
      <c r="E148" s="28" t="s">
        <v>32</v>
      </c>
      <c r="F148" s="28" t="s">
        <v>32</v>
      </c>
      <c r="G148" s="24" t="str">
        <f t="shared" ref="G148:G198" si="8">IF(M143&gt;0,0,IF(N143&gt;0,1,""))</f>
        <v/>
      </c>
      <c r="H148" s="21" t="s">
        <v>81</v>
      </c>
      <c r="I148" s="21" t="str">
        <f>IFERROR(IF(IF(ISERROR(H148-H143),"",H148-H143)&lt;0,"",H148-H143)," ")</f>
        <v xml:space="preserve"> </v>
      </c>
      <c r="J148" s="24" t="str">
        <f t="shared" ref="J148:J198" si="9">IF(M143&gt;0,M143,IF(N143&gt;0,N143," "))</f>
        <v xml:space="preserve"> </v>
      </c>
      <c r="L148" s="8">
        <v>65</v>
      </c>
      <c r="M148" s="8">
        <v>0</v>
      </c>
      <c r="N148" s="8">
        <v>0</v>
      </c>
      <c r="O148" s="26"/>
    </row>
    <row r="149" spans="2:15" ht="15.75" customHeight="1" x14ac:dyDescent="0.25">
      <c r="B149" s="24" t="str">
        <f>IF(C149=" "," ",B148+1)</f>
        <v xml:space="preserve"> </v>
      </c>
      <c r="C149" s="10" t="s">
        <v>32</v>
      </c>
      <c r="D149" s="10"/>
      <c r="E149" s="28" t="s">
        <v>32</v>
      </c>
      <c r="F149" s="28" t="s">
        <v>32</v>
      </c>
      <c r="G149" s="24" t="str">
        <f t="shared" si="8"/>
        <v/>
      </c>
      <c r="H149" s="21" t="s">
        <v>81</v>
      </c>
      <c r="I149" s="21" t="str">
        <f>IFERROR(IF(IF(ISERROR(H149-H148),"",H149-H148)&lt;0,"",H149-H148)," ")</f>
        <v xml:space="preserve"> </v>
      </c>
      <c r="J149" s="24" t="str">
        <f t="shared" si="9"/>
        <v xml:space="preserve"> </v>
      </c>
      <c r="L149" s="8">
        <v>66</v>
      </c>
      <c r="M149" s="8">
        <v>0</v>
      </c>
      <c r="N149" s="8">
        <v>0</v>
      </c>
      <c r="O149" s="26"/>
    </row>
    <row r="150" spans="2:15" ht="15.75" customHeight="1" x14ac:dyDescent="0.25">
      <c r="B150" s="24" t="str">
        <f>IF(C150=" "," ",B149+1)</f>
        <v xml:space="preserve"> </v>
      </c>
      <c r="C150" s="10" t="s">
        <v>32</v>
      </c>
      <c r="D150" s="10"/>
      <c r="E150" s="28" t="s">
        <v>32</v>
      </c>
      <c r="F150" s="28" t="s">
        <v>32</v>
      </c>
      <c r="G150" s="24" t="str">
        <f t="shared" si="8"/>
        <v/>
      </c>
      <c r="H150" s="21" t="s">
        <v>81</v>
      </c>
      <c r="I150" s="21" t="str">
        <f>IFERROR(IF(IF(ISERROR(H150-H149),"",H150-H149)&lt;0,"",H150-H149)," ")</f>
        <v xml:space="preserve"> </v>
      </c>
      <c r="J150" s="24" t="str">
        <f t="shared" si="9"/>
        <v xml:space="preserve"> </v>
      </c>
      <c r="L150" s="8">
        <v>67</v>
      </c>
      <c r="M150" s="8">
        <v>0</v>
      </c>
      <c r="N150" s="8">
        <v>0</v>
      </c>
      <c r="O150" s="26"/>
    </row>
    <row r="151" spans="2:15" ht="15.75" customHeight="1" x14ac:dyDescent="0.25">
      <c r="B151" s="24" t="str">
        <f t="shared" ref="B151:B198" si="10">IF(C151=" "," ",B150+1)</f>
        <v xml:space="preserve"> </v>
      </c>
      <c r="C151" s="10" t="s">
        <v>32</v>
      </c>
      <c r="D151" s="10"/>
      <c r="E151" s="28" t="s">
        <v>32</v>
      </c>
      <c r="F151" s="28" t="s">
        <v>32</v>
      </c>
      <c r="G151" s="24" t="str">
        <f t="shared" si="8"/>
        <v/>
      </c>
      <c r="H151" s="21" t="s">
        <v>81</v>
      </c>
      <c r="I151" s="21" t="str">
        <f t="shared" ref="I151:I198" si="11">IFERROR(IF(IF(ISERROR(H151-H150),"",H151-H150)&lt;0,"",H151-H150)," ")</f>
        <v xml:space="preserve"> </v>
      </c>
      <c r="J151" s="24" t="str">
        <f t="shared" si="9"/>
        <v xml:space="preserve"> </v>
      </c>
      <c r="L151" s="8">
        <v>68</v>
      </c>
      <c r="M151" s="8">
        <v>0</v>
      </c>
      <c r="N151" s="8">
        <v>0</v>
      </c>
      <c r="O151" s="26"/>
    </row>
    <row r="152" spans="2:15" ht="15.75" customHeight="1" x14ac:dyDescent="0.25">
      <c r="B152" s="24" t="str">
        <f t="shared" si="10"/>
        <v xml:space="preserve"> </v>
      </c>
      <c r="C152" s="10" t="s">
        <v>32</v>
      </c>
      <c r="D152" s="10"/>
      <c r="E152" s="28" t="s">
        <v>32</v>
      </c>
      <c r="F152" s="28" t="s">
        <v>32</v>
      </c>
      <c r="G152" s="24" t="str">
        <f t="shared" si="8"/>
        <v/>
      </c>
      <c r="H152" s="21" t="s">
        <v>81</v>
      </c>
      <c r="I152" s="21" t="str">
        <f t="shared" si="11"/>
        <v xml:space="preserve"> </v>
      </c>
      <c r="J152" s="24" t="str">
        <f t="shared" si="9"/>
        <v xml:space="preserve"> </v>
      </c>
      <c r="L152" s="8">
        <v>69</v>
      </c>
      <c r="M152" s="8">
        <v>0</v>
      </c>
      <c r="N152" s="8">
        <v>0</v>
      </c>
      <c r="O152" s="26"/>
    </row>
    <row r="153" spans="2:15" ht="15.75" customHeight="1" x14ac:dyDescent="0.25">
      <c r="B153" s="24" t="str">
        <f t="shared" si="10"/>
        <v xml:space="preserve"> </v>
      </c>
      <c r="C153" s="10" t="s">
        <v>32</v>
      </c>
      <c r="D153" s="10"/>
      <c r="E153" s="28" t="s">
        <v>32</v>
      </c>
      <c r="F153" s="28" t="s">
        <v>32</v>
      </c>
      <c r="G153" s="24" t="str">
        <f t="shared" si="8"/>
        <v/>
      </c>
      <c r="H153" s="21" t="s">
        <v>81</v>
      </c>
      <c r="I153" s="21" t="str">
        <f t="shared" si="11"/>
        <v xml:space="preserve"> </v>
      </c>
      <c r="J153" s="24" t="str">
        <f t="shared" si="9"/>
        <v xml:space="preserve"> </v>
      </c>
      <c r="L153" s="8">
        <v>70</v>
      </c>
      <c r="M153" s="8">
        <v>0</v>
      </c>
      <c r="N153" s="8">
        <v>0</v>
      </c>
      <c r="O153" s="26"/>
    </row>
    <row r="154" spans="2:15" ht="15.75" customHeight="1" x14ac:dyDescent="0.25">
      <c r="B154" s="24" t="str">
        <f t="shared" si="10"/>
        <v xml:space="preserve"> </v>
      </c>
      <c r="C154" s="10" t="s">
        <v>32</v>
      </c>
      <c r="D154" s="10"/>
      <c r="E154" s="28" t="s">
        <v>32</v>
      </c>
      <c r="F154" s="28" t="s">
        <v>32</v>
      </c>
      <c r="G154" s="24" t="str">
        <f t="shared" si="8"/>
        <v/>
      </c>
      <c r="H154" s="21" t="s">
        <v>81</v>
      </c>
      <c r="I154" s="21" t="str">
        <f t="shared" si="11"/>
        <v xml:space="preserve"> </v>
      </c>
      <c r="J154" s="24" t="str">
        <f t="shared" si="9"/>
        <v xml:space="preserve"> </v>
      </c>
      <c r="L154" s="8">
        <v>71</v>
      </c>
      <c r="M154" s="8">
        <v>0</v>
      </c>
      <c r="N154" s="8">
        <v>0</v>
      </c>
      <c r="O154" s="26"/>
    </row>
    <row r="155" spans="2:15" ht="15.75" customHeight="1" x14ac:dyDescent="0.25">
      <c r="B155" s="24" t="str">
        <f t="shared" si="10"/>
        <v xml:space="preserve"> </v>
      </c>
      <c r="C155" s="10" t="s">
        <v>32</v>
      </c>
      <c r="D155" s="10"/>
      <c r="E155" s="28" t="s">
        <v>32</v>
      </c>
      <c r="F155" s="28" t="s">
        <v>32</v>
      </c>
      <c r="G155" s="24" t="str">
        <f t="shared" si="8"/>
        <v/>
      </c>
      <c r="H155" s="21" t="s">
        <v>81</v>
      </c>
      <c r="I155" s="21" t="str">
        <f t="shared" si="11"/>
        <v xml:space="preserve"> </v>
      </c>
      <c r="J155" s="24" t="str">
        <f t="shared" si="9"/>
        <v xml:space="preserve"> </v>
      </c>
      <c r="L155" s="8">
        <v>72</v>
      </c>
      <c r="M155" s="8">
        <v>0</v>
      </c>
      <c r="N155" s="8">
        <v>0</v>
      </c>
      <c r="O155" s="26"/>
    </row>
    <row r="156" spans="2:15" ht="15.75" customHeight="1" x14ac:dyDescent="0.25">
      <c r="B156" s="24" t="str">
        <f t="shared" si="10"/>
        <v xml:space="preserve"> </v>
      </c>
      <c r="C156" s="10" t="s">
        <v>32</v>
      </c>
      <c r="D156" s="10"/>
      <c r="E156" s="28" t="s">
        <v>32</v>
      </c>
      <c r="F156" s="28" t="s">
        <v>32</v>
      </c>
      <c r="G156" s="24" t="str">
        <f t="shared" si="8"/>
        <v/>
      </c>
      <c r="H156" s="21" t="s">
        <v>81</v>
      </c>
      <c r="I156" s="21" t="str">
        <f t="shared" si="11"/>
        <v xml:space="preserve"> </v>
      </c>
      <c r="J156" s="24" t="str">
        <f t="shared" si="9"/>
        <v xml:space="preserve"> </v>
      </c>
      <c r="L156" s="8">
        <v>73</v>
      </c>
      <c r="M156" s="8">
        <v>0</v>
      </c>
      <c r="N156" s="8">
        <v>0</v>
      </c>
      <c r="O156" s="26"/>
    </row>
    <row r="157" spans="2:15" ht="15.75" customHeight="1" x14ac:dyDescent="0.25">
      <c r="B157" s="24" t="str">
        <f t="shared" si="10"/>
        <v xml:space="preserve"> </v>
      </c>
      <c r="C157" s="10" t="s">
        <v>32</v>
      </c>
      <c r="D157" s="10"/>
      <c r="E157" s="28" t="s">
        <v>32</v>
      </c>
      <c r="F157" s="28" t="s">
        <v>32</v>
      </c>
      <c r="G157" s="24" t="str">
        <f t="shared" si="8"/>
        <v/>
      </c>
      <c r="H157" s="21" t="s">
        <v>81</v>
      </c>
      <c r="I157" s="21" t="str">
        <f t="shared" si="11"/>
        <v xml:space="preserve"> </v>
      </c>
      <c r="J157" s="24" t="str">
        <f t="shared" si="9"/>
        <v xml:space="preserve"> </v>
      </c>
      <c r="L157" s="8">
        <v>74</v>
      </c>
      <c r="M157" s="8">
        <v>0</v>
      </c>
      <c r="N157" s="8">
        <v>0</v>
      </c>
      <c r="O157" s="26"/>
    </row>
    <row r="158" spans="2:15" ht="15.75" customHeight="1" x14ac:dyDescent="0.25">
      <c r="B158" s="24" t="str">
        <f t="shared" si="10"/>
        <v xml:space="preserve"> </v>
      </c>
      <c r="C158" s="10" t="s">
        <v>32</v>
      </c>
      <c r="D158" s="10"/>
      <c r="E158" s="28" t="s">
        <v>32</v>
      </c>
      <c r="F158" s="28" t="s">
        <v>32</v>
      </c>
      <c r="G158" s="24" t="str">
        <f t="shared" si="8"/>
        <v/>
      </c>
      <c r="H158" s="21" t="s">
        <v>81</v>
      </c>
      <c r="I158" s="21" t="str">
        <f t="shared" si="11"/>
        <v xml:space="preserve"> </v>
      </c>
      <c r="J158" s="24" t="str">
        <f t="shared" si="9"/>
        <v xml:space="preserve"> </v>
      </c>
      <c r="L158" s="8">
        <v>75</v>
      </c>
      <c r="M158" s="8">
        <v>0</v>
      </c>
      <c r="N158" s="8">
        <v>0</v>
      </c>
      <c r="O158" s="26"/>
    </row>
    <row r="159" spans="2:15" ht="15.75" customHeight="1" x14ac:dyDescent="0.25">
      <c r="B159" s="24" t="str">
        <f t="shared" si="10"/>
        <v xml:space="preserve"> </v>
      </c>
      <c r="C159" s="10" t="s">
        <v>32</v>
      </c>
      <c r="D159" s="10"/>
      <c r="E159" s="28" t="s">
        <v>32</v>
      </c>
      <c r="F159" s="28" t="s">
        <v>32</v>
      </c>
      <c r="G159" s="24" t="str">
        <f t="shared" si="8"/>
        <v/>
      </c>
      <c r="H159" s="21" t="s">
        <v>81</v>
      </c>
      <c r="I159" s="21" t="str">
        <f t="shared" si="11"/>
        <v xml:space="preserve"> </v>
      </c>
      <c r="J159" s="24" t="str">
        <f t="shared" si="9"/>
        <v xml:space="preserve"> </v>
      </c>
      <c r="L159" s="8">
        <v>76</v>
      </c>
      <c r="M159" s="8">
        <v>0</v>
      </c>
      <c r="N159" s="8">
        <v>0</v>
      </c>
      <c r="O159" s="26"/>
    </row>
    <row r="160" spans="2:15" ht="15.75" customHeight="1" x14ac:dyDescent="0.25">
      <c r="B160" s="24" t="str">
        <f t="shared" si="10"/>
        <v xml:space="preserve"> </v>
      </c>
      <c r="C160" s="10" t="s">
        <v>32</v>
      </c>
      <c r="D160" s="10"/>
      <c r="E160" s="28" t="s">
        <v>32</v>
      </c>
      <c r="F160" s="28" t="s">
        <v>32</v>
      </c>
      <c r="G160" s="24" t="str">
        <f t="shared" si="8"/>
        <v/>
      </c>
      <c r="H160" s="21" t="s">
        <v>81</v>
      </c>
      <c r="I160" s="21" t="str">
        <f t="shared" si="11"/>
        <v xml:space="preserve"> </v>
      </c>
      <c r="J160" s="24" t="str">
        <f t="shared" si="9"/>
        <v xml:space="preserve"> </v>
      </c>
      <c r="L160" s="8">
        <v>77</v>
      </c>
      <c r="M160" s="8">
        <v>0</v>
      </c>
      <c r="N160" s="8">
        <v>0</v>
      </c>
      <c r="O160" s="26"/>
    </row>
    <row r="161" spans="2:15" ht="15.75" customHeight="1" x14ac:dyDescent="0.25">
      <c r="B161" s="24" t="str">
        <f t="shared" si="10"/>
        <v xml:space="preserve"> </v>
      </c>
      <c r="C161" s="10" t="s">
        <v>32</v>
      </c>
      <c r="D161" s="10"/>
      <c r="E161" s="28" t="s">
        <v>32</v>
      </c>
      <c r="F161" s="28" t="s">
        <v>32</v>
      </c>
      <c r="G161" s="24" t="str">
        <f t="shared" si="8"/>
        <v/>
      </c>
      <c r="H161" s="21" t="s">
        <v>81</v>
      </c>
      <c r="I161" s="21" t="str">
        <f t="shared" si="11"/>
        <v xml:space="preserve"> </v>
      </c>
      <c r="J161" s="24" t="str">
        <f t="shared" si="9"/>
        <v xml:space="preserve"> </v>
      </c>
      <c r="L161" s="8">
        <v>78</v>
      </c>
      <c r="M161" s="8">
        <v>0</v>
      </c>
      <c r="N161" s="8">
        <v>0</v>
      </c>
      <c r="O161" s="26"/>
    </row>
    <row r="162" spans="2:15" ht="15.75" customHeight="1" x14ac:dyDescent="0.25">
      <c r="B162" s="24" t="str">
        <f t="shared" si="10"/>
        <v xml:space="preserve"> </v>
      </c>
      <c r="C162" s="10" t="s">
        <v>32</v>
      </c>
      <c r="D162" s="10"/>
      <c r="E162" s="28" t="s">
        <v>32</v>
      </c>
      <c r="F162" s="28" t="s">
        <v>32</v>
      </c>
      <c r="G162" s="24" t="str">
        <f t="shared" si="8"/>
        <v/>
      </c>
      <c r="H162" s="21" t="s">
        <v>81</v>
      </c>
      <c r="I162" s="21" t="str">
        <f t="shared" si="11"/>
        <v xml:space="preserve"> </v>
      </c>
      <c r="J162" s="24" t="str">
        <f t="shared" si="9"/>
        <v xml:space="preserve"> </v>
      </c>
      <c r="L162" s="8">
        <v>79</v>
      </c>
      <c r="M162" s="8">
        <v>0</v>
      </c>
      <c r="N162" s="8">
        <v>0</v>
      </c>
      <c r="O162" s="26"/>
    </row>
    <row r="163" spans="2:15" ht="15.75" customHeight="1" x14ac:dyDescent="0.25">
      <c r="B163" s="24" t="str">
        <f t="shared" si="10"/>
        <v xml:space="preserve"> </v>
      </c>
      <c r="C163" s="10" t="s">
        <v>32</v>
      </c>
      <c r="D163" s="10"/>
      <c r="E163" s="28" t="s">
        <v>32</v>
      </c>
      <c r="F163" s="28" t="s">
        <v>32</v>
      </c>
      <c r="G163" s="24" t="str">
        <f t="shared" si="8"/>
        <v/>
      </c>
      <c r="H163" s="21" t="s">
        <v>81</v>
      </c>
      <c r="I163" s="21" t="str">
        <f t="shared" si="11"/>
        <v xml:space="preserve"> </v>
      </c>
      <c r="J163" s="24" t="str">
        <f t="shared" si="9"/>
        <v xml:space="preserve"> </v>
      </c>
      <c r="L163" s="8">
        <v>80</v>
      </c>
      <c r="M163" s="8">
        <v>0</v>
      </c>
      <c r="N163" s="8">
        <v>0</v>
      </c>
      <c r="O163" s="26"/>
    </row>
    <row r="164" spans="2:15" ht="15.75" customHeight="1" x14ac:dyDescent="0.25">
      <c r="B164" s="24" t="str">
        <f t="shared" si="10"/>
        <v xml:space="preserve"> </v>
      </c>
      <c r="C164" s="10" t="s">
        <v>32</v>
      </c>
      <c r="D164" s="10"/>
      <c r="E164" s="28" t="s">
        <v>32</v>
      </c>
      <c r="F164" s="28" t="s">
        <v>32</v>
      </c>
      <c r="G164" s="24" t="str">
        <f t="shared" si="8"/>
        <v/>
      </c>
      <c r="H164" s="21" t="s">
        <v>81</v>
      </c>
      <c r="I164" s="21" t="str">
        <f t="shared" si="11"/>
        <v xml:space="preserve"> </v>
      </c>
      <c r="J164" s="24" t="str">
        <f t="shared" si="9"/>
        <v xml:space="preserve"> </v>
      </c>
      <c r="L164" s="8">
        <v>81</v>
      </c>
      <c r="M164" s="8">
        <v>0</v>
      </c>
      <c r="N164" s="8">
        <v>0</v>
      </c>
      <c r="O164" s="26"/>
    </row>
    <row r="165" spans="2:15" ht="15.75" customHeight="1" x14ac:dyDescent="0.25">
      <c r="B165" s="24" t="str">
        <f t="shared" si="10"/>
        <v xml:space="preserve"> </v>
      </c>
      <c r="C165" s="10" t="s">
        <v>32</v>
      </c>
      <c r="D165" s="10"/>
      <c r="E165" s="28" t="s">
        <v>32</v>
      </c>
      <c r="F165" s="28" t="s">
        <v>32</v>
      </c>
      <c r="G165" s="24" t="str">
        <f t="shared" si="8"/>
        <v/>
      </c>
      <c r="H165" s="21" t="s">
        <v>81</v>
      </c>
      <c r="I165" s="21" t="str">
        <f t="shared" si="11"/>
        <v xml:space="preserve"> </v>
      </c>
      <c r="J165" s="24" t="str">
        <f t="shared" si="9"/>
        <v xml:space="preserve"> </v>
      </c>
      <c r="L165" s="8">
        <v>82</v>
      </c>
      <c r="M165" s="8">
        <v>0</v>
      </c>
      <c r="N165" s="8">
        <v>0</v>
      </c>
      <c r="O165" s="26"/>
    </row>
    <row r="166" spans="2:15" ht="15.75" customHeight="1" x14ac:dyDescent="0.25">
      <c r="B166" s="24" t="str">
        <f t="shared" si="10"/>
        <v xml:space="preserve"> </v>
      </c>
      <c r="C166" s="10" t="s">
        <v>32</v>
      </c>
      <c r="D166" s="10"/>
      <c r="E166" s="28" t="s">
        <v>32</v>
      </c>
      <c r="F166" s="28" t="s">
        <v>32</v>
      </c>
      <c r="G166" s="24" t="str">
        <f t="shared" si="8"/>
        <v/>
      </c>
      <c r="H166" s="21" t="s">
        <v>81</v>
      </c>
      <c r="I166" s="21" t="str">
        <f t="shared" si="11"/>
        <v xml:space="preserve"> </v>
      </c>
      <c r="J166" s="24" t="str">
        <f t="shared" si="9"/>
        <v xml:space="preserve"> </v>
      </c>
      <c r="L166" s="8">
        <v>83</v>
      </c>
      <c r="M166" s="8">
        <v>0</v>
      </c>
      <c r="N166" s="8">
        <v>0</v>
      </c>
      <c r="O166" s="26"/>
    </row>
    <row r="167" spans="2:15" ht="15.75" customHeight="1" x14ac:dyDescent="0.25">
      <c r="B167" s="24" t="str">
        <f t="shared" si="10"/>
        <v xml:space="preserve"> </v>
      </c>
      <c r="C167" s="10" t="s">
        <v>32</v>
      </c>
      <c r="D167" s="10"/>
      <c r="E167" s="28" t="s">
        <v>32</v>
      </c>
      <c r="F167" s="28" t="s">
        <v>32</v>
      </c>
      <c r="G167" s="24" t="str">
        <f t="shared" si="8"/>
        <v/>
      </c>
      <c r="H167" s="21" t="s">
        <v>81</v>
      </c>
      <c r="I167" s="21" t="str">
        <f t="shared" si="11"/>
        <v xml:space="preserve"> </v>
      </c>
      <c r="J167" s="24" t="str">
        <f t="shared" si="9"/>
        <v xml:space="preserve"> </v>
      </c>
      <c r="L167" s="8">
        <v>84</v>
      </c>
      <c r="M167" s="8">
        <v>0</v>
      </c>
      <c r="N167" s="8">
        <v>0</v>
      </c>
      <c r="O167" s="26"/>
    </row>
    <row r="168" spans="2:15" ht="15.75" customHeight="1" x14ac:dyDescent="0.25">
      <c r="B168" s="24" t="str">
        <f t="shared" si="10"/>
        <v xml:space="preserve"> </v>
      </c>
      <c r="C168" s="10" t="s">
        <v>32</v>
      </c>
      <c r="D168" s="10"/>
      <c r="E168" s="28" t="s">
        <v>32</v>
      </c>
      <c r="F168" s="28" t="s">
        <v>32</v>
      </c>
      <c r="G168" s="24" t="str">
        <f t="shared" si="8"/>
        <v/>
      </c>
      <c r="H168" s="21" t="s">
        <v>81</v>
      </c>
      <c r="I168" s="21" t="str">
        <f t="shared" si="11"/>
        <v xml:space="preserve"> </v>
      </c>
      <c r="J168" s="24" t="str">
        <f t="shared" si="9"/>
        <v xml:space="preserve"> </v>
      </c>
      <c r="L168" s="8">
        <v>85</v>
      </c>
      <c r="M168" s="8">
        <v>0</v>
      </c>
      <c r="N168" s="8">
        <v>0</v>
      </c>
      <c r="O168" s="26"/>
    </row>
    <row r="169" spans="2:15" ht="15.75" customHeight="1" x14ac:dyDescent="0.25">
      <c r="B169" s="24" t="str">
        <f t="shared" si="10"/>
        <v xml:space="preserve"> </v>
      </c>
      <c r="C169" s="10" t="s">
        <v>32</v>
      </c>
      <c r="D169" s="10"/>
      <c r="E169" s="28" t="s">
        <v>32</v>
      </c>
      <c r="F169" s="28" t="s">
        <v>32</v>
      </c>
      <c r="G169" s="24" t="str">
        <f t="shared" si="8"/>
        <v/>
      </c>
      <c r="H169" s="21" t="s">
        <v>81</v>
      </c>
      <c r="I169" s="21" t="str">
        <f t="shared" si="11"/>
        <v xml:space="preserve"> </v>
      </c>
      <c r="J169" s="24" t="str">
        <f t="shared" si="9"/>
        <v xml:space="preserve"> </v>
      </c>
      <c r="L169" s="8">
        <v>86</v>
      </c>
      <c r="M169" s="8">
        <v>0</v>
      </c>
      <c r="N169" s="8">
        <v>0</v>
      </c>
      <c r="O169" s="26"/>
    </row>
    <row r="170" spans="2:15" ht="15.75" customHeight="1" x14ac:dyDescent="0.25">
      <c r="B170" s="24" t="str">
        <f t="shared" si="10"/>
        <v xml:space="preserve"> </v>
      </c>
      <c r="C170" s="10" t="s">
        <v>32</v>
      </c>
      <c r="D170" s="10"/>
      <c r="E170" s="28" t="s">
        <v>32</v>
      </c>
      <c r="F170" s="28" t="s">
        <v>32</v>
      </c>
      <c r="G170" s="24" t="str">
        <f t="shared" si="8"/>
        <v/>
      </c>
      <c r="H170" s="21" t="s">
        <v>81</v>
      </c>
      <c r="I170" s="21" t="str">
        <f t="shared" si="11"/>
        <v xml:space="preserve"> </v>
      </c>
      <c r="J170" s="24" t="str">
        <f t="shared" si="9"/>
        <v xml:space="preserve"> </v>
      </c>
      <c r="L170" s="8">
        <v>87</v>
      </c>
      <c r="M170" s="8">
        <v>0</v>
      </c>
      <c r="N170" s="8">
        <v>0</v>
      </c>
      <c r="O170" s="26"/>
    </row>
    <row r="171" spans="2:15" ht="15.75" customHeight="1" x14ac:dyDescent="0.25">
      <c r="B171" s="24" t="str">
        <f t="shared" si="10"/>
        <v xml:space="preserve"> </v>
      </c>
      <c r="C171" s="10" t="s">
        <v>32</v>
      </c>
      <c r="D171" s="10"/>
      <c r="E171" s="28" t="s">
        <v>32</v>
      </c>
      <c r="F171" s="28" t="s">
        <v>32</v>
      </c>
      <c r="G171" s="24" t="str">
        <f t="shared" si="8"/>
        <v/>
      </c>
      <c r="H171" s="21" t="s">
        <v>81</v>
      </c>
      <c r="I171" s="21" t="str">
        <f t="shared" si="11"/>
        <v xml:space="preserve"> </v>
      </c>
      <c r="J171" s="24" t="str">
        <f t="shared" si="9"/>
        <v xml:space="preserve"> </v>
      </c>
      <c r="L171" s="8">
        <v>88</v>
      </c>
      <c r="M171" s="8">
        <v>0</v>
      </c>
      <c r="N171" s="8">
        <v>0</v>
      </c>
      <c r="O171" s="26"/>
    </row>
    <row r="172" spans="2:15" ht="15.75" customHeight="1" x14ac:dyDescent="0.25">
      <c r="B172" s="24" t="str">
        <f t="shared" si="10"/>
        <v xml:space="preserve"> </v>
      </c>
      <c r="C172" s="10" t="s">
        <v>32</v>
      </c>
      <c r="D172" s="10"/>
      <c r="E172" s="28" t="s">
        <v>32</v>
      </c>
      <c r="F172" s="28" t="s">
        <v>32</v>
      </c>
      <c r="G172" s="24" t="str">
        <f t="shared" si="8"/>
        <v/>
      </c>
      <c r="H172" s="21" t="s">
        <v>81</v>
      </c>
      <c r="I172" s="21" t="str">
        <f t="shared" si="11"/>
        <v xml:space="preserve"> </v>
      </c>
      <c r="J172" s="24" t="str">
        <f t="shared" si="9"/>
        <v xml:space="preserve"> </v>
      </c>
      <c r="L172" s="8">
        <v>89</v>
      </c>
      <c r="M172" s="8">
        <v>0</v>
      </c>
      <c r="N172" s="8">
        <v>0</v>
      </c>
      <c r="O172" s="26"/>
    </row>
    <row r="173" spans="2:15" ht="15.75" customHeight="1" x14ac:dyDescent="0.25">
      <c r="B173" s="24" t="str">
        <f t="shared" si="10"/>
        <v xml:space="preserve"> </v>
      </c>
      <c r="C173" s="10" t="s">
        <v>32</v>
      </c>
      <c r="D173" s="10"/>
      <c r="E173" s="28" t="s">
        <v>32</v>
      </c>
      <c r="F173" s="28" t="s">
        <v>32</v>
      </c>
      <c r="G173" s="24" t="str">
        <f t="shared" si="8"/>
        <v/>
      </c>
      <c r="H173" s="21" t="s">
        <v>81</v>
      </c>
      <c r="I173" s="21" t="str">
        <f t="shared" si="11"/>
        <v xml:space="preserve"> </v>
      </c>
      <c r="J173" s="24" t="str">
        <f t="shared" si="9"/>
        <v xml:space="preserve"> </v>
      </c>
      <c r="L173" s="8">
        <v>90</v>
      </c>
      <c r="M173" s="8">
        <v>0</v>
      </c>
      <c r="N173" s="8">
        <v>0</v>
      </c>
      <c r="O173" s="26"/>
    </row>
    <row r="174" spans="2:15" ht="15.75" customHeight="1" x14ac:dyDescent="0.25">
      <c r="B174" s="24" t="str">
        <f t="shared" si="10"/>
        <v xml:space="preserve"> </v>
      </c>
      <c r="C174" s="10" t="s">
        <v>32</v>
      </c>
      <c r="D174" s="10"/>
      <c r="E174" s="28" t="s">
        <v>32</v>
      </c>
      <c r="F174" s="28" t="s">
        <v>32</v>
      </c>
      <c r="G174" s="24" t="str">
        <f t="shared" si="8"/>
        <v/>
      </c>
      <c r="H174" s="21" t="s">
        <v>81</v>
      </c>
      <c r="I174" s="21" t="str">
        <f t="shared" si="11"/>
        <v xml:space="preserve"> </v>
      </c>
      <c r="J174" s="24" t="str">
        <f t="shared" si="9"/>
        <v xml:space="preserve"> </v>
      </c>
      <c r="L174" s="8">
        <v>91</v>
      </c>
      <c r="M174" s="8">
        <v>0</v>
      </c>
      <c r="N174" s="8">
        <v>0</v>
      </c>
      <c r="O174" s="26"/>
    </row>
    <row r="175" spans="2:15" ht="15.75" customHeight="1" x14ac:dyDescent="0.25">
      <c r="B175" s="24" t="str">
        <f t="shared" si="10"/>
        <v xml:space="preserve"> </v>
      </c>
      <c r="C175" s="10" t="s">
        <v>32</v>
      </c>
      <c r="D175" s="10"/>
      <c r="E175" s="28" t="s">
        <v>32</v>
      </c>
      <c r="F175" s="28" t="s">
        <v>32</v>
      </c>
      <c r="G175" s="24" t="str">
        <f t="shared" si="8"/>
        <v/>
      </c>
      <c r="H175" s="21" t="s">
        <v>81</v>
      </c>
      <c r="I175" s="21" t="str">
        <f t="shared" si="11"/>
        <v xml:space="preserve"> </v>
      </c>
      <c r="J175" s="24" t="str">
        <f t="shared" si="9"/>
        <v xml:space="preserve"> </v>
      </c>
      <c r="L175" s="8">
        <v>92</v>
      </c>
      <c r="M175" s="8">
        <v>0</v>
      </c>
      <c r="N175" s="8">
        <v>0</v>
      </c>
      <c r="O175" s="26"/>
    </row>
    <row r="176" spans="2:15" ht="15.75" customHeight="1" x14ac:dyDescent="0.25">
      <c r="B176" s="24" t="str">
        <f t="shared" si="10"/>
        <v xml:space="preserve"> </v>
      </c>
      <c r="C176" s="10" t="s">
        <v>32</v>
      </c>
      <c r="D176" s="10"/>
      <c r="E176" s="28" t="s">
        <v>32</v>
      </c>
      <c r="F176" s="28" t="s">
        <v>32</v>
      </c>
      <c r="G176" s="24" t="str">
        <f t="shared" si="8"/>
        <v/>
      </c>
      <c r="H176" s="21" t="s">
        <v>81</v>
      </c>
      <c r="I176" s="21" t="str">
        <f t="shared" si="11"/>
        <v xml:space="preserve"> </v>
      </c>
      <c r="J176" s="24" t="str">
        <f t="shared" si="9"/>
        <v xml:space="preserve"> </v>
      </c>
      <c r="L176" s="8">
        <v>93</v>
      </c>
      <c r="M176" s="8">
        <v>0</v>
      </c>
      <c r="N176" s="8">
        <v>0</v>
      </c>
      <c r="O176" s="26"/>
    </row>
    <row r="177" spans="2:15" ht="15.75" customHeight="1" x14ac:dyDescent="0.25">
      <c r="B177" s="24" t="str">
        <f t="shared" si="10"/>
        <v xml:space="preserve"> </v>
      </c>
      <c r="C177" s="10" t="s">
        <v>32</v>
      </c>
      <c r="D177" s="10"/>
      <c r="E177" s="28" t="s">
        <v>32</v>
      </c>
      <c r="F177" s="28" t="s">
        <v>32</v>
      </c>
      <c r="G177" s="24" t="str">
        <f t="shared" si="8"/>
        <v/>
      </c>
      <c r="H177" s="21" t="s">
        <v>81</v>
      </c>
      <c r="I177" s="21" t="str">
        <f t="shared" si="11"/>
        <v xml:space="preserve"> </v>
      </c>
      <c r="J177" s="24" t="str">
        <f t="shared" si="9"/>
        <v xml:space="preserve"> </v>
      </c>
      <c r="L177" s="8">
        <v>94</v>
      </c>
      <c r="M177" s="8">
        <v>0</v>
      </c>
      <c r="N177" s="8">
        <v>0</v>
      </c>
      <c r="O177" s="26"/>
    </row>
    <row r="178" spans="2:15" ht="15.75" customHeight="1" x14ac:dyDescent="0.25">
      <c r="B178" s="24" t="str">
        <f t="shared" si="10"/>
        <v xml:space="preserve"> </v>
      </c>
      <c r="C178" s="10" t="s">
        <v>32</v>
      </c>
      <c r="D178" s="10"/>
      <c r="E178" s="28" t="s">
        <v>32</v>
      </c>
      <c r="F178" s="28" t="s">
        <v>32</v>
      </c>
      <c r="G178" s="24" t="str">
        <f t="shared" si="8"/>
        <v/>
      </c>
      <c r="H178" s="21" t="s">
        <v>81</v>
      </c>
      <c r="I178" s="21" t="str">
        <f t="shared" si="11"/>
        <v xml:space="preserve"> </v>
      </c>
      <c r="J178" s="24" t="str">
        <f t="shared" si="9"/>
        <v xml:space="preserve"> </v>
      </c>
      <c r="L178" s="8">
        <v>95</v>
      </c>
      <c r="M178" s="8">
        <v>0</v>
      </c>
      <c r="N178" s="8">
        <v>0</v>
      </c>
      <c r="O178" s="26"/>
    </row>
    <row r="179" spans="2:15" ht="15.75" customHeight="1" x14ac:dyDescent="0.25">
      <c r="B179" s="24" t="str">
        <f t="shared" si="10"/>
        <v xml:space="preserve"> </v>
      </c>
      <c r="C179" s="10" t="s">
        <v>32</v>
      </c>
      <c r="D179" s="10"/>
      <c r="E179" s="28" t="s">
        <v>32</v>
      </c>
      <c r="F179" s="28" t="s">
        <v>32</v>
      </c>
      <c r="G179" s="24" t="str">
        <f t="shared" si="8"/>
        <v/>
      </c>
      <c r="H179" s="21" t="s">
        <v>81</v>
      </c>
      <c r="I179" s="21" t="str">
        <f t="shared" si="11"/>
        <v xml:space="preserve"> </v>
      </c>
      <c r="J179" s="24" t="str">
        <f t="shared" si="9"/>
        <v xml:space="preserve"> </v>
      </c>
      <c r="L179" s="8">
        <v>96</v>
      </c>
      <c r="M179" s="8">
        <v>0</v>
      </c>
      <c r="N179" s="8">
        <v>0</v>
      </c>
      <c r="O179" s="26"/>
    </row>
    <row r="180" spans="2:15" ht="15.75" customHeight="1" x14ac:dyDescent="0.25">
      <c r="B180" s="24" t="str">
        <f t="shared" si="10"/>
        <v xml:space="preserve"> </v>
      </c>
      <c r="C180" s="10" t="s">
        <v>32</v>
      </c>
      <c r="D180" s="10"/>
      <c r="E180" s="28" t="s">
        <v>32</v>
      </c>
      <c r="F180" s="28" t="s">
        <v>32</v>
      </c>
      <c r="G180" s="24" t="str">
        <f t="shared" si="8"/>
        <v/>
      </c>
      <c r="H180" s="21" t="s">
        <v>81</v>
      </c>
      <c r="I180" s="21" t="str">
        <f t="shared" si="11"/>
        <v xml:space="preserve"> </v>
      </c>
      <c r="J180" s="24" t="str">
        <f t="shared" si="9"/>
        <v xml:space="preserve"> </v>
      </c>
      <c r="L180" s="8">
        <v>97</v>
      </c>
      <c r="M180" s="8">
        <v>0</v>
      </c>
      <c r="N180" s="8">
        <v>0</v>
      </c>
      <c r="O180" s="26"/>
    </row>
    <row r="181" spans="2:15" ht="15.75" customHeight="1" x14ac:dyDescent="0.25">
      <c r="B181" s="24" t="str">
        <f t="shared" si="10"/>
        <v xml:space="preserve"> </v>
      </c>
      <c r="C181" s="10" t="s">
        <v>32</v>
      </c>
      <c r="D181" s="10"/>
      <c r="E181" s="28" t="s">
        <v>32</v>
      </c>
      <c r="F181" s="28" t="s">
        <v>32</v>
      </c>
      <c r="G181" s="24" t="str">
        <f t="shared" si="8"/>
        <v/>
      </c>
      <c r="H181" s="21" t="s">
        <v>81</v>
      </c>
      <c r="I181" s="21" t="str">
        <f t="shared" si="11"/>
        <v xml:space="preserve"> </v>
      </c>
      <c r="J181" s="24" t="str">
        <f t="shared" si="9"/>
        <v xml:space="preserve"> </v>
      </c>
      <c r="L181" s="8">
        <v>98</v>
      </c>
      <c r="M181" s="8">
        <v>0</v>
      </c>
      <c r="N181" s="8">
        <v>0</v>
      </c>
      <c r="O181" s="26"/>
    </row>
    <row r="182" spans="2:15" ht="15.75" customHeight="1" x14ac:dyDescent="0.25">
      <c r="B182" s="24" t="str">
        <f t="shared" si="10"/>
        <v xml:space="preserve"> </v>
      </c>
      <c r="C182" s="10" t="s">
        <v>32</v>
      </c>
      <c r="D182" s="10"/>
      <c r="E182" s="28" t="s">
        <v>32</v>
      </c>
      <c r="F182" s="28" t="s">
        <v>32</v>
      </c>
      <c r="G182" s="24" t="str">
        <f t="shared" si="8"/>
        <v/>
      </c>
      <c r="H182" s="21" t="s">
        <v>81</v>
      </c>
      <c r="I182" s="21" t="str">
        <f t="shared" si="11"/>
        <v xml:space="preserve"> </v>
      </c>
      <c r="J182" s="24" t="str">
        <f t="shared" si="9"/>
        <v xml:space="preserve"> </v>
      </c>
      <c r="L182" s="8">
        <v>99</v>
      </c>
      <c r="M182" s="8">
        <v>0</v>
      </c>
      <c r="N182" s="8">
        <v>0</v>
      </c>
      <c r="O182" s="26"/>
    </row>
    <row r="183" spans="2:15" ht="15.75" customHeight="1" x14ac:dyDescent="0.25">
      <c r="B183" s="24" t="str">
        <f t="shared" si="10"/>
        <v xml:space="preserve"> </v>
      </c>
      <c r="C183" s="10" t="s">
        <v>32</v>
      </c>
      <c r="D183" s="10"/>
      <c r="E183" s="28" t="s">
        <v>32</v>
      </c>
      <c r="F183" s="28" t="s">
        <v>32</v>
      </c>
      <c r="G183" s="24" t="str">
        <f t="shared" si="8"/>
        <v/>
      </c>
      <c r="H183" s="21" t="s">
        <v>81</v>
      </c>
      <c r="I183" s="21" t="str">
        <f t="shared" si="11"/>
        <v xml:space="preserve"> </v>
      </c>
      <c r="J183" s="24" t="str">
        <f t="shared" si="9"/>
        <v xml:space="preserve"> </v>
      </c>
      <c r="L183" s="8">
        <v>100</v>
      </c>
      <c r="M183" s="8">
        <v>0</v>
      </c>
      <c r="N183" s="8">
        <v>0</v>
      </c>
      <c r="O183" s="26"/>
    </row>
    <row r="184" spans="2:15" ht="15.75" customHeight="1" x14ac:dyDescent="0.25">
      <c r="B184" s="24" t="str">
        <f t="shared" si="10"/>
        <v xml:space="preserve"> </v>
      </c>
      <c r="C184" s="10" t="s">
        <v>32</v>
      </c>
      <c r="D184" s="10"/>
      <c r="E184" s="28" t="s">
        <v>32</v>
      </c>
      <c r="F184" s="28" t="s">
        <v>32</v>
      </c>
      <c r="G184" s="24" t="str">
        <f t="shared" si="8"/>
        <v/>
      </c>
      <c r="H184" s="21" t="s">
        <v>81</v>
      </c>
      <c r="I184" s="21" t="str">
        <f t="shared" si="11"/>
        <v xml:space="preserve"> </v>
      </c>
      <c r="J184" s="24" t="str">
        <f t="shared" si="9"/>
        <v xml:space="preserve"> </v>
      </c>
      <c r="L184" s="8">
        <v>101</v>
      </c>
      <c r="M184" s="8">
        <v>0</v>
      </c>
      <c r="N184" s="8">
        <v>0</v>
      </c>
      <c r="O184" s="26"/>
    </row>
    <row r="185" spans="2:15" ht="15.75" customHeight="1" x14ac:dyDescent="0.25">
      <c r="B185" s="24" t="str">
        <f t="shared" si="10"/>
        <v xml:space="preserve"> </v>
      </c>
      <c r="C185" s="10" t="s">
        <v>32</v>
      </c>
      <c r="D185" s="10"/>
      <c r="E185" s="28" t="s">
        <v>32</v>
      </c>
      <c r="F185" s="28" t="s">
        <v>32</v>
      </c>
      <c r="G185" s="24" t="str">
        <f t="shared" si="8"/>
        <v/>
      </c>
      <c r="H185" s="21" t="s">
        <v>81</v>
      </c>
      <c r="I185" s="21" t="str">
        <f t="shared" si="11"/>
        <v xml:space="preserve"> </v>
      </c>
      <c r="J185" s="24" t="str">
        <f t="shared" si="9"/>
        <v xml:space="preserve"> </v>
      </c>
      <c r="L185" s="8">
        <v>102</v>
      </c>
      <c r="M185" s="8">
        <v>0</v>
      </c>
      <c r="N185" s="8">
        <v>0</v>
      </c>
      <c r="O185" s="26"/>
    </row>
    <row r="186" spans="2:15" ht="15.75" customHeight="1" x14ac:dyDescent="0.25">
      <c r="B186" s="24" t="str">
        <f t="shared" si="10"/>
        <v xml:space="preserve"> </v>
      </c>
      <c r="C186" s="10" t="s">
        <v>32</v>
      </c>
      <c r="D186" s="10"/>
      <c r="E186" s="28" t="s">
        <v>32</v>
      </c>
      <c r="F186" s="28" t="s">
        <v>32</v>
      </c>
      <c r="G186" s="24" t="str">
        <f t="shared" si="8"/>
        <v/>
      </c>
      <c r="H186" s="21" t="s">
        <v>81</v>
      </c>
      <c r="I186" s="21" t="str">
        <f t="shared" si="11"/>
        <v xml:space="preserve"> </v>
      </c>
      <c r="J186" s="24" t="str">
        <f t="shared" si="9"/>
        <v xml:space="preserve"> </v>
      </c>
      <c r="L186" s="8">
        <v>103</v>
      </c>
      <c r="M186" s="8">
        <v>0</v>
      </c>
      <c r="N186" s="8">
        <v>0</v>
      </c>
      <c r="O186" s="26"/>
    </row>
    <row r="187" spans="2:15" ht="15.75" customHeight="1" x14ac:dyDescent="0.25">
      <c r="B187" s="24" t="str">
        <f t="shared" si="10"/>
        <v xml:space="preserve"> </v>
      </c>
      <c r="C187" s="10" t="s">
        <v>32</v>
      </c>
      <c r="D187" s="10"/>
      <c r="E187" s="28" t="s">
        <v>32</v>
      </c>
      <c r="F187" s="28" t="s">
        <v>32</v>
      </c>
      <c r="G187" s="24" t="str">
        <f t="shared" si="8"/>
        <v/>
      </c>
      <c r="H187" s="21" t="s">
        <v>81</v>
      </c>
      <c r="I187" s="21" t="str">
        <f t="shared" si="11"/>
        <v xml:space="preserve"> </v>
      </c>
      <c r="J187" s="24" t="str">
        <f t="shared" si="9"/>
        <v xml:space="preserve"> </v>
      </c>
      <c r="L187" s="8">
        <v>104</v>
      </c>
      <c r="M187" s="8">
        <v>0</v>
      </c>
      <c r="N187" s="8">
        <v>0</v>
      </c>
      <c r="O187" s="26"/>
    </row>
    <row r="188" spans="2:15" ht="15.75" customHeight="1" x14ac:dyDescent="0.25">
      <c r="B188" s="24" t="str">
        <f t="shared" si="10"/>
        <v xml:space="preserve"> </v>
      </c>
      <c r="C188" s="10" t="s">
        <v>32</v>
      </c>
      <c r="D188" s="10"/>
      <c r="E188" s="28" t="s">
        <v>32</v>
      </c>
      <c r="F188" s="28" t="s">
        <v>32</v>
      </c>
      <c r="G188" s="24" t="str">
        <f t="shared" si="8"/>
        <v/>
      </c>
      <c r="H188" s="21" t="s">
        <v>81</v>
      </c>
      <c r="I188" s="21" t="str">
        <f t="shared" si="11"/>
        <v xml:space="preserve"> </v>
      </c>
      <c r="J188" s="24" t="str">
        <f t="shared" si="9"/>
        <v xml:space="preserve"> </v>
      </c>
      <c r="L188" s="8">
        <v>105</v>
      </c>
      <c r="M188" s="8">
        <v>0</v>
      </c>
      <c r="N188" s="8">
        <v>0</v>
      </c>
      <c r="O188" s="26"/>
    </row>
    <row r="189" spans="2:15" ht="15.75" customHeight="1" x14ac:dyDescent="0.25">
      <c r="B189" s="24" t="str">
        <f t="shared" si="10"/>
        <v xml:space="preserve"> </v>
      </c>
      <c r="C189" s="10" t="s">
        <v>32</v>
      </c>
      <c r="D189" s="10"/>
      <c r="E189" s="28" t="s">
        <v>32</v>
      </c>
      <c r="F189" s="28" t="s">
        <v>32</v>
      </c>
      <c r="G189" s="24" t="str">
        <f t="shared" si="8"/>
        <v/>
      </c>
      <c r="H189" s="21" t="s">
        <v>81</v>
      </c>
      <c r="I189" s="21" t="str">
        <f t="shared" si="11"/>
        <v xml:space="preserve"> </v>
      </c>
      <c r="J189" s="24" t="str">
        <f t="shared" si="9"/>
        <v xml:space="preserve"> </v>
      </c>
      <c r="L189" s="8">
        <v>106</v>
      </c>
      <c r="M189" s="8">
        <v>0</v>
      </c>
      <c r="N189" s="8">
        <v>0</v>
      </c>
      <c r="O189" s="26"/>
    </row>
    <row r="190" spans="2:15" ht="15.75" customHeight="1" x14ac:dyDescent="0.25">
      <c r="B190" s="24" t="str">
        <f t="shared" si="10"/>
        <v xml:space="preserve"> </v>
      </c>
      <c r="C190" s="10" t="s">
        <v>32</v>
      </c>
      <c r="D190" s="10"/>
      <c r="E190" s="28" t="s">
        <v>32</v>
      </c>
      <c r="F190" s="28" t="s">
        <v>32</v>
      </c>
      <c r="G190" s="24" t="str">
        <f t="shared" si="8"/>
        <v/>
      </c>
      <c r="H190" s="21" t="s">
        <v>81</v>
      </c>
      <c r="I190" s="21" t="str">
        <f t="shared" si="11"/>
        <v xml:space="preserve"> </v>
      </c>
      <c r="J190" s="24" t="str">
        <f t="shared" si="9"/>
        <v xml:space="preserve"> </v>
      </c>
      <c r="L190" s="8">
        <v>107</v>
      </c>
      <c r="M190" s="8">
        <v>0</v>
      </c>
      <c r="N190" s="8">
        <v>0</v>
      </c>
      <c r="O190" s="26"/>
    </row>
    <row r="191" spans="2:15" ht="15.75" customHeight="1" x14ac:dyDescent="0.25">
      <c r="B191" s="24" t="str">
        <f t="shared" si="10"/>
        <v xml:space="preserve"> </v>
      </c>
      <c r="C191" s="10" t="s">
        <v>32</v>
      </c>
      <c r="D191" s="10"/>
      <c r="E191" s="28" t="s">
        <v>32</v>
      </c>
      <c r="F191" s="28" t="s">
        <v>32</v>
      </c>
      <c r="G191" s="24" t="str">
        <f t="shared" si="8"/>
        <v/>
      </c>
      <c r="H191" s="21" t="s">
        <v>81</v>
      </c>
      <c r="I191" s="21" t="str">
        <f t="shared" si="11"/>
        <v xml:space="preserve"> </v>
      </c>
      <c r="J191" s="24" t="str">
        <f t="shared" si="9"/>
        <v xml:space="preserve"> </v>
      </c>
      <c r="L191" s="8">
        <v>108</v>
      </c>
      <c r="M191" s="8">
        <v>0</v>
      </c>
      <c r="N191" s="8">
        <v>0</v>
      </c>
      <c r="O191" s="26"/>
    </row>
    <row r="192" spans="2:15" ht="15.75" customHeight="1" x14ac:dyDescent="0.25">
      <c r="B192" s="24" t="str">
        <f t="shared" si="10"/>
        <v xml:space="preserve"> </v>
      </c>
      <c r="C192" s="10" t="s">
        <v>32</v>
      </c>
      <c r="D192" s="10"/>
      <c r="E192" s="28" t="s">
        <v>32</v>
      </c>
      <c r="F192" s="28" t="s">
        <v>32</v>
      </c>
      <c r="G192" s="24" t="str">
        <f t="shared" si="8"/>
        <v/>
      </c>
      <c r="H192" s="21" t="s">
        <v>81</v>
      </c>
      <c r="I192" s="21" t="str">
        <f t="shared" si="11"/>
        <v xml:space="preserve"> </v>
      </c>
      <c r="J192" s="24" t="str">
        <f t="shared" si="9"/>
        <v xml:space="preserve"> </v>
      </c>
      <c r="L192" s="8">
        <v>109</v>
      </c>
      <c r="M192" s="8">
        <v>0</v>
      </c>
      <c r="N192" s="8">
        <v>0</v>
      </c>
      <c r="O192" s="26"/>
    </row>
    <row r="193" spans="2:15" ht="15.75" customHeight="1" x14ac:dyDescent="0.25">
      <c r="B193" s="24" t="str">
        <f t="shared" si="10"/>
        <v xml:space="preserve"> </v>
      </c>
      <c r="C193" s="10" t="s">
        <v>32</v>
      </c>
      <c r="D193" s="10"/>
      <c r="E193" s="28" t="s">
        <v>32</v>
      </c>
      <c r="F193" s="28" t="s">
        <v>32</v>
      </c>
      <c r="G193" s="24" t="str">
        <f t="shared" si="8"/>
        <v/>
      </c>
      <c r="H193" s="21" t="s">
        <v>81</v>
      </c>
      <c r="I193" s="21" t="str">
        <f t="shared" si="11"/>
        <v xml:space="preserve"> </v>
      </c>
      <c r="J193" s="24" t="str">
        <f t="shared" si="9"/>
        <v xml:space="preserve"> </v>
      </c>
      <c r="L193" s="8">
        <v>110</v>
      </c>
      <c r="M193" s="8">
        <v>0</v>
      </c>
      <c r="N193" s="8">
        <v>0</v>
      </c>
      <c r="O193" s="26"/>
    </row>
    <row r="194" spans="2:15" ht="15.75" customHeight="1" x14ac:dyDescent="0.25">
      <c r="B194" s="24" t="str">
        <f t="shared" si="10"/>
        <v xml:space="preserve"> </v>
      </c>
      <c r="C194" s="10" t="s">
        <v>32</v>
      </c>
      <c r="D194" s="10"/>
      <c r="E194" s="28" t="s">
        <v>32</v>
      </c>
      <c r="F194" s="28" t="s">
        <v>32</v>
      </c>
      <c r="G194" s="24" t="str">
        <f t="shared" si="8"/>
        <v/>
      </c>
      <c r="H194" s="21" t="s">
        <v>81</v>
      </c>
      <c r="I194" s="21" t="str">
        <f t="shared" si="11"/>
        <v xml:space="preserve"> </v>
      </c>
      <c r="J194" s="24" t="str">
        <f t="shared" si="9"/>
        <v xml:space="preserve"> </v>
      </c>
      <c r="L194" s="8">
        <v>111</v>
      </c>
      <c r="M194" s="8">
        <v>0</v>
      </c>
      <c r="N194" s="8">
        <v>0</v>
      </c>
      <c r="O194" s="26"/>
    </row>
    <row r="195" spans="2:15" ht="15.75" customHeight="1" x14ac:dyDescent="0.25">
      <c r="B195" s="24" t="str">
        <f t="shared" si="10"/>
        <v xml:space="preserve"> </v>
      </c>
      <c r="C195" s="10" t="s">
        <v>32</v>
      </c>
      <c r="D195" s="10"/>
      <c r="E195" s="28" t="s">
        <v>32</v>
      </c>
      <c r="F195" s="28" t="s">
        <v>32</v>
      </c>
      <c r="G195" s="24" t="str">
        <f t="shared" si="8"/>
        <v/>
      </c>
      <c r="H195" s="21" t="s">
        <v>81</v>
      </c>
      <c r="I195" s="21" t="str">
        <f t="shared" si="11"/>
        <v xml:space="preserve"> </v>
      </c>
      <c r="J195" s="24" t="str">
        <f t="shared" si="9"/>
        <v xml:space="preserve"> </v>
      </c>
      <c r="L195" s="8">
        <v>112</v>
      </c>
      <c r="M195" s="8">
        <v>0</v>
      </c>
      <c r="N195" s="8">
        <v>0</v>
      </c>
      <c r="O195" s="26"/>
    </row>
    <row r="196" spans="2:15" ht="15.75" customHeight="1" x14ac:dyDescent="0.25">
      <c r="B196" s="24" t="str">
        <f t="shared" si="10"/>
        <v xml:space="preserve"> </v>
      </c>
      <c r="C196" s="10" t="s">
        <v>32</v>
      </c>
      <c r="D196" s="10"/>
      <c r="E196" s="28" t="s">
        <v>32</v>
      </c>
      <c r="F196" s="28" t="s">
        <v>32</v>
      </c>
      <c r="G196" s="24" t="str">
        <f t="shared" si="8"/>
        <v/>
      </c>
      <c r="H196" s="21" t="s">
        <v>81</v>
      </c>
      <c r="I196" s="21" t="str">
        <f t="shared" si="11"/>
        <v xml:space="preserve"> </v>
      </c>
      <c r="J196" s="24" t="str">
        <f t="shared" si="9"/>
        <v xml:space="preserve"> </v>
      </c>
      <c r="O196" s="26"/>
    </row>
    <row r="197" spans="2:15" ht="15.75" customHeight="1" x14ac:dyDescent="0.25">
      <c r="B197" s="24" t="str">
        <f t="shared" si="10"/>
        <v xml:space="preserve"> </v>
      </c>
      <c r="C197" s="10" t="s">
        <v>32</v>
      </c>
      <c r="D197" s="10"/>
      <c r="E197" s="28" t="s">
        <v>32</v>
      </c>
      <c r="F197" s="28" t="s">
        <v>32</v>
      </c>
      <c r="G197" s="24" t="str">
        <f t="shared" si="8"/>
        <v/>
      </c>
      <c r="H197" s="21" t="s">
        <v>81</v>
      </c>
      <c r="I197" s="21" t="str">
        <f t="shared" si="11"/>
        <v xml:space="preserve"> </v>
      </c>
      <c r="J197" s="24" t="str">
        <f t="shared" si="9"/>
        <v xml:space="preserve"> </v>
      </c>
      <c r="O197" s="26"/>
    </row>
    <row r="198" spans="2:15" ht="15.75" customHeight="1" x14ac:dyDescent="0.25">
      <c r="B198" s="24" t="str">
        <f t="shared" si="10"/>
        <v xml:space="preserve"> </v>
      </c>
      <c r="C198" s="10" t="s">
        <v>32</v>
      </c>
      <c r="D198" s="10"/>
      <c r="E198" s="28" t="s">
        <v>32</v>
      </c>
      <c r="F198" s="28" t="s">
        <v>32</v>
      </c>
      <c r="G198" s="24" t="str">
        <f t="shared" si="8"/>
        <v/>
      </c>
      <c r="H198" s="21" t="s">
        <v>81</v>
      </c>
      <c r="I198" s="21" t="str">
        <f t="shared" si="11"/>
        <v xml:space="preserve"> </v>
      </c>
      <c r="J198" s="24" t="str">
        <f t="shared" si="9"/>
        <v xml:space="preserve"> </v>
      </c>
    </row>
    <row r="199" spans="2:15" ht="15.75" customHeight="1" x14ac:dyDescent="0.25"/>
    <row r="40408" spans="3:3" x14ac:dyDescent="0.25">
      <c r="C40408" s="1">
        <v>1888</v>
      </c>
    </row>
  </sheetData>
  <mergeCells count="76">
    <mergeCell ref="Z81:Z85"/>
    <mergeCell ref="AA81:AA85"/>
    <mergeCell ref="AB81:AB85"/>
    <mergeCell ref="W80:W85"/>
    <mergeCell ref="X80:X85"/>
    <mergeCell ref="Y80:Z80"/>
    <mergeCell ref="R81:R85"/>
    <mergeCell ref="S81:S85"/>
    <mergeCell ref="T81:T85"/>
    <mergeCell ref="U81:U85"/>
    <mergeCell ref="Y81:Y85"/>
    <mergeCell ref="Y8:Z8"/>
    <mergeCell ref="Y11:Z11"/>
    <mergeCell ref="P2:Y2"/>
    <mergeCell ref="P4:P7"/>
    <mergeCell ref="AA80:AB80"/>
    <mergeCell ref="AA21:AB21"/>
    <mergeCell ref="R22:R26"/>
    <mergeCell ref="S22:S26"/>
    <mergeCell ref="T22:T26"/>
    <mergeCell ref="U22:U26"/>
    <mergeCell ref="Y22:Y26"/>
    <mergeCell ref="Z22:Z26"/>
    <mergeCell ref="AA22:AA26"/>
    <mergeCell ref="AB22:AB26"/>
    <mergeCell ref="W21:W26"/>
    <mergeCell ref="X21:X26"/>
    <mergeCell ref="R4:R7"/>
    <mergeCell ref="S4:S7"/>
    <mergeCell ref="T4:T7"/>
    <mergeCell ref="U4:U7"/>
    <mergeCell ref="E1:J3"/>
    <mergeCell ref="C18:I18"/>
    <mergeCell ref="C13:I13"/>
    <mergeCell ref="C15:D16"/>
    <mergeCell ref="E15:E16"/>
    <mergeCell ref="Q4:Q7"/>
    <mergeCell ref="X4:X7"/>
    <mergeCell ref="C30:I30"/>
    <mergeCell ref="P21:P26"/>
    <mergeCell ref="P19:Y19"/>
    <mergeCell ref="Q21:Q26"/>
    <mergeCell ref="R21:S21"/>
    <mergeCell ref="T21:U21"/>
    <mergeCell ref="Y21:Z21"/>
    <mergeCell ref="C23:I24"/>
    <mergeCell ref="C4:C5"/>
    <mergeCell ref="D4:D5"/>
    <mergeCell ref="E4:E5"/>
    <mergeCell ref="C8:I9"/>
    <mergeCell ref="C10:I11"/>
    <mergeCell ref="V4:V7"/>
    <mergeCell ref="W4:W7"/>
    <mergeCell ref="J80:J83"/>
    <mergeCell ref="P80:P85"/>
    <mergeCell ref="B80:B83"/>
    <mergeCell ref="C80:C83"/>
    <mergeCell ref="E80:E83"/>
    <mergeCell ref="F80:F83"/>
    <mergeCell ref="G80:G83"/>
    <mergeCell ref="AA11:AB11"/>
    <mergeCell ref="AA4:AB7"/>
    <mergeCell ref="Y4:Z7"/>
    <mergeCell ref="D80:D83"/>
    <mergeCell ref="AA8:AB8"/>
    <mergeCell ref="Y9:Z9"/>
    <mergeCell ref="AA9:AB9"/>
    <mergeCell ref="Y10:Z10"/>
    <mergeCell ref="AA10:AB10"/>
    <mergeCell ref="Q80:Q85"/>
    <mergeCell ref="R80:S80"/>
    <mergeCell ref="T80:U80"/>
    <mergeCell ref="C78:I78"/>
    <mergeCell ref="H80:H83"/>
    <mergeCell ref="I80:I83"/>
    <mergeCell ref="C37:I37"/>
  </mergeCells>
  <conditionalFormatting sqref="C84 C133:D143 C148:D198">
    <cfRule type="notContainsBlanks" dxfId="59" priority="63">
      <formula>LEN(TRIM(C84))&gt;0</formula>
    </cfRule>
  </conditionalFormatting>
  <conditionalFormatting sqref="B148:B198 G148:J198 E84:J102 B84:B143 E104:J124 E103:F103 E126:I143 E125:F125 J125:J143">
    <cfRule type="expression" dxfId="58" priority="62">
      <formula>IF($C84=" ",FALSE,TRUE)</formula>
    </cfRule>
  </conditionalFormatting>
  <conditionalFormatting sqref="C85">
    <cfRule type="notContainsBlanks" dxfId="57" priority="61">
      <formula>LEN(TRIM(C85))&gt;0</formula>
    </cfRule>
  </conditionalFormatting>
  <conditionalFormatting sqref="C86">
    <cfRule type="notContainsBlanks" dxfId="56" priority="60">
      <formula>LEN(TRIM(C86))&gt;0</formula>
    </cfRule>
  </conditionalFormatting>
  <conditionalFormatting sqref="C87">
    <cfRule type="notContainsBlanks" dxfId="55" priority="59">
      <formula>LEN(TRIM(C87))&gt;0</formula>
    </cfRule>
  </conditionalFormatting>
  <conditionalFormatting sqref="C88">
    <cfRule type="notContainsBlanks" dxfId="54" priority="58">
      <formula>LEN(TRIM(C88))&gt;0</formula>
    </cfRule>
  </conditionalFormatting>
  <conditionalFormatting sqref="C89">
    <cfRule type="notContainsBlanks" dxfId="53" priority="57">
      <formula>LEN(TRIM(C89))&gt;0</formula>
    </cfRule>
  </conditionalFormatting>
  <conditionalFormatting sqref="C90">
    <cfRule type="notContainsBlanks" dxfId="52" priority="56">
      <formula>LEN(TRIM(C90))&gt;0</formula>
    </cfRule>
  </conditionalFormatting>
  <conditionalFormatting sqref="C91">
    <cfRule type="notContainsBlanks" dxfId="51" priority="55">
      <formula>LEN(TRIM(C91))&gt;0</formula>
    </cfRule>
  </conditionalFormatting>
  <conditionalFormatting sqref="C92">
    <cfRule type="notContainsBlanks" dxfId="50" priority="54">
      <formula>LEN(TRIM(C92))&gt;0</formula>
    </cfRule>
  </conditionalFormatting>
  <conditionalFormatting sqref="C93">
    <cfRule type="notContainsBlanks" dxfId="49" priority="53">
      <formula>LEN(TRIM(C93))&gt;0</formula>
    </cfRule>
  </conditionalFormatting>
  <conditionalFormatting sqref="C94">
    <cfRule type="notContainsBlanks" dxfId="48" priority="52">
      <formula>LEN(TRIM(C94))&gt;0</formula>
    </cfRule>
  </conditionalFormatting>
  <conditionalFormatting sqref="C95">
    <cfRule type="notContainsBlanks" dxfId="47" priority="51">
      <formula>LEN(TRIM(C95))&gt;0</formula>
    </cfRule>
  </conditionalFormatting>
  <conditionalFormatting sqref="C96">
    <cfRule type="notContainsBlanks" dxfId="46" priority="50">
      <formula>LEN(TRIM(C96))&gt;0</formula>
    </cfRule>
  </conditionalFormatting>
  <conditionalFormatting sqref="C97">
    <cfRule type="notContainsBlanks" dxfId="45" priority="49">
      <formula>LEN(TRIM(C97))&gt;0</formula>
    </cfRule>
  </conditionalFormatting>
  <conditionalFormatting sqref="C98">
    <cfRule type="notContainsBlanks" dxfId="44" priority="48">
      <formula>LEN(TRIM(C98))&gt;0</formula>
    </cfRule>
  </conditionalFormatting>
  <conditionalFormatting sqref="C99">
    <cfRule type="notContainsBlanks" dxfId="43" priority="47">
      <formula>LEN(TRIM(C99))&gt;0</formula>
    </cfRule>
  </conditionalFormatting>
  <conditionalFormatting sqref="C100">
    <cfRule type="notContainsBlanks" dxfId="42" priority="46">
      <formula>LEN(TRIM(C100))&gt;0</formula>
    </cfRule>
  </conditionalFormatting>
  <conditionalFormatting sqref="C101">
    <cfRule type="notContainsBlanks" dxfId="41" priority="45">
      <formula>LEN(TRIM(C101))&gt;0</formula>
    </cfRule>
  </conditionalFormatting>
  <conditionalFormatting sqref="C102">
    <cfRule type="notContainsBlanks" dxfId="40" priority="44">
      <formula>LEN(TRIM(C102))&gt;0</formula>
    </cfRule>
  </conditionalFormatting>
  <conditionalFormatting sqref="C104">
    <cfRule type="notContainsBlanks" dxfId="39" priority="43">
      <formula>LEN(TRIM(C104))&gt;0</formula>
    </cfRule>
  </conditionalFormatting>
  <conditionalFormatting sqref="C105">
    <cfRule type="notContainsBlanks" dxfId="38" priority="42">
      <formula>LEN(TRIM(C105))&gt;0</formula>
    </cfRule>
  </conditionalFormatting>
  <conditionalFormatting sqref="C106">
    <cfRule type="notContainsBlanks" dxfId="37" priority="41">
      <formula>LEN(TRIM(C106))&gt;0</formula>
    </cfRule>
  </conditionalFormatting>
  <conditionalFormatting sqref="C107">
    <cfRule type="notContainsBlanks" dxfId="36" priority="40">
      <formula>LEN(TRIM(C107))&gt;0</formula>
    </cfRule>
  </conditionalFormatting>
  <conditionalFormatting sqref="C108">
    <cfRule type="notContainsBlanks" dxfId="35" priority="39">
      <formula>LEN(TRIM(C108))&gt;0</formula>
    </cfRule>
  </conditionalFormatting>
  <conditionalFormatting sqref="C109">
    <cfRule type="notContainsBlanks" dxfId="34" priority="38">
      <formula>LEN(TRIM(C109))&gt;0</formula>
    </cfRule>
  </conditionalFormatting>
  <conditionalFormatting sqref="C110">
    <cfRule type="notContainsBlanks" dxfId="33" priority="37">
      <formula>LEN(TRIM(C110))&gt;0</formula>
    </cfRule>
  </conditionalFormatting>
  <conditionalFormatting sqref="C111">
    <cfRule type="notContainsBlanks" dxfId="32" priority="36">
      <formula>LEN(TRIM(C111))&gt;0</formula>
    </cfRule>
  </conditionalFormatting>
  <conditionalFormatting sqref="C112">
    <cfRule type="notContainsBlanks" dxfId="31" priority="35">
      <formula>LEN(TRIM(C112))&gt;0</formula>
    </cfRule>
  </conditionalFormatting>
  <conditionalFormatting sqref="C113">
    <cfRule type="notContainsBlanks" dxfId="30" priority="34">
      <formula>LEN(TRIM(C113))&gt;0</formula>
    </cfRule>
  </conditionalFormatting>
  <conditionalFormatting sqref="C114">
    <cfRule type="notContainsBlanks" dxfId="29" priority="33">
      <formula>LEN(TRIM(C114))&gt;0</formula>
    </cfRule>
  </conditionalFormatting>
  <conditionalFormatting sqref="C115">
    <cfRule type="notContainsBlanks" dxfId="28" priority="32">
      <formula>LEN(TRIM(C115))&gt;0</formula>
    </cfRule>
  </conditionalFormatting>
  <conditionalFormatting sqref="C116">
    <cfRule type="notContainsBlanks" dxfId="27" priority="31">
      <formula>LEN(TRIM(C116))&gt;0</formula>
    </cfRule>
  </conditionalFormatting>
  <conditionalFormatting sqref="C117">
    <cfRule type="notContainsBlanks" dxfId="26" priority="30">
      <formula>LEN(TRIM(C117))&gt;0</formula>
    </cfRule>
  </conditionalFormatting>
  <conditionalFormatting sqref="C118">
    <cfRule type="notContainsBlanks" dxfId="25" priority="29">
      <formula>LEN(TRIM(C118))&gt;0</formula>
    </cfRule>
  </conditionalFormatting>
  <conditionalFormatting sqref="C119">
    <cfRule type="notContainsBlanks" dxfId="24" priority="28">
      <formula>LEN(TRIM(C119))&gt;0</formula>
    </cfRule>
  </conditionalFormatting>
  <conditionalFormatting sqref="C120">
    <cfRule type="notContainsBlanks" dxfId="23" priority="27">
      <formula>LEN(TRIM(C120))&gt;0</formula>
    </cfRule>
  </conditionalFormatting>
  <conditionalFormatting sqref="C121">
    <cfRule type="notContainsBlanks" dxfId="22" priority="26">
      <formula>LEN(TRIM(C121))&gt;0</formula>
    </cfRule>
  </conditionalFormatting>
  <conditionalFormatting sqref="C122">
    <cfRule type="notContainsBlanks" dxfId="21" priority="25">
      <formula>LEN(TRIM(C122))&gt;0</formula>
    </cfRule>
  </conditionalFormatting>
  <conditionalFormatting sqref="C123">
    <cfRule type="notContainsBlanks" dxfId="20" priority="24">
      <formula>LEN(TRIM(C123))&gt;0</formula>
    </cfRule>
  </conditionalFormatting>
  <conditionalFormatting sqref="C124">
    <cfRule type="notContainsBlanks" dxfId="19" priority="23">
      <formula>LEN(TRIM(C124))&gt;0</formula>
    </cfRule>
  </conditionalFormatting>
  <conditionalFormatting sqref="D125">
    <cfRule type="notContainsBlanks" dxfId="18" priority="22">
      <formula>LEN(TRIM(D125))&gt;0</formula>
    </cfRule>
  </conditionalFormatting>
  <conditionalFormatting sqref="C126:D126">
    <cfRule type="notContainsBlanks" dxfId="17" priority="21">
      <formula>LEN(TRIM(C126))&gt;0</formula>
    </cfRule>
  </conditionalFormatting>
  <conditionalFormatting sqref="C127:D127">
    <cfRule type="notContainsBlanks" dxfId="16" priority="20">
      <formula>LEN(TRIM(C127))&gt;0</formula>
    </cfRule>
  </conditionalFormatting>
  <conditionalFormatting sqref="C128:D128">
    <cfRule type="notContainsBlanks" dxfId="15" priority="19">
      <formula>LEN(TRIM(C128))&gt;0</formula>
    </cfRule>
  </conditionalFormatting>
  <conditionalFormatting sqref="C129:D129">
    <cfRule type="notContainsBlanks" dxfId="14" priority="18">
      <formula>LEN(TRIM(C129))&gt;0</formula>
    </cfRule>
  </conditionalFormatting>
  <conditionalFormatting sqref="C130:D130">
    <cfRule type="notContainsBlanks" dxfId="13" priority="17">
      <formula>LEN(TRIM(C130))&gt;0</formula>
    </cfRule>
  </conditionalFormatting>
  <conditionalFormatting sqref="C131:D131">
    <cfRule type="notContainsBlanks" dxfId="12" priority="16">
      <formula>LEN(TRIM(C131))&gt;0</formula>
    </cfRule>
  </conditionalFormatting>
  <conditionalFormatting sqref="C132:D132">
    <cfRule type="notContainsBlanks" dxfId="11" priority="15">
      <formula>LEN(TRIM(C132))&gt;0</formula>
    </cfRule>
  </conditionalFormatting>
  <conditionalFormatting sqref="E148:E198">
    <cfRule type="expression" dxfId="10" priority="12">
      <formula>IF($C148=" ",FALSE,TRUE)</formula>
    </cfRule>
  </conditionalFormatting>
  <conditionalFormatting sqref="F148:F198">
    <cfRule type="expression" dxfId="9" priority="11">
      <formula>IF($C148=" ",FALSE,TRUE)</formula>
    </cfRule>
  </conditionalFormatting>
  <conditionalFormatting sqref="C103">
    <cfRule type="notContainsBlanks" dxfId="8" priority="10">
      <formula>LEN(TRIM(C103))&gt;0</formula>
    </cfRule>
  </conditionalFormatting>
  <conditionalFormatting sqref="C125">
    <cfRule type="notContainsBlanks" dxfId="7" priority="9">
      <formula>LEN(TRIM(C125))&gt;0</formula>
    </cfRule>
  </conditionalFormatting>
  <conditionalFormatting sqref="D84:D124">
    <cfRule type="expression" dxfId="6" priority="8">
      <formula>IF($C84=" ",FALSE,TRUE)</formula>
    </cfRule>
  </conditionalFormatting>
  <conditionalFormatting sqref="I103:K103">
    <cfRule type="expression" dxfId="5" priority="7">
      <formula>IF($C103=" ",FALSE,TRUE)</formula>
    </cfRule>
  </conditionalFormatting>
  <conditionalFormatting sqref="I125">
    <cfRule type="expression" dxfId="4" priority="5">
      <formula>IF($C125=" ",FALSE,TRUE)</formula>
    </cfRule>
  </conditionalFormatting>
  <conditionalFormatting sqref="H125">
    <cfRule type="expression" dxfId="3" priority="4">
      <formula>IF($C125=" ",FALSE,TRUE)</formula>
    </cfRule>
  </conditionalFormatting>
  <conditionalFormatting sqref="G103">
    <cfRule type="expression" dxfId="2" priority="3">
      <formula>IF($C103=" ",FALSE,TRUE)</formula>
    </cfRule>
  </conditionalFormatting>
  <conditionalFormatting sqref="H103">
    <cfRule type="expression" dxfId="1" priority="2">
      <formula>IF($C103=" ",FALSE,TRUE)</formula>
    </cfRule>
  </conditionalFormatting>
  <conditionalFormatting sqref="G125">
    <cfRule type="expression" dxfId="0" priority="1">
      <formula>IF($C125=" ",FALSE,TRUE)</formula>
    </cfRule>
  </conditionalFormatting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headerFooter>
    <oddFooter>&amp;RСтраница&amp;P из &amp;N</oddFooter>
  </headerFooter>
  <rowBreaks count="2" manualBreakCount="2">
    <brk id="76" max="27" man="1"/>
    <brk id="144" max="24" man="1"/>
  </rowBreaks>
  <colBreaks count="1" manualBreakCount="1">
    <brk id="11" max="136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</vt:i4>
      </vt:variant>
      <vt:variant>
        <vt:lpstr>Именованные диапазоны</vt:lpstr>
      </vt:variant>
      <vt:variant>
        <vt:i4>32</vt:i4>
      </vt:variant>
    </vt:vector>
  </HeadingPairs>
  <TitlesOfParts>
    <vt:vector size="50" baseType="lpstr">
      <vt:lpstr>Лот</vt:lpstr>
      <vt:lpstr>Анализ изменений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'1'!_ftnref1</vt:lpstr>
      <vt:lpstr>'10'!_ftnref1</vt:lpstr>
      <vt:lpstr>'11'!_ftnref1</vt:lpstr>
      <vt:lpstr>'12'!_ftnref1</vt:lpstr>
      <vt:lpstr>'13'!_ftnref1</vt:lpstr>
      <vt:lpstr>'14'!_ftnref1</vt:lpstr>
      <vt:lpstr>'15'!_ftnref1</vt:lpstr>
      <vt:lpstr>'16'!_ftnref1</vt:lpstr>
      <vt:lpstr>'2'!_ftnref1</vt:lpstr>
      <vt:lpstr>'3'!_ftnref1</vt:lpstr>
      <vt:lpstr>'4'!_ftnref1</vt:lpstr>
      <vt:lpstr>'5'!_ftnref1</vt:lpstr>
      <vt:lpstr>'6'!_ftnref1</vt:lpstr>
      <vt:lpstr>'7'!_ftnref1</vt:lpstr>
      <vt:lpstr>'8'!_ftnref1</vt:lpstr>
      <vt:lpstr>'9'!_ftnref1</vt:lpstr>
      <vt:lpstr>'1'!Область_печати</vt:lpstr>
      <vt:lpstr>'10'!Область_печати</vt:lpstr>
      <vt:lpstr>'11'!Область_печати</vt:lpstr>
      <vt:lpstr>'12'!Область_печати</vt:lpstr>
      <vt:lpstr>'13'!Область_печати</vt:lpstr>
      <vt:lpstr>'14'!Область_печати</vt:lpstr>
      <vt:lpstr>'15'!Область_печати</vt:lpstr>
      <vt:lpstr>'16'!Область_печати</vt:lpstr>
      <vt:lpstr>'2'!Область_печати</vt:lpstr>
      <vt:lpstr>'3'!Область_печати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  <vt:lpstr>'8'!Область_печати</vt:lpstr>
      <vt:lpstr>'9'!Область_печати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Марфин Илья Сергеевич</cp:lastModifiedBy>
  <cp:lastPrinted>2014-12-10T10:52:54Z</cp:lastPrinted>
  <dcterms:created xsi:type="dcterms:W3CDTF">2014-09-29T16:08:57Z</dcterms:created>
  <dcterms:modified xsi:type="dcterms:W3CDTF">2014-12-19T16:52:44Z</dcterms:modified>
</cp:coreProperties>
</file>