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 firstSheet="1" activeTab="1"/>
  </bookViews>
  <sheets>
    <sheet name="лоты" sheetId="4" state="hidden" r:id="rId1"/>
    <sheet name="505" sheetId="5" r:id="rId2"/>
    <sheet name="702" sheetId="6" r:id="rId3"/>
    <sheet name="C7" sheetId="7" r:id="rId4"/>
  </sheets>
  <externalReferences>
    <externalReference r:id="rId5"/>
    <externalReference r:id="rId6"/>
  </externalReferences>
  <definedNames>
    <definedName name="_ftn1" localSheetId="1">'505'!#REF!</definedName>
    <definedName name="_ftn1" localSheetId="2">'702'!#REF!</definedName>
    <definedName name="_ftn1" localSheetId="3">'C7'!#REF!</definedName>
    <definedName name="_ftnref1" localSheetId="1">'505'!$B$37</definedName>
    <definedName name="_ftnref1" localSheetId="2">'702'!$B$37</definedName>
    <definedName name="_ftnref1" localSheetId="3">'C7'!$B$37</definedName>
    <definedName name="_xlnm.Print_Area" localSheetId="1">'505'!$A$1:$AC$158</definedName>
    <definedName name="_xlnm.Print_Area" localSheetId="2">'702'!$A$1:$AC$169</definedName>
    <definedName name="_xlnm.Print_Area" localSheetId="3">'C7'!$A$1:$AC$166</definedName>
  </definedNames>
  <calcPr calcId="125725"/>
</workbook>
</file>

<file path=xl/calcChain.xml><?xml version="1.0" encoding="utf-8"?>
<calcChain xmlns="http://schemas.openxmlformats.org/spreadsheetml/2006/main">
  <c r="AA158" i="7"/>
  <c r="Y158"/>
  <c r="T158"/>
  <c r="R158"/>
  <c r="AC156"/>
  <c r="V156"/>
  <c r="AC155"/>
  <c r="V155"/>
  <c r="AC154"/>
  <c r="V154"/>
  <c r="AC153"/>
  <c r="V153"/>
  <c r="AC152"/>
  <c r="V152"/>
  <c r="AC151"/>
  <c r="V151"/>
  <c r="AC150"/>
  <c r="V150"/>
  <c r="AC149"/>
  <c r="V149"/>
  <c r="AC148"/>
  <c r="V148"/>
  <c r="AC147"/>
  <c r="V147"/>
  <c r="AC146"/>
  <c r="V146"/>
  <c r="AC145"/>
  <c r="V145"/>
  <c r="AC144"/>
  <c r="V144"/>
  <c r="AC143"/>
  <c r="V143"/>
  <c r="AC142"/>
  <c r="V142"/>
  <c r="AC141"/>
  <c r="V141"/>
  <c r="AC140"/>
  <c r="V140"/>
  <c r="AC139"/>
  <c r="V139"/>
  <c r="H139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AC138"/>
  <c r="V138"/>
  <c r="AC137"/>
  <c r="V137"/>
  <c r="AC136"/>
  <c r="V136"/>
  <c r="AC135"/>
  <c r="V135"/>
  <c r="AC134"/>
  <c r="V134"/>
  <c r="I134"/>
  <c r="AC133"/>
  <c r="V133"/>
  <c r="AC132"/>
  <c r="V132"/>
  <c r="AC131"/>
  <c r="V131"/>
  <c r="AC130"/>
  <c r="V130"/>
  <c r="AC129"/>
  <c r="V129"/>
  <c r="AC128"/>
  <c r="V128"/>
  <c r="AC127"/>
  <c r="V127"/>
  <c r="AC126"/>
  <c r="V126"/>
  <c r="AC125"/>
  <c r="V125"/>
  <c r="AC124"/>
  <c r="V124"/>
  <c r="AC123"/>
  <c r="V123"/>
  <c r="AC122"/>
  <c r="V122"/>
  <c r="AC121"/>
  <c r="V121"/>
  <c r="AC120"/>
  <c r="V120"/>
  <c r="AC119"/>
  <c r="V119"/>
  <c r="AC118"/>
  <c r="V118"/>
  <c r="AC117"/>
  <c r="V117"/>
  <c r="AC116"/>
  <c r="V116"/>
  <c r="AC115"/>
  <c r="V115"/>
  <c r="AC114"/>
  <c r="V114"/>
  <c r="AC113"/>
  <c r="V113"/>
  <c r="H113"/>
  <c r="AC112"/>
  <c r="V112"/>
  <c r="AC111"/>
  <c r="V111"/>
  <c r="AC110"/>
  <c r="V110"/>
  <c r="AA75"/>
  <c r="Y75"/>
  <c r="T75"/>
  <c r="R75"/>
  <c r="AC73"/>
  <c r="V73"/>
  <c r="AC72"/>
  <c r="V72"/>
  <c r="AC71"/>
  <c r="V71"/>
  <c r="AC70"/>
  <c r="V70"/>
  <c r="AC69"/>
  <c r="V69"/>
  <c r="AC68"/>
  <c r="V68"/>
  <c r="AC67"/>
  <c r="V67"/>
  <c r="AC66"/>
  <c r="V66"/>
  <c r="AC65"/>
  <c r="V65"/>
  <c r="AC64"/>
  <c r="V64"/>
  <c r="AC63"/>
  <c r="V63"/>
  <c r="AC62"/>
  <c r="V62"/>
  <c r="AC61"/>
  <c r="V61"/>
  <c r="AC60"/>
  <c r="V60"/>
  <c r="AC59"/>
  <c r="V59"/>
  <c r="AC58"/>
  <c r="V58"/>
  <c r="AC57"/>
  <c r="V57"/>
  <c r="AC56"/>
  <c r="V56"/>
  <c r="AC55"/>
  <c r="V55"/>
  <c r="AC54"/>
  <c r="V54"/>
  <c r="AC53"/>
  <c r="V53"/>
  <c r="AC52"/>
  <c r="V52"/>
  <c r="AC51"/>
  <c r="V51"/>
  <c r="AC50"/>
  <c r="V50"/>
  <c r="AC49"/>
  <c r="V49"/>
  <c r="AC48"/>
  <c r="V48"/>
  <c r="AC47"/>
  <c r="V47"/>
  <c r="AC46"/>
  <c r="V46"/>
  <c r="AC45"/>
  <c r="V45"/>
  <c r="AC44"/>
  <c r="V44"/>
  <c r="AC43"/>
  <c r="V43"/>
  <c r="AC42"/>
  <c r="V42"/>
  <c r="AC41"/>
  <c r="V41"/>
  <c r="AC40"/>
  <c r="V40"/>
  <c r="AC39"/>
  <c r="V39"/>
  <c r="AC38"/>
  <c r="V38"/>
  <c r="AC37"/>
  <c r="V37"/>
  <c r="AC36"/>
  <c r="V36"/>
  <c r="AC35"/>
  <c r="V35"/>
  <c r="AC34"/>
  <c r="V34"/>
  <c r="AC33"/>
  <c r="V33"/>
  <c r="AC32"/>
  <c r="V32"/>
  <c r="AC31"/>
  <c r="V31"/>
  <c r="AC30"/>
  <c r="V30"/>
  <c r="AC29"/>
  <c r="V29"/>
  <c r="AC28"/>
  <c r="V28"/>
  <c r="AC27"/>
  <c r="V27"/>
  <c r="J219" i="6"/>
  <c r="I219"/>
  <c r="G219"/>
  <c r="B219"/>
  <c r="J218"/>
  <c r="I218"/>
  <c r="G218"/>
  <c r="B218"/>
  <c r="J217"/>
  <c r="I217"/>
  <c r="G217"/>
  <c r="B217"/>
  <c r="J216"/>
  <c r="I216"/>
  <c r="G216"/>
  <c r="B216"/>
  <c r="J215"/>
  <c r="I215"/>
  <c r="G215"/>
  <c r="B215"/>
  <c r="J214"/>
  <c r="I214"/>
  <c r="G214"/>
  <c r="B214"/>
  <c r="J213"/>
  <c r="I213"/>
  <c r="G213"/>
  <c r="B213"/>
  <c r="J212"/>
  <c r="I212"/>
  <c r="G212"/>
  <c r="B212"/>
  <c r="J211"/>
  <c r="I211"/>
  <c r="G211"/>
  <c r="B211"/>
  <c r="J210"/>
  <c r="I210"/>
  <c r="G210"/>
  <c r="B210"/>
  <c r="J209"/>
  <c r="I209"/>
  <c r="G209"/>
  <c r="B209"/>
  <c r="J208"/>
  <c r="I208"/>
  <c r="G208"/>
  <c r="B208"/>
  <c r="J207"/>
  <c r="I207"/>
  <c r="G207"/>
  <c r="B207"/>
  <c r="J206"/>
  <c r="I206"/>
  <c r="G206"/>
  <c r="B206"/>
  <c r="J205"/>
  <c r="I205"/>
  <c r="G205"/>
  <c r="B205"/>
  <c r="J204"/>
  <c r="I204"/>
  <c r="G204"/>
  <c r="B204"/>
  <c r="J203"/>
  <c r="I203"/>
  <c r="G203"/>
  <c r="B203"/>
  <c r="J202"/>
  <c r="I202"/>
  <c r="G202"/>
  <c r="B202"/>
  <c r="J201"/>
  <c r="I201"/>
  <c r="G201"/>
  <c r="B201"/>
  <c r="J200"/>
  <c r="I200"/>
  <c r="G200"/>
  <c r="B200"/>
  <c r="J199"/>
  <c r="I199"/>
  <c r="G199"/>
  <c r="B199"/>
  <c r="J198"/>
  <c r="I198"/>
  <c r="G198"/>
  <c r="B198"/>
  <c r="J197"/>
  <c r="I197"/>
  <c r="G197"/>
  <c r="B197"/>
  <c r="J196"/>
  <c r="I196"/>
  <c r="G196"/>
  <c r="B196"/>
  <c r="J195"/>
  <c r="I195"/>
  <c r="G195"/>
  <c r="B195"/>
  <c r="J194"/>
  <c r="I194"/>
  <c r="G194"/>
  <c r="B194"/>
  <c r="J193"/>
  <c r="I193"/>
  <c r="G193"/>
  <c r="B193"/>
  <c r="J192"/>
  <c r="I192"/>
  <c r="G192"/>
  <c r="B192"/>
  <c r="J191"/>
  <c r="I191"/>
  <c r="G191"/>
  <c r="B191"/>
  <c r="J190"/>
  <c r="I190"/>
  <c r="G190"/>
  <c r="B190"/>
  <c r="J189"/>
  <c r="I189"/>
  <c r="G189"/>
  <c r="B189"/>
  <c r="J188"/>
  <c r="I188"/>
  <c r="G188"/>
  <c r="B188"/>
  <c r="J187"/>
  <c r="I187"/>
  <c r="G187"/>
  <c r="B187"/>
  <c r="J186"/>
  <c r="I186"/>
  <c r="G186"/>
  <c r="B186"/>
  <c r="J185"/>
  <c r="I185"/>
  <c r="G185"/>
  <c r="B185"/>
  <c r="J184"/>
  <c r="I184"/>
  <c r="G184"/>
  <c r="B184"/>
  <c r="J183"/>
  <c r="I183"/>
  <c r="G183"/>
  <c r="B183"/>
  <c r="J182"/>
  <c r="I182"/>
  <c r="G182"/>
  <c r="B182"/>
  <c r="J181"/>
  <c r="I181"/>
  <c r="G181"/>
  <c r="B181"/>
  <c r="J180"/>
  <c r="I180"/>
  <c r="G180"/>
  <c r="B180"/>
  <c r="J179"/>
  <c r="I179"/>
  <c r="G179"/>
  <c r="B179"/>
  <c r="J178"/>
  <c r="I178"/>
  <c r="G178"/>
  <c r="B178"/>
  <c r="J177"/>
  <c r="I177"/>
  <c r="G177"/>
  <c r="B177"/>
  <c r="J176"/>
  <c r="I176"/>
  <c r="G176"/>
  <c r="B176"/>
  <c r="J175"/>
  <c r="I175"/>
  <c r="G175"/>
  <c r="B175"/>
  <c r="J174"/>
  <c r="I174"/>
  <c r="G174"/>
  <c r="B174"/>
  <c r="J173"/>
  <c r="I173"/>
  <c r="G173"/>
  <c r="B173"/>
  <c r="J172"/>
  <c r="I172"/>
  <c r="G172"/>
  <c r="B172"/>
  <c r="J171"/>
  <c r="I171"/>
  <c r="G171"/>
  <c r="B171"/>
  <c r="J170"/>
  <c r="I170"/>
  <c r="G170"/>
  <c r="B170"/>
  <c r="AA158"/>
  <c r="Y158"/>
  <c r="T158"/>
  <c r="R158"/>
  <c r="AC156"/>
  <c r="V156"/>
  <c r="AC155"/>
  <c r="V155"/>
  <c r="AC154"/>
  <c r="V154"/>
  <c r="AC153"/>
  <c r="V153"/>
  <c r="AC152"/>
  <c r="V152"/>
  <c r="AC151"/>
  <c r="V151"/>
  <c r="AC150"/>
  <c r="V150"/>
  <c r="AC149"/>
  <c r="V149"/>
  <c r="AC148"/>
  <c r="V148"/>
  <c r="AC147"/>
  <c r="V147"/>
  <c r="AC146"/>
  <c r="V146"/>
  <c r="AC145"/>
  <c r="V145"/>
  <c r="AC144"/>
  <c r="V144"/>
  <c r="AC143"/>
  <c r="V143"/>
  <c r="AC142"/>
  <c r="V142"/>
  <c r="AC141"/>
  <c r="V141"/>
  <c r="AC140"/>
  <c r="V140"/>
  <c r="AC139"/>
  <c r="V139"/>
  <c r="AC138"/>
  <c r="V138"/>
  <c r="AC137"/>
  <c r="V137"/>
  <c r="AC136"/>
  <c r="V136"/>
  <c r="AC135"/>
  <c r="V135"/>
  <c r="AC134"/>
  <c r="V134"/>
  <c r="AC133"/>
  <c r="V133"/>
  <c r="AC132"/>
  <c r="V132"/>
  <c r="AC131"/>
  <c r="V131"/>
  <c r="AC130"/>
  <c r="V130"/>
  <c r="AC129"/>
  <c r="V129"/>
  <c r="AC128"/>
  <c r="V128"/>
  <c r="AC127"/>
  <c r="V127"/>
  <c r="AC126"/>
  <c r="V126"/>
  <c r="AC125"/>
  <c r="V125"/>
  <c r="AC124"/>
  <c r="V124"/>
  <c r="AC123"/>
  <c r="V123"/>
  <c r="AC122"/>
  <c r="V122"/>
  <c r="AC121"/>
  <c r="V121"/>
  <c r="AC120"/>
  <c r="V120"/>
  <c r="AC119"/>
  <c r="V119"/>
  <c r="AC118"/>
  <c r="V118"/>
  <c r="AC117"/>
  <c r="V117"/>
  <c r="AC116"/>
  <c r="V116"/>
  <c r="AC115"/>
  <c r="V115"/>
  <c r="AC114"/>
  <c r="V114"/>
  <c r="AC113"/>
  <c r="V113"/>
  <c r="AC112"/>
  <c r="V112"/>
  <c r="AC111"/>
  <c r="V111"/>
  <c r="AC110"/>
  <c r="V110"/>
  <c r="AA75"/>
  <c r="Y75"/>
  <c r="T75"/>
  <c r="R75"/>
  <c r="AC73"/>
  <c r="V73"/>
  <c r="AC72"/>
  <c r="V72"/>
  <c r="AC71"/>
  <c r="V71"/>
  <c r="AC70"/>
  <c r="V70"/>
  <c r="AC69"/>
  <c r="V69"/>
  <c r="AC68"/>
  <c r="V68"/>
  <c r="AC67"/>
  <c r="V67"/>
  <c r="AC66"/>
  <c r="V66"/>
  <c r="AC65"/>
  <c r="V65"/>
  <c r="AC64"/>
  <c r="V64"/>
  <c r="AC63"/>
  <c r="V63"/>
  <c r="AC62"/>
  <c r="V62"/>
  <c r="AC61"/>
  <c r="V61"/>
  <c r="AC60"/>
  <c r="V60"/>
  <c r="AC59"/>
  <c r="V59"/>
  <c r="AC58"/>
  <c r="V58"/>
  <c r="AC57"/>
  <c r="V57"/>
  <c r="AC56"/>
  <c r="V56"/>
  <c r="AC55"/>
  <c r="V55"/>
  <c r="AC54"/>
  <c r="V54"/>
  <c r="AC53"/>
  <c r="V53"/>
  <c r="AC52"/>
  <c r="V52"/>
  <c r="AC51"/>
  <c r="V51"/>
  <c r="AC50"/>
  <c r="V50"/>
  <c r="AC49"/>
  <c r="V49"/>
  <c r="AC48"/>
  <c r="V48"/>
  <c r="AC47"/>
  <c r="V47"/>
  <c r="AC46"/>
  <c r="V46"/>
  <c r="AC45"/>
  <c r="V45"/>
  <c r="AC44"/>
  <c r="V44"/>
  <c r="AC43"/>
  <c r="V43"/>
  <c r="AC42"/>
  <c r="V42"/>
  <c r="AC41"/>
  <c r="V41"/>
  <c r="AC40"/>
  <c r="V40"/>
  <c r="AC39"/>
  <c r="V39"/>
  <c r="AC38"/>
  <c r="V38"/>
  <c r="AC37"/>
  <c r="V37"/>
  <c r="E37"/>
  <c r="E39" s="1"/>
  <c r="E37" a="1"/>
  <c r="AC36"/>
  <c r="V36"/>
  <c r="AC35"/>
  <c r="V35"/>
  <c r="E35" a="1"/>
  <c r="E35" s="1"/>
  <c r="AC34"/>
  <c r="V34"/>
  <c r="AC33"/>
  <c r="V33"/>
  <c r="AC32"/>
  <c r="V32"/>
  <c r="AC31"/>
  <c r="V31"/>
  <c r="AC30"/>
  <c r="V30"/>
  <c r="AC29"/>
  <c r="V29"/>
  <c r="AC28"/>
  <c r="V28"/>
  <c r="AC27"/>
  <c r="V27"/>
  <c r="J222" i="5"/>
  <c r="H222"/>
  <c r="G222"/>
  <c r="B222"/>
  <c r="J221"/>
  <c r="H221"/>
  <c r="G221"/>
  <c r="B221"/>
  <c r="J220"/>
  <c r="H220"/>
  <c r="G220"/>
  <c r="B220"/>
  <c r="J219"/>
  <c r="H219"/>
  <c r="G219"/>
  <c r="B219"/>
  <c r="J218"/>
  <c r="H218"/>
  <c r="G218"/>
  <c r="B218"/>
  <c r="J217"/>
  <c r="H217"/>
  <c r="G217"/>
  <c r="B217"/>
  <c r="J216"/>
  <c r="H216"/>
  <c r="G216"/>
  <c r="B216"/>
  <c r="J215"/>
  <c r="H215"/>
  <c r="G215"/>
  <c r="B215"/>
  <c r="J214"/>
  <c r="H214"/>
  <c r="G214"/>
  <c r="B214"/>
  <c r="J213"/>
  <c r="H213"/>
  <c r="G213"/>
  <c r="B213"/>
  <c r="J212"/>
  <c r="H212"/>
  <c r="G212"/>
  <c r="B212"/>
  <c r="J211"/>
  <c r="H211"/>
  <c r="G211"/>
  <c r="B211"/>
  <c r="J210"/>
  <c r="H210"/>
  <c r="G210"/>
  <c r="B210"/>
  <c r="J209"/>
  <c r="H209"/>
  <c r="G209"/>
  <c r="B209"/>
  <c r="J208"/>
  <c r="H208"/>
  <c r="G208"/>
  <c r="B208"/>
  <c r="J207"/>
  <c r="H207"/>
  <c r="G207"/>
  <c r="B207"/>
  <c r="J206"/>
  <c r="H206"/>
  <c r="G206"/>
  <c r="B206"/>
  <c r="J205"/>
  <c r="H205"/>
  <c r="G205"/>
  <c r="B205"/>
  <c r="J204"/>
  <c r="H204"/>
  <c r="G204"/>
  <c r="B204"/>
  <c r="J203"/>
  <c r="H203"/>
  <c r="G203"/>
  <c r="B203"/>
  <c r="J202"/>
  <c r="H202"/>
  <c r="G202"/>
  <c r="B202"/>
  <c r="J201"/>
  <c r="H201"/>
  <c r="G201"/>
  <c r="B201"/>
  <c r="J200"/>
  <c r="H200"/>
  <c r="G200"/>
  <c r="B200"/>
  <c r="J199"/>
  <c r="H199"/>
  <c r="G199"/>
  <c r="B199"/>
  <c r="J198"/>
  <c r="H198"/>
  <c r="G198"/>
  <c r="B198"/>
  <c r="J197"/>
  <c r="H197"/>
  <c r="G197"/>
  <c r="B197"/>
  <c r="J196"/>
  <c r="H196"/>
  <c r="G196"/>
  <c r="B196"/>
  <c r="J195"/>
  <c r="H195"/>
  <c r="G195"/>
  <c r="B195"/>
  <c r="J194"/>
  <c r="H194"/>
  <c r="G194"/>
  <c r="B194"/>
  <c r="J193"/>
  <c r="H193"/>
  <c r="G193"/>
  <c r="B193"/>
  <c r="J192"/>
  <c r="H192"/>
  <c r="G192"/>
  <c r="B192"/>
  <c r="J191"/>
  <c r="H191"/>
  <c r="G191"/>
  <c r="B191"/>
  <c r="J190"/>
  <c r="H190"/>
  <c r="G190"/>
  <c r="B190"/>
  <c r="J189"/>
  <c r="H189"/>
  <c r="G189"/>
  <c r="B189"/>
  <c r="J188"/>
  <c r="H188"/>
  <c r="G188"/>
  <c r="B188"/>
  <c r="J187"/>
  <c r="H187"/>
  <c r="G187"/>
  <c r="B187"/>
  <c r="J186"/>
  <c r="H186"/>
  <c r="G186"/>
  <c r="B186"/>
  <c r="J185"/>
  <c r="H185"/>
  <c r="G185"/>
  <c r="B185"/>
  <c r="J184"/>
  <c r="H184"/>
  <c r="G184"/>
  <c r="B184"/>
  <c r="J183"/>
  <c r="H183"/>
  <c r="G183"/>
  <c r="B183"/>
  <c r="J182"/>
  <c r="H182"/>
  <c r="G182"/>
  <c r="B182"/>
  <c r="J181"/>
  <c r="H181"/>
  <c r="G181"/>
  <c r="B181"/>
  <c r="J180"/>
  <c r="H180"/>
  <c r="G180"/>
  <c r="B180"/>
  <c r="J179"/>
  <c r="H179"/>
  <c r="G179"/>
  <c r="B179"/>
  <c r="J178"/>
  <c r="H178"/>
  <c r="G178"/>
  <c r="B178"/>
  <c r="J177"/>
  <c r="H177"/>
  <c r="G177"/>
  <c r="B177"/>
  <c r="J176"/>
  <c r="H176"/>
  <c r="G176"/>
  <c r="B176"/>
  <c r="J175"/>
  <c r="H175"/>
  <c r="G175"/>
  <c r="B175"/>
  <c r="J174"/>
  <c r="H174"/>
  <c r="G174"/>
  <c r="B174"/>
  <c r="H173"/>
  <c r="G173"/>
  <c r="B173"/>
  <c r="H172"/>
  <c r="G172"/>
  <c r="B172"/>
  <c r="H171"/>
  <c r="G171"/>
  <c r="B171"/>
  <c r="H170"/>
  <c r="G170"/>
  <c r="B170"/>
  <c r="H169"/>
  <c r="G169"/>
  <c r="B169"/>
  <c r="H168"/>
  <c r="G168"/>
  <c r="B168"/>
  <c r="H167"/>
  <c r="G167"/>
  <c r="B167"/>
  <c r="H166"/>
  <c r="G166"/>
  <c r="B166"/>
  <c r="H165"/>
  <c r="G165"/>
  <c r="B165"/>
  <c r="H164"/>
  <c r="G164"/>
  <c r="B164"/>
  <c r="H163"/>
  <c r="G163"/>
  <c r="B163"/>
  <c r="H162"/>
  <c r="G162"/>
  <c r="B162"/>
  <c r="H161"/>
  <c r="G161"/>
  <c r="B161"/>
  <c r="H160"/>
  <c r="G160"/>
  <c r="B160"/>
  <c r="H159"/>
  <c r="G159"/>
  <c r="B159"/>
  <c r="AA158"/>
  <c r="Y158"/>
  <c r="T158"/>
  <c r="R158"/>
  <c r="J158"/>
  <c r="H158"/>
  <c r="G158"/>
  <c r="B158"/>
  <c r="J157"/>
  <c r="H157"/>
  <c r="G157"/>
  <c r="B157"/>
  <c r="AC156"/>
  <c r="V156"/>
  <c r="J156"/>
  <c r="H156"/>
  <c r="G156"/>
  <c r="B156"/>
  <c r="AC155"/>
  <c r="V155"/>
  <c r="J155"/>
  <c r="H155"/>
  <c r="G155"/>
  <c r="B155"/>
  <c r="AC154"/>
  <c r="V154"/>
  <c r="J154"/>
  <c r="H154"/>
  <c r="G154"/>
  <c r="B154"/>
  <c r="AC153"/>
  <c r="V153"/>
  <c r="J153"/>
  <c r="H153"/>
  <c r="G153"/>
  <c r="B153"/>
  <c r="AC152"/>
  <c r="V152"/>
  <c r="J152"/>
  <c r="H152"/>
  <c r="G152"/>
  <c r="B152"/>
  <c r="AC151"/>
  <c r="V151"/>
  <c r="J151"/>
  <c r="H151"/>
  <c r="G151"/>
  <c r="B151"/>
  <c r="AC150"/>
  <c r="V150"/>
  <c r="J150"/>
  <c r="H150"/>
  <c r="G150"/>
  <c r="B150"/>
  <c r="AC149"/>
  <c r="V149"/>
  <c r="J149"/>
  <c r="H149"/>
  <c r="G149"/>
  <c r="B149"/>
  <c r="AC148"/>
  <c r="V148"/>
  <c r="J148"/>
  <c r="H148"/>
  <c r="G148"/>
  <c r="B148"/>
  <c r="AC147"/>
  <c r="V147"/>
  <c r="J147"/>
  <c r="H147"/>
  <c r="G147"/>
  <c r="B147"/>
  <c r="AC146"/>
  <c r="V146"/>
  <c r="J146"/>
  <c r="H146"/>
  <c r="G146"/>
  <c r="B146"/>
  <c r="AC145"/>
  <c r="V145"/>
  <c r="J145"/>
  <c r="H145"/>
  <c r="G145"/>
  <c r="B145"/>
  <c r="AC144"/>
  <c r="V144"/>
  <c r="J144"/>
  <c r="H144"/>
  <c r="G144"/>
  <c r="B144"/>
  <c r="AC143"/>
  <c r="V143"/>
  <c r="J143"/>
  <c r="H143"/>
  <c r="G143"/>
  <c r="B143"/>
  <c r="AC142"/>
  <c r="V142"/>
  <c r="J142"/>
  <c r="H142"/>
  <c r="G142"/>
  <c r="B142"/>
  <c r="AC141"/>
  <c r="V141"/>
  <c r="J141"/>
  <c r="H141"/>
  <c r="G141"/>
  <c r="B141"/>
  <c r="AC140"/>
  <c r="V140"/>
  <c r="J140"/>
  <c r="H140"/>
  <c r="G140"/>
  <c r="B140"/>
  <c r="AC139"/>
  <c r="V139"/>
  <c r="J139"/>
  <c r="H139"/>
  <c r="G139"/>
  <c r="B139"/>
  <c r="AC138"/>
  <c r="V138"/>
  <c r="J138"/>
  <c r="H138"/>
  <c r="G138"/>
  <c r="B138"/>
  <c r="AC137"/>
  <c r="V137"/>
  <c r="AC136"/>
  <c r="V136"/>
  <c r="AC135"/>
  <c r="V135"/>
  <c r="AC134"/>
  <c r="V134"/>
  <c r="AC133"/>
  <c r="V133"/>
  <c r="AC132"/>
  <c r="V132"/>
  <c r="AC131"/>
  <c r="V131"/>
  <c r="AC130"/>
  <c r="V130"/>
  <c r="H130"/>
  <c r="H131" s="1"/>
  <c r="H132" s="1"/>
  <c r="H133" s="1"/>
  <c r="H134" s="1"/>
  <c r="H135" s="1"/>
  <c r="H136" s="1"/>
  <c r="H137" s="1"/>
  <c r="AC129"/>
  <c r="V129"/>
  <c r="AC128"/>
  <c r="V128"/>
  <c r="AC127"/>
  <c r="V127"/>
  <c r="AC126"/>
  <c r="V126"/>
  <c r="AC125"/>
  <c r="V125"/>
  <c r="H125"/>
  <c r="H126" s="1"/>
  <c r="H127" s="1"/>
  <c r="H128" s="1"/>
  <c r="H129" s="1"/>
  <c r="AC124"/>
  <c r="V124"/>
  <c r="AC123"/>
  <c r="V123"/>
  <c r="AC122"/>
  <c r="V122"/>
  <c r="AC121"/>
  <c r="V121"/>
  <c r="AC120"/>
  <c r="V120"/>
  <c r="AC119"/>
  <c r="V119"/>
  <c r="AC118"/>
  <c r="V118"/>
  <c r="AC117"/>
  <c r="V117"/>
  <c r="AC116"/>
  <c r="V116"/>
  <c r="AC115"/>
  <c r="V115"/>
  <c r="AC114"/>
  <c r="V114"/>
  <c r="H114"/>
  <c r="H115" s="1"/>
  <c r="H116" s="1"/>
  <c r="H117" s="1"/>
  <c r="H118" s="1"/>
  <c r="H119" s="1"/>
  <c r="H120" s="1"/>
  <c r="H121" s="1"/>
  <c r="H122" s="1"/>
  <c r="H123" s="1"/>
  <c r="H124" s="1"/>
  <c r="AC113"/>
  <c r="V113"/>
  <c r="H113"/>
  <c r="AC112"/>
  <c r="V112"/>
  <c r="AC111"/>
  <c r="V111"/>
  <c r="AC110"/>
  <c r="V110"/>
  <c r="AA75"/>
  <c r="Y75"/>
  <c r="T75"/>
  <c r="R75"/>
  <c r="AC73"/>
  <c r="V73"/>
  <c r="AC72"/>
  <c r="V72"/>
  <c r="AC71"/>
  <c r="V71"/>
  <c r="AC70"/>
  <c r="V70"/>
  <c r="AC69"/>
  <c r="V69"/>
  <c r="AC68"/>
  <c r="V68"/>
  <c r="AC67"/>
  <c r="V67"/>
  <c r="AC66"/>
  <c r="V66"/>
  <c r="AC65"/>
  <c r="V65"/>
  <c r="AC64"/>
  <c r="V64"/>
  <c r="AC63"/>
  <c r="V63"/>
  <c r="AC62"/>
  <c r="V62"/>
  <c r="AC61"/>
  <c r="V61"/>
  <c r="AC60"/>
  <c r="V60"/>
  <c r="AC59"/>
  <c r="V59"/>
  <c r="AC58"/>
  <c r="V58"/>
  <c r="AC57"/>
  <c r="V57"/>
  <c r="AC56"/>
  <c r="V56"/>
  <c r="AC55"/>
  <c r="V55"/>
  <c r="AC54"/>
  <c r="V54"/>
  <c r="AC53"/>
  <c r="V53"/>
  <c r="AC52"/>
  <c r="V52"/>
  <c r="AC51"/>
  <c r="V51"/>
  <c r="AC50"/>
  <c r="V50"/>
  <c r="AC49"/>
  <c r="V49"/>
  <c r="AC48"/>
  <c r="V48"/>
  <c r="AC47"/>
  <c r="V47"/>
  <c r="AC46"/>
  <c r="V46"/>
  <c r="AC45"/>
  <c r="V45"/>
  <c r="AC44"/>
  <c r="V44"/>
  <c r="AC43"/>
  <c r="V43"/>
  <c r="AC42"/>
  <c r="V42"/>
  <c r="AC41"/>
  <c r="V41"/>
  <c r="AC40"/>
  <c r="V40"/>
  <c r="AC39"/>
  <c r="V39"/>
  <c r="AC38"/>
  <c r="V38"/>
  <c r="AC37"/>
  <c r="V37"/>
  <c r="AC36"/>
  <c r="V36"/>
  <c r="AC35"/>
  <c r="V35"/>
  <c r="AC34"/>
  <c r="V34"/>
  <c r="AC33"/>
  <c r="V33"/>
  <c r="AC32"/>
  <c r="V32"/>
  <c r="AC31"/>
  <c r="V31"/>
  <c r="AC30"/>
  <c r="V30"/>
  <c r="B30"/>
  <c r="AC29"/>
  <c r="V29"/>
  <c r="AC28"/>
  <c r="V28"/>
  <c r="AC27"/>
  <c r="V27"/>
  <c r="AM16" i="4"/>
  <c r="E37" i="7" l="1" a="1"/>
  <c r="E37" s="1"/>
  <c r="H114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E35" a="1"/>
  <c r="E35" s="1"/>
  <c r="E37" i="5" a="1"/>
  <c r="E37" s="1"/>
  <c r="E35" a="1"/>
  <c r="E35" s="1"/>
  <c r="E39" s="1"/>
  <c r="U35" i="4"/>
  <c r="V28"/>
  <c r="L2" i="7"/>
  <c r="X32" i="4"/>
  <c r="V22"/>
  <c r="AF13"/>
  <c r="AC6"/>
  <c r="AE24"/>
  <c r="X10"/>
  <c r="U18"/>
  <c r="AD31"/>
  <c r="W14"/>
  <c r="X19"/>
  <c r="U8"/>
  <c r="U28"/>
  <c r="AD34"/>
  <c r="W6"/>
  <c r="AD5"/>
  <c r="X34"/>
  <c r="V11"/>
  <c r="U15"/>
  <c r="AF32"/>
  <c r="AC22"/>
  <c r="W24"/>
  <c r="X4"/>
  <c r="L3" i="7"/>
  <c r="AE29" i="4"/>
  <c r="X22"/>
  <c r="AC33"/>
  <c r="U24"/>
  <c r="V15"/>
  <c r="W8"/>
  <c r="AC28"/>
  <c r="AE13"/>
  <c r="X21"/>
  <c r="V34"/>
  <c r="W17"/>
  <c r="U4"/>
  <c r="AD13"/>
  <c r="O32"/>
  <c r="AD6"/>
  <c r="AE10"/>
  <c r="W15"/>
  <c r="W7"/>
  <c r="W29"/>
  <c r="O22"/>
  <c r="U33"/>
  <c r="AE19"/>
  <c r="AF5"/>
  <c r="V12"/>
  <c r="AD8"/>
  <c r="AC5"/>
  <c r="W31"/>
  <c r="U25"/>
  <c r="AF21"/>
  <c r="V32"/>
  <c r="U23"/>
  <c r="W27"/>
  <c r="AC18"/>
  <c r="O7"/>
  <c r="W21"/>
  <c r="X23"/>
  <c r="AF28"/>
  <c r="AF20"/>
  <c r="AF11"/>
  <c r="AE35"/>
  <c r="AC30"/>
  <c r="O18"/>
  <c r="AF8"/>
  <c r="U14"/>
  <c r="U20"/>
  <c r="U7"/>
  <c r="AF33"/>
  <c r="O27"/>
  <c r="O30"/>
  <c r="AF22"/>
  <c r="W35"/>
  <c r="AF24"/>
  <c r="AD15"/>
  <c r="AE8"/>
  <c r="U29"/>
  <c r="O14"/>
  <c r="U22"/>
  <c r="AF6"/>
  <c r="AE17"/>
  <c r="AF4"/>
  <c r="X18"/>
  <c r="AE32"/>
  <c r="X8"/>
  <c r="V13"/>
  <c r="O19"/>
  <c r="AD10"/>
  <c r="AC14"/>
  <c r="AE22"/>
  <c r="AC11"/>
  <c r="V9"/>
  <c r="U34"/>
  <c r="AF15"/>
  <c r="AF26"/>
  <c r="U31"/>
  <c r="V24"/>
  <c r="V33"/>
  <c r="U26"/>
  <c r="V18"/>
  <c r="AF9"/>
  <c r="AE31"/>
  <c r="O17"/>
  <c r="AF27"/>
  <c r="AE9"/>
  <c r="AD20"/>
  <c r="O6"/>
  <c r="AF25"/>
  <c r="L10" i="7"/>
  <c r="AE11" i="4"/>
  <c r="AF18"/>
  <c r="O8"/>
  <c r="V21"/>
  <c r="AF30"/>
  <c r="AC23"/>
  <c r="L2" i="5"/>
  <c r="AD23" i="4"/>
  <c r="X9"/>
  <c r="AD19"/>
  <c r="AC15"/>
  <c r="U12"/>
  <c r="O11"/>
  <c r="AD4"/>
  <c r="V4"/>
  <c r="O34"/>
  <c r="W25"/>
  <c r="W34"/>
  <c r="V35"/>
  <c r="V23"/>
  <c r="V17"/>
  <c r="X12"/>
  <c r="AE14"/>
  <c r="AD30"/>
  <c r="X14"/>
  <c r="W18"/>
  <c r="O9"/>
  <c r="AC7"/>
  <c r="X33"/>
  <c r="AC32"/>
  <c r="U32"/>
  <c r="AE23"/>
  <c r="X15"/>
  <c r="AE12"/>
  <c r="AC31"/>
  <c r="AD24"/>
  <c r="AD33"/>
  <c r="AE26"/>
  <c r="AD18"/>
  <c r="U10"/>
  <c r="O33"/>
  <c r="AF17"/>
  <c r="X28"/>
  <c r="O10"/>
  <c r="AD22"/>
  <c r="AE6"/>
  <c r="O4"/>
  <c r="X27"/>
  <c r="V14"/>
  <c r="U19"/>
  <c r="U13"/>
  <c r="AD25"/>
  <c r="U21"/>
  <c r="W4"/>
  <c r="W20"/>
  <c r="O15"/>
  <c r="AE5"/>
  <c r="V30"/>
  <c r="AE7"/>
  <c r="W33"/>
  <c r="O26"/>
  <c r="O35"/>
  <c r="AE28"/>
  <c r="O20"/>
  <c r="AD11"/>
  <c r="AE4"/>
  <c r="AE20"/>
  <c r="W32"/>
  <c r="AD12"/>
  <c r="X24"/>
  <c r="AD9"/>
  <c r="AC9"/>
  <c r="AC34"/>
  <c r="AC20"/>
  <c r="W26"/>
  <c r="AC29"/>
  <c r="AF12"/>
  <c r="AD32"/>
  <c r="AE25"/>
  <c r="AE34"/>
  <c r="AC25"/>
  <c r="O13"/>
  <c r="V27"/>
  <c r="V25"/>
  <c r="V20"/>
  <c r="X6"/>
  <c r="AF19"/>
  <c r="W22"/>
  <c r="AC35"/>
  <c r="AD28"/>
  <c r="AF35"/>
  <c r="AC10"/>
  <c r="AF10"/>
  <c r="U30"/>
  <c r="V6"/>
  <c r="V19"/>
  <c r="V10"/>
  <c r="AC21"/>
  <c r="AD29"/>
  <c r="U17"/>
  <c r="W23"/>
  <c r="AC19"/>
  <c r="O25"/>
  <c r="U11"/>
  <c r="L3" i="6"/>
  <c r="O12" i="4"/>
  <c r="W10"/>
  <c r="AE33"/>
  <c r="X26"/>
  <c r="X35"/>
  <c r="V29"/>
  <c r="X20"/>
  <c r="W12"/>
  <c r="O5"/>
  <c r="O21"/>
  <c r="AD35"/>
  <c r="W13"/>
  <c r="AC26"/>
  <c r="X11"/>
  <c r="W11"/>
  <c r="L10" i="5"/>
  <c r="O23" i="4"/>
  <c r="O29"/>
  <c r="AE30"/>
  <c r="O16"/>
  <c r="V31"/>
  <c r="AD7"/>
  <c r="V8"/>
  <c r="AF23"/>
  <c r="AC24"/>
  <c r="U9"/>
  <c r="AC13"/>
  <c r="AF34"/>
  <c r="AC27"/>
  <c r="L10" i="6"/>
  <c r="AF31" i="4"/>
  <c r="AD21"/>
  <c r="X13"/>
  <c r="U6"/>
  <c r="O24"/>
  <c r="W9"/>
  <c r="X17"/>
  <c r="W28"/>
  <c r="AC12"/>
  <c r="AD17"/>
  <c r="X7"/>
  <c r="AD27"/>
  <c r="X31"/>
  <c r="U5"/>
  <c r="V26"/>
  <c r="L2" i="6"/>
  <c r="U27" i="4"/>
  <c r="L3" i="5"/>
  <c r="O28" i="4"/>
  <c r="AC17"/>
  <c r="O31"/>
  <c r="W30"/>
  <c r="AE27"/>
  <c r="AD14"/>
  <c r="X29"/>
  <c r="AC8"/>
  <c r="AE15"/>
  <c r="X30"/>
  <c r="AE21"/>
  <c r="W19"/>
  <c r="AF29"/>
  <c r="V5"/>
  <c r="AE18"/>
  <c r="AD26"/>
  <c r="AF7"/>
  <c r="X5"/>
  <c r="AC4"/>
  <c r="X25"/>
  <c r="AF14"/>
  <c r="W5"/>
  <c r="V7"/>
  <c r="Z12" l="1"/>
  <c r="AH12"/>
  <c r="AA12"/>
  <c r="AB12"/>
  <c r="Y12"/>
  <c r="AH27"/>
  <c r="Z27"/>
  <c r="AB27"/>
  <c r="Y27"/>
  <c r="AA27"/>
  <c r="AA25"/>
  <c r="Y25"/>
  <c r="AH25"/>
  <c r="AI25" s="1"/>
  <c r="AB25"/>
  <c r="Z25"/>
  <c r="AH18"/>
  <c r="AI18" s="1"/>
  <c r="AA18"/>
  <c r="Y18"/>
  <c r="AB18"/>
  <c r="Z18"/>
  <c r="AH9"/>
  <c r="AI9" s="1"/>
  <c r="AJ9" s="1"/>
  <c r="AK9" s="1"/>
  <c r="Z9"/>
  <c r="AB9"/>
  <c r="Y9"/>
  <c r="AA9"/>
  <c r="AB7"/>
  <c r="AH7"/>
  <c r="AI7" s="1"/>
  <c r="AJ7" s="1"/>
  <c r="AK7" s="1"/>
  <c r="Z7"/>
  <c r="AA7"/>
  <c r="Y7"/>
  <c r="AA34"/>
  <c r="Z34"/>
  <c r="AH34"/>
  <c r="AI34" s="1"/>
  <c r="AJ34" s="1"/>
  <c r="AK34" s="1"/>
  <c r="AB34"/>
  <c r="Y34"/>
  <c r="AB11"/>
  <c r="Y11"/>
  <c r="Z11"/>
  <c r="AA11"/>
  <c r="AH11"/>
  <c r="AI11" s="1"/>
  <c r="AA31"/>
  <c r="AB31"/>
  <c r="Y31"/>
  <c r="Z31"/>
  <c r="AH31"/>
  <c r="AI31" s="1"/>
  <c r="Z13"/>
  <c r="AB13"/>
  <c r="AH13"/>
  <c r="AI13" s="1"/>
  <c r="AJ13" s="1"/>
  <c r="AK13" s="1"/>
  <c r="Y13"/>
  <c r="AA13"/>
  <c r="Z28"/>
  <c r="AA28"/>
  <c r="Y28"/>
  <c r="AB28"/>
  <c r="AH28"/>
  <c r="AI28" s="1"/>
  <c r="AJ28" s="1"/>
  <c r="AK28" s="1"/>
  <c r="B22" i="5"/>
  <c r="B5"/>
  <c r="B16"/>
  <c r="AB22" i="4"/>
  <c r="Y22"/>
  <c r="AH22"/>
  <c r="AI22" s="1"/>
  <c r="AA22"/>
  <c r="Z22"/>
  <c r="B16" i="6"/>
  <c r="B22"/>
  <c r="B5"/>
  <c r="Y8" i="4"/>
  <c r="AA8"/>
  <c r="AB8"/>
  <c r="Z8"/>
  <c r="AH8"/>
  <c r="AI8" s="1"/>
  <c r="AJ8" s="1"/>
  <c r="AK8" s="1"/>
  <c r="Z32"/>
  <c r="AA32"/>
  <c r="AH32"/>
  <c r="AB32"/>
  <c r="Y32"/>
  <c r="AH6"/>
  <c r="AA6"/>
  <c r="AB6"/>
  <c r="Y6"/>
  <c r="Z6"/>
  <c r="Y17"/>
  <c r="AA17"/>
  <c r="AH17"/>
  <c r="AI17" s="1"/>
  <c r="AB17"/>
  <c r="Z17"/>
  <c r="AH24"/>
  <c r="AI24" s="1"/>
  <c r="AA24"/>
  <c r="Z24"/>
  <c r="AB24"/>
  <c r="Y24"/>
  <c r="AA20"/>
  <c r="Y20"/>
  <c r="AB20"/>
  <c r="Z20"/>
  <c r="AH20"/>
  <c r="AI20" s="1"/>
  <c r="AH35"/>
  <c r="AA35"/>
  <c r="Y35"/>
  <c r="Z35"/>
  <c r="AB35"/>
  <c r="AA26"/>
  <c r="AH26"/>
  <c r="AI26" s="1"/>
  <c r="AJ26" s="1"/>
  <c r="AK26" s="1"/>
  <c r="Z26"/>
  <c r="Y26"/>
  <c r="AB26"/>
  <c r="Y15"/>
  <c r="AA15"/>
  <c r="AH15"/>
  <c r="AB15"/>
  <c r="Z15"/>
  <c r="Z19"/>
  <c r="Y19"/>
  <c r="AB19"/>
  <c r="AH19"/>
  <c r="AI19" s="1"/>
  <c r="AJ19" s="1"/>
  <c r="AK19" s="1"/>
  <c r="AA19"/>
  <c r="AB29"/>
  <c r="Y29"/>
  <c r="AH29"/>
  <c r="AI29" s="1"/>
  <c r="AJ29" s="1"/>
  <c r="AK29" s="1"/>
  <c r="Z29"/>
  <c r="AA29"/>
  <c r="Y23"/>
  <c r="Z23"/>
  <c r="AB23"/>
  <c r="AA23"/>
  <c r="AH23"/>
  <c r="Y4"/>
  <c r="AA4"/>
  <c r="AB4"/>
  <c r="AH4"/>
  <c r="AI4" s="1"/>
  <c r="Z4"/>
  <c r="AA10"/>
  <c r="AB10"/>
  <c r="AH10"/>
  <c r="AI10" s="1"/>
  <c r="AJ10" s="1"/>
  <c r="AK10" s="1"/>
  <c r="Z10"/>
  <c r="Y10"/>
  <c r="AB14"/>
  <c r="AH14"/>
  <c r="AA14"/>
  <c r="Z14"/>
  <c r="Y14"/>
  <c r="AA21"/>
  <c r="AH21"/>
  <c r="AI21" s="1"/>
  <c r="AJ21" s="1"/>
  <c r="AK21" s="1"/>
  <c r="Z21"/>
  <c r="Y21"/>
  <c r="AB21"/>
  <c r="Z33"/>
  <c r="AH33"/>
  <c r="AI33" s="1"/>
  <c r="AJ33" s="1"/>
  <c r="AK33" s="1"/>
  <c r="AB33"/>
  <c r="Y33"/>
  <c r="AA33"/>
  <c r="AB5"/>
  <c r="Y5"/>
  <c r="AA5"/>
  <c r="AH5"/>
  <c r="AI5" s="1"/>
  <c r="AJ5" s="1"/>
  <c r="AK5" s="1"/>
  <c r="Z5"/>
  <c r="B22" i="7"/>
  <c r="B5"/>
  <c r="B16"/>
  <c r="AA30" i="4"/>
  <c r="AH30"/>
  <c r="AB30"/>
  <c r="Z30"/>
  <c r="Y30"/>
  <c r="AI14"/>
  <c r="AJ14" s="1"/>
  <c r="AK14" s="1"/>
  <c r="AI12"/>
  <c r="AJ12" s="1"/>
  <c r="AK12" s="1"/>
  <c r="AI32"/>
  <c r="E39" i="7"/>
  <c r="AI30" i="4"/>
  <c r="AI15"/>
  <c r="AI23"/>
  <c r="AI35"/>
  <c r="AJ35" s="1"/>
  <c r="AK35" s="1"/>
  <c r="AI27"/>
  <c r="AJ27" s="1"/>
  <c r="AK27" s="1"/>
  <c r="AI6"/>
  <c r="AJ24" l="1"/>
  <c r="AK24" s="1"/>
  <c r="AL24" s="1"/>
  <c r="AM24" s="1"/>
  <c r="AJ32"/>
  <c r="AK32" s="1"/>
  <c r="AJ31"/>
  <c r="AK31" s="1"/>
  <c r="AL31" s="1"/>
  <c r="AM31" s="1"/>
  <c r="AL32"/>
  <c r="AM32" s="1"/>
  <c r="AL7"/>
  <c r="AM7" s="1"/>
  <c r="AJ6"/>
  <c r="AK6" s="1"/>
  <c r="AL6" s="1"/>
  <c r="AM6" s="1"/>
  <c r="AL27"/>
  <c r="AM27" s="1"/>
  <c r="AJ4"/>
  <c r="AK4" s="1"/>
  <c r="AL4" s="1"/>
  <c r="AM4" s="1"/>
  <c r="AJ23"/>
  <c r="AK23" s="1"/>
  <c r="AL23" s="1"/>
  <c r="AM23" s="1"/>
  <c r="AJ17"/>
  <c r="AK17" s="1"/>
  <c r="AL17" s="1"/>
  <c r="AM17" s="1"/>
  <c r="AJ20"/>
  <c r="AK20" s="1"/>
  <c r="AL20" s="1"/>
  <c r="AM20" s="1"/>
  <c r="AJ25"/>
  <c r="AK25" s="1"/>
  <c r="AL25" s="1"/>
  <c r="AM25" s="1"/>
  <c r="AL5"/>
  <c r="AM5" s="1"/>
  <c r="AJ22"/>
  <c r="AK22" s="1"/>
  <c r="AL22" s="1"/>
  <c r="AM22" s="1"/>
  <c r="AJ30"/>
  <c r="AK30" s="1"/>
  <c r="AL30" s="1"/>
  <c r="AM30" s="1"/>
  <c r="AL12"/>
  <c r="AM12" s="1"/>
  <c r="AL14"/>
  <c r="AM14" s="1"/>
  <c r="AL35"/>
  <c r="AM35" s="1"/>
  <c r="AL8"/>
  <c r="AM8" s="1"/>
  <c r="AJ18"/>
  <c r="AK18" s="1"/>
  <c r="AL18" s="1"/>
  <c r="AM18" s="1"/>
  <c r="AL21"/>
  <c r="AM21" s="1"/>
  <c r="AL9"/>
  <c r="AM9" s="1"/>
  <c r="AJ11"/>
  <c r="AK11" s="1"/>
  <c r="AL11" s="1"/>
  <c r="AM11" s="1"/>
  <c r="AL34"/>
  <c r="AM34" s="1"/>
  <c r="AL29"/>
  <c r="AM29" s="1"/>
  <c r="AJ15"/>
  <c r="AK15" s="1"/>
  <c r="AL15" s="1"/>
  <c r="AM15" s="1"/>
  <c r="AL33"/>
  <c r="AM33" s="1"/>
  <c r="AL19"/>
  <c r="AM19" s="1"/>
  <c r="AL10"/>
  <c r="AM10" s="1"/>
  <c r="AL13"/>
  <c r="AM13" s="1"/>
  <c r="AL26"/>
  <c r="AM26" s="1"/>
  <c r="AL28"/>
  <c r="AM28" s="1"/>
</calcChain>
</file>

<file path=xl/comments1.xml><?xml version="1.0" encoding="utf-8"?>
<comments xmlns="http://schemas.openxmlformats.org/spreadsheetml/2006/main">
  <authors>
    <author>Автор</author>
  </authors>
  <commentList>
    <comment ref="C3" authorId="0">
      <text>
        <r>
          <rPr>
            <b/>
            <sz val="12"/>
            <color indexed="81"/>
            <rFont val="Tahoma"/>
            <family val="2"/>
            <charset val="204"/>
          </rPr>
          <t>для привязки к БД</t>
        </r>
      </text>
    </comment>
    <comment ref="D3" authorId="0">
      <text>
        <r>
          <rPr>
            <b/>
            <sz val="12"/>
            <color indexed="81"/>
            <rFont val="Tahoma"/>
            <family val="2"/>
            <charset val="204"/>
          </rPr>
          <t>для привязки к БД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<sst xmlns="http://schemas.openxmlformats.org/spreadsheetml/2006/main" count="2650" uniqueCount="253">
  <si>
    <t>измененные ячейки</t>
  </si>
  <si>
    <t>Текущий выпуск</t>
  </si>
  <si>
    <t>Длина маршрута,  км</t>
  </si>
  <si>
    <t>Присоединенные</t>
  </si>
  <si>
    <t>Средняя скорость на маршруте, км/час</t>
  </si>
  <si>
    <t>Макс. Число рейсов в час (Зима, буд)</t>
  </si>
  <si>
    <t>Макс. Число рейсов в час (Зима, вых)</t>
  </si>
  <si>
    <t>Макс. Число рейсов в час (Лето, буд)</t>
  </si>
  <si>
    <t>Макс. Число рейсов в час (Лето, вых)</t>
  </si>
  <si>
    <t>Число ТС (Зима, буд)</t>
  </si>
  <si>
    <t>Число ТС (Зима, вых)</t>
  </si>
  <si>
    <t>Число ТС (Лето, буд)</t>
  </si>
  <si>
    <t>Число ТС (Лето, вых)</t>
  </si>
  <si>
    <t>ВАО</t>
  </si>
  <si>
    <t>Новая модель</t>
  </si>
  <si>
    <t>МГТ</t>
  </si>
  <si>
    <t>ЧП</t>
  </si>
  <si>
    <t>№</t>
  </si>
  <si>
    <t>Номер маршрута</t>
  </si>
  <si>
    <t>Буква маршрута</t>
  </si>
  <si>
    <t>Имя маршрута</t>
  </si>
  <si>
    <t>Тип ТС</t>
  </si>
  <si>
    <t>Новое название маршрута</t>
  </si>
  <si>
    <t>Кол-во ТС</t>
  </si>
  <si>
    <t>ОБВ</t>
  </si>
  <si>
    <t>БВ</t>
  </si>
  <si>
    <t>СВ</t>
  </si>
  <si>
    <t>МВ</t>
  </si>
  <si>
    <t>Число ТС</t>
  </si>
  <si>
    <t>Ср. вместимость</t>
  </si>
  <si>
    <t>ТС</t>
  </si>
  <si>
    <t>delta</t>
  </si>
  <si>
    <t>108м</t>
  </si>
  <si>
    <t>613к</t>
  </si>
  <si>
    <t/>
  </si>
  <si>
    <t>114м</t>
  </si>
  <si>
    <t>136м</t>
  </si>
  <si>
    <t>175м</t>
  </si>
  <si>
    <t>187м</t>
  </si>
  <si>
    <t>21м</t>
  </si>
  <si>
    <t>21к</t>
  </si>
  <si>
    <t>104м</t>
  </si>
  <si>
    <t>272м</t>
  </si>
  <si>
    <t>311м</t>
  </si>
  <si>
    <t>32м</t>
  </si>
  <si>
    <t>340м</t>
  </si>
  <si>
    <t>765м</t>
  </si>
  <si>
    <t>502м</t>
  </si>
  <si>
    <t>505м</t>
  </si>
  <si>
    <t>570м</t>
  </si>
  <si>
    <t>не считаем</t>
  </si>
  <si>
    <t>69м</t>
  </si>
  <si>
    <t>717м</t>
  </si>
  <si>
    <t>740м</t>
  </si>
  <si>
    <t>752м</t>
  </si>
  <si>
    <t>9м</t>
  </si>
  <si>
    <t>ав:125</t>
  </si>
  <si>
    <t>199м</t>
  </si>
  <si>
    <t>ав:140</t>
  </si>
  <si>
    <t>727м</t>
  </si>
  <si>
    <t>ав:141</t>
  </si>
  <si>
    <t>341м</t>
  </si>
  <si>
    <t>ав:265</t>
  </si>
  <si>
    <t>265м</t>
  </si>
  <si>
    <t>ав:602</t>
  </si>
  <si>
    <t>602м</t>
  </si>
  <si>
    <t>ав:617</t>
  </si>
  <si>
    <t>617м</t>
  </si>
  <si>
    <t>ав:702</t>
  </si>
  <si>
    <t>202м</t>
  </si>
  <si>
    <t>ав:787</t>
  </si>
  <si>
    <t>646м</t>
  </si>
  <si>
    <t>ав:80</t>
  </si>
  <si>
    <t>234м</t>
  </si>
  <si>
    <t>ав:83</t>
  </si>
  <si>
    <t>83м</t>
  </si>
  <si>
    <t>180м</t>
  </si>
  <si>
    <t>к</t>
  </si>
  <si>
    <t>ав:86к</t>
  </si>
  <si>
    <t>86к</t>
  </si>
  <si>
    <t>235м</t>
  </si>
  <si>
    <t>452м</t>
  </si>
  <si>
    <t>469к</t>
  </si>
  <si>
    <t>новый</t>
  </si>
  <si>
    <t>C7</t>
  </si>
  <si>
    <t>С7</t>
  </si>
  <si>
    <t>Вспомогательные ячейки</t>
  </si>
  <si>
    <t>номер маршрута</t>
  </si>
  <si>
    <t>Таблица 2 «Тип (ID) расписания»</t>
  </si>
  <si>
    <t>буква маршрута</t>
  </si>
  <si>
    <t>код маршрута</t>
  </si>
  <si>
    <t>Тип (ID) расписания</t>
  </si>
  <si>
    <t>Понедельник</t>
  </si>
  <si>
    <t>Вторник</t>
  </si>
  <si>
    <t>Среда</t>
  </si>
  <si>
    <t>Четверг</t>
  </si>
  <si>
    <t>Пятница</t>
  </si>
  <si>
    <t>Суббота</t>
  </si>
  <si>
    <t>Воскресенье</t>
  </si>
  <si>
    <t>Праздничные дни</t>
  </si>
  <si>
    <t>Дата начала осуществления перевозок в соответствии с указанным типом (ID) расписания</t>
  </si>
  <si>
    <t>Дата окончания осуществления перевозок в соответствии с указанным типом (ID) расписания</t>
  </si>
  <si>
    <t>код варианта (посл дата)</t>
  </si>
  <si>
    <t>LAD1</t>
  </si>
  <si>
    <t>LAD2</t>
  </si>
  <si>
    <t>Дата начала осуществления перевозок</t>
  </si>
  <si>
    <t>тип транспорта</t>
  </si>
  <si>
    <t>октябрь</t>
  </si>
  <si>
    <t>апрель</t>
  </si>
  <si>
    <t>Разворот</t>
  </si>
  <si>
    <t>обозначение разворота в списке остановок</t>
  </si>
  <si>
    <t>«___» __________________ 20__ г.</t>
  </si>
  <si>
    <t>имя автобуса (модель, ЭС …)</t>
  </si>
  <si>
    <t>май</t>
  </si>
  <si>
    <t>сентябрь</t>
  </si>
  <si>
    <t xml:space="preserve">Южное Измайлово </t>
  </si>
  <si>
    <t>последняя остановка</t>
  </si>
  <si>
    <t>Таблица 3 «Исключения для каждого типа (ID) расписания»</t>
  </si>
  <si>
    <t>Тип транспортного средства</t>
  </si>
  <si>
    <t>Дата</t>
  </si>
  <si>
    <t>День недели</t>
  </si>
  <si>
    <t>Тип (ID) расписания, в соответствии с которым будут осуществляться перевозки в указанный день</t>
  </si>
  <si>
    <t>[код типа (ID) расписания]</t>
  </si>
  <si>
    <t>[дата]</t>
  </si>
  <si>
    <t>[день недели]</t>
  </si>
  <si>
    <t>Количество транспортных средств</t>
  </si>
  <si>
    <t>Таблица 4 «Интервалы движения для каждого типа (ID) расписания»</t>
  </si>
  <si>
    <t>Время (период суток)</t>
  </si>
  <si>
    <t>Прямое направление</t>
  </si>
  <si>
    <t>Обратное направление</t>
  </si>
  <si>
    <t>Количество рейсов</t>
  </si>
  <si>
    <t>Период времени с момента отправления предыдущего ТС (минут)</t>
  </si>
  <si>
    <r>
      <t>Т</t>
    </r>
    <r>
      <rPr>
        <b/>
        <sz val="16"/>
        <color theme="1"/>
        <rFont val="Times New Roman"/>
        <family val="1"/>
        <charset val="204"/>
      </rPr>
      <t>расса маршрута</t>
    </r>
  </si>
  <si>
    <t>нет рейсов</t>
  </si>
  <si>
    <t>Начальный пункт: Метро "Новогиреево"</t>
  </si>
  <si>
    <t xml:space="preserve">Протяженность маршрута (в километрах): </t>
  </si>
  <si>
    <t>27 - 33</t>
  </si>
  <si>
    <t>Прямой путь следования:</t>
  </si>
  <si>
    <t>7 - 8</t>
  </si>
  <si>
    <t>18 - 22</t>
  </si>
  <si>
    <t>Обратный путь следования:</t>
  </si>
  <si>
    <t>Длина оборотного рейса:</t>
  </si>
  <si>
    <t>11 - 13</t>
  </si>
  <si>
    <t>13 - 17</t>
  </si>
  <si>
    <t>Таблица 1 «Трасса маршрута»</t>
  </si>
  <si>
    <t>№ (ID) остановочного пункта</t>
  </si>
  <si>
    <t>Наименование остановочных пунктов</t>
  </si>
  <si>
    <t>Трасса следования маршрута</t>
  </si>
  <si>
    <t>Широта</t>
  </si>
  <si>
    <t>Долгота</t>
  </si>
  <si>
    <t>Путь следования (прямой/ обратный)</t>
  </si>
  <si>
    <t>Накопленная длина маршрута, км</t>
  </si>
  <si>
    <t>Длина перегона между остановками, км</t>
  </si>
  <si>
    <t>Номер остановки от первого остановочного пункта по прямому/ обратному пути следования, соответственно</t>
  </si>
  <si>
    <t>Количество рейсов (для параметров перевозок)</t>
  </si>
  <si>
    <t>1-110</t>
  </si>
  <si>
    <t>Метро "Новогиреево"</t>
  </si>
  <si>
    <t xml:space="preserve"> Свободный проспект</t>
  </si>
  <si>
    <t>Федеративный просп.</t>
  </si>
  <si>
    <t>Напольный пр.</t>
  </si>
  <si>
    <t>Терлецкий парк</t>
  </si>
  <si>
    <t>Саянская ул., 2</t>
  </si>
  <si>
    <t>Универсам</t>
  </si>
  <si>
    <t xml:space="preserve"> Большой Купавенский проезд</t>
  </si>
  <si>
    <t>Челябинская ул.</t>
  </si>
  <si>
    <t xml:space="preserve"> Челябинская улица</t>
  </si>
  <si>
    <t>8 - 9</t>
  </si>
  <si>
    <t>Почта</t>
  </si>
  <si>
    <t>Челябинская ул., 21</t>
  </si>
  <si>
    <t>Библиотека</t>
  </si>
  <si>
    <t>М. Купавенский пр.</t>
  </si>
  <si>
    <t xml:space="preserve"> Малый Купавенский проезд</t>
  </si>
  <si>
    <t>Южное Измайлово (выс.)</t>
  </si>
  <si>
    <t xml:space="preserve"> </t>
  </si>
  <si>
    <t>Южное Измайлово (пос.)</t>
  </si>
  <si>
    <t xml:space="preserve"> улица Чечулина</t>
  </si>
  <si>
    <t>Свободный просп.</t>
  </si>
  <si>
    <t>Аптека</t>
  </si>
  <si>
    <t>Начальный пункт: Южное Измайлово</t>
  </si>
  <si>
    <t xml:space="preserve">Конечный пункт:  Метро "Семеновская" </t>
  </si>
  <si>
    <t>Южное Измайлово (к/ст)</t>
  </si>
  <si>
    <t xml:space="preserve"> шоссе Энтузиастов</t>
  </si>
  <si>
    <t>Дом Ветеранов сцены (по требованию)</t>
  </si>
  <si>
    <t>МКНЦ</t>
  </si>
  <si>
    <t>Новогиреевская ул.</t>
  </si>
  <si>
    <t>3-я Владимирская ул.</t>
  </si>
  <si>
    <t>2-я Владимирская ул.</t>
  </si>
  <si>
    <t>К/т "Слава"</t>
  </si>
  <si>
    <t>Главная аллея</t>
  </si>
  <si>
    <t>Ул. Плеханова</t>
  </si>
  <si>
    <t>Метро "Шоссе. Энтузиастов"</t>
  </si>
  <si>
    <t>Просп. Буденного</t>
  </si>
  <si>
    <t>Компьютерный центр "Буденовский"</t>
  </si>
  <si>
    <t xml:space="preserve"> проспект Буденного</t>
  </si>
  <si>
    <t>3-я ул. Соколиной Горы</t>
  </si>
  <si>
    <t>5-я ул. Соколиной Горы</t>
  </si>
  <si>
    <t>Просп. Буденного, 24</t>
  </si>
  <si>
    <t>8-я ул. Соколиной Горы</t>
  </si>
  <si>
    <t>9-я ул. Соколиной Горы</t>
  </si>
  <si>
    <t>10-я ул. Соколиной Горы</t>
  </si>
  <si>
    <t>Вольная ул.</t>
  </si>
  <si>
    <t>Кирпичная ул.</t>
  </si>
  <si>
    <t>Метро "Семеновская" (выс.)</t>
  </si>
  <si>
    <t xml:space="preserve"> Семеновская площадь</t>
  </si>
  <si>
    <t>Метро "Семеновская" (пос.)</t>
  </si>
  <si>
    <t>Метро "Шоссе Энтузиастов"</t>
  </si>
  <si>
    <t>Начальный пункт: Уссурийская улица</t>
  </si>
  <si>
    <t>Конечный пункт: Верхняя Первомайская улица</t>
  </si>
  <si>
    <t>new</t>
  </si>
  <si>
    <t>Уссурийская ул.</t>
  </si>
  <si>
    <t xml:space="preserve"> Хабаровская улица</t>
  </si>
  <si>
    <t>Хабаровская ул., 12</t>
  </si>
  <si>
    <t>Уссурийская ул., 16</t>
  </si>
  <si>
    <t xml:space="preserve"> Уссурийская улица</t>
  </si>
  <si>
    <t>Сахалинская ул.</t>
  </si>
  <si>
    <t>Уссурийская ул., 4</t>
  </si>
  <si>
    <t>Уральская ул., 25</t>
  </si>
  <si>
    <t xml:space="preserve"> Камчатская улица</t>
  </si>
  <si>
    <t>Курганская ул., 1</t>
  </si>
  <si>
    <t xml:space="preserve"> Курганская улица</t>
  </si>
  <si>
    <t>Курганская ул., 2</t>
  </si>
  <si>
    <t>Управа района Гольяново</t>
  </si>
  <si>
    <t>Камчатская ул.</t>
  </si>
  <si>
    <t>Красноярская ул., 17</t>
  </si>
  <si>
    <t xml:space="preserve"> Красноярская улица</t>
  </si>
  <si>
    <t>Красноярская ул., 13</t>
  </si>
  <si>
    <t>Красноярская ул., 9</t>
  </si>
  <si>
    <t>8-й микрорайон</t>
  </si>
  <si>
    <t xml:space="preserve"> Алтайская улица</t>
  </si>
  <si>
    <t>Алтайская ул., 26</t>
  </si>
  <si>
    <t>Поликлиника № 191</t>
  </si>
  <si>
    <t>Химчистка</t>
  </si>
  <si>
    <t>Алтайская ул., 6</t>
  </si>
  <si>
    <t>Уральская ул.</t>
  </si>
  <si>
    <t>Черницыно</t>
  </si>
  <si>
    <t xml:space="preserve"> Уральская улица</t>
  </si>
  <si>
    <t>Амурская ул.</t>
  </si>
  <si>
    <t>Метро "Щёлковская"</t>
  </si>
  <si>
    <t xml:space="preserve"> 9-я Парковая улица</t>
  </si>
  <si>
    <t>Универмаг "Первомайский"</t>
  </si>
  <si>
    <t>К/т "София"</t>
  </si>
  <si>
    <t>Верхняя Первомайская улица</t>
  </si>
  <si>
    <t xml:space="preserve"> Верхняя Первомайская улица</t>
  </si>
  <si>
    <t>-</t>
  </si>
  <si>
    <t>Детская б-ца № 3</t>
  </si>
  <si>
    <t xml:space="preserve"> 13-я Парковая улица</t>
  </si>
  <si>
    <t>13-я Парковая ул.</t>
  </si>
  <si>
    <t xml:space="preserve"> Сиреневый бульвар</t>
  </si>
  <si>
    <t>11-я Парковая ул.</t>
  </si>
  <si>
    <t>Метро "Щелковская"</t>
  </si>
  <si>
    <t>Алтайская ул.</t>
  </si>
  <si>
    <t xml:space="preserve"> Сахалинская улица</t>
  </si>
  <si>
    <t xml:space="preserve">Приложение №3 «Параметры перевозок» к государственному контракту №___ от ______________ 20__ г
</t>
  </si>
</sst>
</file>

<file path=xl/styles.xml><?xml version="1.0" encoding="utf-8"?>
<styleSheet xmlns="http://schemas.openxmlformats.org/spreadsheetml/2006/main">
  <numFmts count="2">
    <numFmt numFmtId="164" formatCode="h:mm;@"/>
    <numFmt numFmtId="165" formatCode="0.0000000000000"/>
  </numFmts>
  <fonts count="2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24"/>
      <color theme="1"/>
      <name val="Calibri"/>
      <family val="2"/>
      <charset val="204"/>
      <scheme val="minor"/>
    </font>
    <font>
      <b/>
      <sz val="24"/>
      <color theme="1"/>
      <name val="Calibri"/>
      <family val="2"/>
      <charset val="204"/>
      <scheme val="minor"/>
    </font>
    <font>
      <sz val="24"/>
      <name val="Calibri"/>
      <family val="2"/>
      <charset val="204"/>
      <scheme val="minor"/>
    </font>
    <font>
      <b/>
      <sz val="12"/>
      <color indexed="81"/>
      <name val="Tahoma"/>
      <family val="2"/>
      <charset val="204"/>
    </font>
    <font>
      <sz val="9"/>
      <color indexed="81"/>
      <name val="Tahoma"/>
      <family val="2"/>
      <charset val="204"/>
    </font>
    <font>
      <sz val="11"/>
      <color theme="1"/>
      <name val="Times New Roman"/>
      <family val="1"/>
      <charset val="204"/>
    </font>
    <font>
      <sz val="16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sz val="12"/>
      <color indexed="8"/>
      <name val="Times New Roman"/>
      <family val="1"/>
      <charset val="204"/>
    </font>
    <font>
      <sz val="12"/>
      <color theme="0"/>
      <name val="Times New Roman"/>
      <family val="1"/>
      <charset val="204"/>
    </font>
    <font>
      <sz val="16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2"/>
      <color theme="0"/>
      <name val="Arial"/>
      <family val="2"/>
      <charset val="204"/>
    </font>
  </fonts>
  <fills count="7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80">
    <xf numFmtId="0" fontId="0" fillId="0" borderId="0" xfId="0"/>
    <xf numFmtId="0" fontId="2" fillId="0" borderId="0" xfId="1" applyFont="1"/>
    <xf numFmtId="0" fontId="2" fillId="0" borderId="0" xfId="1" applyFont="1" applyFill="1"/>
    <xf numFmtId="0" fontId="2" fillId="2" borderId="0" xfId="1" applyFont="1" applyFill="1"/>
    <xf numFmtId="0" fontId="3" fillId="0" borderId="2" xfId="1" applyFont="1" applyBorder="1" applyAlignment="1">
      <alignment horizontal="centerContinuous" wrapText="1"/>
    </xf>
    <xf numFmtId="0" fontId="3" fillId="0" borderId="3" xfId="1" applyFont="1" applyBorder="1" applyAlignment="1">
      <alignment horizontal="centerContinuous" wrapText="1"/>
    </xf>
    <xf numFmtId="0" fontId="3" fillId="0" borderId="4" xfId="1" applyFont="1" applyBorder="1" applyAlignment="1">
      <alignment horizontal="centerContinuous" wrapText="1"/>
    </xf>
    <xf numFmtId="0" fontId="3" fillId="0" borderId="1" xfId="1" applyFont="1" applyBorder="1" applyAlignment="1">
      <alignment horizontal="center" vertical="center" wrapText="1"/>
    </xf>
    <xf numFmtId="0" fontId="3" fillId="0" borderId="1" xfId="1" applyFont="1" applyBorder="1"/>
    <xf numFmtId="0" fontId="3" fillId="0" borderId="1" xfId="1" applyNumberFormat="1" applyFont="1" applyBorder="1" applyAlignment="1">
      <alignment horizontal="center" vertical="center" wrapText="1"/>
    </xf>
    <xf numFmtId="0" fontId="3" fillId="0" borderId="0" xfId="1" applyFont="1" applyAlignment="1">
      <alignment horizontal="center" vertical="center" wrapText="1"/>
    </xf>
    <xf numFmtId="0" fontId="2" fillId="0" borderId="6" xfId="1" applyFont="1" applyBorder="1"/>
    <xf numFmtId="0" fontId="2" fillId="0" borderId="1" xfId="1" applyFont="1" applyBorder="1" applyAlignment="1">
      <alignment horizontal="center" vertical="center"/>
    </xf>
    <xf numFmtId="0" fontId="2" fillId="0" borderId="1" xfId="1" applyNumberFormat="1" applyFont="1" applyFill="1" applyBorder="1" applyAlignment="1">
      <alignment horizontal="center" vertical="center"/>
    </xf>
    <xf numFmtId="0" fontId="2" fillId="0" borderId="1" xfId="1" applyFont="1" applyFill="1" applyBorder="1" applyAlignment="1">
      <alignment horizontal="center" vertical="center"/>
    </xf>
    <xf numFmtId="0" fontId="2" fillId="0" borderId="1" xfId="1" applyFont="1" applyFill="1" applyBorder="1" applyAlignment="1">
      <alignment horizontal="center" vertical="center" wrapText="1"/>
    </xf>
    <xf numFmtId="0" fontId="2" fillId="0" borderId="1" xfId="1" applyFont="1" applyBorder="1" applyAlignment="1">
      <alignment horizontal="center" vertical="center" wrapText="1"/>
    </xf>
    <xf numFmtId="1" fontId="2" fillId="0" borderId="1" xfId="1" applyNumberFormat="1" applyFont="1" applyBorder="1" applyAlignment="1">
      <alignment horizontal="center" vertical="center" wrapText="1"/>
    </xf>
    <xf numFmtId="1" fontId="2" fillId="0" borderId="1" xfId="1" applyNumberFormat="1" applyFont="1" applyBorder="1" applyAlignment="1">
      <alignment horizontal="center"/>
    </xf>
    <xf numFmtId="2" fontId="2" fillId="0" borderId="1" xfId="1" applyNumberFormat="1" applyFont="1" applyBorder="1"/>
    <xf numFmtId="0" fontId="2" fillId="0" borderId="1" xfId="1" applyNumberFormat="1" applyFont="1" applyBorder="1"/>
    <xf numFmtId="2" fontId="2" fillId="0" borderId="1" xfId="1" applyNumberFormat="1" applyFont="1" applyFill="1" applyBorder="1"/>
    <xf numFmtId="0" fontId="2" fillId="0" borderId="1" xfId="1" applyFont="1" applyBorder="1"/>
    <xf numFmtId="0" fontId="2" fillId="3" borderId="5" xfId="1" applyFont="1" applyFill="1" applyBorder="1"/>
    <xf numFmtId="0" fontId="2" fillId="4" borderId="1" xfId="1" applyNumberFormat="1" applyFont="1" applyFill="1" applyBorder="1" applyAlignment="1">
      <alignment horizontal="center" vertical="center"/>
    </xf>
    <xf numFmtId="0" fontId="2" fillId="3" borderId="7" xfId="1" applyFont="1" applyFill="1" applyBorder="1"/>
    <xf numFmtId="0" fontId="2" fillId="0" borderId="1" xfId="1" applyFont="1" applyFill="1" applyBorder="1"/>
    <xf numFmtId="0" fontId="2" fillId="0" borderId="1" xfId="1" applyFont="1" applyFill="1" applyBorder="1" applyAlignment="1">
      <alignment horizontal="center"/>
    </xf>
    <xf numFmtId="0" fontId="2" fillId="4" borderId="1" xfId="1" applyFont="1" applyFill="1" applyBorder="1" applyAlignment="1">
      <alignment horizontal="center"/>
    </xf>
    <xf numFmtId="0" fontId="2" fillId="5" borderId="1" xfId="1" applyFont="1" applyFill="1" applyBorder="1" applyAlignment="1">
      <alignment horizontal="center" vertical="center"/>
    </xf>
    <xf numFmtId="0" fontId="2" fillId="5" borderId="1" xfId="1" applyFont="1" applyFill="1" applyBorder="1" applyAlignment="1">
      <alignment horizontal="center"/>
    </xf>
    <xf numFmtId="0" fontId="2" fillId="5" borderId="1" xfId="1" applyFont="1" applyFill="1" applyBorder="1"/>
    <xf numFmtId="0" fontId="2" fillId="5" borderId="1" xfId="1" applyFont="1" applyFill="1" applyBorder="1" applyAlignment="1">
      <alignment horizontal="center" vertical="center" wrapText="1"/>
    </xf>
    <xf numFmtId="1" fontId="2" fillId="5" borderId="1" xfId="1" applyNumberFormat="1" applyFont="1" applyFill="1" applyBorder="1" applyAlignment="1">
      <alignment horizontal="center" vertical="center" wrapText="1"/>
    </xf>
    <xf numFmtId="1" fontId="2" fillId="5" borderId="1" xfId="1" applyNumberFormat="1" applyFont="1" applyFill="1" applyBorder="1" applyAlignment="1">
      <alignment horizontal="center"/>
    </xf>
    <xf numFmtId="2" fontId="2" fillId="5" borderId="1" xfId="1" applyNumberFormat="1" applyFont="1" applyFill="1" applyBorder="1"/>
    <xf numFmtId="0" fontId="2" fillId="5" borderId="1" xfId="1" applyNumberFormat="1" applyFont="1" applyFill="1" applyBorder="1"/>
    <xf numFmtId="0" fontId="4" fillId="0" borderId="0" xfId="1" applyFont="1" applyFill="1"/>
    <xf numFmtId="0" fontId="4" fillId="3" borderId="7" xfId="1" applyFont="1" applyFill="1" applyBorder="1"/>
    <xf numFmtId="0" fontId="2" fillId="0" borderId="1" xfId="1" applyNumberFormat="1" applyFont="1" applyFill="1" applyBorder="1" applyAlignment="1">
      <alignment horizontal="center"/>
    </xf>
    <xf numFmtId="0" fontId="2" fillId="0" borderId="1" xfId="1" applyNumberFormat="1" applyFont="1" applyFill="1" applyBorder="1" applyAlignment="1">
      <alignment horizontal="center" vertical="center" wrapText="1"/>
    </xf>
    <xf numFmtId="0" fontId="2" fillId="6" borderId="1" xfId="1" applyFont="1" applyFill="1" applyBorder="1" applyAlignment="1">
      <alignment horizontal="center" vertical="center" wrapText="1"/>
    </xf>
    <xf numFmtId="0" fontId="2" fillId="4" borderId="1" xfId="1" applyNumberFormat="1" applyFont="1" applyFill="1" applyBorder="1" applyAlignment="1">
      <alignment horizontal="center"/>
    </xf>
    <xf numFmtId="0" fontId="2" fillId="0" borderId="5" xfId="1" applyFont="1" applyFill="1" applyBorder="1"/>
    <xf numFmtId="0" fontId="2" fillId="0" borderId="5" xfId="1" applyFont="1" applyFill="1" applyBorder="1" applyAlignment="1">
      <alignment horizontal="center" vertical="center"/>
    </xf>
    <xf numFmtId="0" fontId="2" fillId="0" borderId="5" xfId="1" applyFont="1" applyFill="1" applyBorder="1" applyAlignment="1">
      <alignment horizontal="center"/>
    </xf>
    <xf numFmtId="0" fontId="2" fillId="0" borderId="5" xfId="1" applyFont="1" applyFill="1" applyBorder="1" applyAlignment="1">
      <alignment horizontal="center" vertical="center" wrapText="1"/>
    </xf>
    <xf numFmtId="1" fontId="2" fillId="0" borderId="5" xfId="1" applyNumberFormat="1" applyFont="1" applyFill="1" applyBorder="1" applyAlignment="1">
      <alignment horizontal="center" vertical="center" wrapText="1"/>
    </xf>
    <xf numFmtId="1" fontId="2" fillId="0" borderId="5" xfId="1" applyNumberFormat="1" applyFont="1" applyFill="1" applyBorder="1" applyAlignment="1">
      <alignment horizontal="center"/>
    </xf>
    <xf numFmtId="2" fontId="2" fillId="0" borderId="5" xfId="1" applyNumberFormat="1" applyFont="1" applyFill="1" applyBorder="1"/>
    <xf numFmtId="0" fontId="2" fillId="0" borderId="5" xfId="1" applyNumberFormat="1" applyFont="1" applyFill="1" applyBorder="1"/>
    <xf numFmtId="0" fontId="2" fillId="0" borderId="0" xfId="1" applyFont="1" applyFill="1" applyBorder="1"/>
    <xf numFmtId="1" fontId="2" fillId="0" borderId="1" xfId="1" applyNumberFormat="1" applyFont="1" applyFill="1" applyBorder="1" applyAlignment="1">
      <alignment horizontal="center" vertical="center" wrapText="1"/>
    </xf>
    <xf numFmtId="1" fontId="2" fillId="0" borderId="1" xfId="1" applyNumberFormat="1" applyFont="1" applyFill="1" applyBorder="1" applyAlignment="1">
      <alignment horizontal="center"/>
    </xf>
    <xf numFmtId="0" fontId="2" fillId="3" borderId="8" xfId="1" applyFont="1" applyFill="1" applyBorder="1"/>
    <xf numFmtId="0" fontId="2" fillId="0" borderId="0" xfId="1" applyFont="1" applyBorder="1"/>
    <xf numFmtId="0" fontId="2" fillId="0" borderId="0" xfId="1" applyFont="1" applyBorder="1" applyAlignment="1">
      <alignment horizontal="center" vertical="center"/>
    </xf>
    <xf numFmtId="0" fontId="2" fillId="0" borderId="0" xfId="1" applyFont="1" applyBorder="1" applyAlignment="1">
      <alignment horizontal="center"/>
    </xf>
    <xf numFmtId="0" fontId="2" fillId="0" borderId="0" xfId="1" applyFont="1" applyFill="1" applyBorder="1" applyAlignment="1">
      <alignment horizontal="center" vertical="center" wrapText="1"/>
    </xf>
    <xf numFmtId="0" fontId="2" fillId="0" borderId="0" xfId="1" applyFont="1" applyBorder="1" applyAlignment="1">
      <alignment horizontal="center" vertical="center" wrapText="1"/>
    </xf>
    <xf numFmtId="1" fontId="2" fillId="0" borderId="0" xfId="1" applyNumberFormat="1" applyFont="1" applyBorder="1" applyAlignment="1">
      <alignment horizontal="center" vertical="center" wrapText="1"/>
    </xf>
    <xf numFmtId="1" fontId="2" fillId="0" borderId="0" xfId="1" applyNumberFormat="1" applyFont="1" applyBorder="1" applyAlignment="1">
      <alignment horizontal="center"/>
    </xf>
    <xf numFmtId="0" fontId="7" fillId="0" borderId="0" xfId="1" applyFont="1" applyFill="1"/>
    <xf numFmtId="0" fontId="1" fillId="0" borderId="0" xfId="1" applyFill="1"/>
    <xf numFmtId="0" fontId="9" fillId="0" borderId="0" xfId="1" applyFont="1" applyFill="1"/>
    <xf numFmtId="0" fontId="10" fillId="0" borderId="0" xfId="1" applyFont="1" applyFill="1" applyAlignment="1">
      <alignment horizontal="left"/>
    </xf>
    <xf numFmtId="0" fontId="11" fillId="0" borderId="0" xfId="1" applyFont="1" applyFill="1"/>
    <xf numFmtId="0" fontId="11" fillId="0" borderId="0" xfId="1" applyFont="1" applyFill="1" applyAlignment="1">
      <alignment wrapText="1"/>
    </xf>
    <xf numFmtId="0" fontId="7" fillId="0" borderId="0" xfId="1" applyFont="1"/>
    <xf numFmtId="1" fontId="7" fillId="0" borderId="0" xfId="1" applyNumberFormat="1" applyFont="1"/>
    <xf numFmtId="0" fontId="8" fillId="0" borderId="0" xfId="1" applyFont="1" applyFill="1" applyAlignment="1">
      <alignment vertical="center" wrapText="1"/>
    </xf>
    <xf numFmtId="0" fontId="12" fillId="0" borderId="3" xfId="1" applyFont="1" applyFill="1" applyBorder="1" applyAlignment="1">
      <alignment horizontal="right"/>
    </xf>
    <xf numFmtId="0" fontId="7" fillId="0" borderId="3" xfId="1" applyFont="1" applyFill="1" applyBorder="1"/>
    <xf numFmtId="0" fontId="7" fillId="0" borderId="3" xfId="1" applyFont="1" applyFill="1" applyBorder="1" applyAlignment="1">
      <alignment vertical="center" wrapText="1"/>
    </xf>
    <xf numFmtId="0" fontId="11" fillId="0" borderId="0" xfId="1" applyFont="1" applyFill="1" applyAlignment="1">
      <alignment vertical="center" wrapText="1"/>
    </xf>
    <xf numFmtId="0" fontId="7" fillId="0" borderId="0" xfId="1" applyFont="1" applyBorder="1"/>
    <xf numFmtId="1" fontId="7" fillId="0" borderId="0" xfId="1" applyNumberFormat="1" applyFont="1" applyBorder="1"/>
    <xf numFmtId="0" fontId="7" fillId="0" borderId="0" xfId="1" applyFont="1" applyFill="1" applyAlignment="1">
      <alignment vertical="center" wrapText="1"/>
    </xf>
    <xf numFmtId="0" fontId="7" fillId="0" borderId="0" xfId="1" applyFont="1" applyFill="1" applyBorder="1"/>
    <xf numFmtId="0" fontId="7" fillId="0" borderId="3" xfId="1" applyFont="1" applyFill="1" applyBorder="1" applyAlignment="1">
      <alignment wrapText="1"/>
    </xf>
    <xf numFmtId="0" fontId="8" fillId="0" borderId="0" xfId="1" applyFont="1" applyFill="1"/>
    <xf numFmtId="0" fontId="11" fillId="0" borderId="1" xfId="1" applyFont="1" applyFill="1" applyBorder="1" applyAlignment="1">
      <alignment horizontal="center"/>
    </xf>
    <xf numFmtId="0" fontId="11" fillId="0" borderId="1" xfId="1" applyFont="1" applyFill="1" applyBorder="1" applyAlignment="1">
      <alignment horizontal="center" wrapText="1"/>
    </xf>
    <xf numFmtId="0" fontId="7" fillId="0" borderId="3" xfId="1" applyFont="1" applyFill="1" applyBorder="1" applyAlignment="1">
      <alignment horizontal="right"/>
    </xf>
    <xf numFmtId="0" fontId="7" fillId="0" borderId="0" xfId="1" applyNumberFormat="1" applyFont="1" applyFill="1" applyBorder="1"/>
    <xf numFmtId="0" fontId="11" fillId="0" borderId="0" xfId="1" applyFont="1" applyFill="1" applyBorder="1"/>
    <xf numFmtId="0" fontId="11" fillId="0" borderId="0" xfId="1" applyFont="1" applyFill="1" applyAlignment="1">
      <alignment vertical="center"/>
    </xf>
    <xf numFmtId="0" fontId="7" fillId="0" borderId="0" xfId="1" applyFont="1" applyBorder="1" applyAlignment="1">
      <alignment horizontal="center" vertical="center"/>
    </xf>
    <xf numFmtId="20" fontId="7" fillId="0" borderId="0" xfId="1" applyNumberFormat="1" applyFont="1" applyBorder="1" applyAlignment="1">
      <alignment horizontal="center"/>
    </xf>
    <xf numFmtId="20" fontId="7" fillId="0" borderId="0" xfId="1" applyNumberFormat="1" applyFont="1" applyBorder="1"/>
    <xf numFmtId="0" fontId="11" fillId="0" borderId="0" xfId="1" applyFont="1" applyFill="1" applyAlignment="1">
      <alignment horizontal="center" wrapText="1"/>
    </xf>
    <xf numFmtId="0" fontId="11" fillId="0" borderId="0" xfId="1" applyFont="1" applyFill="1" applyAlignment="1">
      <alignment horizontal="center" vertical="center" wrapText="1"/>
    </xf>
    <xf numFmtId="0" fontId="11" fillId="0" borderId="1" xfId="1" applyFont="1" applyFill="1" applyBorder="1" applyAlignment="1">
      <alignment horizontal="center" vertical="center"/>
    </xf>
    <xf numFmtId="164" fontId="11" fillId="0" borderId="1" xfId="1" applyNumberFormat="1" applyFont="1" applyFill="1" applyBorder="1" applyAlignment="1">
      <alignment horizontal="center" vertical="center"/>
    </xf>
    <xf numFmtId="0" fontId="16" fillId="0" borderId="0" xfId="1" applyFont="1" applyFill="1" applyAlignment="1">
      <alignment horizontal="center" wrapText="1"/>
    </xf>
    <xf numFmtId="0" fontId="11" fillId="0" borderId="6" xfId="1" applyFont="1" applyFill="1" applyBorder="1" applyAlignment="1">
      <alignment horizontal="center" vertical="center" wrapText="1"/>
    </xf>
    <xf numFmtId="164" fontId="11" fillId="0" borderId="1" xfId="1" applyNumberFormat="1" applyFont="1" applyFill="1" applyBorder="1" applyAlignment="1">
      <alignment horizontal="center"/>
    </xf>
    <xf numFmtId="0" fontId="11" fillId="0" borderId="6" xfId="1" applyFont="1" applyFill="1" applyBorder="1" applyAlignment="1">
      <alignment horizontal="center" wrapText="1"/>
    </xf>
    <xf numFmtId="20" fontId="11" fillId="0" borderId="1" xfId="1" applyNumberFormat="1" applyFont="1" applyFill="1" applyBorder="1" applyAlignment="1">
      <alignment horizontal="center"/>
    </xf>
    <xf numFmtId="0" fontId="7" fillId="0" borderId="0" xfId="1" applyFont="1" applyFill="1" applyAlignment="1">
      <alignment wrapText="1"/>
    </xf>
    <xf numFmtId="20" fontId="11" fillId="0" borderId="1" xfId="1" applyNumberFormat="1" applyFont="1" applyFill="1" applyBorder="1" applyAlignment="1">
      <alignment horizontal="center" vertical="center"/>
    </xf>
    <xf numFmtId="0" fontId="11" fillId="0" borderId="1" xfId="1" quotePrefix="1" applyFont="1" applyFill="1" applyBorder="1" applyAlignment="1">
      <alignment horizontal="center" vertical="center"/>
    </xf>
    <xf numFmtId="0" fontId="8" fillId="0" borderId="0" xfId="1" applyFont="1" applyFill="1" applyAlignment="1">
      <alignment wrapText="1"/>
    </xf>
    <xf numFmtId="0" fontId="14" fillId="0" borderId="0" xfId="1" applyFont="1" applyFill="1" applyAlignment="1"/>
    <xf numFmtId="16" fontId="11" fillId="0" borderId="1" xfId="1" applyNumberFormat="1" applyFont="1" applyFill="1" applyBorder="1" applyAlignment="1">
      <alignment horizontal="center" vertical="center"/>
    </xf>
    <xf numFmtId="0" fontId="18" fillId="0" borderId="1" xfId="1" applyFont="1" applyFill="1" applyBorder="1" applyAlignment="1">
      <alignment horizontal="center"/>
    </xf>
    <xf numFmtId="0" fontId="18" fillId="0" borderId="0" xfId="1" applyFont="1" applyFill="1" applyBorder="1" applyAlignment="1">
      <alignment horizontal="center"/>
    </xf>
    <xf numFmtId="0" fontId="11" fillId="0" borderId="0" xfId="1" applyFont="1" applyFill="1" applyBorder="1" applyAlignment="1">
      <alignment horizontal="center"/>
    </xf>
    <xf numFmtId="164" fontId="11" fillId="0" borderId="0" xfId="1" applyNumberFormat="1" applyFont="1" applyFill="1" applyBorder="1" applyAlignment="1">
      <alignment horizontal="center"/>
    </xf>
    <xf numFmtId="1" fontId="11" fillId="0" borderId="0" xfId="1" applyNumberFormat="1" applyFont="1" applyFill="1" applyBorder="1" applyAlignment="1">
      <alignment horizontal="center"/>
    </xf>
    <xf numFmtId="0" fontId="11" fillId="0" borderId="0" xfId="1" applyFont="1" applyFill="1" applyBorder="1" applyAlignment="1">
      <alignment horizontal="center" wrapText="1"/>
    </xf>
    <xf numFmtId="20" fontId="11" fillId="0" borderId="0" xfId="1" applyNumberFormat="1" applyFont="1" applyFill="1" applyBorder="1" applyAlignment="1">
      <alignment horizontal="center"/>
    </xf>
    <xf numFmtId="0" fontId="12" fillId="0" borderId="0" xfId="1" applyFont="1" applyFill="1"/>
    <xf numFmtId="0" fontId="19" fillId="0" borderId="0" xfId="1" applyFont="1" applyFill="1"/>
    <xf numFmtId="1" fontId="7" fillId="0" borderId="0" xfId="1" applyNumberFormat="1" applyFont="1" applyFill="1" applyBorder="1"/>
    <xf numFmtId="0" fontId="7" fillId="0" borderId="0" xfId="1" applyFont="1" applyFill="1" applyBorder="1" applyAlignment="1">
      <alignment wrapText="1"/>
    </xf>
    <xf numFmtId="165" fontId="7" fillId="0" borderId="0" xfId="1" applyNumberFormat="1" applyFont="1" applyFill="1" applyBorder="1" applyAlignment="1">
      <alignment wrapText="1"/>
    </xf>
    <xf numFmtId="2" fontId="7" fillId="0" borderId="0" xfId="1" applyNumberFormat="1" applyFont="1" applyFill="1" applyBorder="1" applyAlignment="1">
      <alignment wrapText="1"/>
    </xf>
    <xf numFmtId="2" fontId="7" fillId="0" borderId="0" xfId="1" applyNumberFormat="1" applyFont="1" applyFill="1" applyBorder="1"/>
    <xf numFmtId="1" fontId="11" fillId="0" borderId="0" xfId="1" applyNumberFormat="1" applyFont="1" applyFill="1" applyBorder="1" applyAlignment="1">
      <alignment vertical="center"/>
    </xf>
    <xf numFmtId="0" fontId="7" fillId="0" borderId="1" xfId="1" applyFont="1" applyFill="1" applyBorder="1" applyAlignment="1">
      <alignment wrapText="1"/>
    </xf>
    <xf numFmtId="0" fontId="11" fillId="0" borderId="1" xfId="1" quotePrefix="1" applyFont="1" applyFill="1" applyBorder="1" applyAlignment="1">
      <alignment horizontal="center"/>
    </xf>
    <xf numFmtId="0" fontId="13" fillId="0" borderId="0" xfId="1" applyFont="1" applyFill="1" applyAlignment="1">
      <alignment horizontal="center"/>
    </xf>
    <xf numFmtId="0" fontId="11" fillId="0" borderId="0" xfId="1" applyFont="1" applyFill="1" applyAlignment="1">
      <alignment horizontal="center"/>
    </xf>
    <xf numFmtId="0" fontId="11" fillId="0" borderId="0" xfId="1" applyFont="1" applyFill="1" applyAlignment="1">
      <alignment horizontal="left"/>
    </xf>
    <xf numFmtId="0" fontId="11" fillId="0" borderId="0" xfId="1" applyFont="1" applyFill="1" applyAlignment="1">
      <alignment horizontal="left" wrapText="1"/>
    </xf>
    <xf numFmtId="0" fontId="19" fillId="0" borderId="0" xfId="1" applyFont="1"/>
    <xf numFmtId="0" fontId="1" fillId="0" borderId="0" xfId="1"/>
    <xf numFmtId="0" fontId="7" fillId="0" borderId="0" xfId="1" applyFont="1" applyBorder="1" applyAlignment="1">
      <alignment wrapText="1"/>
    </xf>
    <xf numFmtId="0" fontId="11" fillId="0" borderId="0" xfId="1" applyFont="1" applyBorder="1"/>
    <xf numFmtId="0" fontId="11" fillId="0" borderId="0" xfId="1" applyFont="1" applyAlignment="1">
      <alignment horizontal="center"/>
    </xf>
    <xf numFmtId="0" fontId="11" fillId="0" borderId="0" xfId="1" applyFont="1" applyAlignment="1">
      <alignment horizontal="center" wrapText="1"/>
    </xf>
    <xf numFmtId="0" fontId="11" fillId="0" borderId="0" xfId="1" applyFont="1"/>
    <xf numFmtId="0" fontId="11" fillId="0" borderId="0" xfId="1" applyFont="1" applyAlignment="1">
      <alignment wrapText="1"/>
    </xf>
    <xf numFmtId="0" fontId="20" fillId="0" borderId="0" xfId="1" applyFont="1" applyFill="1"/>
    <xf numFmtId="1" fontId="7" fillId="0" borderId="1" xfId="1" applyNumberFormat="1" applyFont="1" applyFill="1" applyBorder="1"/>
    <xf numFmtId="0" fontId="7" fillId="0" borderId="1" xfId="1" applyFont="1" applyFill="1" applyBorder="1"/>
    <xf numFmtId="165" fontId="7" fillId="0" borderId="1" xfId="1" applyNumberFormat="1" applyFont="1" applyFill="1" applyBorder="1" applyAlignment="1">
      <alignment wrapText="1"/>
    </xf>
    <xf numFmtId="2" fontId="7" fillId="0" borderId="1" xfId="1" applyNumberFormat="1" applyFont="1" applyFill="1" applyBorder="1"/>
    <xf numFmtId="0" fontId="19" fillId="0" borderId="0" xfId="1" applyFont="1" applyFill="1" applyAlignment="1">
      <alignment horizontal="right"/>
    </xf>
    <xf numFmtId="0" fontId="1" fillId="0" borderId="1" xfId="1" applyFill="1" applyBorder="1"/>
    <xf numFmtId="0" fontId="3" fillId="0" borderId="2" xfId="1" applyFont="1" applyBorder="1" applyAlignment="1">
      <alignment horizontal="center"/>
    </xf>
    <xf numFmtId="0" fontId="3" fillId="0" borderId="4" xfId="1" applyFont="1" applyBorder="1" applyAlignment="1">
      <alignment horizontal="center"/>
    </xf>
    <xf numFmtId="0" fontId="3" fillId="0" borderId="5" xfId="1" applyFont="1" applyBorder="1" applyAlignment="1">
      <alignment horizontal="center" vertical="center" wrapText="1"/>
    </xf>
    <xf numFmtId="0" fontId="3" fillId="0" borderId="5" xfId="1" applyFont="1" applyBorder="1" applyAlignment="1">
      <alignment horizontal="center"/>
    </xf>
    <xf numFmtId="0" fontId="3" fillId="0" borderId="1" xfId="1" applyFont="1" applyBorder="1" applyAlignment="1">
      <alignment horizontal="center" vertical="center" wrapText="1"/>
    </xf>
    <xf numFmtId="0" fontId="3" fillId="0" borderId="1" xfId="1" applyFont="1" applyBorder="1" applyAlignment="1">
      <alignment horizontal="center" wrapText="1"/>
    </xf>
    <xf numFmtId="0" fontId="3" fillId="0" borderId="1" xfId="1" applyNumberFormat="1" applyFont="1" applyBorder="1" applyAlignment="1">
      <alignment horizontal="center" vertical="center" wrapText="1"/>
    </xf>
    <xf numFmtId="2" fontId="3" fillId="0" borderId="1" xfId="1" applyNumberFormat="1" applyFont="1" applyBorder="1" applyAlignment="1">
      <alignment horizontal="center" vertical="center" wrapText="1"/>
    </xf>
    <xf numFmtId="0" fontId="18" fillId="0" borderId="6" xfId="1" applyFont="1" applyFill="1" applyBorder="1" applyAlignment="1">
      <alignment horizontal="center"/>
    </xf>
    <xf numFmtId="0" fontId="18" fillId="0" borderId="13" xfId="1" applyFont="1" applyFill="1" applyBorder="1" applyAlignment="1">
      <alignment horizontal="center"/>
    </xf>
    <xf numFmtId="0" fontId="13" fillId="0" borderId="5" xfId="1" applyFont="1" applyFill="1" applyBorder="1" applyAlignment="1">
      <alignment horizontal="center" vertical="center" wrapText="1"/>
    </xf>
    <xf numFmtId="0" fontId="13" fillId="0" borderId="7" xfId="1" applyFont="1" applyFill="1" applyBorder="1" applyAlignment="1">
      <alignment horizontal="center" vertical="center" wrapText="1"/>
    </xf>
    <xf numFmtId="0" fontId="13" fillId="0" borderId="8" xfId="1" applyFont="1" applyFill="1" applyBorder="1" applyAlignment="1">
      <alignment horizontal="center" vertical="center" wrapText="1"/>
    </xf>
    <xf numFmtId="0" fontId="13" fillId="0" borderId="6" xfId="1" applyFont="1" applyFill="1" applyBorder="1" applyAlignment="1">
      <alignment horizontal="center" vertical="center" wrapText="1"/>
    </xf>
    <xf numFmtId="0" fontId="13" fillId="0" borderId="13" xfId="1" applyFont="1" applyFill="1" applyBorder="1" applyAlignment="1">
      <alignment horizontal="center" vertical="center" wrapText="1"/>
    </xf>
    <xf numFmtId="0" fontId="7" fillId="0" borderId="1" xfId="1" applyFont="1" applyFill="1" applyBorder="1" applyAlignment="1">
      <alignment horizontal="center" vertical="center" wrapText="1"/>
    </xf>
    <xf numFmtId="0" fontId="8" fillId="0" borderId="0" xfId="1" applyFont="1" applyFill="1" applyAlignment="1">
      <alignment horizontal="right" vertical="center"/>
    </xf>
    <xf numFmtId="2" fontId="8" fillId="0" borderId="0" xfId="1" applyNumberFormat="1" applyFont="1" applyFill="1" applyAlignment="1">
      <alignment horizontal="left" vertical="center"/>
    </xf>
    <xf numFmtId="0" fontId="13" fillId="0" borderId="0" xfId="1" applyFont="1" applyFill="1" applyAlignment="1">
      <alignment horizontal="center"/>
    </xf>
    <xf numFmtId="2" fontId="17" fillId="0" borderId="0" xfId="1" applyNumberFormat="1" applyFont="1" applyFill="1" applyAlignment="1">
      <alignment horizontal="left" vertical="center"/>
    </xf>
    <xf numFmtId="0" fontId="7" fillId="0" borderId="5" xfId="1" applyFont="1" applyFill="1" applyBorder="1" applyAlignment="1">
      <alignment horizontal="center" vertical="center" wrapText="1"/>
    </xf>
    <xf numFmtId="0" fontId="7" fillId="0" borderId="7" xfId="1" applyFont="1" applyFill="1" applyBorder="1" applyAlignment="1">
      <alignment horizontal="center" vertical="center" wrapText="1"/>
    </xf>
    <xf numFmtId="0" fontId="7" fillId="0" borderId="8" xfId="1" applyFont="1" applyFill="1" applyBorder="1" applyAlignment="1">
      <alignment horizontal="center" vertical="center" wrapText="1"/>
    </xf>
    <xf numFmtId="0" fontId="8" fillId="0" borderId="0" xfId="1" applyFont="1" applyFill="1" applyAlignment="1">
      <alignment horizontal="center" vertical="center"/>
    </xf>
    <xf numFmtId="0" fontId="14" fillId="0" borderId="0" xfId="1" applyFont="1" applyFill="1" applyAlignment="1">
      <alignment horizontal="center" vertical="center"/>
    </xf>
    <xf numFmtId="0" fontId="11" fillId="0" borderId="1" xfId="1" applyFont="1" applyFill="1" applyBorder="1" applyAlignment="1">
      <alignment horizontal="center" vertical="center"/>
    </xf>
    <xf numFmtId="0" fontId="11" fillId="0" borderId="1" xfId="1" applyFont="1" applyFill="1" applyBorder="1" applyAlignment="1">
      <alignment horizontal="center" vertical="center" wrapText="1"/>
    </xf>
    <xf numFmtId="0" fontId="13" fillId="0" borderId="0" xfId="1" applyFont="1" applyFill="1" applyAlignment="1">
      <alignment horizontal="center" vertical="center"/>
    </xf>
    <xf numFmtId="0" fontId="11" fillId="0" borderId="2" xfId="1" applyFont="1" applyFill="1" applyBorder="1" applyAlignment="1">
      <alignment horizontal="center" vertical="center" wrapText="1"/>
    </xf>
    <xf numFmtId="0" fontId="11" fillId="0" borderId="4" xfId="1" applyFont="1" applyFill="1" applyBorder="1" applyAlignment="1">
      <alignment horizontal="center" vertical="center" wrapText="1"/>
    </xf>
    <xf numFmtId="0" fontId="11" fillId="0" borderId="9" xfId="1" applyFont="1" applyFill="1" applyBorder="1" applyAlignment="1">
      <alignment horizontal="center" vertical="center" wrapText="1"/>
    </xf>
    <xf numFmtId="0" fontId="11" fillId="0" borderId="10" xfId="1" applyFont="1" applyFill="1" applyBorder="1" applyAlignment="1">
      <alignment horizontal="center" vertical="center" wrapText="1"/>
    </xf>
    <xf numFmtId="0" fontId="11" fillId="0" borderId="11" xfId="1" applyFont="1" applyFill="1" applyBorder="1" applyAlignment="1">
      <alignment horizontal="center" vertical="center" wrapText="1"/>
    </xf>
    <xf numFmtId="0" fontId="11" fillId="0" borderId="12" xfId="1" applyFont="1" applyFill="1" applyBorder="1" applyAlignment="1">
      <alignment horizontal="center" vertical="center" wrapText="1"/>
    </xf>
    <xf numFmtId="0" fontId="15" fillId="0" borderId="1" xfId="1" applyFont="1" applyFill="1" applyBorder="1" applyAlignment="1">
      <alignment horizontal="center"/>
    </xf>
    <xf numFmtId="0" fontId="8" fillId="0" borderId="0" xfId="1" applyFont="1" applyFill="1" applyAlignment="1">
      <alignment horizontal="right" vertical="center" wrapText="1"/>
    </xf>
    <xf numFmtId="0" fontId="11" fillId="0" borderId="5" xfId="1" applyFont="1" applyFill="1" applyBorder="1" applyAlignment="1">
      <alignment horizontal="center" vertical="center" wrapText="1"/>
    </xf>
    <xf numFmtId="0" fontId="11" fillId="0" borderId="7" xfId="1" applyFont="1" applyFill="1" applyBorder="1" applyAlignment="1">
      <alignment horizontal="center" vertical="center" wrapText="1"/>
    </xf>
    <xf numFmtId="0" fontId="11" fillId="0" borderId="8" xfId="1" applyFont="1" applyFill="1" applyBorder="1" applyAlignment="1">
      <alignment horizontal="center" vertical="center" wrapText="1"/>
    </xf>
  </cellXfs>
  <cellStyles count="2">
    <cellStyle name="Normal 2" xfId="1"/>
    <cellStyle name="Обычный" xfId="0" builtinId="0"/>
  </cellStyles>
  <dxfs count="25"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0</xdr:rowOff>
    </xdr:from>
    <xdr:to>
      <xdr:col>11</xdr:col>
      <xdr:colOff>0</xdr:colOff>
      <xdr:row>98</xdr:row>
      <xdr:rowOff>56110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29167" r="10037"/>
        <a:stretch/>
      </xdr:blipFill>
      <xdr:spPr>
        <a:xfrm>
          <a:off x="0" y="9124950"/>
          <a:ext cx="12858750" cy="1125751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0</xdr:rowOff>
    </xdr:from>
    <xdr:to>
      <xdr:col>14</xdr:col>
      <xdr:colOff>24310</xdr:colOff>
      <xdr:row>81</xdr:row>
      <xdr:rowOff>0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2273" r="9848"/>
        <a:stretch/>
      </xdr:blipFill>
      <xdr:spPr>
        <a:xfrm>
          <a:off x="0" y="9124950"/>
          <a:ext cx="12883060" cy="78009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0</xdr:rowOff>
    </xdr:from>
    <xdr:to>
      <xdr:col>11</xdr:col>
      <xdr:colOff>0</xdr:colOff>
      <xdr:row>100</xdr:row>
      <xdr:rowOff>19050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25379" r="16787"/>
        <a:stretch/>
      </xdr:blipFill>
      <xdr:spPr>
        <a:xfrm>
          <a:off x="0" y="9124950"/>
          <a:ext cx="12877800" cy="116205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055;&#1072;&#1088;&#1072;&#1084;&#1077;&#1090;&#1088;&#1099;%20&#1087;&#1077;&#1088;&#1077;&#1074;&#1086;&#1079;&#1086;&#1082;%20&#1042;&#1040;&#1054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&#1053;&#1072;&#1090;&#1072;&#1083;&#1080;&#1103;/Downloads/&#1055;&#1072;&#1088;&#1072;&#1084;&#1077;&#1090;&#1088;&#1099;%20&#1087;&#1077;&#1088;&#1077;&#1074;&#1086;&#1079;&#1086;&#1082;%20&#1042;&#1040;&#1054;%20v3.3%20&#1079;&#1085;&#1072;&#1095;_AZ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лоты"/>
      <sheetName val="лоты (2)"/>
      <sheetName val="314"/>
      <sheetName val="332"/>
      <sheetName val="502"/>
      <sheetName val="505"/>
      <sheetName val="702"/>
      <sheetName val="C7"/>
      <sheetName val="613к"/>
      <sheetName val="2_old"/>
      <sheetName val="436"/>
      <sheetName val="975"/>
      <sheetName val="987"/>
      <sheetName val="5_old"/>
      <sheetName val="21к"/>
      <sheetName val="372"/>
      <sheetName val="311"/>
      <sheetName val="340"/>
      <sheetName val="10_old"/>
      <sheetName val="13"/>
      <sheetName val="469"/>
      <sheetName val="417"/>
      <sheetName val="440"/>
      <sheetName val="552"/>
      <sheetName val="409"/>
      <sheetName val="125"/>
      <sheetName val="140"/>
      <sheetName val="141"/>
      <sheetName val="265"/>
      <sheetName val="602"/>
      <sheetName val="617"/>
      <sheetName val="787"/>
      <sheetName val="80"/>
      <sheetName val="83"/>
      <sheetName val="86к"/>
      <sheetName val="469к"/>
      <sheetName val="365"/>
    </sheetNames>
    <sheetDataSet>
      <sheetData sheetId="0"/>
      <sheetData sheetId="1">
        <row r="1">
          <cell r="G1" t="str">
            <v>измененные ячейки</v>
          </cell>
        </row>
        <row r="2">
          <cell r="D2" t="str">
            <v>ВАО</v>
          </cell>
          <cell r="G2" t="str">
            <v>Новая модель</v>
          </cell>
        </row>
        <row r="3">
          <cell r="C3" t="str">
            <v>Номер маршрута</v>
          </cell>
          <cell r="D3" t="str">
            <v>Буква маршрута</v>
          </cell>
          <cell r="E3" t="str">
            <v>Имя маршрута</v>
          </cell>
          <cell r="F3" t="str">
            <v>Тип ТС</v>
          </cell>
          <cell r="G3" t="str">
            <v>Новое название маршрута</v>
          </cell>
          <cell r="H3" t="str">
            <v>Кол-во ТС</v>
          </cell>
        </row>
        <row r="4">
          <cell r="C4" t="str">
            <v>108м</v>
          </cell>
          <cell r="E4" t="str">
            <v>108м</v>
          </cell>
          <cell r="F4" t="str">
            <v>МВ</v>
          </cell>
          <cell r="G4" t="str">
            <v>613к</v>
          </cell>
          <cell r="H4">
            <v>1</v>
          </cell>
        </row>
        <row r="5">
          <cell r="C5" t="str">
            <v>114м</v>
          </cell>
          <cell r="E5" t="str">
            <v>114м</v>
          </cell>
          <cell r="F5" t="str">
            <v>СВ</v>
          </cell>
          <cell r="G5">
            <v>314</v>
          </cell>
          <cell r="H5">
            <v>9</v>
          </cell>
        </row>
        <row r="6">
          <cell r="C6" t="str">
            <v>136м</v>
          </cell>
          <cell r="E6" t="str">
            <v>136м</v>
          </cell>
          <cell r="F6" t="str">
            <v>МВ</v>
          </cell>
          <cell r="G6">
            <v>436</v>
          </cell>
          <cell r="H6">
            <v>4</v>
          </cell>
        </row>
        <row r="7">
          <cell r="C7" t="str">
            <v>175м</v>
          </cell>
          <cell r="E7" t="str">
            <v>175м</v>
          </cell>
          <cell r="F7" t="str">
            <v>МВ</v>
          </cell>
          <cell r="G7">
            <v>975</v>
          </cell>
          <cell r="H7">
            <v>3</v>
          </cell>
        </row>
        <row r="8">
          <cell r="C8" t="str">
            <v>187м</v>
          </cell>
          <cell r="E8" t="str">
            <v>187м</v>
          </cell>
          <cell r="F8" t="str">
            <v>МВ</v>
          </cell>
          <cell r="G8">
            <v>987</v>
          </cell>
          <cell r="H8">
            <v>2</v>
          </cell>
        </row>
        <row r="9">
          <cell r="C9" t="str">
            <v>21м</v>
          </cell>
          <cell r="E9" t="str">
            <v>21м</v>
          </cell>
          <cell r="F9" t="str">
            <v>СВ</v>
          </cell>
          <cell r="G9" t="str">
            <v>21к</v>
          </cell>
          <cell r="H9">
            <v>3</v>
          </cell>
        </row>
        <row r="10">
          <cell r="C10" t="str">
            <v>272м</v>
          </cell>
          <cell r="E10" t="str">
            <v>272м</v>
          </cell>
          <cell r="F10" t="str">
            <v>МВ</v>
          </cell>
          <cell r="G10">
            <v>372</v>
          </cell>
          <cell r="H10">
            <v>4</v>
          </cell>
        </row>
        <row r="11">
          <cell r="C11" t="str">
            <v>311м</v>
          </cell>
          <cell r="E11" t="str">
            <v>311м</v>
          </cell>
          <cell r="F11" t="str">
            <v>МВ</v>
          </cell>
          <cell r="G11">
            <v>311</v>
          </cell>
          <cell r="H11">
            <v>16</v>
          </cell>
        </row>
        <row r="12">
          <cell r="C12" t="str">
            <v>32м</v>
          </cell>
          <cell r="E12" t="str">
            <v>32м</v>
          </cell>
          <cell r="F12" t="str">
            <v>МВ</v>
          </cell>
          <cell r="G12">
            <v>332</v>
          </cell>
          <cell r="H12">
            <v>6</v>
          </cell>
        </row>
        <row r="13">
          <cell r="C13" t="str">
            <v>340м</v>
          </cell>
          <cell r="E13" t="str">
            <v>340м</v>
          </cell>
          <cell r="F13" t="str">
            <v>СВ</v>
          </cell>
          <cell r="G13">
            <v>340</v>
          </cell>
          <cell r="H13">
            <v>4</v>
          </cell>
        </row>
        <row r="14">
          <cell r="C14" t="str">
            <v>502м</v>
          </cell>
          <cell r="E14" t="str">
            <v>502м</v>
          </cell>
          <cell r="F14" t="str">
            <v>БВ</v>
          </cell>
          <cell r="G14">
            <v>502</v>
          </cell>
          <cell r="H14">
            <v>3</v>
          </cell>
        </row>
        <row r="15">
          <cell r="C15" t="str">
            <v>505м</v>
          </cell>
          <cell r="E15" t="str">
            <v>505м</v>
          </cell>
          <cell r="F15" t="str">
            <v>МВ</v>
          </cell>
          <cell r="G15">
            <v>505</v>
          </cell>
          <cell r="H15">
            <v>6</v>
          </cell>
        </row>
        <row r="16">
          <cell r="C16" t="str">
            <v>570м</v>
          </cell>
          <cell r="D16" t="str">
            <v>не считаем</v>
          </cell>
          <cell r="E16" t="str">
            <v>570м</v>
          </cell>
          <cell r="F16" t="str">
            <v>МВ</v>
          </cell>
          <cell r="G16">
            <v>570</v>
          </cell>
        </row>
        <row r="17">
          <cell r="C17" t="str">
            <v>69м</v>
          </cell>
          <cell r="E17" t="str">
            <v>69м</v>
          </cell>
          <cell r="F17" t="str">
            <v>МВ</v>
          </cell>
          <cell r="G17">
            <v>469</v>
          </cell>
          <cell r="H17">
            <v>11</v>
          </cell>
        </row>
        <row r="18">
          <cell r="C18" t="str">
            <v>717м</v>
          </cell>
          <cell r="E18" t="str">
            <v>717м</v>
          </cell>
          <cell r="F18" t="str">
            <v>БВ</v>
          </cell>
          <cell r="G18">
            <v>417</v>
          </cell>
          <cell r="H18">
            <v>3</v>
          </cell>
        </row>
        <row r="19">
          <cell r="C19" t="str">
            <v>740м</v>
          </cell>
          <cell r="E19" t="str">
            <v>740м</v>
          </cell>
          <cell r="F19" t="str">
            <v>МВ</v>
          </cell>
          <cell r="G19">
            <v>440</v>
          </cell>
          <cell r="H19">
            <v>5</v>
          </cell>
        </row>
        <row r="20">
          <cell r="C20" t="str">
            <v>752м</v>
          </cell>
          <cell r="E20" t="str">
            <v>752м</v>
          </cell>
          <cell r="F20" t="str">
            <v>МВ</v>
          </cell>
          <cell r="G20">
            <v>552</v>
          </cell>
          <cell r="H20">
            <v>2</v>
          </cell>
        </row>
        <row r="21">
          <cell r="C21" t="str">
            <v>9м</v>
          </cell>
          <cell r="E21" t="str">
            <v>9м</v>
          </cell>
          <cell r="F21" t="str">
            <v>СВ</v>
          </cell>
          <cell r="G21">
            <v>409</v>
          </cell>
          <cell r="H21">
            <v>2</v>
          </cell>
        </row>
        <row r="22">
          <cell r="C22">
            <v>125</v>
          </cell>
          <cell r="E22" t="str">
            <v>ав:125</v>
          </cell>
          <cell r="F22" t="str">
            <v>СВ</v>
          </cell>
          <cell r="G22">
            <v>125</v>
          </cell>
          <cell r="H22">
            <v>12</v>
          </cell>
        </row>
        <row r="23">
          <cell r="C23">
            <v>140</v>
          </cell>
          <cell r="E23" t="str">
            <v>ав:140</v>
          </cell>
          <cell r="F23" t="str">
            <v>СВ</v>
          </cell>
          <cell r="G23">
            <v>140</v>
          </cell>
          <cell r="H23">
            <v>4</v>
          </cell>
        </row>
        <row r="24">
          <cell r="C24">
            <v>141</v>
          </cell>
          <cell r="E24" t="str">
            <v>ав:141</v>
          </cell>
          <cell r="F24" t="str">
            <v>СВ</v>
          </cell>
          <cell r="G24">
            <v>141</v>
          </cell>
          <cell r="H24">
            <v>10</v>
          </cell>
        </row>
        <row r="25">
          <cell r="C25">
            <v>265</v>
          </cell>
          <cell r="E25" t="str">
            <v>ав:265</v>
          </cell>
          <cell r="F25" t="str">
            <v>СВ</v>
          </cell>
          <cell r="G25">
            <v>265</v>
          </cell>
          <cell r="H25">
            <v>12</v>
          </cell>
        </row>
        <row r="26">
          <cell r="C26">
            <v>602</v>
          </cell>
          <cell r="E26" t="str">
            <v>ав:602</v>
          </cell>
          <cell r="F26" t="str">
            <v>МВ</v>
          </cell>
          <cell r="G26">
            <v>602</v>
          </cell>
          <cell r="H26">
            <v>7</v>
          </cell>
        </row>
        <row r="27">
          <cell r="C27">
            <v>617</v>
          </cell>
          <cell r="E27" t="str">
            <v>ав:617</v>
          </cell>
          <cell r="F27" t="str">
            <v>БВ</v>
          </cell>
          <cell r="G27">
            <v>617</v>
          </cell>
          <cell r="H27">
            <v>15</v>
          </cell>
        </row>
        <row r="28">
          <cell r="C28">
            <v>702</v>
          </cell>
          <cell r="E28" t="str">
            <v>ав:702</v>
          </cell>
          <cell r="F28" t="str">
            <v>СВ</v>
          </cell>
          <cell r="G28">
            <v>702</v>
          </cell>
          <cell r="H28">
            <v>10</v>
          </cell>
        </row>
        <row r="29">
          <cell r="C29">
            <v>787</v>
          </cell>
          <cell r="E29" t="str">
            <v>ав:787</v>
          </cell>
          <cell r="F29" t="str">
            <v>СВ</v>
          </cell>
          <cell r="G29">
            <v>787</v>
          </cell>
          <cell r="H29">
            <v>13</v>
          </cell>
        </row>
        <row r="30">
          <cell r="C30">
            <v>80</v>
          </cell>
          <cell r="E30" t="str">
            <v>ав:80</v>
          </cell>
          <cell r="F30" t="str">
            <v>СВ</v>
          </cell>
          <cell r="G30">
            <v>80</v>
          </cell>
          <cell r="H30">
            <v>14</v>
          </cell>
        </row>
        <row r="31">
          <cell r="C31">
            <v>83</v>
          </cell>
          <cell r="E31" t="str">
            <v>ав:83</v>
          </cell>
          <cell r="F31" t="str">
            <v>БВ</v>
          </cell>
          <cell r="G31">
            <v>83</v>
          </cell>
          <cell r="H31">
            <v>11</v>
          </cell>
        </row>
        <row r="32">
          <cell r="C32">
            <v>86</v>
          </cell>
          <cell r="D32" t="str">
            <v>к</v>
          </cell>
          <cell r="E32" t="str">
            <v>ав:86к</v>
          </cell>
          <cell r="F32" t="str">
            <v>МВ</v>
          </cell>
          <cell r="G32" t="str">
            <v>86к</v>
          </cell>
          <cell r="H32">
            <v>7</v>
          </cell>
        </row>
        <row r="33">
          <cell r="C33" t="str">
            <v>452м</v>
          </cell>
          <cell r="E33" t="str">
            <v>452м</v>
          </cell>
          <cell r="F33" t="str">
            <v>МВ</v>
          </cell>
          <cell r="G33" t="str">
            <v>469к</v>
          </cell>
          <cell r="H33">
            <v>4</v>
          </cell>
        </row>
        <row r="34">
          <cell r="C34" t="str">
            <v>765м</v>
          </cell>
          <cell r="D34" t="str">
            <v>новый</v>
          </cell>
          <cell r="E34" t="str">
            <v>765м</v>
          </cell>
          <cell r="F34" t="str">
            <v>МВ</v>
          </cell>
          <cell r="G34">
            <v>365</v>
          </cell>
          <cell r="H34">
            <v>2</v>
          </cell>
        </row>
        <row r="35">
          <cell r="C35" t="str">
            <v>C7</v>
          </cell>
          <cell r="D35" t="str">
            <v>новый</v>
          </cell>
          <cell r="E35" t="str">
            <v>С7</v>
          </cell>
          <cell r="F35" t="str">
            <v>СВ</v>
          </cell>
          <cell r="G35" t="str">
            <v>С7</v>
          </cell>
          <cell r="H35">
            <v>3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лоты"/>
      <sheetName val="трассы схемы"/>
      <sheetName val="1"/>
      <sheetName val="2_old"/>
      <sheetName val="2"/>
      <sheetName val="3"/>
      <sheetName val="4"/>
      <sheetName val="5"/>
      <sheetName val="5_old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</sheetNames>
    <sheetDataSet>
      <sheetData sheetId="0">
        <row r="1">
          <cell r="C1">
            <v>0</v>
          </cell>
          <cell r="E1" t="str">
            <v>нет расписания</v>
          </cell>
          <cell r="G1" t="str">
            <v>измененные ячейки</v>
          </cell>
        </row>
        <row r="2">
          <cell r="C2">
            <v>0</v>
          </cell>
          <cell r="D2" t="str">
            <v>ВАО</v>
          </cell>
          <cell r="E2">
            <v>0</v>
          </cell>
          <cell r="F2">
            <v>0</v>
          </cell>
          <cell r="G2" t="str">
            <v>Новая модель</v>
          </cell>
          <cell r="H2">
            <v>0</v>
          </cell>
        </row>
        <row r="3">
          <cell r="C3" t="str">
            <v>Номер маршрута</v>
          </cell>
          <cell r="D3" t="str">
            <v>Буква маршрута</v>
          </cell>
          <cell r="E3" t="str">
            <v>Имя маршрута</v>
          </cell>
          <cell r="F3" t="str">
            <v>Тип ТС</v>
          </cell>
          <cell r="G3" t="str">
            <v>Новое название маршрута</v>
          </cell>
          <cell r="H3" t="str">
            <v>Кол-во ТС</v>
          </cell>
        </row>
        <row r="4">
          <cell r="C4" t="str">
            <v>108м</v>
          </cell>
          <cell r="D4">
            <v>0</v>
          </cell>
          <cell r="E4" t="str">
            <v>108м</v>
          </cell>
          <cell r="F4" t="e">
            <v>#N/A</v>
          </cell>
          <cell r="G4" t="str">
            <v>613к</v>
          </cell>
          <cell r="H4" t="e">
            <v>#N/A</v>
          </cell>
        </row>
        <row r="5">
          <cell r="C5" t="str">
            <v>114м</v>
          </cell>
          <cell r="D5">
            <v>0</v>
          </cell>
          <cell r="E5" t="str">
            <v>114м</v>
          </cell>
          <cell r="F5" t="str">
            <v>СВ</v>
          </cell>
          <cell r="G5">
            <v>314</v>
          </cell>
          <cell r="H5">
            <v>9</v>
          </cell>
        </row>
        <row r="6">
          <cell r="C6" t="str">
            <v>136м</v>
          </cell>
          <cell r="D6">
            <v>0</v>
          </cell>
          <cell r="E6" t="str">
            <v>136м</v>
          </cell>
          <cell r="F6" t="e">
            <v>#N/A</v>
          </cell>
          <cell r="G6">
            <v>436</v>
          </cell>
          <cell r="H6" t="e">
            <v>#N/A</v>
          </cell>
        </row>
        <row r="7">
          <cell r="C7" t="str">
            <v>175м</v>
          </cell>
          <cell r="D7">
            <v>0</v>
          </cell>
          <cell r="E7" t="str">
            <v>175м</v>
          </cell>
          <cell r="F7" t="str">
            <v>МВ</v>
          </cell>
          <cell r="G7">
            <v>975</v>
          </cell>
          <cell r="H7">
            <v>2</v>
          </cell>
        </row>
        <row r="8">
          <cell r="C8" t="str">
            <v>187м</v>
          </cell>
          <cell r="D8">
            <v>0</v>
          </cell>
          <cell r="E8" t="str">
            <v>187м</v>
          </cell>
          <cell r="F8" t="str">
            <v>МВ</v>
          </cell>
          <cell r="G8">
            <v>987</v>
          </cell>
          <cell r="H8">
            <v>2</v>
          </cell>
        </row>
        <row r="9">
          <cell r="C9" t="str">
            <v>21м</v>
          </cell>
          <cell r="D9">
            <v>0</v>
          </cell>
          <cell r="E9" t="str">
            <v>21м</v>
          </cell>
          <cell r="F9" t="str">
            <v>СВ</v>
          </cell>
          <cell r="G9" t="str">
            <v>21к</v>
          </cell>
          <cell r="H9">
            <v>2</v>
          </cell>
        </row>
        <row r="10">
          <cell r="C10" t="str">
            <v>272м</v>
          </cell>
          <cell r="D10">
            <v>0</v>
          </cell>
          <cell r="E10" t="str">
            <v>272м</v>
          </cell>
          <cell r="F10" t="str">
            <v>МВ</v>
          </cell>
          <cell r="G10">
            <v>372</v>
          </cell>
          <cell r="H10">
            <v>4</v>
          </cell>
        </row>
        <row r="11">
          <cell r="C11" t="str">
            <v>311м</v>
          </cell>
          <cell r="D11">
            <v>0</v>
          </cell>
          <cell r="E11" t="str">
            <v>311м</v>
          </cell>
          <cell r="F11" t="str">
            <v>МВ</v>
          </cell>
          <cell r="G11">
            <v>311</v>
          </cell>
          <cell r="H11">
            <v>17</v>
          </cell>
        </row>
        <row r="12">
          <cell r="C12" t="str">
            <v>32м</v>
          </cell>
          <cell r="D12">
            <v>0</v>
          </cell>
          <cell r="E12" t="str">
            <v>32м</v>
          </cell>
          <cell r="F12" t="str">
            <v>МВ</v>
          </cell>
          <cell r="G12">
            <v>332</v>
          </cell>
          <cell r="H12">
            <v>6</v>
          </cell>
        </row>
        <row r="13">
          <cell r="C13" t="str">
            <v>340м</v>
          </cell>
          <cell r="D13">
            <v>0</v>
          </cell>
          <cell r="E13" t="str">
            <v>340м</v>
          </cell>
          <cell r="F13" t="str">
            <v>СВ</v>
          </cell>
          <cell r="G13">
            <v>340</v>
          </cell>
          <cell r="H13">
            <v>4</v>
          </cell>
        </row>
        <row r="14">
          <cell r="C14" t="str">
            <v>502м</v>
          </cell>
          <cell r="D14">
            <v>0</v>
          </cell>
          <cell r="E14" t="str">
            <v>502м</v>
          </cell>
          <cell r="F14" t="str">
            <v>БВ</v>
          </cell>
          <cell r="G14">
            <v>502</v>
          </cell>
          <cell r="H14">
            <v>3</v>
          </cell>
        </row>
        <row r="15">
          <cell r="C15" t="str">
            <v>505м</v>
          </cell>
          <cell r="D15">
            <v>0</v>
          </cell>
          <cell r="E15" t="str">
            <v>505м</v>
          </cell>
          <cell r="F15" t="str">
            <v>МВ</v>
          </cell>
          <cell r="G15">
            <v>505</v>
          </cell>
          <cell r="H15">
            <v>4</v>
          </cell>
        </row>
        <row r="16">
          <cell r="C16" t="str">
            <v>570м</v>
          </cell>
          <cell r="D16">
            <v>0</v>
          </cell>
          <cell r="E16" t="str">
            <v>570м</v>
          </cell>
          <cell r="F16" t="str">
            <v>МВ</v>
          </cell>
          <cell r="G16">
            <v>570</v>
          </cell>
          <cell r="H16">
            <v>6</v>
          </cell>
        </row>
        <row r="17">
          <cell r="C17" t="str">
            <v>69м</v>
          </cell>
          <cell r="D17">
            <v>0</v>
          </cell>
          <cell r="E17" t="str">
            <v>69м</v>
          </cell>
          <cell r="F17" t="str">
            <v>МВ</v>
          </cell>
          <cell r="G17">
            <v>469</v>
          </cell>
          <cell r="H17">
            <v>12</v>
          </cell>
        </row>
        <row r="18">
          <cell r="C18" t="str">
            <v>717м</v>
          </cell>
          <cell r="D18">
            <v>0</v>
          </cell>
          <cell r="E18" t="str">
            <v>717м</v>
          </cell>
          <cell r="F18" t="str">
            <v>БВ</v>
          </cell>
          <cell r="G18">
            <v>417</v>
          </cell>
          <cell r="H18">
            <v>2</v>
          </cell>
        </row>
        <row r="19">
          <cell r="C19" t="str">
            <v>740м</v>
          </cell>
          <cell r="D19">
            <v>0</v>
          </cell>
          <cell r="E19" t="str">
            <v>740м</v>
          </cell>
          <cell r="F19" t="str">
            <v>МВ</v>
          </cell>
          <cell r="G19">
            <v>440</v>
          </cell>
          <cell r="H19">
            <v>8</v>
          </cell>
        </row>
        <row r="20">
          <cell r="C20" t="str">
            <v>752м</v>
          </cell>
          <cell r="D20">
            <v>0</v>
          </cell>
          <cell r="E20" t="str">
            <v>752м</v>
          </cell>
          <cell r="F20" t="str">
            <v>МВ</v>
          </cell>
          <cell r="G20">
            <v>552</v>
          </cell>
          <cell r="H20">
            <v>2</v>
          </cell>
        </row>
        <row r="21">
          <cell r="C21" t="str">
            <v>9м</v>
          </cell>
          <cell r="D21">
            <v>0</v>
          </cell>
          <cell r="E21" t="str">
            <v>9м</v>
          </cell>
          <cell r="F21" t="str">
            <v>СВ</v>
          </cell>
          <cell r="G21">
            <v>409</v>
          </cell>
          <cell r="H21">
            <v>1</v>
          </cell>
        </row>
        <row r="22">
          <cell r="C22">
            <v>125</v>
          </cell>
          <cell r="D22">
            <v>0</v>
          </cell>
          <cell r="E22" t="str">
            <v>ав:125</v>
          </cell>
          <cell r="F22" t="str">
            <v>СВ</v>
          </cell>
          <cell r="G22">
            <v>125</v>
          </cell>
          <cell r="H22">
            <v>12</v>
          </cell>
        </row>
        <row r="23">
          <cell r="C23">
            <v>140</v>
          </cell>
          <cell r="D23">
            <v>0</v>
          </cell>
          <cell r="E23" t="str">
            <v>ав:140</v>
          </cell>
          <cell r="F23" t="str">
            <v>СВ</v>
          </cell>
          <cell r="G23">
            <v>140</v>
          </cell>
          <cell r="H23">
            <v>3</v>
          </cell>
        </row>
        <row r="24">
          <cell r="C24">
            <v>141</v>
          </cell>
          <cell r="D24">
            <v>0</v>
          </cell>
          <cell r="E24" t="str">
            <v>ав:141</v>
          </cell>
          <cell r="F24" t="str">
            <v>СВ</v>
          </cell>
          <cell r="G24">
            <v>141</v>
          </cell>
          <cell r="H24">
            <v>10</v>
          </cell>
        </row>
        <row r="25">
          <cell r="C25">
            <v>265</v>
          </cell>
          <cell r="D25">
            <v>0</v>
          </cell>
          <cell r="E25" t="str">
            <v>ав:265</v>
          </cell>
          <cell r="F25" t="str">
            <v>СВ</v>
          </cell>
          <cell r="G25">
            <v>265</v>
          </cell>
          <cell r="H25">
            <v>11</v>
          </cell>
        </row>
        <row r="26">
          <cell r="C26">
            <v>602</v>
          </cell>
          <cell r="D26">
            <v>0</v>
          </cell>
          <cell r="E26" t="str">
            <v>ав:602</v>
          </cell>
          <cell r="F26" t="str">
            <v>БВ</v>
          </cell>
          <cell r="G26">
            <v>602</v>
          </cell>
          <cell r="H26">
            <v>4</v>
          </cell>
        </row>
        <row r="27">
          <cell r="C27">
            <v>617</v>
          </cell>
          <cell r="D27">
            <v>0</v>
          </cell>
          <cell r="E27" t="str">
            <v>ав:617</v>
          </cell>
          <cell r="F27" t="str">
            <v>БВ</v>
          </cell>
          <cell r="G27">
            <v>617</v>
          </cell>
          <cell r="H27">
            <v>14</v>
          </cell>
        </row>
        <row r="28">
          <cell r="C28">
            <v>702</v>
          </cell>
          <cell r="D28">
            <v>0</v>
          </cell>
          <cell r="E28" t="str">
            <v>ав:702</v>
          </cell>
          <cell r="F28" t="str">
            <v>СВ</v>
          </cell>
          <cell r="G28">
            <v>702</v>
          </cell>
          <cell r="H28">
            <v>10</v>
          </cell>
        </row>
        <row r="29">
          <cell r="C29">
            <v>787</v>
          </cell>
          <cell r="D29">
            <v>0</v>
          </cell>
          <cell r="E29" t="str">
            <v>ав:787</v>
          </cell>
          <cell r="F29" t="str">
            <v>СВ</v>
          </cell>
          <cell r="G29">
            <v>787</v>
          </cell>
          <cell r="H29">
            <v>13</v>
          </cell>
        </row>
        <row r="30">
          <cell r="C30">
            <v>80</v>
          </cell>
          <cell r="D30">
            <v>0</v>
          </cell>
          <cell r="E30" t="str">
            <v>ав:80</v>
          </cell>
          <cell r="F30" t="str">
            <v>СВ</v>
          </cell>
          <cell r="G30">
            <v>80</v>
          </cell>
          <cell r="H30">
            <v>13</v>
          </cell>
        </row>
        <row r="31">
          <cell r="C31">
            <v>83</v>
          </cell>
          <cell r="D31">
            <v>0</v>
          </cell>
          <cell r="E31" t="str">
            <v>ав:83</v>
          </cell>
          <cell r="F31" t="str">
            <v>БВ</v>
          </cell>
          <cell r="G31">
            <v>83</v>
          </cell>
          <cell r="H31">
            <v>10</v>
          </cell>
        </row>
        <row r="32">
          <cell r="C32">
            <v>86</v>
          </cell>
          <cell r="D32" t="str">
            <v>к</v>
          </cell>
          <cell r="E32" t="str">
            <v>ав:86к</v>
          </cell>
          <cell r="F32" t="str">
            <v>МВ</v>
          </cell>
          <cell r="G32" t="str">
            <v>86к</v>
          </cell>
          <cell r="H32">
            <v>6</v>
          </cell>
        </row>
        <row r="33">
          <cell r="C33" t="str">
            <v>452м</v>
          </cell>
          <cell r="D33">
            <v>0</v>
          </cell>
          <cell r="E33" t="str">
            <v>452м</v>
          </cell>
          <cell r="F33" t="str">
            <v>МВ</v>
          </cell>
          <cell r="G33" t="str">
            <v>469к</v>
          </cell>
          <cell r="H33">
            <v>6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</row>
        <row r="35"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</row>
        <row r="36"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</row>
        <row r="37"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FFC000"/>
  </sheetPr>
  <dimension ref="A1:AM36"/>
  <sheetViews>
    <sheetView zoomScale="30" zoomScaleNormal="30" workbookViewId="0"/>
  </sheetViews>
  <sheetFormatPr defaultRowHeight="31.5"/>
  <cols>
    <col min="1" max="1" width="4.28515625" style="1" customWidth="1"/>
    <col min="2" max="2" width="19.140625" style="1" customWidth="1"/>
    <col min="3" max="3" width="47.7109375" style="1" bestFit="1" customWidth="1"/>
    <col min="4" max="4" width="40.42578125" style="1" customWidth="1"/>
    <col min="5" max="5" width="42.28515625" style="1" customWidth="1"/>
    <col min="6" max="6" width="25" style="1" customWidth="1"/>
    <col min="7" max="7" width="61" style="1" customWidth="1"/>
    <col min="8" max="8" width="44.5703125" style="1" customWidth="1"/>
    <col min="9" max="12" width="10.5703125" style="1" customWidth="1"/>
    <col min="13" max="13" width="20.85546875" style="1" bestFit="1" customWidth="1"/>
    <col min="14" max="14" width="38" style="1" customWidth="1"/>
    <col min="15" max="15" width="25.140625" style="1" customWidth="1"/>
    <col min="16" max="19" width="11.5703125" style="1" customWidth="1"/>
    <col min="20" max="20" width="37.28515625" style="1" customWidth="1"/>
    <col min="21" max="28" width="13.7109375" style="1" customWidth="1"/>
    <col min="29" max="37" width="9.140625" style="1"/>
    <col min="38" max="38" width="9.5703125" style="1" customWidth="1"/>
    <col min="39" max="39" width="28.85546875" style="1" customWidth="1"/>
    <col min="40" max="16384" width="9.140625" style="1"/>
  </cols>
  <sheetData>
    <row r="1" spans="1:39">
      <c r="C1" s="2"/>
      <c r="E1" s="2"/>
      <c r="G1" s="3" t="s">
        <v>0</v>
      </c>
      <c r="I1" s="145" t="s">
        <v>1</v>
      </c>
      <c r="J1" s="145"/>
      <c r="K1" s="145"/>
      <c r="L1" s="145"/>
      <c r="M1" s="145"/>
      <c r="N1" s="145"/>
      <c r="O1" s="146" t="s">
        <v>2</v>
      </c>
      <c r="P1" s="147" t="s">
        <v>3</v>
      </c>
      <c r="Q1" s="147"/>
      <c r="R1" s="147"/>
      <c r="S1" s="147"/>
      <c r="T1" s="148" t="s">
        <v>4</v>
      </c>
      <c r="U1" s="145" t="s">
        <v>5</v>
      </c>
      <c r="V1" s="145" t="s">
        <v>6</v>
      </c>
      <c r="W1" s="145" t="s">
        <v>7</v>
      </c>
      <c r="X1" s="145" t="s">
        <v>8</v>
      </c>
      <c r="Y1" s="145" t="s">
        <v>9</v>
      </c>
      <c r="Z1" s="145" t="s">
        <v>10</v>
      </c>
      <c r="AA1" s="145" t="s">
        <v>11</v>
      </c>
      <c r="AB1" s="145" t="s">
        <v>12</v>
      </c>
    </row>
    <row r="2" spans="1:39">
      <c r="B2" s="4"/>
      <c r="C2" s="5"/>
      <c r="D2" s="5" t="s">
        <v>13</v>
      </c>
      <c r="E2" s="5"/>
      <c r="F2" s="6"/>
      <c r="G2" s="141" t="s">
        <v>14</v>
      </c>
      <c r="H2" s="142"/>
      <c r="I2" s="143" t="s">
        <v>15</v>
      </c>
      <c r="J2" s="143"/>
      <c r="K2" s="143"/>
      <c r="L2" s="143"/>
      <c r="M2" s="144" t="s">
        <v>16</v>
      </c>
      <c r="N2" s="144"/>
      <c r="O2" s="146"/>
      <c r="P2" s="147"/>
      <c r="Q2" s="147"/>
      <c r="R2" s="147"/>
      <c r="S2" s="147"/>
      <c r="T2" s="148"/>
      <c r="U2" s="145"/>
      <c r="V2" s="145"/>
      <c r="W2" s="145"/>
      <c r="X2" s="145"/>
      <c r="Y2" s="145"/>
      <c r="Z2" s="145"/>
      <c r="AA2" s="145"/>
      <c r="AB2" s="145"/>
    </row>
    <row r="3" spans="1:39" s="10" customFormat="1">
      <c r="A3" s="7"/>
      <c r="B3" s="7" t="s">
        <v>17</v>
      </c>
      <c r="C3" s="7" t="s">
        <v>18</v>
      </c>
      <c r="D3" s="7" t="s">
        <v>19</v>
      </c>
      <c r="E3" s="7" t="s">
        <v>20</v>
      </c>
      <c r="F3" s="7" t="s">
        <v>21</v>
      </c>
      <c r="G3" s="7" t="s">
        <v>22</v>
      </c>
      <c r="H3" s="7" t="s">
        <v>23</v>
      </c>
      <c r="I3" s="7" t="s">
        <v>24</v>
      </c>
      <c r="J3" s="8" t="s">
        <v>25</v>
      </c>
      <c r="K3" s="7" t="s">
        <v>26</v>
      </c>
      <c r="L3" s="7" t="s">
        <v>27</v>
      </c>
      <c r="M3" s="7" t="s">
        <v>28</v>
      </c>
      <c r="N3" s="7" t="s">
        <v>29</v>
      </c>
      <c r="O3" s="146"/>
      <c r="P3" s="9">
        <v>1</v>
      </c>
      <c r="Q3" s="9">
        <v>2</v>
      </c>
      <c r="R3" s="9">
        <v>3</v>
      </c>
      <c r="S3" s="9">
        <v>4</v>
      </c>
      <c r="T3" s="148"/>
      <c r="U3" s="145"/>
      <c r="V3" s="145"/>
      <c r="W3" s="145"/>
      <c r="X3" s="145"/>
      <c r="Y3" s="145"/>
      <c r="Z3" s="145"/>
      <c r="AA3" s="145"/>
      <c r="AB3" s="145"/>
      <c r="AL3" s="10" t="s">
        <v>30</v>
      </c>
      <c r="AM3" s="10" t="s">
        <v>31</v>
      </c>
    </row>
    <row r="4" spans="1:39">
      <c r="A4" s="11"/>
      <c r="B4" s="12">
        <v>1</v>
      </c>
      <c r="C4" s="13" t="s">
        <v>32</v>
      </c>
      <c r="D4" s="13"/>
      <c r="E4" s="13" t="s">
        <v>32</v>
      </c>
      <c r="F4" s="14" t="s">
        <v>27</v>
      </c>
      <c r="G4" s="15" t="s">
        <v>33</v>
      </c>
      <c r="H4" s="16">
        <v>1</v>
      </c>
      <c r="I4" s="17" t="s">
        <v>34</v>
      </c>
      <c r="J4" s="17" t="s">
        <v>34</v>
      </c>
      <c r="K4" s="17" t="s">
        <v>34</v>
      </c>
      <c r="L4" s="17" t="s">
        <v>34</v>
      </c>
      <c r="M4" s="18">
        <v>4</v>
      </c>
      <c r="N4" s="18">
        <v>16</v>
      </c>
      <c r="O4" s="19" t="e">
        <f ca="1">INDIRECT("'"&amp;B4&amp;"'!E39")</f>
        <v>#REF!</v>
      </c>
      <c r="P4" s="20" t="s">
        <v>34</v>
      </c>
      <c r="Q4" s="20" t="s">
        <v>34</v>
      </c>
      <c r="R4" s="20" t="s">
        <v>34</v>
      </c>
      <c r="S4" s="20" t="s">
        <v>34</v>
      </c>
      <c r="T4" s="21">
        <v>18.2</v>
      </c>
      <c r="U4" s="22" t="e">
        <f ca="1">MAX(INDIRECT("'"&amp;$B4&amp;"'!V27:V73"))</f>
        <v>#REF!</v>
      </c>
      <c r="V4" s="22" t="e">
        <f ca="1">MAX(INDIRECT("'"&amp;$B4&amp;"'!AC27:AC73"))</f>
        <v>#REF!</v>
      </c>
      <c r="W4" s="22" t="e">
        <f ca="1">MAX(INDIRECT("'"&amp;$B4&amp;"'!V110:V157"))</f>
        <v>#REF!</v>
      </c>
      <c r="X4" s="22" t="e">
        <f ca="1">MAX(INDIRECT("'"&amp;$B4&amp;"'!AC110:AC157"))</f>
        <v>#REF!</v>
      </c>
      <c r="Y4" s="22" t="e">
        <f ca="1">MIN(ROUNDUP($O4*U4/$T4,0),$H4)</f>
        <v>#REF!</v>
      </c>
      <c r="Z4" s="22" t="e">
        <f t="shared" ref="Z4:AB15" ca="1" si="0">MIN(ROUNDUP($O4*V4/$T4,0),$H4)</f>
        <v>#REF!</v>
      </c>
      <c r="AA4" s="22" t="e">
        <f t="shared" ca="1" si="0"/>
        <v>#REF!</v>
      </c>
      <c r="AB4" s="22" t="e">
        <f t="shared" ca="1" si="0"/>
        <v>#REF!</v>
      </c>
      <c r="AC4" s="1" t="e">
        <f ca="1">INDIRECT("'"&amp;$B4&amp;"'!R75")</f>
        <v>#REF!</v>
      </c>
      <c r="AD4" s="1" t="e">
        <f ca="1">INDIRECT("'"&amp;B4&amp;"'!Y75")</f>
        <v>#REF!</v>
      </c>
      <c r="AE4" s="1" t="e">
        <f ca="1">INDIRECT("'"&amp;B4&amp;"'!R158")</f>
        <v>#REF!</v>
      </c>
      <c r="AF4" s="1" t="e">
        <f ca="1">INDIRECT("'"&amp;B4&amp;"'!Y158")</f>
        <v>#REF!</v>
      </c>
      <c r="AH4" s="1" t="e">
        <f ca="1">$O4*U4/$T4</f>
        <v>#REF!</v>
      </c>
      <c r="AI4" s="1" t="e">
        <f ca="1">ROUNDDOWN(AH4,0)</f>
        <v>#REF!</v>
      </c>
      <c r="AJ4" s="1" t="e">
        <f ca="1">AH4-AI4</f>
        <v>#REF!</v>
      </c>
      <c r="AK4" s="1" t="e">
        <f ca="1">IF(AJ4&gt;0.1,ROUNDUP(AJ4,0),0)</f>
        <v>#REF!</v>
      </c>
      <c r="AL4" s="23" t="e">
        <f ca="1">AI4+AK4</f>
        <v>#REF!</v>
      </c>
      <c r="AM4" s="1" t="e">
        <f ca="1">H4-AL4</f>
        <v>#REF!</v>
      </c>
    </row>
    <row r="5" spans="1:39">
      <c r="A5" s="11"/>
      <c r="B5" s="12">
        <v>2</v>
      </c>
      <c r="C5" s="24" t="s">
        <v>35</v>
      </c>
      <c r="D5" s="13"/>
      <c r="E5" s="13" t="s">
        <v>35</v>
      </c>
      <c r="F5" s="14" t="s">
        <v>26</v>
      </c>
      <c r="G5" s="15">
        <v>314</v>
      </c>
      <c r="H5" s="16">
        <v>9</v>
      </c>
      <c r="I5" s="17" t="s">
        <v>34</v>
      </c>
      <c r="J5" s="17" t="s">
        <v>34</v>
      </c>
      <c r="K5" s="17" t="s">
        <v>34</v>
      </c>
      <c r="L5" s="17" t="s">
        <v>34</v>
      </c>
      <c r="M5" s="18">
        <v>17</v>
      </c>
      <c r="N5" s="18">
        <v>19</v>
      </c>
      <c r="O5" s="19" t="e">
        <f t="shared" ref="O5:O35" ca="1" si="1">INDIRECT("'"&amp;B5&amp;"'!E39")</f>
        <v>#REF!</v>
      </c>
      <c r="P5" s="20" t="s">
        <v>34</v>
      </c>
      <c r="Q5" s="20" t="s">
        <v>34</v>
      </c>
      <c r="R5" s="20" t="s">
        <v>34</v>
      </c>
      <c r="S5" s="20" t="s">
        <v>34</v>
      </c>
      <c r="T5" s="21">
        <v>15.393189852025085</v>
      </c>
      <c r="U5" s="22" t="e">
        <f t="shared" ref="U5:U15" ca="1" si="2">MAX(INDIRECT("'"&amp;$B5&amp;"'!V27:V73"))</f>
        <v>#REF!</v>
      </c>
      <c r="V5" s="22" t="e">
        <f t="shared" ref="V5:V15" ca="1" si="3">MAX(INDIRECT("'"&amp;$B5&amp;"'!AC27:AC73"))</f>
        <v>#REF!</v>
      </c>
      <c r="W5" s="22" t="e">
        <f t="shared" ref="W5:W15" ca="1" si="4">MAX(INDIRECT("'"&amp;$B5&amp;"'!V110:V157"))</f>
        <v>#REF!</v>
      </c>
      <c r="X5" s="22" t="e">
        <f t="shared" ref="X5:X15" ca="1" si="5">MAX(INDIRECT("'"&amp;$B5&amp;"'!AC110:AC157"))</f>
        <v>#REF!</v>
      </c>
      <c r="Y5" s="22" t="e">
        <f t="shared" ref="Y5:Y15" ca="1" si="6">MIN(ROUNDUP($O5*U5/$T5,0),$H5)</f>
        <v>#REF!</v>
      </c>
      <c r="Z5" s="22" t="e">
        <f t="shared" ca="1" si="0"/>
        <v>#REF!</v>
      </c>
      <c r="AA5" s="22" t="e">
        <f t="shared" ca="1" si="0"/>
        <v>#REF!</v>
      </c>
      <c r="AB5" s="22" t="e">
        <f t="shared" ca="1" si="0"/>
        <v>#REF!</v>
      </c>
      <c r="AC5" s="1" t="e">
        <f t="shared" ref="AC5:AC15" ca="1" si="7">INDIRECT("'"&amp;$B5&amp;"'!R75")</f>
        <v>#REF!</v>
      </c>
      <c r="AD5" s="1" t="e">
        <f t="shared" ref="AD5:AD15" ca="1" si="8">INDIRECT("'"&amp;B5&amp;"'!Y75")</f>
        <v>#REF!</v>
      </c>
      <c r="AE5" s="1" t="e">
        <f t="shared" ref="AE5:AE15" ca="1" si="9">INDIRECT("'"&amp;B5&amp;"'!R158")</f>
        <v>#REF!</v>
      </c>
      <c r="AF5" s="1" t="e">
        <f t="shared" ref="AF5:AF15" ca="1" si="10">INDIRECT("'"&amp;B5&amp;"'!Y158")</f>
        <v>#REF!</v>
      </c>
      <c r="AH5" s="1" t="e">
        <f t="shared" ref="AH5:AH35" ca="1" si="11">$O5*U5/$T5</f>
        <v>#REF!</v>
      </c>
      <c r="AI5" s="1" t="e">
        <f t="shared" ref="AI5:AI35" ca="1" si="12">ROUNDDOWN(AH5,0)</f>
        <v>#REF!</v>
      </c>
      <c r="AJ5" s="1" t="e">
        <f t="shared" ref="AJ5:AJ35" ca="1" si="13">AH5-AI5</f>
        <v>#REF!</v>
      </c>
      <c r="AK5" s="1" t="e">
        <f t="shared" ref="AK5:AK35" ca="1" si="14">IF(AJ5&gt;0.1,ROUNDUP(AJ5,0),0)</f>
        <v>#REF!</v>
      </c>
      <c r="AL5" s="25" t="e">
        <f t="shared" ref="AL5:AL35" ca="1" si="15">AI5+AK5</f>
        <v>#REF!</v>
      </c>
      <c r="AM5" s="1" t="e">
        <f t="shared" ref="AM5:AM35" ca="1" si="16">H5-AL5</f>
        <v>#REF!</v>
      </c>
    </row>
    <row r="6" spans="1:39">
      <c r="A6" s="11"/>
      <c r="B6" s="12">
        <v>3</v>
      </c>
      <c r="C6" s="13" t="s">
        <v>36</v>
      </c>
      <c r="D6" s="26"/>
      <c r="E6" s="27" t="s">
        <v>36</v>
      </c>
      <c r="F6" s="14" t="s">
        <v>27</v>
      </c>
      <c r="G6" s="15">
        <v>436</v>
      </c>
      <c r="H6" s="16">
        <v>4</v>
      </c>
      <c r="I6" s="17" t="s">
        <v>34</v>
      </c>
      <c r="J6" s="17" t="s">
        <v>34</v>
      </c>
      <c r="K6" s="17" t="s">
        <v>34</v>
      </c>
      <c r="L6" s="17" t="s">
        <v>34</v>
      </c>
      <c r="M6" s="18">
        <v>5</v>
      </c>
      <c r="N6" s="18">
        <v>19</v>
      </c>
      <c r="O6" s="19" t="e">
        <f t="shared" ca="1" si="1"/>
        <v>#REF!</v>
      </c>
      <c r="P6" s="20" t="s">
        <v>34</v>
      </c>
      <c r="Q6" s="20" t="s">
        <v>34</v>
      </c>
      <c r="R6" s="20" t="s">
        <v>34</v>
      </c>
      <c r="S6" s="20" t="s">
        <v>34</v>
      </c>
      <c r="T6" s="21">
        <v>17.696594926012544</v>
      </c>
      <c r="U6" s="22" t="e">
        <f t="shared" ca="1" si="2"/>
        <v>#REF!</v>
      </c>
      <c r="V6" s="22" t="e">
        <f t="shared" ca="1" si="3"/>
        <v>#REF!</v>
      </c>
      <c r="W6" s="22" t="e">
        <f t="shared" ca="1" si="4"/>
        <v>#REF!</v>
      </c>
      <c r="X6" s="22" t="e">
        <f t="shared" ca="1" si="5"/>
        <v>#REF!</v>
      </c>
      <c r="Y6" s="22" t="e">
        <f t="shared" ca="1" si="6"/>
        <v>#REF!</v>
      </c>
      <c r="Z6" s="22" t="e">
        <f t="shared" ca="1" si="0"/>
        <v>#REF!</v>
      </c>
      <c r="AA6" s="22" t="e">
        <f t="shared" ca="1" si="0"/>
        <v>#REF!</v>
      </c>
      <c r="AB6" s="22" t="e">
        <f t="shared" ca="1" si="0"/>
        <v>#REF!</v>
      </c>
      <c r="AC6" s="1" t="e">
        <f t="shared" ca="1" si="7"/>
        <v>#REF!</v>
      </c>
      <c r="AD6" s="1" t="e">
        <f t="shared" ca="1" si="8"/>
        <v>#REF!</v>
      </c>
      <c r="AE6" s="1" t="e">
        <f t="shared" ca="1" si="9"/>
        <v>#REF!</v>
      </c>
      <c r="AF6" s="1" t="e">
        <f t="shared" ca="1" si="10"/>
        <v>#REF!</v>
      </c>
      <c r="AH6" s="1" t="e">
        <f t="shared" ca="1" si="11"/>
        <v>#REF!</v>
      </c>
      <c r="AI6" s="1" t="e">
        <f t="shared" ca="1" si="12"/>
        <v>#REF!</v>
      </c>
      <c r="AJ6" s="1" t="e">
        <f t="shared" ca="1" si="13"/>
        <v>#REF!</v>
      </c>
      <c r="AK6" s="1" t="e">
        <f t="shared" ca="1" si="14"/>
        <v>#REF!</v>
      </c>
      <c r="AL6" s="25" t="e">
        <f t="shared" ca="1" si="15"/>
        <v>#REF!</v>
      </c>
      <c r="AM6" s="1" t="e">
        <f t="shared" ca="1" si="16"/>
        <v>#REF!</v>
      </c>
    </row>
    <row r="7" spans="1:39">
      <c r="A7" s="11"/>
      <c r="B7" s="12">
        <v>4</v>
      </c>
      <c r="C7" s="13" t="s">
        <v>37</v>
      </c>
      <c r="D7" s="26"/>
      <c r="E7" s="27" t="s">
        <v>37</v>
      </c>
      <c r="F7" s="14" t="s">
        <v>27</v>
      </c>
      <c r="G7" s="15">
        <v>975</v>
      </c>
      <c r="H7" s="16">
        <v>3</v>
      </c>
      <c r="I7" s="17" t="s">
        <v>34</v>
      </c>
      <c r="J7" s="17" t="s">
        <v>34</v>
      </c>
      <c r="K7" s="17" t="s">
        <v>34</v>
      </c>
      <c r="L7" s="17" t="s">
        <v>34</v>
      </c>
      <c r="M7" s="18">
        <v>3</v>
      </c>
      <c r="N7" s="18">
        <v>15.666666666666666</v>
      </c>
      <c r="O7" s="19" t="e">
        <f t="shared" ca="1" si="1"/>
        <v>#REF!</v>
      </c>
      <c r="P7" s="20" t="s">
        <v>34</v>
      </c>
      <c r="Q7" s="20" t="s">
        <v>34</v>
      </c>
      <c r="R7" s="20" t="s">
        <v>34</v>
      </c>
      <c r="S7" s="20" t="s">
        <v>34</v>
      </c>
      <c r="T7" s="21">
        <v>17.696594926012544</v>
      </c>
      <c r="U7" s="22" t="e">
        <f t="shared" ca="1" si="2"/>
        <v>#REF!</v>
      </c>
      <c r="V7" s="22" t="e">
        <f t="shared" ca="1" si="3"/>
        <v>#REF!</v>
      </c>
      <c r="W7" s="22" t="e">
        <f t="shared" ca="1" si="4"/>
        <v>#REF!</v>
      </c>
      <c r="X7" s="22" t="e">
        <f t="shared" ca="1" si="5"/>
        <v>#REF!</v>
      </c>
      <c r="Y7" s="22" t="e">
        <f t="shared" ca="1" si="6"/>
        <v>#REF!</v>
      </c>
      <c r="Z7" s="22" t="e">
        <f t="shared" ca="1" si="0"/>
        <v>#REF!</v>
      </c>
      <c r="AA7" s="22" t="e">
        <f t="shared" ca="1" si="0"/>
        <v>#REF!</v>
      </c>
      <c r="AB7" s="22" t="e">
        <f t="shared" ca="1" si="0"/>
        <v>#REF!</v>
      </c>
      <c r="AC7" s="1" t="e">
        <f t="shared" ca="1" si="7"/>
        <v>#REF!</v>
      </c>
      <c r="AD7" s="1" t="e">
        <f t="shared" ca="1" si="8"/>
        <v>#REF!</v>
      </c>
      <c r="AE7" s="1" t="e">
        <f t="shared" ca="1" si="9"/>
        <v>#REF!</v>
      </c>
      <c r="AF7" s="1" t="e">
        <f t="shared" ca="1" si="10"/>
        <v>#REF!</v>
      </c>
      <c r="AH7" s="1" t="e">
        <f t="shared" ca="1" si="11"/>
        <v>#REF!</v>
      </c>
      <c r="AI7" s="1" t="e">
        <f t="shared" ca="1" si="12"/>
        <v>#REF!</v>
      </c>
      <c r="AJ7" s="1" t="e">
        <f t="shared" ca="1" si="13"/>
        <v>#REF!</v>
      </c>
      <c r="AK7" s="1" t="e">
        <f t="shared" ca="1" si="14"/>
        <v>#REF!</v>
      </c>
      <c r="AL7" s="25" t="e">
        <f t="shared" ca="1" si="15"/>
        <v>#REF!</v>
      </c>
      <c r="AM7" s="1" t="e">
        <f t="shared" ca="1" si="16"/>
        <v>#REF!</v>
      </c>
    </row>
    <row r="8" spans="1:39">
      <c r="A8" s="11"/>
      <c r="B8" s="12">
        <v>5</v>
      </c>
      <c r="C8" s="13" t="s">
        <v>38</v>
      </c>
      <c r="D8" s="26"/>
      <c r="E8" s="27" t="s">
        <v>38</v>
      </c>
      <c r="F8" s="14" t="s">
        <v>27</v>
      </c>
      <c r="G8" s="15">
        <v>987</v>
      </c>
      <c r="H8" s="16">
        <v>2</v>
      </c>
      <c r="I8" s="17" t="s">
        <v>34</v>
      </c>
      <c r="J8" s="17" t="s">
        <v>34</v>
      </c>
      <c r="K8" s="17" t="s">
        <v>34</v>
      </c>
      <c r="L8" s="17" t="s">
        <v>34</v>
      </c>
      <c r="M8" s="18">
        <v>4</v>
      </c>
      <c r="N8" s="18">
        <v>15.666666666666666</v>
      </c>
      <c r="O8" s="19" t="e">
        <f t="shared" ca="1" si="1"/>
        <v>#REF!</v>
      </c>
      <c r="P8" s="20" t="s">
        <v>34</v>
      </c>
      <c r="Q8" s="20" t="s">
        <v>34</v>
      </c>
      <c r="R8" s="20" t="s">
        <v>34</v>
      </c>
      <c r="S8" s="20" t="s">
        <v>34</v>
      </c>
      <c r="T8" s="21">
        <v>17.696594926012544</v>
      </c>
      <c r="U8" s="22" t="e">
        <f t="shared" ca="1" si="2"/>
        <v>#REF!</v>
      </c>
      <c r="V8" s="22" t="e">
        <f t="shared" ca="1" si="3"/>
        <v>#REF!</v>
      </c>
      <c r="W8" s="22" t="e">
        <f t="shared" ca="1" si="4"/>
        <v>#REF!</v>
      </c>
      <c r="X8" s="22" t="e">
        <f t="shared" ca="1" si="5"/>
        <v>#REF!</v>
      </c>
      <c r="Y8" s="22" t="e">
        <f t="shared" ca="1" si="6"/>
        <v>#REF!</v>
      </c>
      <c r="Z8" s="22" t="e">
        <f t="shared" ca="1" si="0"/>
        <v>#REF!</v>
      </c>
      <c r="AA8" s="22" t="e">
        <f t="shared" ca="1" si="0"/>
        <v>#REF!</v>
      </c>
      <c r="AB8" s="22" t="e">
        <f t="shared" ca="1" si="0"/>
        <v>#REF!</v>
      </c>
      <c r="AC8" s="1" t="e">
        <f t="shared" ca="1" si="7"/>
        <v>#REF!</v>
      </c>
      <c r="AD8" s="1" t="e">
        <f t="shared" ca="1" si="8"/>
        <v>#REF!</v>
      </c>
      <c r="AE8" s="1" t="e">
        <f t="shared" ca="1" si="9"/>
        <v>#REF!</v>
      </c>
      <c r="AF8" s="1" t="e">
        <f t="shared" ca="1" si="10"/>
        <v>#REF!</v>
      </c>
      <c r="AH8" s="1" t="e">
        <f t="shared" ca="1" si="11"/>
        <v>#REF!</v>
      </c>
      <c r="AI8" s="1" t="e">
        <f t="shared" ca="1" si="12"/>
        <v>#REF!</v>
      </c>
      <c r="AJ8" s="1" t="e">
        <f t="shared" ca="1" si="13"/>
        <v>#REF!</v>
      </c>
      <c r="AK8" s="1" t="e">
        <f t="shared" ca="1" si="14"/>
        <v>#REF!</v>
      </c>
      <c r="AL8" s="25" t="e">
        <f t="shared" ca="1" si="15"/>
        <v>#REF!</v>
      </c>
      <c r="AM8" s="1" t="e">
        <f t="shared" ca="1" si="16"/>
        <v>#REF!</v>
      </c>
    </row>
    <row r="9" spans="1:39">
      <c r="A9" s="11"/>
      <c r="B9" s="12">
        <v>6</v>
      </c>
      <c r="C9" s="13" t="s">
        <v>39</v>
      </c>
      <c r="D9" s="26"/>
      <c r="E9" s="27" t="s">
        <v>39</v>
      </c>
      <c r="F9" s="14" t="s">
        <v>26</v>
      </c>
      <c r="G9" s="15" t="s">
        <v>40</v>
      </c>
      <c r="H9" s="16">
        <v>3</v>
      </c>
      <c r="I9" s="17" t="s">
        <v>34</v>
      </c>
      <c r="J9" s="17" t="s">
        <v>34</v>
      </c>
      <c r="K9" s="17" t="s">
        <v>34</v>
      </c>
      <c r="L9" s="17" t="s">
        <v>34</v>
      </c>
      <c r="M9" s="18">
        <v>13</v>
      </c>
      <c r="N9" s="18">
        <v>19.5</v>
      </c>
      <c r="O9" s="19" t="e">
        <f t="shared" ca="1" si="1"/>
        <v>#REF!</v>
      </c>
      <c r="P9" s="20" t="s">
        <v>41</v>
      </c>
      <c r="Q9" s="20" t="s">
        <v>34</v>
      </c>
      <c r="R9" s="20" t="s">
        <v>34</v>
      </c>
      <c r="S9" s="20" t="s">
        <v>34</v>
      </c>
      <c r="T9" s="21">
        <v>15.393189852025085</v>
      </c>
      <c r="U9" s="22" t="e">
        <f t="shared" ca="1" si="2"/>
        <v>#REF!</v>
      </c>
      <c r="V9" s="22" t="e">
        <f t="shared" ca="1" si="3"/>
        <v>#REF!</v>
      </c>
      <c r="W9" s="22" t="e">
        <f t="shared" ca="1" si="4"/>
        <v>#REF!</v>
      </c>
      <c r="X9" s="22" t="e">
        <f t="shared" ca="1" si="5"/>
        <v>#REF!</v>
      </c>
      <c r="Y9" s="22" t="e">
        <f t="shared" ca="1" si="6"/>
        <v>#REF!</v>
      </c>
      <c r="Z9" s="22" t="e">
        <f t="shared" ca="1" si="0"/>
        <v>#REF!</v>
      </c>
      <c r="AA9" s="22" t="e">
        <f t="shared" ca="1" si="0"/>
        <v>#REF!</v>
      </c>
      <c r="AB9" s="22" t="e">
        <f t="shared" ca="1" si="0"/>
        <v>#REF!</v>
      </c>
      <c r="AC9" s="1" t="e">
        <f t="shared" ca="1" si="7"/>
        <v>#REF!</v>
      </c>
      <c r="AD9" s="1" t="e">
        <f t="shared" ca="1" si="8"/>
        <v>#REF!</v>
      </c>
      <c r="AE9" s="1" t="e">
        <f t="shared" ca="1" si="9"/>
        <v>#REF!</v>
      </c>
      <c r="AF9" s="1" t="e">
        <f t="shared" ca="1" si="10"/>
        <v>#REF!</v>
      </c>
      <c r="AH9" s="1" t="e">
        <f t="shared" ca="1" si="11"/>
        <v>#REF!</v>
      </c>
      <c r="AI9" s="1" t="e">
        <f t="shared" ca="1" si="12"/>
        <v>#REF!</v>
      </c>
      <c r="AJ9" s="1" t="e">
        <f t="shared" ca="1" si="13"/>
        <v>#REF!</v>
      </c>
      <c r="AK9" s="1" t="e">
        <f t="shared" ca="1" si="14"/>
        <v>#REF!</v>
      </c>
      <c r="AL9" s="25" t="e">
        <f t="shared" ca="1" si="15"/>
        <v>#REF!</v>
      </c>
      <c r="AM9" s="1" t="e">
        <f t="shared" ca="1" si="16"/>
        <v>#REF!</v>
      </c>
    </row>
    <row r="10" spans="1:39">
      <c r="A10" s="11"/>
      <c r="B10" s="12">
        <v>7</v>
      </c>
      <c r="C10" s="13" t="s">
        <v>42</v>
      </c>
      <c r="D10" s="26"/>
      <c r="E10" s="27" t="s">
        <v>42</v>
      </c>
      <c r="F10" s="14" t="s">
        <v>27</v>
      </c>
      <c r="G10" s="15">
        <v>372</v>
      </c>
      <c r="H10" s="16">
        <v>4</v>
      </c>
      <c r="I10" s="17" t="s">
        <v>34</v>
      </c>
      <c r="J10" s="17" t="s">
        <v>34</v>
      </c>
      <c r="K10" s="17" t="s">
        <v>34</v>
      </c>
      <c r="L10" s="17" t="s">
        <v>34</v>
      </c>
      <c r="M10" s="18">
        <v>8</v>
      </c>
      <c r="N10" s="18">
        <v>20.75</v>
      </c>
      <c r="O10" s="19" t="e">
        <f t="shared" ca="1" si="1"/>
        <v>#REF!</v>
      </c>
      <c r="P10" s="20" t="s">
        <v>34</v>
      </c>
      <c r="Q10" s="20" t="s">
        <v>34</v>
      </c>
      <c r="R10" s="20" t="s">
        <v>34</v>
      </c>
      <c r="S10" s="20" t="s">
        <v>34</v>
      </c>
      <c r="T10" s="21">
        <v>17.052105340310376</v>
      </c>
      <c r="U10" s="22" t="e">
        <f t="shared" ca="1" si="2"/>
        <v>#REF!</v>
      </c>
      <c r="V10" s="22" t="e">
        <f t="shared" ca="1" si="3"/>
        <v>#REF!</v>
      </c>
      <c r="W10" s="22" t="e">
        <f t="shared" ca="1" si="4"/>
        <v>#REF!</v>
      </c>
      <c r="X10" s="22" t="e">
        <f t="shared" ca="1" si="5"/>
        <v>#REF!</v>
      </c>
      <c r="Y10" s="22" t="e">
        <f t="shared" ca="1" si="6"/>
        <v>#REF!</v>
      </c>
      <c r="Z10" s="22" t="e">
        <f t="shared" ca="1" si="0"/>
        <v>#REF!</v>
      </c>
      <c r="AA10" s="22" t="e">
        <f t="shared" ca="1" si="0"/>
        <v>#REF!</v>
      </c>
      <c r="AB10" s="22" t="e">
        <f t="shared" ca="1" si="0"/>
        <v>#REF!</v>
      </c>
      <c r="AC10" s="1" t="e">
        <f t="shared" ca="1" si="7"/>
        <v>#REF!</v>
      </c>
      <c r="AD10" s="1" t="e">
        <f t="shared" ca="1" si="8"/>
        <v>#REF!</v>
      </c>
      <c r="AE10" s="1" t="e">
        <f t="shared" ca="1" si="9"/>
        <v>#REF!</v>
      </c>
      <c r="AF10" s="1" t="e">
        <f t="shared" ca="1" si="10"/>
        <v>#REF!</v>
      </c>
      <c r="AH10" s="1" t="e">
        <f t="shared" ca="1" si="11"/>
        <v>#REF!</v>
      </c>
      <c r="AI10" s="1" t="e">
        <f t="shared" ca="1" si="12"/>
        <v>#REF!</v>
      </c>
      <c r="AJ10" s="1" t="e">
        <f t="shared" ca="1" si="13"/>
        <v>#REF!</v>
      </c>
      <c r="AK10" s="1" t="e">
        <f t="shared" ca="1" si="14"/>
        <v>#REF!</v>
      </c>
      <c r="AL10" s="25" t="e">
        <f t="shared" ca="1" si="15"/>
        <v>#REF!</v>
      </c>
      <c r="AM10" s="1" t="e">
        <f t="shared" ca="1" si="16"/>
        <v>#REF!</v>
      </c>
    </row>
    <row r="11" spans="1:39">
      <c r="A11" s="11"/>
      <c r="B11" s="12">
        <v>8</v>
      </c>
      <c r="C11" s="13" t="s">
        <v>43</v>
      </c>
      <c r="D11" s="26"/>
      <c r="E11" s="27" t="s">
        <v>43</v>
      </c>
      <c r="F11" s="14" t="s">
        <v>27</v>
      </c>
      <c r="G11" s="15">
        <v>311</v>
      </c>
      <c r="H11" s="16">
        <v>16</v>
      </c>
      <c r="I11" s="17" t="s">
        <v>34</v>
      </c>
      <c r="J11" s="17" t="s">
        <v>34</v>
      </c>
      <c r="K11" s="17" t="s">
        <v>34</v>
      </c>
      <c r="L11" s="17" t="s">
        <v>34</v>
      </c>
      <c r="M11" s="18">
        <v>25</v>
      </c>
      <c r="N11" s="18">
        <v>16</v>
      </c>
      <c r="O11" s="19" t="e">
        <f t="shared" ca="1" si="1"/>
        <v>#REF!</v>
      </c>
      <c r="P11" s="20" t="s">
        <v>34</v>
      </c>
      <c r="Q11" s="20" t="s">
        <v>34</v>
      </c>
      <c r="R11" s="20" t="s">
        <v>34</v>
      </c>
      <c r="S11" s="20" t="s">
        <v>34</v>
      </c>
      <c r="T11" s="21">
        <v>17.696594926012544</v>
      </c>
      <c r="U11" s="22" t="e">
        <f t="shared" ca="1" si="2"/>
        <v>#REF!</v>
      </c>
      <c r="V11" s="22" t="e">
        <f t="shared" ca="1" si="3"/>
        <v>#REF!</v>
      </c>
      <c r="W11" s="22" t="e">
        <f t="shared" ca="1" si="4"/>
        <v>#REF!</v>
      </c>
      <c r="X11" s="22" t="e">
        <f t="shared" ca="1" si="5"/>
        <v>#REF!</v>
      </c>
      <c r="Y11" s="22" t="e">
        <f t="shared" ca="1" si="6"/>
        <v>#REF!</v>
      </c>
      <c r="Z11" s="22" t="e">
        <f t="shared" ca="1" si="0"/>
        <v>#REF!</v>
      </c>
      <c r="AA11" s="22" t="e">
        <f t="shared" ca="1" si="0"/>
        <v>#REF!</v>
      </c>
      <c r="AB11" s="22" t="e">
        <f t="shared" ca="1" si="0"/>
        <v>#REF!</v>
      </c>
      <c r="AC11" s="1" t="e">
        <f t="shared" ca="1" si="7"/>
        <v>#REF!</v>
      </c>
      <c r="AD11" s="1" t="e">
        <f t="shared" ca="1" si="8"/>
        <v>#REF!</v>
      </c>
      <c r="AE11" s="1" t="e">
        <f t="shared" ca="1" si="9"/>
        <v>#REF!</v>
      </c>
      <c r="AF11" s="1" t="e">
        <f t="shared" ca="1" si="10"/>
        <v>#REF!</v>
      </c>
      <c r="AH11" s="1" t="e">
        <f t="shared" ca="1" si="11"/>
        <v>#REF!</v>
      </c>
      <c r="AI11" s="1" t="e">
        <f t="shared" ca="1" si="12"/>
        <v>#REF!</v>
      </c>
      <c r="AJ11" s="1" t="e">
        <f t="shared" ca="1" si="13"/>
        <v>#REF!</v>
      </c>
      <c r="AK11" s="1" t="e">
        <f t="shared" ca="1" si="14"/>
        <v>#REF!</v>
      </c>
      <c r="AL11" s="25" t="e">
        <f t="shared" ca="1" si="15"/>
        <v>#REF!</v>
      </c>
      <c r="AM11" s="1" t="e">
        <f t="shared" ca="1" si="16"/>
        <v>#REF!</v>
      </c>
    </row>
    <row r="12" spans="1:39">
      <c r="A12" s="11"/>
      <c r="B12" s="12">
        <v>9</v>
      </c>
      <c r="C12" s="24" t="s">
        <v>44</v>
      </c>
      <c r="D12" s="26"/>
      <c r="E12" s="27" t="s">
        <v>44</v>
      </c>
      <c r="F12" s="14" t="s">
        <v>27</v>
      </c>
      <c r="G12" s="15">
        <v>332</v>
      </c>
      <c r="H12" s="16">
        <v>6</v>
      </c>
      <c r="I12" s="17" t="s">
        <v>34</v>
      </c>
      <c r="J12" s="17" t="s">
        <v>34</v>
      </c>
      <c r="K12" s="17" t="s">
        <v>34</v>
      </c>
      <c r="L12" s="17" t="s">
        <v>34</v>
      </c>
      <c r="M12" s="18">
        <v>6</v>
      </c>
      <c r="N12" s="18">
        <v>16</v>
      </c>
      <c r="O12" s="19" t="e">
        <f t="shared" ca="1" si="1"/>
        <v>#REF!</v>
      </c>
      <c r="P12" s="20" t="s">
        <v>34</v>
      </c>
      <c r="Q12" s="20" t="s">
        <v>34</v>
      </c>
      <c r="R12" s="20" t="s">
        <v>34</v>
      </c>
      <c r="S12" s="20" t="s">
        <v>34</v>
      </c>
      <c r="T12" s="21">
        <v>17.575091968424232</v>
      </c>
      <c r="U12" s="22" t="e">
        <f t="shared" ca="1" si="2"/>
        <v>#REF!</v>
      </c>
      <c r="V12" s="22" t="e">
        <f t="shared" ca="1" si="3"/>
        <v>#REF!</v>
      </c>
      <c r="W12" s="22" t="e">
        <f t="shared" ca="1" si="4"/>
        <v>#REF!</v>
      </c>
      <c r="X12" s="22" t="e">
        <f t="shared" ca="1" si="5"/>
        <v>#REF!</v>
      </c>
      <c r="Y12" s="22" t="e">
        <f t="shared" ca="1" si="6"/>
        <v>#REF!</v>
      </c>
      <c r="Z12" s="22" t="e">
        <f t="shared" ca="1" si="0"/>
        <v>#REF!</v>
      </c>
      <c r="AA12" s="22" t="e">
        <f t="shared" ca="1" si="0"/>
        <v>#REF!</v>
      </c>
      <c r="AB12" s="22" t="e">
        <f t="shared" ca="1" si="0"/>
        <v>#REF!</v>
      </c>
      <c r="AC12" s="1" t="e">
        <f t="shared" ca="1" si="7"/>
        <v>#REF!</v>
      </c>
      <c r="AD12" s="1" t="e">
        <f t="shared" ca="1" si="8"/>
        <v>#REF!</v>
      </c>
      <c r="AE12" s="1" t="e">
        <f t="shared" ca="1" si="9"/>
        <v>#REF!</v>
      </c>
      <c r="AF12" s="1" t="e">
        <f t="shared" ca="1" si="10"/>
        <v>#REF!</v>
      </c>
      <c r="AH12" s="1" t="e">
        <f t="shared" ca="1" si="11"/>
        <v>#REF!</v>
      </c>
      <c r="AI12" s="1" t="e">
        <f t="shared" ca="1" si="12"/>
        <v>#REF!</v>
      </c>
      <c r="AJ12" s="1" t="e">
        <f t="shared" ca="1" si="13"/>
        <v>#REF!</v>
      </c>
      <c r="AK12" s="1" t="e">
        <f t="shared" ca="1" si="14"/>
        <v>#REF!</v>
      </c>
      <c r="AL12" s="25" t="e">
        <f t="shared" ca="1" si="15"/>
        <v>#REF!</v>
      </c>
      <c r="AM12" s="1" t="e">
        <f t="shared" ca="1" si="16"/>
        <v>#REF!</v>
      </c>
    </row>
    <row r="13" spans="1:39">
      <c r="A13" s="22"/>
      <c r="B13" s="14">
        <v>10</v>
      </c>
      <c r="C13" s="27" t="s">
        <v>45</v>
      </c>
      <c r="D13" s="26"/>
      <c r="E13" s="27" t="s">
        <v>45</v>
      </c>
      <c r="F13" s="14" t="s">
        <v>26</v>
      </c>
      <c r="G13" s="15">
        <v>340</v>
      </c>
      <c r="H13" s="16">
        <v>4</v>
      </c>
      <c r="I13" s="17" t="s">
        <v>34</v>
      </c>
      <c r="J13" s="17" t="s">
        <v>34</v>
      </c>
      <c r="K13" s="17" t="s">
        <v>34</v>
      </c>
      <c r="L13" s="17" t="s">
        <v>34</v>
      </c>
      <c r="M13" s="18">
        <v>4</v>
      </c>
      <c r="N13" s="18">
        <v>23.25</v>
      </c>
      <c r="O13" s="19" t="e">
        <f t="shared" ca="1" si="1"/>
        <v>#REF!</v>
      </c>
      <c r="P13" s="20" t="s">
        <v>46</v>
      </c>
      <c r="Q13" s="20" t="s">
        <v>34</v>
      </c>
      <c r="R13" s="20" t="s">
        <v>34</v>
      </c>
      <c r="S13" s="20" t="s">
        <v>34</v>
      </c>
      <c r="T13" s="21">
        <v>15.393189852025085</v>
      </c>
      <c r="U13" s="22" t="e">
        <f t="shared" ca="1" si="2"/>
        <v>#REF!</v>
      </c>
      <c r="V13" s="22" t="e">
        <f t="shared" ca="1" si="3"/>
        <v>#REF!</v>
      </c>
      <c r="W13" s="22" t="e">
        <f t="shared" ca="1" si="4"/>
        <v>#REF!</v>
      </c>
      <c r="X13" s="22" t="e">
        <f t="shared" ca="1" si="5"/>
        <v>#REF!</v>
      </c>
      <c r="Y13" s="22" t="e">
        <f t="shared" ca="1" si="6"/>
        <v>#REF!</v>
      </c>
      <c r="Z13" s="22" t="e">
        <f t="shared" ca="1" si="0"/>
        <v>#REF!</v>
      </c>
      <c r="AA13" s="22" t="e">
        <f t="shared" ca="1" si="0"/>
        <v>#REF!</v>
      </c>
      <c r="AB13" s="22" t="e">
        <f t="shared" ca="1" si="0"/>
        <v>#REF!</v>
      </c>
      <c r="AC13" s="1" t="e">
        <f t="shared" ca="1" si="7"/>
        <v>#REF!</v>
      </c>
      <c r="AD13" s="1" t="e">
        <f t="shared" ca="1" si="8"/>
        <v>#REF!</v>
      </c>
      <c r="AE13" s="1" t="e">
        <f t="shared" ca="1" si="9"/>
        <v>#REF!</v>
      </c>
      <c r="AF13" s="1" t="e">
        <f t="shared" ca="1" si="10"/>
        <v>#REF!</v>
      </c>
      <c r="AH13" s="1" t="e">
        <f t="shared" ca="1" si="11"/>
        <v>#REF!</v>
      </c>
      <c r="AI13" s="1" t="e">
        <f t="shared" ca="1" si="12"/>
        <v>#REF!</v>
      </c>
      <c r="AJ13" s="1" t="e">
        <f t="shared" ca="1" si="13"/>
        <v>#REF!</v>
      </c>
      <c r="AK13" s="1" t="e">
        <f t="shared" ca="1" si="14"/>
        <v>#REF!</v>
      </c>
      <c r="AL13" s="25" t="e">
        <f t="shared" ca="1" si="15"/>
        <v>#REF!</v>
      </c>
      <c r="AM13" s="1" t="e">
        <f t="shared" ca="1" si="16"/>
        <v>#REF!</v>
      </c>
    </row>
    <row r="14" spans="1:39">
      <c r="A14" s="22"/>
      <c r="B14" s="12">
        <v>11</v>
      </c>
      <c r="C14" s="28" t="s">
        <v>47</v>
      </c>
      <c r="D14" s="26"/>
      <c r="E14" s="27" t="s">
        <v>47</v>
      </c>
      <c r="F14" s="14" t="s">
        <v>25</v>
      </c>
      <c r="G14" s="15">
        <v>502</v>
      </c>
      <c r="H14" s="16">
        <v>3</v>
      </c>
      <c r="I14" s="17" t="s">
        <v>34</v>
      </c>
      <c r="J14" s="17" t="s">
        <v>34</v>
      </c>
      <c r="K14" s="17" t="s">
        <v>34</v>
      </c>
      <c r="L14" s="17" t="s">
        <v>34</v>
      </c>
      <c r="M14" s="18">
        <v>6</v>
      </c>
      <c r="N14" s="18">
        <v>19.75</v>
      </c>
      <c r="O14" s="19" t="e">
        <f t="shared" ca="1" si="1"/>
        <v>#REF!</v>
      </c>
      <c r="P14" s="20" t="s">
        <v>34</v>
      </c>
      <c r="Q14" s="20" t="s">
        <v>34</v>
      </c>
      <c r="R14" s="20" t="s">
        <v>34</v>
      </c>
      <c r="S14" s="20" t="s">
        <v>34</v>
      </c>
      <c r="T14" s="21">
        <v>14.828051218329952</v>
      </c>
      <c r="U14" s="22" t="e">
        <f t="shared" ca="1" si="2"/>
        <v>#REF!</v>
      </c>
      <c r="V14" s="22" t="e">
        <f t="shared" ca="1" si="3"/>
        <v>#REF!</v>
      </c>
      <c r="W14" s="22" t="e">
        <f t="shared" ca="1" si="4"/>
        <v>#REF!</v>
      </c>
      <c r="X14" s="22" t="e">
        <f t="shared" ca="1" si="5"/>
        <v>#REF!</v>
      </c>
      <c r="Y14" s="22" t="e">
        <f t="shared" ca="1" si="6"/>
        <v>#REF!</v>
      </c>
      <c r="Z14" s="22" t="e">
        <f t="shared" ca="1" si="0"/>
        <v>#REF!</v>
      </c>
      <c r="AA14" s="22" t="e">
        <f t="shared" ca="1" si="0"/>
        <v>#REF!</v>
      </c>
      <c r="AB14" s="22" t="e">
        <f t="shared" ca="1" si="0"/>
        <v>#REF!</v>
      </c>
      <c r="AC14" s="1" t="e">
        <f t="shared" ca="1" si="7"/>
        <v>#REF!</v>
      </c>
      <c r="AD14" s="1" t="e">
        <f t="shared" ca="1" si="8"/>
        <v>#REF!</v>
      </c>
      <c r="AE14" s="1" t="e">
        <f t="shared" ca="1" si="9"/>
        <v>#REF!</v>
      </c>
      <c r="AF14" s="1" t="e">
        <f t="shared" ca="1" si="10"/>
        <v>#REF!</v>
      </c>
      <c r="AH14" s="1" t="e">
        <f t="shared" ca="1" si="11"/>
        <v>#REF!</v>
      </c>
      <c r="AI14" s="1" t="e">
        <f t="shared" ca="1" si="12"/>
        <v>#REF!</v>
      </c>
      <c r="AJ14" s="1" t="e">
        <f t="shared" ca="1" si="13"/>
        <v>#REF!</v>
      </c>
      <c r="AK14" s="1" t="e">
        <f t="shared" ca="1" si="14"/>
        <v>#REF!</v>
      </c>
      <c r="AL14" s="25" t="e">
        <f t="shared" ca="1" si="15"/>
        <v>#REF!</v>
      </c>
      <c r="AM14" s="1" t="e">
        <f t="shared" ca="1" si="16"/>
        <v>#REF!</v>
      </c>
    </row>
    <row r="15" spans="1:39">
      <c r="A15" s="22"/>
      <c r="B15" s="12">
        <v>12</v>
      </c>
      <c r="C15" s="28" t="s">
        <v>48</v>
      </c>
      <c r="D15" s="26"/>
      <c r="E15" s="27" t="s">
        <v>48</v>
      </c>
      <c r="F15" s="14" t="s">
        <v>27</v>
      </c>
      <c r="G15" s="15">
        <v>505</v>
      </c>
      <c r="H15" s="16">
        <v>6</v>
      </c>
      <c r="I15" s="17" t="s">
        <v>34</v>
      </c>
      <c r="J15" s="17" t="s">
        <v>34</v>
      </c>
      <c r="K15" s="17" t="s">
        <v>34</v>
      </c>
      <c r="L15" s="17" t="s">
        <v>34</v>
      </c>
      <c r="M15" s="18">
        <v>6</v>
      </c>
      <c r="N15" s="18">
        <v>19</v>
      </c>
      <c r="O15" s="19" t="e">
        <f t="shared" ca="1" si="1"/>
        <v>#REF!</v>
      </c>
      <c r="P15" s="20" t="s">
        <v>34</v>
      </c>
      <c r="Q15" s="20" t="s">
        <v>34</v>
      </c>
      <c r="R15" s="20" t="s">
        <v>34</v>
      </c>
      <c r="S15" s="20" t="s">
        <v>34</v>
      </c>
      <c r="T15" s="21">
        <v>15.020016725476495</v>
      </c>
      <c r="U15" s="22" t="e">
        <f t="shared" ca="1" si="2"/>
        <v>#REF!</v>
      </c>
      <c r="V15" s="22" t="e">
        <f t="shared" ca="1" si="3"/>
        <v>#REF!</v>
      </c>
      <c r="W15" s="22" t="e">
        <f t="shared" ca="1" si="4"/>
        <v>#REF!</v>
      </c>
      <c r="X15" s="22" t="e">
        <f t="shared" ca="1" si="5"/>
        <v>#REF!</v>
      </c>
      <c r="Y15" s="22" t="e">
        <f t="shared" ca="1" si="6"/>
        <v>#REF!</v>
      </c>
      <c r="Z15" s="22" t="e">
        <f t="shared" ca="1" si="0"/>
        <v>#REF!</v>
      </c>
      <c r="AA15" s="22" t="e">
        <f t="shared" ca="1" si="0"/>
        <v>#REF!</v>
      </c>
      <c r="AB15" s="22" t="e">
        <f t="shared" ca="1" si="0"/>
        <v>#REF!</v>
      </c>
      <c r="AC15" s="1" t="e">
        <f t="shared" ca="1" si="7"/>
        <v>#REF!</v>
      </c>
      <c r="AD15" s="1" t="e">
        <f t="shared" ca="1" si="8"/>
        <v>#REF!</v>
      </c>
      <c r="AE15" s="1" t="e">
        <f t="shared" ca="1" si="9"/>
        <v>#REF!</v>
      </c>
      <c r="AF15" s="1" t="e">
        <f t="shared" ca="1" si="10"/>
        <v>#REF!</v>
      </c>
      <c r="AH15" s="1" t="e">
        <f t="shared" ca="1" si="11"/>
        <v>#REF!</v>
      </c>
      <c r="AI15" s="1" t="e">
        <f t="shared" ca="1" si="12"/>
        <v>#REF!</v>
      </c>
      <c r="AJ15" s="1" t="e">
        <f t="shared" ca="1" si="13"/>
        <v>#REF!</v>
      </c>
      <c r="AK15" s="1" t="e">
        <f t="shared" ca="1" si="14"/>
        <v>#REF!</v>
      </c>
      <c r="AL15" s="25" t="e">
        <f t="shared" ca="1" si="15"/>
        <v>#REF!</v>
      </c>
      <c r="AM15" s="1" t="e">
        <f t="shared" ca="1" si="16"/>
        <v>#REF!</v>
      </c>
    </row>
    <row r="16" spans="1:39">
      <c r="A16" s="22"/>
      <c r="B16" s="29">
        <v>13</v>
      </c>
      <c r="C16" s="30" t="s">
        <v>49</v>
      </c>
      <c r="D16" s="31" t="s">
        <v>50</v>
      </c>
      <c r="E16" s="30" t="s">
        <v>49</v>
      </c>
      <c r="F16" s="29" t="s">
        <v>27</v>
      </c>
      <c r="G16" s="32">
        <v>570</v>
      </c>
      <c r="H16" s="32"/>
      <c r="I16" s="33" t="s">
        <v>34</v>
      </c>
      <c r="J16" s="33" t="s">
        <v>34</v>
      </c>
      <c r="K16" s="33" t="s">
        <v>34</v>
      </c>
      <c r="L16" s="33" t="s">
        <v>34</v>
      </c>
      <c r="M16" s="34">
        <v>9</v>
      </c>
      <c r="N16" s="34">
        <v>19</v>
      </c>
      <c r="O16" s="35" t="e">
        <f t="shared" ca="1" si="1"/>
        <v>#REF!</v>
      </c>
      <c r="P16" s="36" t="s">
        <v>34</v>
      </c>
      <c r="Q16" s="36" t="s">
        <v>34</v>
      </c>
      <c r="R16" s="36" t="s">
        <v>34</v>
      </c>
      <c r="S16" s="36" t="s">
        <v>34</v>
      </c>
      <c r="T16" s="35">
        <v>17.107081501722146</v>
      </c>
      <c r="U16" s="31"/>
      <c r="V16" s="31"/>
      <c r="W16" s="31"/>
      <c r="X16" s="31"/>
      <c r="Y16" s="31"/>
      <c r="Z16" s="31"/>
      <c r="AA16" s="31"/>
      <c r="AB16" s="31"/>
      <c r="AC16" s="37"/>
      <c r="AD16" s="37"/>
      <c r="AE16" s="37"/>
      <c r="AF16" s="37"/>
      <c r="AG16" s="37"/>
      <c r="AH16" s="37"/>
      <c r="AI16" s="37"/>
      <c r="AJ16" s="37"/>
      <c r="AK16" s="37"/>
      <c r="AL16" s="38"/>
      <c r="AM16" s="1">
        <f t="shared" si="16"/>
        <v>0</v>
      </c>
    </row>
    <row r="17" spans="1:39">
      <c r="A17" s="22"/>
      <c r="B17" s="12">
        <v>14</v>
      </c>
      <c r="C17" s="27" t="s">
        <v>51</v>
      </c>
      <c r="D17" s="26"/>
      <c r="E17" s="27" t="s">
        <v>51</v>
      </c>
      <c r="F17" s="14" t="s">
        <v>27</v>
      </c>
      <c r="G17" s="15">
        <v>469</v>
      </c>
      <c r="H17" s="16">
        <v>11</v>
      </c>
      <c r="I17" s="17" t="s">
        <v>34</v>
      </c>
      <c r="J17" s="17" t="s">
        <v>34</v>
      </c>
      <c r="K17" s="17" t="s">
        <v>34</v>
      </c>
      <c r="L17" s="17" t="s">
        <v>34</v>
      </c>
      <c r="M17" s="18">
        <v>14</v>
      </c>
      <c r="N17" s="18">
        <v>17</v>
      </c>
      <c r="O17" s="19" t="e">
        <f t="shared" ca="1" si="1"/>
        <v>#REF!</v>
      </c>
      <c r="P17" s="20"/>
      <c r="Q17" s="20" t="s">
        <v>34</v>
      </c>
      <c r="R17" s="20" t="s">
        <v>34</v>
      </c>
      <c r="S17" s="20" t="s">
        <v>34</v>
      </c>
      <c r="T17" s="21">
        <v>16.325251595812304</v>
      </c>
      <c r="U17" s="22" t="e">
        <f t="shared" ref="U17:U35" ca="1" si="17">MAX(INDIRECT("'"&amp;$B17&amp;"'!V27:V73"))</f>
        <v>#REF!</v>
      </c>
      <c r="V17" s="22" t="e">
        <f t="shared" ref="V17:V35" ca="1" si="18">MAX(INDIRECT("'"&amp;$B17&amp;"'!AC27:AC73"))</f>
        <v>#REF!</v>
      </c>
      <c r="W17" s="22" t="e">
        <f t="shared" ref="W17:W35" ca="1" si="19">MAX(INDIRECT("'"&amp;$B17&amp;"'!V110:V157"))</f>
        <v>#REF!</v>
      </c>
      <c r="X17" s="22" t="e">
        <f t="shared" ref="X17:X35" ca="1" si="20">MAX(INDIRECT("'"&amp;$B17&amp;"'!AC110:AC157"))</f>
        <v>#REF!</v>
      </c>
      <c r="Y17" s="22" t="e">
        <f t="shared" ref="Y17:AB35" ca="1" si="21">MIN(ROUNDUP($O17*U17/$T17,0),$H17)</f>
        <v>#REF!</v>
      </c>
      <c r="Z17" s="22" t="e">
        <f t="shared" ca="1" si="21"/>
        <v>#REF!</v>
      </c>
      <c r="AA17" s="22" t="e">
        <f t="shared" ca="1" si="21"/>
        <v>#REF!</v>
      </c>
      <c r="AB17" s="22" t="e">
        <f t="shared" ca="1" si="21"/>
        <v>#REF!</v>
      </c>
      <c r="AC17" s="1" t="e">
        <f t="shared" ref="AC17:AC35" ca="1" si="22">INDIRECT("'"&amp;$B17&amp;"'!R75")</f>
        <v>#REF!</v>
      </c>
      <c r="AD17" s="1" t="e">
        <f t="shared" ref="AD17:AD35" ca="1" si="23">INDIRECT("'"&amp;B17&amp;"'!Y75")</f>
        <v>#REF!</v>
      </c>
      <c r="AE17" s="1" t="e">
        <f t="shared" ref="AE17:AE35" ca="1" si="24">INDIRECT("'"&amp;B17&amp;"'!R158")</f>
        <v>#REF!</v>
      </c>
      <c r="AF17" s="1" t="e">
        <f t="shared" ref="AF17:AF35" ca="1" si="25">INDIRECT("'"&amp;B17&amp;"'!Y158")</f>
        <v>#REF!</v>
      </c>
      <c r="AH17" s="1" t="e">
        <f t="shared" ca="1" si="11"/>
        <v>#REF!</v>
      </c>
      <c r="AI17" s="1" t="e">
        <f t="shared" ca="1" si="12"/>
        <v>#REF!</v>
      </c>
      <c r="AJ17" s="1" t="e">
        <f t="shared" ca="1" si="13"/>
        <v>#REF!</v>
      </c>
      <c r="AK17" s="1" t="e">
        <f t="shared" ca="1" si="14"/>
        <v>#REF!</v>
      </c>
      <c r="AL17" s="25" t="e">
        <f t="shared" ca="1" si="15"/>
        <v>#REF!</v>
      </c>
      <c r="AM17" s="1" t="e">
        <f t="shared" ca="1" si="16"/>
        <v>#REF!</v>
      </c>
    </row>
    <row r="18" spans="1:39">
      <c r="A18" s="22"/>
      <c r="B18" s="12">
        <v>15</v>
      </c>
      <c r="C18" s="27" t="s">
        <v>52</v>
      </c>
      <c r="D18" s="26"/>
      <c r="E18" s="27" t="s">
        <v>52</v>
      </c>
      <c r="F18" s="14" t="s">
        <v>25</v>
      </c>
      <c r="G18" s="15">
        <v>417</v>
      </c>
      <c r="H18" s="16">
        <v>3</v>
      </c>
      <c r="I18" s="17" t="s">
        <v>34</v>
      </c>
      <c r="J18" s="17" t="s">
        <v>34</v>
      </c>
      <c r="K18" s="17" t="s">
        <v>34</v>
      </c>
      <c r="L18" s="17" t="s">
        <v>34</v>
      </c>
      <c r="M18" s="18">
        <v>10</v>
      </c>
      <c r="N18" s="18">
        <v>19</v>
      </c>
      <c r="O18" s="19" t="e">
        <f t="shared" ca="1" si="1"/>
        <v>#REF!</v>
      </c>
      <c r="P18" s="20" t="s">
        <v>34</v>
      </c>
      <c r="Q18" s="20" t="s">
        <v>34</v>
      </c>
      <c r="R18" s="20" t="s">
        <v>34</v>
      </c>
      <c r="S18" s="20" t="s">
        <v>34</v>
      </c>
      <c r="T18" s="21">
        <v>15.393189852025085</v>
      </c>
      <c r="U18" s="22" t="e">
        <f t="shared" ca="1" si="17"/>
        <v>#REF!</v>
      </c>
      <c r="V18" s="22" t="e">
        <f t="shared" ca="1" si="18"/>
        <v>#REF!</v>
      </c>
      <c r="W18" s="22" t="e">
        <f t="shared" ca="1" si="19"/>
        <v>#REF!</v>
      </c>
      <c r="X18" s="22" t="e">
        <f t="shared" ca="1" si="20"/>
        <v>#REF!</v>
      </c>
      <c r="Y18" s="22" t="e">
        <f t="shared" ca="1" si="21"/>
        <v>#REF!</v>
      </c>
      <c r="Z18" s="22" t="e">
        <f t="shared" ca="1" si="21"/>
        <v>#REF!</v>
      </c>
      <c r="AA18" s="22" t="e">
        <f t="shared" ca="1" si="21"/>
        <v>#REF!</v>
      </c>
      <c r="AB18" s="22" t="e">
        <f t="shared" ca="1" si="21"/>
        <v>#REF!</v>
      </c>
      <c r="AC18" s="1" t="e">
        <f t="shared" ca="1" si="22"/>
        <v>#REF!</v>
      </c>
      <c r="AD18" s="1" t="e">
        <f t="shared" ca="1" si="23"/>
        <v>#REF!</v>
      </c>
      <c r="AE18" s="1" t="e">
        <f t="shared" ca="1" si="24"/>
        <v>#REF!</v>
      </c>
      <c r="AF18" s="1" t="e">
        <f t="shared" ca="1" si="25"/>
        <v>#REF!</v>
      </c>
      <c r="AH18" s="1" t="e">
        <f t="shared" ca="1" si="11"/>
        <v>#REF!</v>
      </c>
      <c r="AI18" s="1" t="e">
        <f t="shared" ca="1" si="12"/>
        <v>#REF!</v>
      </c>
      <c r="AJ18" s="1" t="e">
        <f t="shared" ca="1" si="13"/>
        <v>#REF!</v>
      </c>
      <c r="AK18" s="1" t="e">
        <f t="shared" ca="1" si="14"/>
        <v>#REF!</v>
      </c>
      <c r="AL18" s="25" t="e">
        <f t="shared" ca="1" si="15"/>
        <v>#REF!</v>
      </c>
      <c r="AM18" s="1" t="e">
        <f t="shared" ca="1" si="16"/>
        <v>#REF!</v>
      </c>
    </row>
    <row r="19" spans="1:39">
      <c r="A19" s="22"/>
      <c r="B19" s="12">
        <v>16</v>
      </c>
      <c r="C19" s="27" t="s">
        <v>53</v>
      </c>
      <c r="D19" s="26"/>
      <c r="E19" s="27" t="s">
        <v>53</v>
      </c>
      <c r="F19" s="14" t="s">
        <v>27</v>
      </c>
      <c r="G19" s="15">
        <v>440</v>
      </c>
      <c r="H19" s="16">
        <v>5</v>
      </c>
      <c r="I19" s="17" t="s">
        <v>34</v>
      </c>
      <c r="J19" s="17" t="s">
        <v>34</v>
      </c>
      <c r="K19" s="17" t="s">
        <v>34</v>
      </c>
      <c r="L19" s="17" t="s">
        <v>34</v>
      </c>
      <c r="M19" s="18">
        <v>8</v>
      </c>
      <c r="N19" s="18">
        <v>22.5</v>
      </c>
      <c r="O19" s="19" t="e">
        <f t="shared" ca="1" si="1"/>
        <v>#REF!</v>
      </c>
      <c r="P19" s="20" t="s">
        <v>34</v>
      </c>
      <c r="Q19" s="20" t="s">
        <v>34</v>
      </c>
      <c r="R19" s="20" t="s">
        <v>34</v>
      </c>
      <c r="S19" s="20" t="s">
        <v>34</v>
      </c>
      <c r="T19" s="21">
        <v>17.696594926012544</v>
      </c>
      <c r="U19" s="22" t="e">
        <f t="shared" ca="1" si="17"/>
        <v>#REF!</v>
      </c>
      <c r="V19" s="22" t="e">
        <f t="shared" ca="1" si="18"/>
        <v>#REF!</v>
      </c>
      <c r="W19" s="22" t="e">
        <f ca="1">MAX(INDIRECT("'"&amp;$B19&amp;"'!V124:V171"))</f>
        <v>#REF!</v>
      </c>
      <c r="X19" s="22" t="e">
        <f ca="1">MAX(INDIRECT("'"&amp;$B19&amp;"'!AC124:AC171"))</f>
        <v>#REF!</v>
      </c>
      <c r="Y19" s="22" t="e">
        <f t="shared" ca="1" si="21"/>
        <v>#REF!</v>
      </c>
      <c r="Z19" s="22" t="e">
        <f t="shared" ca="1" si="21"/>
        <v>#REF!</v>
      </c>
      <c r="AA19" s="22" t="e">
        <f t="shared" ca="1" si="21"/>
        <v>#REF!</v>
      </c>
      <c r="AB19" s="22" t="e">
        <f t="shared" ca="1" si="21"/>
        <v>#REF!</v>
      </c>
      <c r="AC19" s="1" t="e">
        <f t="shared" ca="1" si="22"/>
        <v>#REF!</v>
      </c>
      <c r="AD19" s="1" t="e">
        <f t="shared" ca="1" si="23"/>
        <v>#REF!</v>
      </c>
      <c r="AE19" s="1" t="e">
        <f ca="1">INDIRECT("'"&amp;B19&amp;"'!R172")</f>
        <v>#REF!</v>
      </c>
      <c r="AF19" s="1" t="e">
        <f ca="1">INDIRECT("'"&amp;B19&amp;"'!Y172")</f>
        <v>#REF!</v>
      </c>
      <c r="AH19" s="1" t="e">
        <f t="shared" ca="1" si="11"/>
        <v>#REF!</v>
      </c>
      <c r="AI19" s="1" t="e">
        <f t="shared" ca="1" si="12"/>
        <v>#REF!</v>
      </c>
      <c r="AJ19" s="1" t="e">
        <f t="shared" ca="1" si="13"/>
        <v>#REF!</v>
      </c>
      <c r="AK19" s="1" t="e">
        <f t="shared" ca="1" si="14"/>
        <v>#REF!</v>
      </c>
      <c r="AL19" s="25" t="e">
        <f t="shared" ca="1" si="15"/>
        <v>#REF!</v>
      </c>
      <c r="AM19" s="1" t="e">
        <f t="shared" ca="1" si="16"/>
        <v>#REF!</v>
      </c>
    </row>
    <row r="20" spans="1:39" s="10" customFormat="1">
      <c r="A20" s="22"/>
      <c r="B20" s="12">
        <v>17</v>
      </c>
      <c r="C20" s="27" t="s">
        <v>54</v>
      </c>
      <c r="D20" s="26"/>
      <c r="E20" s="27" t="s">
        <v>54</v>
      </c>
      <c r="F20" s="14" t="s">
        <v>27</v>
      </c>
      <c r="G20" s="15">
        <v>552</v>
      </c>
      <c r="H20" s="16">
        <v>2</v>
      </c>
      <c r="I20" s="17" t="s">
        <v>34</v>
      </c>
      <c r="J20" s="17" t="s">
        <v>34</v>
      </c>
      <c r="K20" s="17" t="s">
        <v>34</v>
      </c>
      <c r="L20" s="17" t="s">
        <v>34</v>
      </c>
      <c r="M20" s="18">
        <v>4</v>
      </c>
      <c r="N20" s="18">
        <v>20.5</v>
      </c>
      <c r="O20" s="19" t="e">
        <f t="shared" ca="1" si="1"/>
        <v>#REF!</v>
      </c>
      <c r="P20" s="20" t="s">
        <v>34</v>
      </c>
      <c r="Q20" s="20" t="s">
        <v>34</v>
      </c>
      <c r="R20" s="20" t="s">
        <v>34</v>
      </c>
      <c r="S20" s="20" t="s">
        <v>34</v>
      </c>
      <c r="T20" s="21">
        <v>17.696594926012544</v>
      </c>
      <c r="U20" s="22" t="e">
        <f t="shared" ca="1" si="17"/>
        <v>#REF!</v>
      </c>
      <c r="V20" s="22" t="e">
        <f t="shared" ca="1" si="18"/>
        <v>#REF!</v>
      </c>
      <c r="W20" s="22" t="e">
        <f t="shared" ca="1" si="19"/>
        <v>#REF!</v>
      </c>
      <c r="X20" s="22" t="e">
        <f t="shared" ca="1" si="20"/>
        <v>#REF!</v>
      </c>
      <c r="Y20" s="22" t="e">
        <f t="shared" ca="1" si="21"/>
        <v>#REF!</v>
      </c>
      <c r="Z20" s="22" t="e">
        <f t="shared" ca="1" si="21"/>
        <v>#REF!</v>
      </c>
      <c r="AA20" s="22" t="e">
        <f t="shared" ca="1" si="21"/>
        <v>#REF!</v>
      </c>
      <c r="AB20" s="22" t="e">
        <f t="shared" ca="1" si="21"/>
        <v>#REF!</v>
      </c>
      <c r="AC20" s="1" t="e">
        <f t="shared" ca="1" si="22"/>
        <v>#REF!</v>
      </c>
      <c r="AD20" s="1" t="e">
        <f t="shared" ca="1" si="23"/>
        <v>#REF!</v>
      </c>
      <c r="AE20" s="1" t="e">
        <f t="shared" ca="1" si="24"/>
        <v>#REF!</v>
      </c>
      <c r="AF20" s="1" t="e">
        <f t="shared" ca="1" si="25"/>
        <v>#REF!</v>
      </c>
      <c r="AG20" s="1"/>
      <c r="AH20" s="1" t="e">
        <f t="shared" ca="1" si="11"/>
        <v>#REF!</v>
      </c>
      <c r="AI20" s="1" t="e">
        <f t="shared" ca="1" si="12"/>
        <v>#REF!</v>
      </c>
      <c r="AJ20" s="1" t="e">
        <f t="shared" ca="1" si="13"/>
        <v>#REF!</v>
      </c>
      <c r="AK20" s="1" t="e">
        <f t="shared" ca="1" si="14"/>
        <v>#REF!</v>
      </c>
      <c r="AL20" s="25" t="e">
        <f t="shared" ca="1" si="15"/>
        <v>#REF!</v>
      </c>
      <c r="AM20" s="1" t="e">
        <f t="shared" ca="1" si="16"/>
        <v>#REF!</v>
      </c>
    </row>
    <row r="21" spans="1:39">
      <c r="A21" s="22"/>
      <c r="B21" s="12">
        <v>18</v>
      </c>
      <c r="C21" s="27" t="s">
        <v>55</v>
      </c>
      <c r="D21" s="26"/>
      <c r="E21" s="27" t="s">
        <v>55</v>
      </c>
      <c r="F21" s="14" t="s">
        <v>26</v>
      </c>
      <c r="G21" s="15">
        <v>409</v>
      </c>
      <c r="H21" s="16">
        <v>2</v>
      </c>
      <c r="I21" s="17" t="s">
        <v>34</v>
      </c>
      <c r="J21" s="17" t="s">
        <v>34</v>
      </c>
      <c r="K21" s="17" t="s">
        <v>34</v>
      </c>
      <c r="L21" s="17" t="s">
        <v>34</v>
      </c>
      <c r="M21" s="18">
        <v>2</v>
      </c>
      <c r="N21" s="18">
        <v>19</v>
      </c>
      <c r="O21" s="19" t="e">
        <f t="shared" ca="1" si="1"/>
        <v>#REF!</v>
      </c>
      <c r="P21" s="20" t="s">
        <v>34</v>
      </c>
      <c r="Q21" s="20" t="s">
        <v>34</v>
      </c>
      <c r="R21" s="20" t="s">
        <v>34</v>
      </c>
      <c r="S21" s="20" t="s">
        <v>34</v>
      </c>
      <c r="T21" s="21">
        <v>15.393189852025085</v>
      </c>
      <c r="U21" s="22" t="e">
        <f t="shared" ca="1" si="17"/>
        <v>#REF!</v>
      </c>
      <c r="V21" s="22" t="e">
        <f t="shared" ca="1" si="18"/>
        <v>#REF!</v>
      </c>
      <c r="W21" s="22" t="e">
        <f t="shared" ca="1" si="19"/>
        <v>#REF!</v>
      </c>
      <c r="X21" s="22" t="e">
        <f t="shared" ca="1" si="20"/>
        <v>#REF!</v>
      </c>
      <c r="Y21" s="22" t="e">
        <f t="shared" ca="1" si="21"/>
        <v>#REF!</v>
      </c>
      <c r="Z21" s="22" t="e">
        <f t="shared" ca="1" si="21"/>
        <v>#REF!</v>
      </c>
      <c r="AA21" s="22" t="e">
        <f t="shared" ca="1" si="21"/>
        <v>#REF!</v>
      </c>
      <c r="AB21" s="22" t="e">
        <f t="shared" ca="1" si="21"/>
        <v>#REF!</v>
      </c>
      <c r="AC21" s="1" t="e">
        <f t="shared" ca="1" si="22"/>
        <v>#REF!</v>
      </c>
      <c r="AD21" s="1" t="e">
        <f t="shared" ca="1" si="23"/>
        <v>#REF!</v>
      </c>
      <c r="AE21" s="1" t="e">
        <f t="shared" ca="1" si="24"/>
        <v>#REF!</v>
      </c>
      <c r="AF21" s="1" t="e">
        <f t="shared" ca="1" si="25"/>
        <v>#REF!</v>
      </c>
      <c r="AH21" s="1" t="e">
        <f t="shared" ca="1" si="11"/>
        <v>#REF!</v>
      </c>
      <c r="AI21" s="1" t="e">
        <f t="shared" ca="1" si="12"/>
        <v>#REF!</v>
      </c>
      <c r="AJ21" s="1" t="e">
        <f t="shared" ca="1" si="13"/>
        <v>#REF!</v>
      </c>
      <c r="AK21" s="1" t="e">
        <f t="shared" ca="1" si="14"/>
        <v>#REF!</v>
      </c>
      <c r="AL21" s="25" t="e">
        <f t="shared" ca="1" si="15"/>
        <v>#REF!</v>
      </c>
      <c r="AM21" s="1" t="e">
        <f t="shared" ca="1" si="16"/>
        <v>#REF!</v>
      </c>
    </row>
    <row r="22" spans="1:39">
      <c r="A22" s="22"/>
      <c r="B22" s="12">
        <v>19</v>
      </c>
      <c r="C22" s="39">
        <v>125</v>
      </c>
      <c r="D22" s="26"/>
      <c r="E22" s="27" t="s">
        <v>56</v>
      </c>
      <c r="F22" s="14" t="s">
        <v>26</v>
      </c>
      <c r="G22" s="40">
        <v>125</v>
      </c>
      <c r="H22" s="16">
        <v>12</v>
      </c>
      <c r="I22" s="17">
        <v>0</v>
      </c>
      <c r="J22" s="17">
        <v>7</v>
      </c>
      <c r="K22" s="17">
        <v>0</v>
      </c>
      <c r="L22" s="17">
        <v>0</v>
      </c>
      <c r="M22" s="18" t="s">
        <v>34</v>
      </c>
      <c r="N22" s="18" t="s">
        <v>34</v>
      </c>
      <c r="O22" s="19" t="e">
        <f t="shared" ca="1" si="1"/>
        <v>#REF!</v>
      </c>
      <c r="P22" s="20" t="s">
        <v>57</v>
      </c>
      <c r="Q22" s="20" t="s">
        <v>34</v>
      </c>
      <c r="R22" s="20" t="s">
        <v>34</v>
      </c>
      <c r="S22" s="20" t="s">
        <v>34</v>
      </c>
      <c r="T22" s="21">
        <v>17.457142857142859</v>
      </c>
      <c r="U22" s="22" t="e">
        <f t="shared" ca="1" si="17"/>
        <v>#REF!</v>
      </c>
      <c r="V22" s="22" t="e">
        <f t="shared" ca="1" si="18"/>
        <v>#REF!</v>
      </c>
      <c r="W22" s="22" t="e">
        <f t="shared" ca="1" si="19"/>
        <v>#REF!</v>
      </c>
      <c r="X22" s="22" t="e">
        <f t="shared" ca="1" si="20"/>
        <v>#REF!</v>
      </c>
      <c r="Y22" s="22" t="e">
        <f t="shared" ca="1" si="21"/>
        <v>#REF!</v>
      </c>
      <c r="Z22" s="22" t="e">
        <f t="shared" ca="1" si="21"/>
        <v>#REF!</v>
      </c>
      <c r="AA22" s="22" t="e">
        <f t="shared" ca="1" si="21"/>
        <v>#REF!</v>
      </c>
      <c r="AB22" s="22" t="e">
        <f t="shared" ca="1" si="21"/>
        <v>#REF!</v>
      </c>
      <c r="AC22" s="1" t="e">
        <f t="shared" ca="1" si="22"/>
        <v>#REF!</v>
      </c>
      <c r="AD22" s="1" t="e">
        <f t="shared" ca="1" si="23"/>
        <v>#REF!</v>
      </c>
      <c r="AE22" s="1" t="e">
        <f t="shared" ca="1" si="24"/>
        <v>#REF!</v>
      </c>
      <c r="AF22" s="1" t="e">
        <f t="shared" ca="1" si="25"/>
        <v>#REF!</v>
      </c>
      <c r="AH22" s="1" t="e">
        <f t="shared" ca="1" si="11"/>
        <v>#REF!</v>
      </c>
      <c r="AI22" s="1" t="e">
        <f t="shared" ca="1" si="12"/>
        <v>#REF!</v>
      </c>
      <c r="AJ22" s="1" t="e">
        <f t="shared" ca="1" si="13"/>
        <v>#REF!</v>
      </c>
      <c r="AK22" s="1" t="e">
        <f t="shared" ca="1" si="14"/>
        <v>#REF!</v>
      </c>
      <c r="AL22" s="25" t="e">
        <f t="shared" ca="1" si="15"/>
        <v>#REF!</v>
      </c>
      <c r="AM22" s="1" t="e">
        <f t="shared" ca="1" si="16"/>
        <v>#REF!</v>
      </c>
    </row>
    <row r="23" spans="1:39">
      <c r="A23" s="22"/>
      <c r="B23" s="12">
        <v>20</v>
      </c>
      <c r="C23" s="39">
        <v>140</v>
      </c>
      <c r="D23" s="26"/>
      <c r="E23" s="27" t="s">
        <v>58</v>
      </c>
      <c r="F23" s="14" t="s">
        <v>26</v>
      </c>
      <c r="G23" s="40">
        <v>140</v>
      </c>
      <c r="H23" s="16">
        <v>4</v>
      </c>
      <c r="I23" s="17">
        <v>0</v>
      </c>
      <c r="J23" s="17">
        <v>0</v>
      </c>
      <c r="K23" s="17">
        <v>2</v>
      </c>
      <c r="L23" s="17">
        <v>0</v>
      </c>
      <c r="M23" s="18" t="s">
        <v>34</v>
      </c>
      <c r="N23" s="18" t="s">
        <v>34</v>
      </c>
      <c r="O23" s="19" t="e">
        <f t="shared" ca="1" si="1"/>
        <v>#REF!</v>
      </c>
      <c r="P23" s="20" t="s">
        <v>59</v>
      </c>
      <c r="Q23" s="20" t="s">
        <v>34</v>
      </c>
      <c r="R23" s="20" t="s">
        <v>34</v>
      </c>
      <c r="S23" s="20" t="s">
        <v>34</v>
      </c>
      <c r="T23" s="21">
        <v>14.4</v>
      </c>
      <c r="U23" s="22" t="e">
        <f t="shared" ca="1" si="17"/>
        <v>#REF!</v>
      </c>
      <c r="V23" s="22" t="e">
        <f t="shared" ca="1" si="18"/>
        <v>#REF!</v>
      </c>
      <c r="W23" s="22" t="e">
        <f t="shared" ca="1" si="19"/>
        <v>#REF!</v>
      </c>
      <c r="X23" s="22" t="e">
        <f t="shared" ca="1" si="20"/>
        <v>#REF!</v>
      </c>
      <c r="Y23" s="22" t="e">
        <f t="shared" ca="1" si="21"/>
        <v>#REF!</v>
      </c>
      <c r="Z23" s="22" t="e">
        <f t="shared" ca="1" si="21"/>
        <v>#REF!</v>
      </c>
      <c r="AA23" s="22" t="e">
        <f t="shared" ca="1" si="21"/>
        <v>#REF!</v>
      </c>
      <c r="AB23" s="22" t="e">
        <f t="shared" ca="1" si="21"/>
        <v>#REF!</v>
      </c>
      <c r="AC23" s="1" t="e">
        <f t="shared" ca="1" si="22"/>
        <v>#REF!</v>
      </c>
      <c r="AD23" s="1" t="e">
        <f t="shared" ca="1" si="23"/>
        <v>#REF!</v>
      </c>
      <c r="AE23" s="1" t="e">
        <f t="shared" ca="1" si="24"/>
        <v>#REF!</v>
      </c>
      <c r="AF23" s="1" t="e">
        <f t="shared" ca="1" si="25"/>
        <v>#REF!</v>
      </c>
      <c r="AH23" s="1" t="e">
        <f t="shared" ca="1" si="11"/>
        <v>#REF!</v>
      </c>
      <c r="AI23" s="1" t="e">
        <f t="shared" ca="1" si="12"/>
        <v>#REF!</v>
      </c>
      <c r="AJ23" s="1" t="e">
        <f t="shared" ca="1" si="13"/>
        <v>#REF!</v>
      </c>
      <c r="AK23" s="1" t="e">
        <f t="shared" ca="1" si="14"/>
        <v>#REF!</v>
      </c>
      <c r="AL23" s="25" t="e">
        <f t="shared" ca="1" si="15"/>
        <v>#REF!</v>
      </c>
      <c r="AM23" s="1" t="e">
        <f t="shared" ca="1" si="16"/>
        <v>#REF!</v>
      </c>
    </row>
    <row r="24" spans="1:39">
      <c r="A24" s="22"/>
      <c r="B24" s="12">
        <v>21</v>
      </c>
      <c r="C24" s="39">
        <v>141</v>
      </c>
      <c r="D24" s="26"/>
      <c r="E24" s="27" t="s">
        <v>60</v>
      </c>
      <c r="F24" s="14" t="s">
        <v>26</v>
      </c>
      <c r="G24" s="40">
        <v>141</v>
      </c>
      <c r="H24" s="16">
        <v>10</v>
      </c>
      <c r="I24" s="17">
        <v>0</v>
      </c>
      <c r="J24" s="17">
        <v>5</v>
      </c>
      <c r="K24" s="17">
        <v>0</v>
      </c>
      <c r="L24" s="17">
        <v>0</v>
      </c>
      <c r="M24" s="18" t="s">
        <v>34</v>
      </c>
      <c r="N24" s="18" t="s">
        <v>34</v>
      </c>
      <c r="O24" s="19" t="e">
        <f t="shared" ca="1" si="1"/>
        <v>#REF!</v>
      </c>
      <c r="P24" s="20" t="s">
        <v>61</v>
      </c>
      <c r="Q24" s="20" t="s">
        <v>34</v>
      </c>
      <c r="R24" s="20" t="s">
        <v>34</v>
      </c>
      <c r="S24" s="20" t="s">
        <v>34</v>
      </c>
      <c r="T24" s="21">
        <v>15.660000000000002</v>
      </c>
      <c r="U24" s="22" t="e">
        <f t="shared" ca="1" si="17"/>
        <v>#REF!</v>
      </c>
      <c r="V24" s="22" t="e">
        <f t="shared" ca="1" si="18"/>
        <v>#REF!</v>
      </c>
      <c r="W24" s="22" t="e">
        <f t="shared" ca="1" si="19"/>
        <v>#REF!</v>
      </c>
      <c r="X24" s="22" t="e">
        <f t="shared" ca="1" si="20"/>
        <v>#REF!</v>
      </c>
      <c r="Y24" s="22" t="e">
        <f t="shared" ca="1" si="21"/>
        <v>#REF!</v>
      </c>
      <c r="Z24" s="22" t="e">
        <f t="shared" ca="1" si="21"/>
        <v>#REF!</v>
      </c>
      <c r="AA24" s="22" t="e">
        <f t="shared" ca="1" si="21"/>
        <v>#REF!</v>
      </c>
      <c r="AB24" s="22" t="e">
        <f t="shared" ca="1" si="21"/>
        <v>#REF!</v>
      </c>
      <c r="AC24" s="1" t="e">
        <f t="shared" ca="1" si="22"/>
        <v>#REF!</v>
      </c>
      <c r="AD24" s="1" t="e">
        <f t="shared" ca="1" si="23"/>
        <v>#REF!</v>
      </c>
      <c r="AE24" s="1" t="e">
        <f t="shared" ca="1" si="24"/>
        <v>#REF!</v>
      </c>
      <c r="AF24" s="1" t="e">
        <f t="shared" ca="1" si="25"/>
        <v>#REF!</v>
      </c>
      <c r="AH24" s="1" t="e">
        <f t="shared" ca="1" si="11"/>
        <v>#REF!</v>
      </c>
      <c r="AI24" s="1" t="e">
        <f t="shared" ca="1" si="12"/>
        <v>#REF!</v>
      </c>
      <c r="AJ24" s="1" t="e">
        <f t="shared" ca="1" si="13"/>
        <v>#REF!</v>
      </c>
      <c r="AK24" s="1" t="e">
        <f t="shared" ca="1" si="14"/>
        <v>#REF!</v>
      </c>
      <c r="AL24" s="25" t="e">
        <f t="shared" ca="1" si="15"/>
        <v>#REF!</v>
      </c>
      <c r="AM24" s="1" t="e">
        <f t="shared" ca="1" si="16"/>
        <v>#REF!</v>
      </c>
    </row>
    <row r="25" spans="1:39">
      <c r="A25" s="22"/>
      <c r="B25" s="12">
        <v>22</v>
      </c>
      <c r="C25" s="39">
        <v>265</v>
      </c>
      <c r="D25" s="26"/>
      <c r="E25" s="27" t="s">
        <v>62</v>
      </c>
      <c r="F25" s="14" t="s">
        <v>26</v>
      </c>
      <c r="G25" s="40">
        <v>265</v>
      </c>
      <c r="H25" s="41">
        <v>12</v>
      </c>
      <c r="I25" s="17">
        <v>0</v>
      </c>
      <c r="J25" s="17">
        <v>6</v>
      </c>
      <c r="K25" s="17">
        <v>0</v>
      </c>
      <c r="L25" s="17">
        <v>0</v>
      </c>
      <c r="M25" s="18" t="s">
        <v>34</v>
      </c>
      <c r="N25" s="18" t="s">
        <v>34</v>
      </c>
      <c r="O25" s="19" t="e">
        <f t="shared" ca="1" si="1"/>
        <v>#REF!</v>
      </c>
      <c r="P25" s="20" t="s">
        <v>63</v>
      </c>
      <c r="Q25" s="20" t="s">
        <v>34</v>
      </c>
      <c r="R25" s="20" t="s">
        <v>34</v>
      </c>
      <c r="S25" s="20" t="s">
        <v>34</v>
      </c>
      <c r="T25" s="21">
        <v>14.313333333333333</v>
      </c>
      <c r="U25" s="22" t="e">
        <f t="shared" ca="1" si="17"/>
        <v>#REF!</v>
      </c>
      <c r="V25" s="22" t="e">
        <f t="shared" ca="1" si="18"/>
        <v>#REF!</v>
      </c>
      <c r="W25" s="22" t="e">
        <f t="shared" ca="1" si="19"/>
        <v>#REF!</v>
      </c>
      <c r="X25" s="22" t="e">
        <f t="shared" ca="1" si="20"/>
        <v>#REF!</v>
      </c>
      <c r="Y25" s="22" t="e">
        <f t="shared" ca="1" si="21"/>
        <v>#REF!</v>
      </c>
      <c r="Z25" s="22" t="e">
        <f t="shared" ca="1" si="21"/>
        <v>#REF!</v>
      </c>
      <c r="AA25" s="22" t="e">
        <f t="shared" ca="1" si="21"/>
        <v>#REF!</v>
      </c>
      <c r="AB25" s="22" t="e">
        <f t="shared" ca="1" si="21"/>
        <v>#REF!</v>
      </c>
      <c r="AC25" s="1" t="e">
        <f t="shared" ca="1" si="22"/>
        <v>#REF!</v>
      </c>
      <c r="AD25" s="1" t="e">
        <f t="shared" ca="1" si="23"/>
        <v>#REF!</v>
      </c>
      <c r="AE25" s="1" t="e">
        <f t="shared" ca="1" si="24"/>
        <v>#REF!</v>
      </c>
      <c r="AF25" s="1" t="e">
        <f t="shared" ca="1" si="25"/>
        <v>#REF!</v>
      </c>
      <c r="AH25" s="1" t="e">
        <f t="shared" ca="1" si="11"/>
        <v>#REF!</v>
      </c>
      <c r="AI25" s="1" t="e">
        <f t="shared" ca="1" si="12"/>
        <v>#REF!</v>
      </c>
      <c r="AJ25" s="1" t="e">
        <f t="shared" ca="1" si="13"/>
        <v>#REF!</v>
      </c>
      <c r="AK25" s="1" t="e">
        <f t="shared" ca="1" si="14"/>
        <v>#REF!</v>
      </c>
      <c r="AL25" s="25" t="e">
        <f t="shared" ca="1" si="15"/>
        <v>#REF!</v>
      </c>
      <c r="AM25" s="1" t="e">
        <f t="shared" ca="1" si="16"/>
        <v>#REF!</v>
      </c>
    </row>
    <row r="26" spans="1:39">
      <c r="A26" s="22"/>
      <c r="B26" s="12">
        <v>23</v>
      </c>
      <c r="C26" s="39">
        <v>602</v>
      </c>
      <c r="D26" s="26"/>
      <c r="E26" s="27" t="s">
        <v>64</v>
      </c>
      <c r="F26" s="14" t="s">
        <v>27</v>
      </c>
      <c r="G26" s="40">
        <v>602</v>
      </c>
      <c r="H26" s="16">
        <v>7</v>
      </c>
      <c r="I26" s="17">
        <v>0</v>
      </c>
      <c r="J26" s="17">
        <v>1</v>
      </c>
      <c r="K26" s="17">
        <v>0</v>
      </c>
      <c r="L26" s="17">
        <v>0</v>
      </c>
      <c r="M26" s="18" t="s">
        <v>34</v>
      </c>
      <c r="N26" s="18" t="s">
        <v>34</v>
      </c>
      <c r="O26" s="19" t="e">
        <f t="shared" ca="1" si="1"/>
        <v>#REF!</v>
      </c>
      <c r="P26" s="20" t="s">
        <v>65</v>
      </c>
      <c r="Q26" s="20" t="s">
        <v>34</v>
      </c>
      <c r="R26" s="20" t="s">
        <v>34</v>
      </c>
      <c r="S26" s="20" t="s">
        <v>34</v>
      </c>
      <c r="T26" s="21">
        <v>16.559999999999999</v>
      </c>
      <c r="U26" s="22" t="e">
        <f t="shared" ca="1" si="17"/>
        <v>#REF!</v>
      </c>
      <c r="V26" s="22" t="e">
        <f t="shared" ca="1" si="18"/>
        <v>#REF!</v>
      </c>
      <c r="W26" s="22" t="e">
        <f t="shared" ca="1" si="19"/>
        <v>#REF!</v>
      </c>
      <c r="X26" s="22" t="e">
        <f t="shared" ca="1" si="20"/>
        <v>#REF!</v>
      </c>
      <c r="Y26" s="22" t="e">
        <f t="shared" ca="1" si="21"/>
        <v>#REF!</v>
      </c>
      <c r="Z26" s="22" t="e">
        <f t="shared" ca="1" si="21"/>
        <v>#REF!</v>
      </c>
      <c r="AA26" s="22" t="e">
        <f t="shared" ca="1" si="21"/>
        <v>#REF!</v>
      </c>
      <c r="AB26" s="22" t="e">
        <f t="shared" ca="1" si="21"/>
        <v>#REF!</v>
      </c>
      <c r="AC26" s="1" t="e">
        <f t="shared" ca="1" si="22"/>
        <v>#REF!</v>
      </c>
      <c r="AD26" s="1" t="e">
        <f t="shared" ca="1" si="23"/>
        <v>#REF!</v>
      </c>
      <c r="AE26" s="1" t="e">
        <f t="shared" ca="1" si="24"/>
        <v>#REF!</v>
      </c>
      <c r="AF26" s="1" t="e">
        <f t="shared" ca="1" si="25"/>
        <v>#REF!</v>
      </c>
      <c r="AH26" s="1" t="e">
        <f t="shared" ca="1" si="11"/>
        <v>#REF!</v>
      </c>
      <c r="AI26" s="1" t="e">
        <f t="shared" ca="1" si="12"/>
        <v>#REF!</v>
      </c>
      <c r="AJ26" s="1" t="e">
        <f t="shared" ca="1" si="13"/>
        <v>#REF!</v>
      </c>
      <c r="AK26" s="1" t="e">
        <f t="shared" ca="1" si="14"/>
        <v>#REF!</v>
      </c>
      <c r="AL26" s="25" t="e">
        <f t="shared" ca="1" si="15"/>
        <v>#REF!</v>
      </c>
      <c r="AM26" s="1" t="e">
        <f t="shared" ca="1" si="16"/>
        <v>#REF!</v>
      </c>
    </row>
    <row r="27" spans="1:39">
      <c r="A27" s="22"/>
      <c r="B27" s="12">
        <v>24</v>
      </c>
      <c r="C27" s="39">
        <v>617</v>
      </c>
      <c r="D27" s="26"/>
      <c r="E27" s="27" t="s">
        <v>66</v>
      </c>
      <c r="F27" s="14" t="s">
        <v>25</v>
      </c>
      <c r="G27" s="40">
        <v>617</v>
      </c>
      <c r="H27" s="16">
        <v>15</v>
      </c>
      <c r="I27" s="17">
        <v>9</v>
      </c>
      <c r="J27" s="17">
        <v>5</v>
      </c>
      <c r="K27" s="17">
        <v>0</v>
      </c>
      <c r="L27" s="17">
        <v>0</v>
      </c>
      <c r="M27" s="18" t="s">
        <v>34</v>
      </c>
      <c r="N27" s="18" t="s">
        <v>34</v>
      </c>
      <c r="O27" s="19" t="e">
        <f t="shared" ca="1" si="1"/>
        <v>#REF!</v>
      </c>
      <c r="P27" s="20" t="s">
        <v>67</v>
      </c>
      <c r="Q27" s="20" t="s">
        <v>34</v>
      </c>
      <c r="R27" s="20" t="s">
        <v>34</v>
      </c>
      <c r="S27" s="20" t="s">
        <v>34</v>
      </c>
      <c r="T27" s="21">
        <v>13.317142857142859</v>
      </c>
      <c r="U27" s="22" t="e">
        <f t="shared" ca="1" si="17"/>
        <v>#REF!</v>
      </c>
      <c r="V27" s="22" t="e">
        <f t="shared" ca="1" si="18"/>
        <v>#REF!</v>
      </c>
      <c r="W27" s="22" t="e">
        <f t="shared" ca="1" si="19"/>
        <v>#REF!</v>
      </c>
      <c r="X27" s="22" t="e">
        <f t="shared" ca="1" si="20"/>
        <v>#REF!</v>
      </c>
      <c r="Y27" s="22" t="e">
        <f t="shared" ca="1" si="21"/>
        <v>#REF!</v>
      </c>
      <c r="Z27" s="22" t="e">
        <f t="shared" ca="1" si="21"/>
        <v>#REF!</v>
      </c>
      <c r="AA27" s="22" t="e">
        <f t="shared" ca="1" si="21"/>
        <v>#REF!</v>
      </c>
      <c r="AB27" s="22" t="e">
        <f t="shared" ca="1" si="21"/>
        <v>#REF!</v>
      </c>
      <c r="AC27" s="1" t="e">
        <f t="shared" ca="1" si="22"/>
        <v>#REF!</v>
      </c>
      <c r="AD27" s="1" t="e">
        <f t="shared" ca="1" si="23"/>
        <v>#REF!</v>
      </c>
      <c r="AE27" s="1" t="e">
        <f t="shared" ca="1" si="24"/>
        <v>#REF!</v>
      </c>
      <c r="AF27" s="1" t="e">
        <f t="shared" ca="1" si="25"/>
        <v>#REF!</v>
      </c>
      <c r="AH27" s="1" t="e">
        <f t="shared" ca="1" si="11"/>
        <v>#REF!</v>
      </c>
      <c r="AI27" s="1" t="e">
        <f t="shared" ca="1" si="12"/>
        <v>#REF!</v>
      </c>
      <c r="AJ27" s="1" t="e">
        <f t="shared" ca="1" si="13"/>
        <v>#REF!</v>
      </c>
      <c r="AK27" s="1" t="e">
        <f t="shared" ca="1" si="14"/>
        <v>#REF!</v>
      </c>
      <c r="AL27" s="25" t="e">
        <f t="shared" ca="1" si="15"/>
        <v>#REF!</v>
      </c>
      <c r="AM27" s="1" t="e">
        <f t="shared" ca="1" si="16"/>
        <v>#REF!</v>
      </c>
    </row>
    <row r="28" spans="1:39">
      <c r="A28" s="22"/>
      <c r="B28" s="12">
        <v>25</v>
      </c>
      <c r="C28" s="42">
        <v>702</v>
      </c>
      <c r="D28" s="26"/>
      <c r="E28" s="27" t="s">
        <v>68</v>
      </c>
      <c r="F28" s="14" t="s">
        <v>26</v>
      </c>
      <c r="G28" s="40">
        <v>702</v>
      </c>
      <c r="H28" s="16">
        <v>10</v>
      </c>
      <c r="I28" s="17">
        <v>0</v>
      </c>
      <c r="J28" s="17">
        <v>7</v>
      </c>
      <c r="K28" s="17">
        <v>0</v>
      </c>
      <c r="L28" s="17">
        <v>0</v>
      </c>
      <c r="M28" s="18" t="s">
        <v>34</v>
      </c>
      <c r="N28" s="18" t="s">
        <v>34</v>
      </c>
      <c r="O28" s="19" t="e">
        <f t="shared" ca="1" si="1"/>
        <v>#REF!</v>
      </c>
      <c r="P28" s="20" t="s">
        <v>69</v>
      </c>
      <c r="Q28" s="20" t="s">
        <v>34</v>
      </c>
      <c r="R28" s="20" t="s">
        <v>34</v>
      </c>
      <c r="S28" s="20" t="s">
        <v>34</v>
      </c>
      <c r="T28" s="21">
        <v>18.239999999999998</v>
      </c>
      <c r="U28" s="22" t="e">
        <f t="shared" ca="1" si="17"/>
        <v>#REF!</v>
      </c>
      <c r="V28" s="22" t="e">
        <f t="shared" ca="1" si="18"/>
        <v>#REF!</v>
      </c>
      <c r="W28" s="22" t="e">
        <f t="shared" ca="1" si="19"/>
        <v>#REF!</v>
      </c>
      <c r="X28" s="22" t="e">
        <f t="shared" ca="1" si="20"/>
        <v>#REF!</v>
      </c>
      <c r="Y28" s="22" t="e">
        <f t="shared" ca="1" si="21"/>
        <v>#REF!</v>
      </c>
      <c r="Z28" s="22" t="e">
        <f t="shared" ca="1" si="21"/>
        <v>#REF!</v>
      </c>
      <c r="AA28" s="22" t="e">
        <f t="shared" ca="1" si="21"/>
        <v>#REF!</v>
      </c>
      <c r="AB28" s="22" t="e">
        <f t="shared" ca="1" si="21"/>
        <v>#REF!</v>
      </c>
      <c r="AC28" s="1" t="e">
        <f t="shared" ca="1" si="22"/>
        <v>#REF!</v>
      </c>
      <c r="AD28" s="1" t="e">
        <f t="shared" ca="1" si="23"/>
        <v>#REF!</v>
      </c>
      <c r="AE28" s="1" t="e">
        <f t="shared" ca="1" si="24"/>
        <v>#REF!</v>
      </c>
      <c r="AF28" s="1" t="e">
        <f t="shared" ca="1" si="25"/>
        <v>#REF!</v>
      </c>
      <c r="AH28" s="1" t="e">
        <f t="shared" ca="1" si="11"/>
        <v>#REF!</v>
      </c>
      <c r="AI28" s="1" t="e">
        <f t="shared" ca="1" si="12"/>
        <v>#REF!</v>
      </c>
      <c r="AJ28" s="1" t="e">
        <f t="shared" ca="1" si="13"/>
        <v>#REF!</v>
      </c>
      <c r="AK28" s="1" t="e">
        <f t="shared" ca="1" si="14"/>
        <v>#REF!</v>
      </c>
      <c r="AL28" s="25" t="e">
        <f t="shared" ca="1" si="15"/>
        <v>#REF!</v>
      </c>
      <c r="AM28" s="1" t="e">
        <f t="shared" ca="1" si="16"/>
        <v>#REF!</v>
      </c>
    </row>
    <row r="29" spans="1:39">
      <c r="A29" s="22"/>
      <c r="B29" s="12">
        <v>26</v>
      </c>
      <c r="C29" s="39">
        <v>787</v>
      </c>
      <c r="D29" s="26"/>
      <c r="E29" s="27" t="s">
        <v>70</v>
      </c>
      <c r="F29" s="14" t="s">
        <v>26</v>
      </c>
      <c r="G29" s="40">
        <v>787</v>
      </c>
      <c r="H29" s="16">
        <v>13</v>
      </c>
      <c r="I29" s="17">
        <v>0</v>
      </c>
      <c r="J29" s="17">
        <v>5</v>
      </c>
      <c r="K29" s="17">
        <v>0</v>
      </c>
      <c r="L29" s="17">
        <v>0</v>
      </c>
      <c r="M29" s="18" t="s">
        <v>34</v>
      </c>
      <c r="N29" s="18" t="s">
        <v>34</v>
      </c>
      <c r="O29" s="19" t="e">
        <f t="shared" ca="1" si="1"/>
        <v>#REF!</v>
      </c>
      <c r="P29" s="20" t="s">
        <v>71</v>
      </c>
      <c r="Q29" s="20" t="s">
        <v>34</v>
      </c>
      <c r="R29" s="20" t="s">
        <v>34</v>
      </c>
      <c r="S29" s="20" t="s">
        <v>34</v>
      </c>
      <c r="T29" s="21">
        <v>18.815999999999999</v>
      </c>
      <c r="U29" s="22" t="e">
        <f t="shared" ca="1" si="17"/>
        <v>#REF!</v>
      </c>
      <c r="V29" s="22" t="e">
        <f t="shared" ca="1" si="18"/>
        <v>#REF!</v>
      </c>
      <c r="W29" s="22" t="e">
        <f t="shared" ca="1" si="19"/>
        <v>#REF!</v>
      </c>
      <c r="X29" s="22" t="e">
        <f t="shared" ca="1" si="20"/>
        <v>#REF!</v>
      </c>
      <c r="Y29" s="22" t="e">
        <f t="shared" ca="1" si="21"/>
        <v>#REF!</v>
      </c>
      <c r="Z29" s="22" t="e">
        <f t="shared" ca="1" si="21"/>
        <v>#REF!</v>
      </c>
      <c r="AA29" s="22" t="e">
        <f t="shared" ca="1" si="21"/>
        <v>#REF!</v>
      </c>
      <c r="AB29" s="22" t="e">
        <f t="shared" ca="1" si="21"/>
        <v>#REF!</v>
      </c>
      <c r="AC29" s="1" t="e">
        <f t="shared" ca="1" si="22"/>
        <v>#REF!</v>
      </c>
      <c r="AD29" s="1" t="e">
        <f t="shared" ca="1" si="23"/>
        <v>#REF!</v>
      </c>
      <c r="AE29" s="1" t="e">
        <f t="shared" ca="1" si="24"/>
        <v>#REF!</v>
      </c>
      <c r="AF29" s="1" t="e">
        <f t="shared" ca="1" si="25"/>
        <v>#REF!</v>
      </c>
      <c r="AH29" s="1" t="e">
        <f t="shared" ca="1" si="11"/>
        <v>#REF!</v>
      </c>
      <c r="AI29" s="1" t="e">
        <f t="shared" ca="1" si="12"/>
        <v>#REF!</v>
      </c>
      <c r="AJ29" s="1" t="e">
        <f t="shared" ca="1" si="13"/>
        <v>#REF!</v>
      </c>
      <c r="AK29" s="1" t="e">
        <f t="shared" ca="1" si="14"/>
        <v>#REF!</v>
      </c>
      <c r="AL29" s="25" t="e">
        <f t="shared" ca="1" si="15"/>
        <v>#REF!</v>
      </c>
      <c r="AM29" s="1" t="e">
        <f t="shared" ca="1" si="16"/>
        <v>#REF!</v>
      </c>
    </row>
    <row r="30" spans="1:39">
      <c r="A30" s="22"/>
      <c r="B30" s="12">
        <v>27</v>
      </c>
      <c r="C30" s="39">
        <v>80</v>
      </c>
      <c r="D30" s="26"/>
      <c r="E30" s="27" t="s">
        <v>72</v>
      </c>
      <c r="F30" s="14" t="s">
        <v>26</v>
      </c>
      <c r="G30" s="40">
        <v>80</v>
      </c>
      <c r="H30" s="16">
        <v>14</v>
      </c>
      <c r="I30" s="17">
        <v>0</v>
      </c>
      <c r="J30" s="17">
        <v>9</v>
      </c>
      <c r="K30" s="17">
        <v>0</v>
      </c>
      <c r="L30" s="17">
        <v>0</v>
      </c>
      <c r="M30" s="18" t="s">
        <v>34</v>
      </c>
      <c r="N30" s="18" t="s">
        <v>34</v>
      </c>
      <c r="O30" s="19" t="e">
        <f t="shared" ca="1" si="1"/>
        <v>#REF!</v>
      </c>
      <c r="P30" s="20" t="s">
        <v>73</v>
      </c>
      <c r="Q30" s="20" t="s">
        <v>34</v>
      </c>
      <c r="R30" s="20" t="s">
        <v>34</v>
      </c>
      <c r="S30" s="20" t="s">
        <v>34</v>
      </c>
      <c r="T30" s="21">
        <v>12.126666666666665</v>
      </c>
      <c r="U30" s="22" t="e">
        <f t="shared" ca="1" si="17"/>
        <v>#REF!</v>
      </c>
      <c r="V30" s="22" t="e">
        <f t="shared" ca="1" si="18"/>
        <v>#REF!</v>
      </c>
      <c r="W30" s="22" t="e">
        <f t="shared" ca="1" si="19"/>
        <v>#REF!</v>
      </c>
      <c r="X30" s="22" t="e">
        <f t="shared" ca="1" si="20"/>
        <v>#REF!</v>
      </c>
      <c r="Y30" s="22" t="e">
        <f t="shared" ca="1" si="21"/>
        <v>#REF!</v>
      </c>
      <c r="Z30" s="22" t="e">
        <f t="shared" ca="1" si="21"/>
        <v>#REF!</v>
      </c>
      <c r="AA30" s="22" t="e">
        <f t="shared" ca="1" si="21"/>
        <v>#REF!</v>
      </c>
      <c r="AB30" s="22" t="e">
        <f t="shared" ca="1" si="21"/>
        <v>#REF!</v>
      </c>
      <c r="AC30" s="1" t="e">
        <f t="shared" ca="1" si="22"/>
        <v>#REF!</v>
      </c>
      <c r="AD30" s="1" t="e">
        <f t="shared" ca="1" si="23"/>
        <v>#REF!</v>
      </c>
      <c r="AE30" s="1" t="e">
        <f t="shared" ca="1" si="24"/>
        <v>#REF!</v>
      </c>
      <c r="AF30" s="1" t="e">
        <f t="shared" ca="1" si="25"/>
        <v>#REF!</v>
      </c>
      <c r="AH30" s="1" t="e">
        <f t="shared" ca="1" si="11"/>
        <v>#REF!</v>
      </c>
      <c r="AI30" s="1" t="e">
        <f t="shared" ca="1" si="12"/>
        <v>#REF!</v>
      </c>
      <c r="AJ30" s="1" t="e">
        <f t="shared" ca="1" si="13"/>
        <v>#REF!</v>
      </c>
      <c r="AK30" s="1" t="e">
        <f t="shared" ca="1" si="14"/>
        <v>#REF!</v>
      </c>
      <c r="AL30" s="25" t="e">
        <f t="shared" ca="1" si="15"/>
        <v>#REF!</v>
      </c>
      <c r="AM30" s="1" t="e">
        <f t="shared" ca="1" si="16"/>
        <v>#REF!</v>
      </c>
    </row>
    <row r="31" spans="1:39">
      <c r="A31" s="22"/>
      <c r="B31" s="12">
        <v>28</v>
      </c>
      <c r="C31" s="39">
        <v>83</v>
      </c>
      <c r="D31" s="26"/>
      <c r="E31" s="27" t="s">
        <v>74</v>
      </c>
      <c r="F31" s="14" t="s">
        <v>25</v>
      </c>
      <c r="G31" s="40">
        <v>83</v>
      </c>
      <c r="H31" s="16">
        <v>11</v>
      </c>
      <c r="I31" s="17">
        <v>0</v>
      </c>
      <c r="J31" s="17">
        <v>7</v>
      </c>
      <c r="K31" s="17">
        <v>0</v>
      </c>
      <c r="L31" s="17">
        <v>0</v>
      </c>
      <c r="M31" s="18" t="s">
        <v>34</v>
      </c>
      <c r="N31" s="18" t="s">
        <v>34</v>
      </c>
      <c r="O31" s="19" t="e">
        <f t="shared" ca="1" si="1"/>
        <v>#REF!</v>
      </c>
      <c r="P31" s="20" t="s">
        <v>75</v>
      </c>
      <c r="Q31" s="20" t="s">
        <v>76</v>
      </c>
      <c r="R31" s="20" t="s">
        <v>34</v>
      </c>
      <c r="S31" s="20" t="s">
        <v>34</v>
      </c>
      <c r="T31" s="21">
        <v>15.9</v>
      </c>
      <c r="U31" s="22" t="e">
        <f t="shared" ca="1" si="17"/>
        <v>#REF!</v>
      </c>
      <c r="V31" s="22" t="e">
        <f t="shared" ca="1" si="18"/>
        <v>#REF!</v>
      </c>
      <c r="W31" s="22" t="e">
        <f t="shared" ca="1" si="19"/>
        <v>#REF!</v>
      </c>
      <c r="X31" s="22" t="e">
        <f t="shared" ca="1" si="20"/>
        <v>#REF!</v>
      </c>
      <c r="Y31" s="22" t="e">
        <f t="shared" ca="1" si="21"/>
        <v>#REF!</v>
      </c>
      <c r="Z31" s="22" t="e">
        <f t="shared" ca="1" si="21"/>
        <v>#REF!</v>
      </c>
      <c r="AA31" s="22" t="e">
        <f t="shared" ca="1" si="21"/>
        <v>#REF!</v>
      </c>
      <c r="AB31" s="22" t="e">
        <f t="shared" ca="1" si="21"/>
        <v>#REF!</v>
      </c>
      <c r="AC31" s="1" t="e">
        <f t="shared" ca="1" si="22"/>
        <v>#REF!</v>
      </c>
      <c r="AD31" s="1" t="e">
        <f t="shared" ca="1" si="23"/>
        <v>#REF!</v>
      </c>
      <c r="AE31" s="1" t="e">
        <f t="shared" ca="1" si="24"/>
        <v>#REF!</v>
      </c>
      <c r="AF31" s="1" t="e">
        <f t="shared" ca="1" si="25"/>
        <v>#REF!</v>
      </c>
      <c r="AH31" s="1" t="e">
        <f t="shared" ca="1" si="11"/>
        <v>#REF!</v>
      </c>
      <c r="AI31" s="1" t="e">
        <f t="shared" ca="1" si="12"/>
        <v>#REF!</v>
      </c>
      <c r="AJ31" s="1" t="e">
        <f t="shared" ca="1" si="13"/>
        <v>#REF!</v>
      </c>
      <c r="AK31" s="1" t="e">
        <f t="shared" ca="1" si="14"/>
        <v>#REF!</v>
      </c>
      <c r="AL31" s="25" t="e">
        <f t="shared" ca="1" si="15"/>
        <v>#REF!</v>
      </c>
      <c r="AM31" s="1" t="e">
        <f t="shared" ca="1" si="16"/>
        <v>#REF!</v>
      </c>
    </row>
    <row r="32" spans="1:39">
      <c r="A32" s="22"/>
      <c r="B32" s="12">
        <v>29</v>
      </c>
      <c r="C32" s="27">
        <v>86</v>
      </c>
      <c r="D32" s="26" t="s">
        <v>77</v>
      </c>
      <c r="E32" s="27" t="s">
        <v>78</v>
      </c>
      <c r="F32" s="14" t="s">
        <v>27</v>
      </c>
      <c r="G32" s="15" t="s">
        <v>79</v>
      </c>
      <c r="H32" s="16">
        <v>7</v>
      </c>
      <c r="I32" s="17">
        <v>0</v>
      </c>
      <c r="J32" s="17">
        <v>0</v>
      </c>
      <c r="K32" s="17">
        <v>0</v>
      </c>
      <c r="L32" s="17">
        <v>6</v>
      </c>
      <c r="M32" s="18" t="s">
        <v>34</v>
      </c>
      <c r="N32" s="18" t="s">
        <v>34</v>
      </c>
      <c r="O32" s="19" t="e">
        <f t="shared" ca="1" si="1"/>
        <v>#REF!</v>
      </c>
      <c r="P32" s="20" t="s">
        <v>80</v>
      </c>
      <c r="Q32" s="20" t="s">
        <v>34</v>
      </c>
      <c r="R32" s="20" t="s">
        <v>34</v>
      </c>
      <c r="S32" s="20" t="s">
        <v>34</v>
      </c>
      <c r="T32" s="21">
        <v>16.3</v>
      </c>
      <c r="U32" s="22" t="e">
        <f t="shared" ca="1" si="17"/>
        <v>#REF!</v>
      </c>
      <c r="V32" s="22" t="e">
        <f t="shared" ca="1" si="18"/>
        <v>#REF!</v>
      </c>
      <c r="W32" s="22" t="e">
        <f t="shared" ca="1" si="19"/>
        <v>#REF!</v>
      </c>
      <c r="X32" s="22" t="e">
        <f t="shared" ca="1" si="20"/>
        <v>#REF!</v>
      </c>
      <c r="Y32" s="22" t="e">
        <f t="shared" ca="1" si="21"/>
        <v>#REF!</v>
      </c>
      <c r="Z32" s="22" t="e">
        <f t="shared" ca="1" si="21"/>
        <v>#REF!</v>
      </c>
      <c r="AA32" s="22" t="e">
        <f t="shared" ca="1" si="21"/>
        <v>#REF!</v>
      </c>
      <c r="AB32" s="22" t="e">
        <f t="shared" ca="1" si="21"/>
        <v>#REF!</v>
      </c>
      <c r="AC32" s="1" t="e">
        <f t="shared" ca="1" si="22"/>
        <v>#REF!</v>
      </c>
      <c r="AD32" s="1" t="e">
        <f t="shared" ca="1" si="23"/>
        <v>#REF!</v>
      </c>
      <c r="AE32" s="1" t="e">
        <f t="shared" ca="1" si="24"/>
        <v>#REF!</v>
      </c>
      <c r="AF32" s="1" t="e">
        <f t="shared" ca="1" si="25"/>
        <v>#REF!</v>
      </c>
      <c r="AH32" s="1" t="e">
        <f t="shared" ca="1" si="11"/>
        <v>#REF!</v>
      </c>
      <c r="AI32" s="1" t="e">
        <f t="shared" ca="1" si="12"/>
        <v>#REF!</v>
      </c>
      <c r="AJ32" s="1" t="e">
        <f t="shared" ca="1" si="13"/>
        <v>#REF!</v>
      </c>
      <c r="AK32" s="1" t="e">
        <f t="shared" ca="1" si="14"/>
        <v>#REF!</v>
      </c>
      <c r="AL32" s="25" t="e">
        <f t="shared" ca="1" si="15"/>
        <v>#REF!</v>
      </c>
      <c r="AM32" s="1" t="e">
        <f t="shared" ca="1" si="16"/>
        <v>#REF!</v>
      </c>
    </row>
    <row r="33" spans="1:39" s="2" customFormat="1">
      <c r="A33" s="43"/>
      <c r="B33" s="44">
        <v>30</v>
      </c>
      <c r="C33" s="45" t="s">
        <v>81</v>
      </c>
      <c r="D33" s="43"/>
      <c r="E33" s="45" t="s">
        <v>81</v>
      </c>
      <c r="F33" s="44" t="s">
        <v>27</v>
      </c>
      <c r="G33" s="46" t="s">
        <v>82</v>
      </c>
      <c r="H33" s="46">
        <v>4</v>
      </c>
      <c r="I33" s="47">
        <v>0</v>
      </c>
      <c r="J33" s="47">
        <v>0</v>
      </c>
      <c r="K33" s="47">
        <v>0</v>
      </c>
      <c r="L33" s="47">
        <v>6</v>
      </c>
      <c r="M33" s="48" t="s">
        <v>34</v>
      </c>
      <c r="N33" s="48" t="s">
        <v>34</v>
      </c>
      <c r="O33" s="49" t="e">
        <f t="shared" ca="1" si="1"/>
        <v>#REF!</v>
      </c>
      <c r="P33" s="50" t="s">
        <v>81</v>
      </c>
      <c r="Q33" s="50" t="s">
        <v>34</v>
      </c>
      <c r="R33" s="50" t="s">
        <v>34</v>
      </c>
      <c r="S33" s="50" t="s">
        <v>34</v>
      </c>
      <c r="T33" s="49">
        <v>17.696594926012544</v>
      </c>
      <c r="U33" s="43" t="e">
        <f t="shared" ca="1" si="17"/>
        <v>#REF!</v>
      </c>
      <c r="V33" s="43" t="e">
        <f t="shared" ca="1" si="18"/>
        <v>#REF!</v>
      </c>
      <c r="W33" s="43" t="e">
        <f t="shared" ca="1" si="19"/>
        <v>#REF!</v>
      </c>
      <c r="X33" s="43" t="e">
        <f t="shared" ca="1" si="20"/>
        <v>#REF!</v>
      </c>
      <c r="Y33" s="43" t="e">
        <f t="shared" ca="1" si="21"/>
        <v>#REF!</v>
      </c>
      <c r="Z33" s="43" t="e">
        <f t="shared" ca="1" si="21"/>
        <v>#REF!</v>
      </c>
      <c r="AA33" s="43" t="e">
        <f t="shared" ca="1" si="21"/>
        <v>#REF!</v>
      </c>
      <c r="AB33" s="43" t="e">
        <f t="shared" ca="1" si="21"/>
        <v>#REF!</v>
      </c>
      <c r="AC33" s="2" t="e">
        <f t="shared" ca="1" si="22"/>
        <v>#REF!</v>
      </c>
      <c r="AD33" s="2" t="e">
        <f t="shared" ca="1" si="23"/>
        <v>#REF!</v>
      </c>
      <c r="AE33" s="2" t="e">
        <f t="shared" ca="1" si="24"/>
        <v>#REF!</v>
      </c>
      <c r="AF33" s="2" t="e">
        <f t="shared" ca="1" si="25"/>
        <v>#REF!</v>
      </c>
      <c r="AH33" s="2" t="e">
        <f t="shared" ca="1" si="11"/>
        <v>#REF!</v>
      </c>
      <c r="AI33" s="2" t="e">
        <f t="shared" ca="1" si="12"/>
        <v>#REF!</v>
      </c>
      <c r="AJ33" s="2" t="e">
        <f t="shared" ca="1" si="13"/>
        <v>#REF!</v>
      </c>
      <c r="AK33" s="2" t="e">
        <f t="shared" ca="1" si="14"/>
        <v>#REF!</v>
      </c>
      <c r="AL33" s="25" t="e">
        <f t="shared" ca="1" si="15"/>
        <v>#REF!</v>
      </c>
      <c r="AM33" s="2" t="e">
        <f t="shared" ca="1" si="16"/>
        <v>#REF!</v>
      </c>
    </row>
    <row r="34" spans="1:39" s="2" customFormat="1">
      <c r="A34" s="43"/>
      <c r="B34" s="44">
        <v>31</v>
      </c>
      <c r="C34" s="45" t="s">
        <v>46</v>
      </c>
      <c r="D34" s="43" t="s">
        <v>83</v>
      </c>
      <c r="E34" s="45" t="s">
        <v>46</v>
      </c>
      <c r="F34" s="44" t="s">
        <v>27</v>
      </c>
      <c r="G34" s="46">
        <v>365</v>
      </c>
      <c r="H34" s="46">
        <v>2</v>
      </c>
      <c r="I34" s="47"/>
      <c r="J34" s="47"/>
      <c r="K34" s="47"/>
      <c r="L34" s="47"/>
      <c r="M34" s="48"/>
      <c r="N34" s="48"/>
      <c r="O34" s="43" t="e">
        <f t="shared" ca="1" si="1"/>
        <v>#REF!</v>
      </c>
      <c r="P34" s="43"/>
      <c r="Q34" s="43"/>
      <c r="R34" s="43"/>
      <c r="S34" s="43"/>
      <c r="T34" s="49">
        <v>17.696594926012544</v>
      </c>
      <c r="U34" s="43" t="e">
        <f t="shared" ca="1" si="17"/>
        <v>#REF!</v>
      </c>
      <c r="V34" s="43" t="e">
        <f t="shared" ca="1" si="18"/>
        <v>#REF!</v>
      </c>
      <c r="W34" s="43" t="e">
        <f t="shared" ca="1" si="19"/>
        <v>#REF!</v>
      </c>
      <c r="X34" s="43" t="e">
        <f t="shared" ca="1" si="20"/>
        <v>#REF!</v>
      </c>
      <c r="Y34" s="43" t="e">
        <f t="shared" ca="1" si="21"/>
        <v>#REF!</v>
      </c>
      <c r="Z34" s="43" t="e">
        <f t="shared" ca="1" si="21"/>
        <v>#REF!</v>
      </c>
      <c r="AA34" s="43" t="e">
        <f t="shared" ca="1" si="21"/>
        <v>#REF!</v>
      </c>
      <c r="AB34" s="26" t="e">
        <f t="shared" ca="1" si="21"/>
        <v>#REF!</v>
      </c>
      <c r="AC34" s="51" t="e">
        <f t="shared" ca="1" si="22"/>
        <v>#REF!</v>
      </c>
      <c r="AD34" s="51" t="e">
        <f t="shared" ca="1" si="23"/>
        <v>#REF!</v>
      </c>
      <c r="AE34" s="51" t="e">
        <f t="shared" ca="1" si="24"/>
        <v>#REF!</v>
      </c>
      <c r="AF34" s="51" t="e">
        <f t="shared" ca="1" si="25"/>
        <v>#REF!</v>
      </c>
      <c r="AG34" s="51"/>
      <c r="AH34" s="2" t="e">
        <f t="shared" ca="1" si="11"/>
        <v>#REF!</v>
      </c>
      <c r="AI34" s="2" t="e">
        <f t="shared" ca="1" si="12"/>
        <v>#REF!</v>
      </c>
      <c r="AJ34" s="2" t="e">
        <f t="shared" ca="1" si="13"/>
        <v>#REF!</v>
      </c>
      <c r="AK34" s="2" t="e">
        <f t="shared" ca="1" si="14"/>
        <v>#REF!</v>
      </c>
      <c r="AL34" s="25" t="e">
        <f t="shared" ca="1" si="15"/>
        <v>#REF!</v>
      </c>
      <c r="AM34" s="51" t="e">
        <f t="shared" ca="1" si="16"/>
        <v>#REF!</v>
      </c>
    </row>
    <row r="35" spans="1:39" s="2" customFormat="1">
      <c r="A35" s="26"/>
      <c r="B35" s="14">
        <v>32</v>
      </c>
      <c r="C35" s="28" t="s">
        <v>84</v>
      </c>
      <c r="D35" s="26" t="s">
        <v>83</v>
      </c>
      <c r="E35" s="27" t="s">
        <v>85</v>
      </c>
      <c r="F35" s="14" t="s">
        <v>26</v>
      </c>
      <c r="G35" s="15" t="s">
        <v>85</v>
      </c>
      <c r="H35" s="15">
        <v>3</v>
      </c>
      <c r="I35" s="52"/>
      <c r="J35" s="52"/>
      <c r="K35" s="52"/>
      <c r="L35" s="52"/>
      <c r="M35" s="53"/>
      <c r="N35" s="53"/>
      <c r="O35" s="26" t="e">
        <f t="shared" ca="1" si="1"/>
        <v>#REF!</v>
      </c>
      <c r="P35" s="26"/>
      <c r="Q35" s="26"/>
      <c r="R35" s="26"/>
      <c r="S35" s="26"/>
      <c r="T35" s="26">
        <v>12.9</v>
      </c>
      <c r="U35" s="26" t="e">
        <f t="shared" ca="1" si="17"/>
        <v>#REF!</v>
      </c>
      <c r="V35" s="26" t="e">
        <f t="shared" ca="1" si="18"/>
        <v>#REF!</v>
      </c>
      <c r="W35" s="26" t="e">
        <f t="shared" ca="1" si="19"/>
        <v>#REF!</v>
      </c>
      <c r="X35" s="26" t="e">
        <f t="shared" ca="1" si="20"/>
        <v>#REF!</v>
      </c>
      <c r="Y35" s="26" t="e">
        <f t="shared" ca="1" si="21"/>
        <v>#REF!</v>
      </c>
      <c r="Z35" s="26" t="e">
        <f t="shared" ca="1" si="21"/>
        <v>#REF!</v>
      </c>
      <c r="AA35" s="26" t="e">
        <f t="shared" ca="1" si="21"/>
        <v>#REF!</v>
      </c>
      <c r="AB35" s="26" t="e">
        <f t="shared" ca="1" si="21"/>
        <v>#REF!</v>
      </c>
      <c r="AC35" s="2" t="e">
        <f t="shared" ca="1" si="22"/>
        <v>#REF!</v>
      </c>
      <c r="AD35" s="2" t="e">
        <f t="shared" ca="1" si="23"/>
        <v>#REF!</v>
      </c>
      <c r="AE35" s="2" t="e">
        <f t="shared" ca="1" si="24"/>
        <v>#REF!</v>
      </c>
      <c r="AF35" s="2" t="e">
        <f t="shared" ca="1" si="25"/>
        <v>#REF!</v>
      </c>
      <c r="AH35" s="2" t="e">
        <f t="shared" ca="1" si="11"/>
        <v>#REF!</v>
      </c>
      <c r="AI35" s="2" t="e">
        <f t="shared" ca="1" si="12"/>
        <v>#REF!</v>
      </c>
      <c r="AJ35" s="2" t="e">
        <f t="shared" ca="1" si="13"/>
        <v>#REF!</v>
      </c>
      <c r="AK35" s="2" t="e">
        <f t="shared" ca="1" si="14"/>
        <v>#REF!</v>
      </c>
      <c r="AL35" s="54" t="e">
        <f t="shared" ca="1" si="15"/>
        <v>#REF!</v>
      </c>
      <c r="AM35" s="2" t="e">
        <f t="shared" ca="1" si="16"/>
        <v>#REF!</v>
      </c>
    </row>
    <row r="36" spans="1:39">
      <c r="A36" s="55"/>
      <c r="B36" s="56"/>
      <c r="C36" s="57"/>
      <c r="D36" s="55"/>
      <c r="E36" s="57"/>
      <c r="F36" s="56"/>
      <c r="G36" s="58"/>
      <c r="H36" s="59"/>
      <c r="I36" s="60"/>
      <c r="J36" s="60"/>
      <c r="K36" s="60"/>
      <c r="L36" s="60"/>
      <c r="M36" s="61"/>
      <c r="N36" s="61"/>
    </row>
  </sheetData>
  <mergeCells count="15">
    <mergeCell ref="Y1:Y3"/>
    <mergeCell ref="Z1:Z3"/>
    <mergeCell ref="AA1:AA3"/>
    <mergeCell ref="AB1:AB3"/>
    <mergeCell ref="I1:N1"/>
    <mergeCell ref="O1:O3"/>
    <mergeCell ref="P1:S2"/>
    <mergeCell ref="T1:T3"/>
    <mergeCell ref="U1:U3"/>
    <mergeCell ref="V1:V3"/>
    <mergeCell ref="G2:H2"/>
    <mergeCell ref="I2:L2"/>
    <mergeCell ref="M2:N2"/>
    <mergeCell ref="W1:W3"/>
    <mergeCell ref="X1:X3"/>
  </mergeCells>
  <conditionalFormatting sqref="AL4:AL32">
    <cfRule type="expression" dxfId="24" priority="2">
      <formula>$AM4&lt;&gt;0</formula>
    </cfRule>
  </conditionalFormatting>
  <conditionalFormatting sqref="AL33:AL35">
    <cfRule type="expression" dxfId="23" priority="1">
      <formula>$AM33&lt;&gt;0</formula>
    </cfRule>
  </conditionalFormatting>
  <pageMargins left="0.7" right="0.7" top="0.75" bottom="0.75" header="0.3" footer="0.3"/>
  <pageSetup paperSize="9" scale="44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40437"/>
  <sheetViews>
    <sheetView tabSelected="1" view="pageBreakPreview" zoomScale="40" zoomScaleNormal="50" zoomScaleSheetLayoutView="40" workbookViewId="0">
      <selection activeCell="E1" sqref="E1:J3"/>
    </sheetView>
  </sheetViews>
  <sheetFormatPr defaultRowHeight="15.75"/>
  <cols>
    <col min="1" max="1" width="5.7109375" style="68" customWidth="1"/>
    <col min="2" max="2" width="9.7109375" style="68" customWidth="1"/>
    <col min="3" max="3" width="49.42578125" style="68" customWidth="1"/>
    <col min="4" max="4" width="33" style="68" customWidth="1"/>
    <col min="5" max="5" width="18.7109375" style="68" customWidth="1"/>
    <col min="6" max="6" width="19.140625" style="68" customWidth="1"/>
    <col min="7" max="7" width="10.85546875" style="68" customWidth="1"/>
    <col min="8" max="8" width="12" style="68" customWidth="1"/>
    <col min="9" max="9" width="12.5703125" style="68" customWidth="1"/>
    <col min="10" max="10" width="16.140625" style="127" customWidth="1"/>
    <col min="11" max="11" width="5.5703125" style="127" customWidth="1"/>
    <col min="12" max="12" width="11" style="68" hidden="1" customWidth="1"/>
    <col min="13" max="13" width="43" style="68" hidden="1" customWidth="1"/>
    <col min="14" max="14" width="19.42578125" style="68" hidden="1" customWidth="1"/>
    <col min="15" max="15" width="5.7109375" style="132" customWidth="1"/>
    <col min="16" max="16" width="9.5703125" style="132" customWidth="1"/>
    <col min="17" max="17" width="10" style="133" customWidth="1"/>
    <col min="18" max="18" width="13.5703125" style="133" customWidth="1"/>
    <col min="19" max="19" width="18.85546875" style="133" customWidth="1"/>
    <col min="20" max="20" width="13.5703125" style="133" customWidth="1"/>
    <col min="21" max="21" width="18.85546875" style="133" customWidth="1"/>
    <col min="22" max="22" width="9.42578125" style="133" customWidth="1"/>
    <col min="23" max="23" width="9.5703125" style="133" customWidth="1"/>
    <col min="24" max="24" width="10" style="132" customWidth="1"/>
    <col min="25" max="25" width="13.5703125" style="132" customWidth="1"/>
    <col min="26" max="26" width="18.85546875" style="132" customWidth="1"/>
    <col min="27" max="27" width="13.5703125" style="132" customWidth="1"/>
    <col min="28" max="28" width="18.85546875" style="132" customWidth="1"/>
    <col min="29" max="29" width="5.7109375" style="132" customWidth="1"/>
    <col min="30" max="30" width="17.5703125" style="68" customWidth="1"/>
    <col min="31" max="31" width="14.28515625" style="68" customWidth="1"/>
    <col min="32" max="32" width="17.7109375" style="68" customWidth="1"/>
    <col min="33" max="33" width="7.140625" style="68" customWidth="1"/>
    <col min="34" max="34" width="14.42578125" style="69" customWidth="1"/>
    <col min="35" max="35" width="17.5703125" style="68" customWidth="1"/>
    <col min="36" max="36" width="14.42578125" style="68" customWidth="1"/>
    <col min="37" max="37" width="17.7109375" style="68" customWidth="1"/>
    <col min="38" max="16384" width="9.140625" style="68"/>
  </cols>
  <sheetData>
    <row r="1" spans="1:38" ht="74.25" customHeight="1">
      <c r="A1" s="62"/>
      <c r="B1" s="62"/>
      <c r="C1" s="62"/>
      <c r="D1" s="62"/>
      <c r="E1" s="176" t="s">
        <v>252</v>
      </c>
      <c r="F1" s="176"/>
      <c r="G1" s="176"/>
      <c r="H1" s="176"/>
      <c r="I1" s="176"/>
      <c r="J1" s="176"/>
      <c r="K1" s="63"/>
      <c r="L1" s="64" t="s">
        <v>86</v>
      </c>
      <c r="M1" s="62"/>
      <c r="N1" s="65">
        <v>12</v>
      </c>
      <c r="O1" s="66"/>
      <c r="P1" s="66"/>
      <c r="Q1" s="67"/>
      <c r="R1" s="67"/>
      <c r="S1" s="67"/>
      <c r="T1" s="67"/>
      <c r="U1" s="67"/>
      <c r="V1" s="67"/>
      <c r="W1" s="67"/>
      <c r="X1" s="66"/>
      <c r="Y1" s="66"/>
      <c r="Z1" s="66"/>
      <c r="AA1" s="66"/>
      <c r="AB1" s="66"/>
      <c r="AC1" s="66"/>
    </row>
    <row r="2" spans="1:38" ht="16.5" customHeight="1">
      <c r="A2" s="62"/>
      <c r="B2" s="62"/>
      <c r="C2" s="62"/>
      <c r="D2" s="70"/>
      <c r="E2" s="176"/>
      <c r="F2" s="176"/>
      <c r="G2" s="176"/>
      <c r="H2" s="176"/>
      <c r="I2" s="176"/>
      <c r="J2" s="176"/>
      <c r="K2" s="63"/>
      <c r="L2" s="71" t="str">
        <f ca="1">INDIRECT("лоты!C"&amp;SUM(N1,3))</f>
        <v>505м</v>
      </c>
      <c r="M2" s="72" t="s">
        <v>87</v>
      </c>
      <c r="N2" s="73"/>
      <c r="O2" s="74"/>
      <c r="P2" s="159" t="s">
        <v>88</v>
      </c>
      <c r="Q2" s="159"/>
      <c r="R2" s="159"/>
      <c r="S2" s="159"/>
      <c r="T2" s="159"/>
      <c r="U2" s="159"/>
      <c r="V2" s="159"/>
      <c r="W2" s="159"/>
      <c r="X2" s="159"/>
      <c r="Y2" s="159"/>
      <c r="Z2" s="159"/>
      <c r="AA2" s="159"/>
      <c r="AB2" s="159"/>
      <c r="AC2" s="66"/>
      <c r="AD2" s="75"/>
      <c r="AE2" s="75"/>
      <c r="AF2" s="75"/>
      <c r="AG2" s="75"/>
      <c r="AH2" s="76"/>
      <c r="AI2" s="75"/>
      <c r="AJ2" s="75"/>
      <c r="AK2" s="76"/>
      <c r="AL2" s="75"/>
    </row>
    <row r="3" spans="1:38" ht="15" customHeight="1">
      <c r="A3" s="62"/>
      <c r="B3" s="62"/>
      <c r="C3" s="62"/>
      <c r="D3" s="70"/>
      <c r="E3" s="176"/>
      <c r="F3" s="176"/>
      <c r="G3" s="176"/>
      <c r="H3" s="176"/>
      <c r="I3" s="176"/>
      <c r="J3" s="176"/>
      <c r="K3" s="63"/>
      <c r="L3" s="62" t="str">
        <f ca="1">IF(INDIRECT("лоты!d"&amp;SUM(N1,3))="","",INDIRECT("лоты!d"&amp;SUM(N1,3)))</f>
        <v/>
      </c>
      <c r="M3" s="62" t="s">
        <v>89</v>
      </c>
      <c r="N3" s="77"/>
      <c r="O3" s="74"/>
      <c r="P3" s="66"/>
      <c r="Q3" s="67"/>
      <c r="R3" s="67"/>
      <c r="S3" s="67"/>
      <c r="T3" s="67"/>
      <c r="U3" s="67"/>
      <c r="V3" s="67"/>
      <c r="W3" s="67"/>
      <c r="X3" s="66"/>
      <c r="Y3" s="66"/>
      <c r="Z3" s="66"/>
      <c r="AA3" s="66"/>
      <c r="AB3" s="66"/>
      <c r="AC3" s="66"/>
      <c r="AI3" s="75"/>
      <c r="AJ3" s="75"/>
      <c r="AK3" s="76"/>
      <c r="AL3" s="75"/>
    </row>
    <row r="4" spans="1:38" ht="15" customHeight="1">
      <c r="A4" s="62"/>
      <c r="B4" s="62"/>
      <c r="C4" s="62"/>
      <c r="D4" s="62"/>
      <c r="E4" s="62"/>
      <c r="F4" s="62"/>
      <c r="G4" s="62"/>
      <c r="H4" s="62"/>
      <c r="I4" s="62"/>
      <c r="J4" s="63"/>
      <c r="K4" s="63"/>
      <c r="L4" s="72">
        <v>77</v>
      </c>
      <c r="M4" s="72" t="s">
        <v>90</v>
      </c>
      <c r="N4" s="73"/>
      <c r="O4" s="74"/>
      <c r="P4" s="177" t="s">
        <v>91</v>
      </c>
      <c r="Q4" s="177" t="s">
        <v>92</v>
      </c>
      <c r="R4" s="177" t="s">
        <v>93</v>
      </c>
      <c r="S4" s="177" t="s">
        <v>94</v>
      </c>
      <c r="T4" s="177" t="s">
        <v>95</v>
      </c>
      <c r="U4" s="177" t="s">
        <v>96</v>
      </c>
      <c r="V4" s="177" t="s">
        <v>97</v>
      </c>
      <c r="W4" s="177" t="s">
        <v>98</v>
      </c>
      <c r="X4" s="167" t="s">
        <v>99</v>
      </c>
      <c r="Y4" s="169" t="s">
        <v>100</v>
      </c>
      <c r="Z4" s="170"/>
      <c r="AA4" s="169" t="s">
        <v>101</v>
      </c>
      <c r="AB4" s="170"/>
      <c r="AC4" s="66"/>
      <c r="AI4" s="75"/>
      <c r="AJ4" s="75"/>
      <c r="AK4" s="76"/>
      <c r="AL4" s="75"/>
    </row>
    <row r="5" spans="1:38" ht="15" customHeight="1">
      <c r="A5" s="62"/>
      <c r="B5" s="165" t="str">
        <f ca="1">"№ (ID) Маршрута: "&amp;VLOOKUP(L2,'[1]лоты (2)'!C:G,5,0)</f>
        <v>№ (ID) Маршрута: 505</v>
      </c>
      <c r="C5" s="165"/>
      <c r="D5" s="165"/>
      <c r="E5" s="165"/>
      <c r="F5" s="165"/>
      <c r="G5" s="165"/>
      <c r="H5" s="165"/>
      <c r="I5" s="165"/>
      <c r="J5" s="165"/>
      <c r="K5" s="63"/>
      <c r="L5" s="78">
        <v>77</v>
      </c>
      <c r="M5" s="78" t="s">
        <v>102</v>
      </c>
      <c r="N5" s="77"/>
      <c r="O5" s="74"/>
      <c r="P5" s="178"/>
      <c r="Q5" s="178"/>
      <c r="R5" s="178"/>
      <c r="S5" s="178"/>
      <c r="T5" s="178"/>
      <c r="U5" s="178"/>
      <c r="V5" s="178"/>
      <c r="W5" s="178"/>
      <c r="X5" s="167"/>
      <c r="Y5" s="171"/>
      <c r="Z5" s="172"/>
      <c r="AA5" s="171"/>
      <c r="AB5" s="172"/>
      <c r="AC5" s="66"/>
      <c r="AI5" s="75"/>
      <c r="AJ5" s="75"/>
      <c r="AK5" s="76"/>
      <c r="AL5" s="75"/>
    </row>
    <row r="6" spans="1:38" ht="15.75" customHeight="1">
      <c r="A6" s="62"/>
      <c r="B6" s="165"/>
      <c r="C6" s="165"/>
      <c r="D6" s="165"/>
      <c r="E6" s="165"/>
      <c r="F6" s="165"/>
      <c r="G6" s="165"/>
      <c r="H6" s="165"/>
      <c r="I6" s="165"/>
      <c r="J6" s="165"/>
      <c r="K6" s="63"/>
      <c r="L6" s="79">
        <v>151</v>
      </c>
      <c r="M6" s="72" t="s">
        <v>103</v>
      </c>
      <c r="N6" s="72"/>
      <c r="O6" s="66"/>
      <c r="P6" s="178"/>
      <c r="Q6" s="178"/>
      <c r="R6" s="178"/>
      <c r="S6" s="178"/>
      <c r="T6" s="178"/>
      <c r="U6" s="178"/>
      <c r="V6" s="178"/>
      <c r="W6" s="178"/>
      <c r="X6" s="167"/>
      <c r="Y6" s="171"/>
      <c r="Z6" s="172"/>
      <c r="AA6" s="171"/>
      <c r="AB6" s="172"/>
      <c r="AC6" s="66"/>
      <c r="AI6" s="75"/>
      <c r="AJ6" s="75"/>
      <c r="AK6" s="76"/>
      <c r="AL6" s="75"/>
    </row>
    <row r="7" spans="1:38" ht="15.75" customHeight="1">
      <c r="A7" s="80"/>
      <c r="B7" s="62"/>
      <c r="C7" s="62"/>
      <c r="D7" s="62"/>
      <c r="E7" s="62"/>
      <c r="F7" s="62"/>
      <c r="G7" s="62"/>
      <c r="H7" s="62"/>
      <c r="I7" s="62"/>
      <c r="J7" s="63"/>
      <c r="K7" s="63"/>
      <c r="L7" s="78">
        <v>152</v>
      </c>
      <c r="M7" s="78" t="s">
        <v>104</v>
      </c>
      <c r="N7" s="78"/>
      <c r="O7" s="66"/>
      <c r="P7" s="179"/>
      <c r="Q7" s="179"/>
      <c r="R7" s="179"/>
      <c r="S7" s="179"/>
      <c r="T7" s="179"/>
      <c r="U7" s="179"/>
      <c r="V7" s="179"/>
      <c r="W7" s="179"/>
      <c r="X7" s="167"/>
      <c r="Y7" s="173"/>
      <c r="Z7" s="174"/>
      <c r="AA7" s="173"/>
      <c r="AB7" s="174"/>
      <c r="AC7" s="66"/>
      <c r="AI7" s="75"/>
      <c r="AJ7" s="75"/>
      <c r="AK7" s="76"/>
      <c r="AL7" s="75"/>
    </row>
    <row r="8" spans="1:38" ht="15.75" customHeight="1">
      <c r="A8" s="80"/>
      <c r="B8" s="165" t="s">
        <v>105</v>
      </c>
      <c r="C8" s="165"/>
      <c r="D8" s="165"/>
      <c r="E8" s="165"/>
      <c r="F8" s="165"/>
      <c r="G8" s="165"/>
      <c r="H8" s="165"/>
      <c r="I8" s="165"/>
      <c r="J8" s="165"/>
      <c r="K8" s="63"/>
      <c r="L8" s="72">
        <v>1</v>
      </c>
      <c r="M8" s="72" t="s">
        <v>106</v>
      </c>
      <c r="N8" s="72"/>
      <c r="O8" s="66"/>
      <c r="P8" s="81">
        <v>1</v>
      </c>
      <c r="Q8" s="82">
        <v>1</v>
      </c>
      <c r="R8" s="82">
        <v>1</v>
      </c>
      <c r="S8" s="82">
        <v>1</v>
      </c>
      <c r="T8" s="82">
        <v>1</v>
      </c>
      <c r="U8" s="82">
        <v>1</v>
      </c>
      <c r="V8" s="82">
        <v>0</v>
      </c>
      <c r="W8" s="82">
        <v>0</v>
      </c>
      <c r="X8" s="82">
        <v>0</v>
      </c>
      <c r="Y8" s="175" t="s">
        <v>107</v>
      </c>
      <c r="Z8" s="175"/>
      <c r="AA8" s="175" t="s">
        <v>108</v>
      </c>
      <c r="AB8" s="175"/>
      <c r="AC8" s="66"/>
      <c r="AD8" s="75"/>
      <c r="AE8" s="75"/>
      <c r="AF8" s="75"/>
      <c r="AG8" s="75"/>
      <c r="AH8" s="76"/>
      <c r="AI8" s="75"/>
      <c r="AJ8" s="75"/>
      <c r="AK8" s="76"/>
      <c r="AL8" s="75"/>
    </row>
    <row r="9" spans="1:38" ht="15.75" customHeight="1">
      <c r="A9" s="80"/>
      <c r="B9" s="165"/>
      <c r="C9" s="165"/>
      <c r="D9" s="165"/>
      <c r="E9" s="165"/>
      <c r="F9" s="165"/>
      <c r="G9" s="165"/>
      <c r="H9" s="165"/>
      <c r="I9" s="165"/>
      <c r="J9" s="165"/>
      <c r="K9" s="63"/>
      <c r="L9" s="72" t="s">
        <v>109</v>
      </c>
      <c r="M9" s="72" t="s">
        <v>110</v>
      </c>
      <c r="N9" s="72"/>
      <c r="O9" s="66"/>
      <c r="P9" s="81">
        <v>2</v>
      </c>
      <c r="Q9" s="82">
        <v>0</v>
      </c>
      <c r="R9" s="82">
        <v>0</v>
      </c>
      <c r="S9" s="82">
        <v>0</v>
      </c>
      <c r="T9" s="82">
        <v>0</v>
      </c>
      <c r="U9" s="82">
        <v>0</v>
      </c>
      <c r="V9" s="82">
        <v>1</v>
      </c>
      <c r="W9" s="82">
        <v>1</v>
      </c>
      <c r="X9" s="82">
        <v>1</v>
      </c>
      <c r="Y9" s="175" t="s">
        <v>107</v>
      </c>
      <c r="Z9" s="175"/>
      <c r="AA9" s="175" t="s">
        <v>108</v>
      </c>
      <c r="AB9" s="175"/>
      <c r="AC9" s="66"/>
      <c r="AD9" s="75"/>
      <c r="AE9" s="75"/>
      <c r="AF9" s="75"/>
      <c r="AG9" s="75"/>
      <c r="AH9" s="76"/>
      <c r="AI9" s="75"/>
      <c r="AJ9" s="75"/>
      <c r="AK9" s="76"/>
      <c r="AL9" s="75"/>
    </row>
    <row r="10" spans="1:38" ht="15.75" customHeight="1">
      <c r="A10" s="80"/>
      <c r="B10" s="164" t="s">
        <v>111</v>
      </c>
      <c r="C10" s="164"/>
      <c r="D10" s="164"/>
      <c r="E10" s="164"/>
      <c r="F10" s="164"/>
      <c r="G10" s="164"/>
      <c r="H10" s="164"/>
      <c r="I10" s="164"/>
      <c r="J10" s="164"/>
      <c r="K10" s="63"/>
      <c r="L10" s="83" t="str">
        <f ca="1">INDIRECT("лоты!e"&amp;SUM(N1,3))</f>
        <v>505м</v>
      </c>
      <c r="M10" s="72" t="s">
        <v>112</v>
      </c>
      <c r="N10" s="72"/>
      <c r="O10" s="66"/>
      <c r="P10" s="81">
        <v>3</v>
      </c>
      <c r="Q10" s="82">
        <v>1</v>
      </c>
      <c r="R10" s="82">
        <v>1</v>
      </c>
      <c r="S10" s="82">
        <v>1</v>
      </c>
      <c r="T10" s="82">
        <v>1</v>
      </c>
      <c r="U10" s="82">
        <v>1</v>
      </c>
      <c r="V10" s="82">
        <v>0</v>
      </c>
      <c r="W10" s="82">
        <v>0</v>
      </c>
      <c r="X10" s="82">
        <v>0</v>
      </c>
      <c r="Y10" s="175" t="s">
        <v>113</v>
      </c>
      <c r="Z10" s="175"/>
      <c r="AA10" s="175" t="s">
        <v>114</v>
      </c>
      <c r="AB10" s="175"/>
      <c r="AC10" s="66"/>
      <c r="AD10" s="75"/>
      <c r="AE10" s="75"/>
      <c r="AF10" s="75"/>
      <c r="AG10" s="75"/>
      <c r="AH10" s="76"/>
      <c r="AI10" s="75"/>
      <c r="AJ10" s="75"/>
      <c r="AK10" s="76"/>
      <c r="AL10" s="75"/>
    </row>
    <row r="11" spans="1:38" ht="15.75" customHeight="1">
      <c r="A11" s="80"/>
      <c r="B11" s="164"/>
      <c r="C11" s="164"/>
      <c r="D11" s="164"/>
      <c r="E11" s="164"/>
      <c r="F11" s="164"/>
      <c r="G11" s="164"/>
      <c r="H11" s="164"/>
      <c r="I11" s="164"/>
      <c r="J11" s="164"/>
      <c r="K11" s="63"/>
      <c r="L11" s="78" t="s">
        <v>115</v>
      </c>
      <c r="M11" s="84" t="s">
        <v>116</v>
      </c>
      <c r="N11" s="78"/>
      <c r="O11" s="85"/>
      <c r="P11" s="81">
        <v>4</v>
      </c>
      <c r="Q11" s="82">
        <v>0</v>
      </c>
      <c r="R11" s="82">
        <v>0</v>
      </c>
      <c r="S11" s="82">
        <v>0</v>
      </c>
      <c r="T11" s="82">
        <v>0</v>
      </c>
      <c r="U11" s="82">
        <v>0</v>
      </c>
      <c r="V11" s="82">
        <v>1</v>
      </c>
      <c r="W11" s="82">
        <v>1</v>
      </c>
      <c r="X11" s="82">
        <v>1</v>
      </c>
      <c r="Y11" s="175" t="s">
        <v>113</v>
      </c>
      <c r="Z11" s="175"/>
      <c r="AA11" s="175" t="s">
        <v>114</v>
      </c>
      <c r="AB11" s="175"/>
      <c r="AC11" s="66"/>
      <c r="AD11" s="75"/>
      <c r="AE11" s="75"/>
      <c r="AF11" s="75"/>
      <c r="AG11" s="75"/>
      <c r="AH11" s="76"/>
      <c r="AI11" s="75"/>
      <c r="AJ11" s="75"/>
      <c r="AK11" s="76"/>
      <c r="AL11" s="75"/>
    </row>
    <row r="12" spans="1:38" ht="15.75" customHeight="1">
      <c r="A12" s="80"/>
      <c r="B12" s="62"/>
      <c r="C12" s="62"/>
      <c r="D12" s="62"/>
      <c r="E12" s="62"/>
      <c r="F12" s="62"/>
      <c r="G12" s="62"/>
      <c r="H12" s="62"/>
      <c r="I12" s="62"/>
      <c r="J12" s="63"/>
      <c r="K12" s="63"/>
      <c r="L12" s="84"/>
      <c r="M12" s="78"/>
      <c r="N12" s="78"/>
      <c r="O12" s="85"/>
      <c r="P12" s="66"/>
      <c r="Q12" s="67"/>
      <c r="R12" s="67"/>
      <c r="S12" s="67"/>
      <c r="T12" s="67"/>
      <c r="U12" s="67"/>
      <c r="V12" s="67"/>
      <c r="W12" s="67"/>
      <c r="X12" s="66"/>
      <c r="Y12" s="66"/>
      <c r="Z12" s="66"/>
      <c r="AA12" s="66"/>
      <c r="AB12" s="66"/>
      <c r="AC12" s="66"/>
      <c r="AD12" s="75"/>
      <c r="AE12" s="75"/>
      <c r="AF12" s="75"/>
      <c r="AG12" s="75"/>
      <c r="AH12" s="76"/>
      <c r="AI12" s="75"/>
      <c r="AJ12" s="75"/>
      <c r="AK12" s="76"/>
      <c r="AL12" s="75"/>
    </row>
    <row r="13" spans="1:38" ht="15.75" customHeight="1">
      <c r="A13" s="80"/>
      <c r="B13" s="62"/>
      <c r="C13" s="62"/>
      <c r="D13" s="62"/>
      <c r="E13" s="62"/>
      <c r="F13" s="62"/>
      <c r="G13" s="62"/>
      <c r="H13" s="62"/>
      <c r="I13" s="62"/>
      <c r="J13" s="63"/>
      <c r="K13" s="63"/>
      <c r="L13" s="62"/>
      <c r="M13" s="78"/>
      <c r="N13" s="78"/>
      <c r="O13" s="85"/>
      <c r="P13" s="168" t="s">
        <v>117</v>
      </c>
      <c r="Q13" s="168"/>
      <c r="R13" s="168"/>
      <c r="S13" s="168"/>
      <c r="T13" s="168"/>
      <c r="U13" s="168"/>
      <c r="V13" s="168"/>
      <c r="W13" s="168"/>
      <c r="X13" s="168"/>
      <c r="Y13" s="168"/>
      <c r="Z13" s="168"/>
      <c r="AA13" s="168"/>
      <c r="AB13" s="168"/>
      <c r="AC13" s="86"/>
      <c r="AD13" s="75"/>
      <c r="AE13" s="75"/>
      <c r="AF13" s="75"/>
      <c r="AG13" s="75"/>
      <c r="AH13" s="76"/>
      <c r="AI13" s="75"/>
      <c r="AJ13" s="75"/>
      <c r="AK13" s="76"/>
      <c r="AL13" s="75"/>
    </row>
    <row r="14" spans="1:38" ht="15.75" customHeight="1">
      <c r="A14" s="80"/>
      <c r="B14" s="165" t="s">
        <v>118</v>
      </c>
      <c r="C14" s="165"/>
      <c r="D14" s="165"/>
      <c r="E14" s="165"/>
      <c r="F14" s="165"/>
      <c r="G14" s="165"/>
      <c r="H14" s="165"/>
      <c r="I14" s="165"/>
      <c r="J14" s="165"/>
      <c r="K14" s="63"/>
      <c r="L14" s="84"/>
      <c r="M14" s="78"/>
      <c r="N14" s="78"/>
      <c r="O14" s="85"/>
      <c r="P14" s="66"/>
      <c r="Q14" s="67"/>
      <c r="R14" s="67"/>
      <c r="S14" s="67"/>
      <c r="T14" s="67"/>
      <c r="U14" s="67"/>
      <c r="V14" s="67"/>
      <c r="W14" s="67"/>
      <c r="X14" s="66"/>
      <c r="Y14" s="66"/>
      <c r="Z14" s="66"/>
      <c r="AA14" s="66"/>
      <c r="AB14" s="66"/>
      <c r="AC14" s="66"/>
      <c r="AD14" s="75"/>
      <c r="AE14" s="75"/>
      <c r="AF14" s="75"/>
      <c r="AG14" s="75"/>
      <c r="AH14" s="76"/>
      <c r="AI14" s="75"/>
      <c r="AJ14" s="75"/>
      <c r="AK14" s="76"/>
      <c r="AL14" s="75"/>
    </row>
    <row r="15" spans="1:38" ht="15.75" customHeight="1">
      <c r="A15" s="80"/>
      <c r="B15" s="165"/>
      <c r="C15" s="165"/>
      <c r="D15" s="165"/>
      <c r="E15" s="165"/>
      <c r="F15" s="165"/>
      <c r="G15" s="165"/>
      <c r="H15" s="165"/>
      <c r="I15" s="165"/>
      <c r="J15" s="165"/>
      <c r="K15" s="63"/>
      <c r="L15" s="84"/>
      <c r="M15" s="78"/>
      <c r="N15" s="78"/>
      <c r="O15" s="85"/>
      <c r="P15" s="166" t="s">
        <v>91</v>
      </c>
      <c r="Q15" s="166"/>
      <c r="R15" s="166"/>
      <c r="S15" s="166"/>
      <c r="T15" s="167" t="s">
        <v>119</v>
      </c>
      <c r="U15" s="167"/>
      <c r="V15" s="167"/>
      <c r="W15" s="167" t="s">
        <v>120</v>
      </c>
      <c r="X15" s="167"/>
      <c r="Y15" s="167"/>
      <c r="Z15" s="167" t="s">
        <v>121</v>
      </c>
      <c r="AA15" s="167"/>
      <c r="AB15" s="167"/>
      <c r="AC15" s="66"/>
      <c r="AD15" s="75"/>
      <c r="AE15" s="75"/>
      <c r="AF15" s="75"/>
      <c r="AG15" s="75"/>
      <c r="AH15" s="76"/>
      <c r="AI15" s="75"/>
      <c r="AJ15" s="75"/>
      <c r="AK15" s="76"/>
      <c r="AL15" s="75"/>
    </row>
    <row r="16" spans="1:38" ht="15.75" customHeight="1">
      <c r="A16" s="80"/>
      <c r="B16" s="164" t="str">
        <f ca="1">"Категория транспортного средства для использования на маршруте: "&amp;VLOOKUP(L2,'[1]лоты (2)'!C:F,4,0)</f>
        <v>Категория транспортного средства для использования на маршруте: МВ</v>
      </c>
      <c r="C16" s="164"/>
      <c r="D16" s="164"/>
      <c r="E16" s="164"/>
      <c r="F16" s="164"/>
      <c r="G16" s="164"/>
      <c r="H16" s="164"/>
      <c r="I16" s="164"/>
      <c r="J16" s="164"/>
      <c r="K16" s="63"/>
      <c r="L16" s="84"/>
      <c r="M16" s="78"/>
      <c r="N16" s="78"/>
      <c r="O16" s="85"/>
      <c r="P16" s="166"/>
      <c r="Q16" s="166"/>
      <c r="R16" s="166"/>
      <c r="S16" s="166"/>
      <c r="T16" s="167"/>
      <c r="U16" s="167"/>
      <c r="V16" s="167"/>
      <c r="W16" s="167"/>
      <c r="X16" s="167"/>
      <c r="Y16" s="167"/>
      <c r="Z16" s="167"/>
      <c r="AA16" s="167"/>
      <c r="AB16" s="167"/>
      <c r="AC16" s="66"/>
      <c r="AD16" s="87"/>
      <c r="AE16" s="88"/>
      <c r="AF16" s="87"/>
      <c r="AG16" s="75"/>
      <c r="AH16" s="89"/>
      <c r="AI16" s="75"/>
      <c r="AJ16" s="89"/>
      <c r="AK16" s="75"/>
      <c r="AL16" s="75"/>
    </row>
    <row r="17" spans="1:38" ht="15.75" customHeight="1">
      <c r="A17" s="80"/>
      <c r="B17" s="164"/>
      <c r="C17" s="164"/>
      <c r="D17" s="164"/>
      <c r="E17" s="164"/>
      <c r="F17" s="164"/>
      <c r="G17" s="164"/>
      <c r="H17" s="164"/>
      <c r="I17" s="164"/>
      <c r="J17" s="164"/>
      <c r="K17" s="63"/>
      <c r="L17" s="78"/>
      <c r="M17" s="78"/>
      <c r="N17" s="78"/>
      <c r="O17" s="85"/>
      <c r="P17" s="166" t="s">
        <v>122</v>
      </c>
      <c r="Q17" s="166"/>
      <c r="R17" s="166"/>
      <c r="S17" s="166"/>
      <c r="T17" s="167" t="s">
        <v>123</v>
      </c>
      <c r="U17" s="167"/>
      <c r="V17" s="167"/>
      <c r="W17" s="167" t="s">
        <v>124</v>
      </c>
      <c r="X17" s="167"/>
      <c r="Y17" s="167"/>
      <c r="Z17" s="167" t="s">
        <v>122</v>
      </c>
      <c r="AA17" s="167"/>
      <c r="AB17" s="167"/>
      <c r="AC17" s="66"/>
      <c r="AD17" s="87"/>
      <c r="AE17" s="88"/>
      <c r="AF17" s="87"/>
      <c r="AG17" s="75"/>
      <c r="AH17" s="89"/>
      <c r="AI17" s="75"/>
      <c r="AJ17" s="89"/>
      <c r="AK17" s="75"/>
      <c r="AL17" s="75"/>
    </row>
    <row r="18" spans="1:38" ht="15.75" customHeight="1">
      <c r="A18" s="80"/>
      <c r="B18" s="62"/>
      <c r="C18" s="62"/>
      <c r="D18" s="62"/>
      <c r="E18" s="62"/>
      <c r="F18" s="62"/>
      <c r="G18" s="62"/>
      <c r="H18" s="62"/>
      <c r="I18" s="62"/>
      <c r="J18" s="63"/>
      <c r="K18" s="63"/>
      <c r="L18" s="78"/>
      <c r="M18" s="78"/>
      <c r="N18" s="78"/>
      <c r="O18" s="85"/>
      <c r="P18" s="66"/>
      <c r="Q18" s="67"/>
      <c r="R18" s="67"/>
      <c r="S18" s="67"/>
      <c r="T18" s="67"/>
      <c r="U18" s="67"/>
      <c r="V18" s="67"/>
      <c r="W18" s="67"/>
      <c r="X18" s="66"/>
      <c r="Y18" s="66"/>
      <c r="Z18" s="66"/>
      <c r="AA18" s="66"/>
      <c r="AB18" s="66"/>
      <c r="AC18" s="66"/>
      <c r="AD18" s="87"/>
      <c r="AE18" s="88"/>
      <c r="AF18" s="87"/>
      <c r="AG18" s="75"/>
      <c r="AH18" s="89"/>
      <c r="AI18" s="75"/>
      <c r="AJ18" s="89"/>
      <c r="AK18" s="75"/>
      <c r="AL18" s="75"/>
    </row>
    <row r="19" spans="1:38" ht="15.75" customHeight="1">
      <c r="A19" s="80"/>
      <c r="B19" s="165" t="s">
        <v>125</v>
      </c>
      <c r="C19" s="165"/>
      <c r="D19" s="165"/>
      <c r="E19" s="165"/>
      <c r="F19" s="165"/>
      <c r="G19" s="165"/>
      <c r="H19" s="165"/>
      <c r="I19" s="165"/>
      <c r="J19" s="165"/>
      <c r="K19" s="63"/>
      <c r="L19" s="78"/>
      <c r="M19" s="78"/>
      <c r="N19" s="78"/>
      <c r="O19" s="85"/>
      <c r="P19" s="159" t="s">
        <v>126</v>
      </c>
      <c r="Q19" s="159"/>
      <c r="R19" s="159"/>
      <c r="S19" s="159"/>
      <c r="T19" s="159"/>
      <c r="U19" s="159"/>
      <c r="V19" s="159"/>
      <c r="W19" s="159"/>
      <c r="X19" s="159"/>
      <c r="Y19" s="159"/>
      <c r="Z19" s="159"/>
      <c r="AA19" s="159"/>
      <c r="AB19" s="159"/>
      <c r="AC19" s="66"/>
      <c r="AD19" s="87"/>
      <c r="AE19" s="88"/>
      <c r="AF19" s="87"/>
      <c r="AG19" s="75"/>
      <c r="AH19" s="89"/>
      <c r="AI19" s="75"/>
      <c r="AJ19" s="89"/>
      <c r="AK19" s="75"/>
      <c r="AL19" s="75"/>
    </row>
    <row r="20" spans="1:38" ht="15.75" customHeight="1">
      <c r="A20" s="80"/>
      <c r="B20" s="165"/>
      <c r="C20" s="165"/>
      <c r="D20" s="165"/>
      <c r="E20" s="165"/>
      <c r="F20" s="165"/>
      <c r="G20" s="165"/>
      <c r="H20" s="165"/>
      <c r="I20" s="165"/>
      <c r="J20" s="165"/>
      <c r="K20" s="63"/>
      <c r="L20" s="78"/>
      <c r="M20" s="78"/>
      <c r="N20" s="78"/>
      <c r="O20" s="85"/>
      <c r="P20" s="66"/>
      <c r="Q20" s="67"/>
      <c r="R20" s="67"/>
      <c r="S20" s="67"/>
      <c r="T20" s="67"/>
      <c r="U20" s="67"/>
      <c r="V20" s="67"/>
      <c r="W20" s="67"/>
      <c r="X20" s="66"/>
      <c r="Y20" s="66"/>
      <c r="Z20" s="66"/>
      <c r="AA20" s="66"/>
      <c r="AB20" s="66"/>
      <c r="AC20" s="66"/>
      <c r="AD20" s="87"/>
      <c r="AE20" s="88"/>
      <c r="AF20" s="87"/>
      <c r="AG20" s="75"/>
      <c r="AH20" s="89"/>
      <c r="AI20" s="75"/>
      <c r="AJ20" s="89"/>
      <c r="AK20" s="75"/>
      <c r="AL20" s="75"/>
    </row>
    <row r="21" spans="1:38" ht="15.75" customHeight="1">
      <c r="A21" s="80"/>
      <c r="B21" s="62"/>
      <c r="C21" s="62"/>
      <c r="D21" s="62"/>
      <c r="E21" s="62"/>
      <c r="F21" s="62"/>
      <c r="G21" s="62"/>
      <c r="H21" s="62"/>
      <c r="I21" s="62"/>
      <c r="J21" s="63"/>
      <c r="K21" s="63"/>
      <c r="L21" s="62"/>
      <c r="M21" s="62"/>
      <c r="N21" s="62"/>
      <c r="O21" s="66"/>
      <c r="P21" s="151" t="s">
        <v>91</v>
      </c>
      <c r="Q21" s="151" t="s">
        <v>127</v>
      </c>
      <c r="R21" s="154" t="s">
        <v>128</v>
      </c>
      <c r="S21" s="155"/>
      <c r="T21" s="154" t="s">
        <v>129</v>
      </c>
      <c r="U21" s="155"/>
      <c r="V21" s="90"/>
      <c r="W21" s="151" t="s">
        <v>91</v>
      </c>
      <c r="X21" s="151" t="s">
        <v>127</v>
      </c>
      <c r="Y21" s="154" t="s">
        <v>128</v>
      </c>
      <c r="Z21" s="155"/>
      <c r="AA21" s="154" t="s">
        <v>129</v>
      </c>
      <c r="AB21" s="155"/>
      <c r="AC21" s="66"/>
      <c r="AD21" s="87"/>
      <c r="AE21" s="88"/>
      <c r="AF21" s="87"/>
      <c r="AG21" s="75"/>
      <c r="AH21" s="89"/>
      <c r="AI21" s="75"/>
      <c r="AJ21" s="89"/>
      <c r="AK21" s="75"/>
      <c r="AL21" s="75"/>
    </row>
    <row r="22" spans="1:38" ht="15.75" customHeight="1">
      <c r="A22" s="80"/>
      <c r="B22" s="164" t="str">
        <f ca="1">"Минимальное количество транспортных средств:  "&amp;ROUND(VLOOKUP(L2,'[1]лоты (2)'!C:H,6,0),0)&amp;"  ед."</f>
        <v>Минимальное количество транспортных средств:  6  ед.</v>
      </c>
      <c r="C22" s="164"/>
      <c r="D22" s="164"/>
      <c r="E22" s="164"/>
      <c r="F22" s="164"/>
      <c r="G22" s="164"/>
      <c r="H22" s="164"/>
      <c r="I22" s="164"/>
      <c r="J22" s="164"/>
      <c r="K22" s="63"/>
      <c r="L22" s="62"/>
      <c r="M22" s="62"/>
      <c r="N22" s="62"/>
      <c r="O22" s="66"/>
      <c r="P22" s="152"/>
      <c r="Q22" s="152"/>
      <c r="R22" s="151" t="s">
        <v>130</v>
      </c>
      <c r="S22" s="151" t="s">
        <v>131</v>
      </c>
      <c r="T22" s="151" t="s">
        <v>130</v>
      </c>
      <c r="U22" s="151" t="s">
        <v>131</v>
      </c>
      <c r="V22" s="90"/>
      <c r="W22" s="152"/>
      <c r="X22" s="152"/>
      <c r="Y22" s="151" t="s">
        <v>130</v>
      </c>
      <c r="Z22" s="151" t="s">
        <v>131</v>
      </c>
      <c r="AA22" s="151" t="s">
        <v>130</v>
      </c>
      <c r="AB22" s="151" t="s">
        <v>131</v>
      </c>
      <c r="AC22" s="66"/>
      <c r="AD22" s="87"/>
      <c r="AE22" s="88"/>
      <c r="AF22" s="87"/>
      <c r="AG22" s="75"/>
      <c r="AH22" s="89"/>
      <c r="AI22" s="75"/>
      <c r="AJ22" s="89"/>
      <c r="AK22" s="75"/>
      <c r="AL22" s="75"/>
    </row>
    <row r="23" spans="1:38" ht="15.75" customHeight="1">
      <c r="A23" s="80"/>
      <c r="B23" s="164"/>
      <c r="C23" s="164"/>
      <c r="D23" s="164"/>
      <c r="E23" s="164"/>
      <c r="F23" s="164"/>
      <c r="G23" s="164"/>
      <c r="H23" s="164"/>
      <c r="I23" s="164"/>
      <c r="J23" s="164"/>
      <c r="K23" s="63"/>
      <c r="L23" s="62"/>
      <c r="M23" s="62"/>
      <c r="N23" s="62"/>
      <c r="O23" s="66"/>
      <c r="P23" s="152"/>
      <c r="Q23" s="152"/>
      <c r="R23" s="152"/>
      <c r="S23" s="152"/>
      <c r="T23" s="152"/>
      <c r="U23" s="152"/>
      <c r="V23" s="90"/>
      <c r="W23" s="152"/>
      <c r="X23" s="152"/>
      <c r="Y23" s="152"/>
      <c r="Z23" s="152"/>
      <c r="AA23" s="152"/>
      <c r="AB23" s="152"/>
      <c r="AC23" s="66"/>
      <c r="AD23" s="87"/>
      <c r="AE23" s="88"/>
      <c r="AF23" s="87"/>
      <c r="AG23" s="75"/>
      <c r="AH23" s="89"/>
      <c r="AI23" s="75"/>
      <c r="AJ23" s="89"/>
      <c r="AK23" s="75"/>
      <c r="AL23" s="75"/>
    </row>
    <row r="24" spans="1:38" ht="15.75" customHeight="1">
      <c r="A24" s="80"/>
      <c r="B24" s="62"/>
      <c r="C24" s="62"/>
      <c r="D24" s="62"/>
      <c r="E24" s="62"/>
      <c r="F24" s="62"/>
      <c r="G24" s="62"/>
      <c r="H24" s="62"/>
      <c r="I24" s="62"/>
      <c r="J24" s="63"/>
      <c r="K24" s="63"/>
      <c r="L24" s="62"/>
      <c r="M24" s="62"/>
      <c r="N24" s="62"/>
      <c r="O24" s="66"/>
      <c r="P24" s="152"/>
      <c r="Q24" s="152"/>
      <c r="R24" s="152"/>
      <c r="S24" s="152"/>
      <c r="T24" s="152"/>
      <c r="U24" s="152"/>
      <c r="V24" s="90"/>
      <c r="W24" s="152"/>
      <c r="X24" s="152"/>
      <c r="Y24" s="152"/>
      <c r="Z24" s="152"/>
      <c r="AA24" s="152"/>
      <c r="AB24" s="152"/>
      <c r="AC24" s="66"/>
      <c r="AD24" s="87"/>
      <c r="AE24" s="88"/>
      <c r="AF24" s="87"/>
      <c r="AG24" s="75"/>
      <c r="AH24" s="89"/>
      <c r="AI24" s="75"/>
      <c r="AJ24" s="89"/>
      <c r="AK24" s="75"/>
      <c r="AL24" s="75"/>
    </row>
    <row r="25" spans="1:38" ht="15.75" customHeight="1">
      <c r="A25" s="80"/>
      <c r="B25" s="62"/>
      <c r="C25" s="62"/>
      <c r="D25" s="62"/>
      <c r="E25" s="62"/>
      <c r="F25" s="62"/>
      <c r="G25" s="62"/>
      <c r="H25" s="62"/>
      <c r="I25" s="62"/>
      <c r="J25" s="63"/>
      <c r="K25" s="63"/>
      <c r="L25" s="62"/>
      <c r="M25" s="62"/>
      <c r="N25" s="62"/>
      <c r="O25" s="66"/>
      <c r="P25" s="152"/>
      <c r="Q25" s="152"/>
      <c r="R25" s="152"/>
      <c r="S25" s="152"/>
      <c r="T25" s="152"/>
      <c r="U25" s="152"/>
      <c r="V25" s="90"/>
      <c r="W25" s="152"/>
      <c r="X25" s="152"/>
      <c r="Y25" s="152"/>
      <c r="Z25" s="152"/>
      <c r="AA25" s="152"/>
      <c r="AB25" s="152"/>
      <c r="AC25" s="66"/>
      <c r="AD25" s="87"/>
      <c r="AE25" s="88"/>
      <c r="AF25" s="87"/>
      <c r="AG25" s="75"/>
      <c r="AH25" s="89"/>
      <c r="AI25" s="75"/>
      <c r="AJ25" s="89"/>
      <c r="AK25" s="75"/>
      <c r="AL25" s="75"/>
    </row>
    <row r="26" spans="1:38" ht="15.75" customHeight="1">
      <c r="A26" s="80"/>
      <c r="B26" s="164" t="s">
        <v>132</v>
      </c>
      <c r="C26" s="164"/>
      <c r="D26" s="164"/>
      <c r="E26" s="164"/>
      <c r="F26" s="164"/>
      <c r="G26" s="164"/>
      <c r="H26" s="164"/>
      <c r="I26" s="164"/>
      <c r="J26" s="164"/>
      <c r="K26" s="63"/>
      <c r="L26" s="62"/>
      <c r="M26" s="62"/>
      <c r="N26" s="62"/>
      <c r="O26" s="66"/>
      <c r="P26" s="153"/>
      <c r="Q26" s="153"/>
      <c r="R26" s="153"/>
      <c r="S26" s="153"/>
      <c r="T26" s="153"/>
      <c r="U26" s="153"/>
      <c r="V26" s="91"/>
      <c r="W26" s="153"/>
      <c r="X26" s="153"/>
      <c r="Y26" s="153"/>
      <c r="Z26" s="153"/>
      <c r="AA26" s="153"/>
      <c r="AB26" s="153"/>
      <c r="AC26" s="86"/>
      <c r="AD26" s="87"/>
      <c r="AE26" s="88"/>
      <c r="AF26" s="87"/>
      <c r="AG26" s="75"/>
      <c r="AH26" s="89"/>
      <c r="AI26" s="75"/>
      <c r="AJ26" s="89"/>
      <c r="AK26" s="75"/>
      <c r="AL26" s="75"/>
    </row>
    <row r="27" spans="1:38" ht="15.75" customHeight="1">
      <c r="A27" s="80"/>
      <c r="B27" s="164"/>
      <c r="C27" s="164"/>
      <c r="D27" s="164"/>
      <c r="E27" s="164"/>
      <c r="F27" s="164"/>
      <c r="G27" s="164"/>
      <c r="H27" s="164"/>
      <c r="I27" s="164"/>
      <c r="J27" s="164"/>
      <c r="K27" s="63"/>
      <c r="L27" s="62"/>
      <c r="M27" s="62"/>
      <c r="N27" s="62">
        <v>180</v>
      </c>
      <c r="O27" s="66"/>
      <c r="P27" s="92">
        <v>1</v>
      </c>
      <c r="Q27" s="93">
        <v>0.125</v>
      </c>
      <c r="R27" s="92">
        <v>0</v>
      </c>
      <c r="S27" s="92" t="s">
        <v>133</v>
      </c>
      <c r="T27" s="92">
        <v>0</v>
      </c>
      <c r="U27" s="92" t="s">
        <v>133</v>
      </c>
      <c r="V27" s="94">
        <f>R27+R28</f>
        <v>0</v>
      </c>
      <c r="W27" s="95">
        <v>2</v>
      </c>
      <c r="X27" s="93">
        <v>0.125</v>
      </c>
      <c r="Y27" s="92">
        <v>0</v>
      </c>
      <c r="Z27" s="92" t="s">
        <v>133</v>
      </c>
      <c r="AA27" s="92">
        <v>0</v>
      </c>
      <c r="AB27" s="92" t="s">
        <v>133</v>
      </c>
      <c r="AC27" s="94">
        <f>Y27+Y28</f>
        <v>0</v>
      </c>
      <c r="AD27" s="87"/>
      <c r="AE27" s="88"/>
      <c r="AF27" s="87"/>
      <c r="AG27" s="75"/>
      <c r="AH27" s="89"/>
      <c r="AI27" s="75"/>
      <c r="AJ27" s="89"/>
      <c r="AK27" s="75"/>
      <c r="AL27" s="75"/>
    </row>
    <row r="28" spans="1:38" ht="15.75" customHeight="1">
      <c r="A28" s="80"/>
      <c r="B28" s="164" t="s">
        <v>134</v>
      </c>
      <c r="C28" s="164"/>
      <c r="D28" s="164"/>
      <c r="E28" s="164"/>
      <c r="F28" s="164"/>
      <c r="G28" s="164"/>
      <c r="H28" s="164"/>
      <c r="I28" s="164"/>
      <c r="J28" s="164"/>
      <c r="K28" s="63"/>
      <c r="L28" s="62"/>
      <c r="M28" s="62"/>
      <c r="N28" s="62">
        <v>210</v>
      </c>
      <c r="O28" s="66"/>
      <c r="P28" s="81">
        <v>1</v>
      </c>
      <c r="Q28" s="96">
        <v>0.14583333333333301</v>
      </c>
      <c r="R28" s="92">
        <v>0</v>
      </c>
      <c r="S28" s="92" t="s">
        <v>133</v>
      </c>
      <c r="T28" s="92">
        <v>0</v>
      </c>
      <c r="U28" s="92" t="s">
        <v>133</v>
      </c>
      <c r="V28" s="94">
        <f t="shared" ref="V28:V73" si="0">R28+R29</f>
        <v>0</v>
      </c>
      <c r="W28" s="97">
        <v>2</v>
      </c>
      <c r="X28" s="96">
        <v>0.14583333333333301</v>
      </c>
      <c r="Y28" s="92">
        <v>0</v>
      </c>
      <c r="Z28" s="92" t="s">
        <v>133</v>
      </c>
      <c r="AA28" s="92">
        <v>0</v>
      </c>
      <c r="AB28" s="92" t="s">
        <v>133</v>
      </c>
      <c r="AC28" s="94">
        <f t="shared" ref="AC28:AC73" si="1">Y28+Y29</f>
        <v>0</v>
      </c>
      <c r="AD28" s="87"/>
      <c r="AE28" s="88"/>
      <c r="AF28" s="87"/>
      <c r="AG28" s="75"/>
      <c r="AH28" s="89"/>
      <c r="AI28" s="75"/>
      <c r="AJ28" s="89"/>
      <c r="AK28" s="75"/>
      <c r="AL28" s="75"/>
    </row>
    <row r="29" spans="1:38" ht="15.75" customHeight="1">
      <c r="A29" s="80"/>
      <c r="B29" s="164"/>
      <c r="C29" s="164"/>
      <c r="D29" s="164"/>
      <c r="E29" s="164"/>
      <c r="F29" s="164"/>
      <c r="G29" s="164"/>
      <c r="H29" s="164"/>
      <c r="I29" s="164"/>
      <c r="J29" s="164"/>
      <c r="K29" s="63"/>
      <c r="L29" s="62"/>
      <c r="M29" s="62"/>
      <c r="N29" s="62">
        <v>240</v>
      </c>
      <c r="O29" s="66"/>
      <c r="P29" s="81">
        <v>1</v>
      </c>
      <c r="Q29" s="96">
        <v>0.16666666666666699</v>
      </c>
      <c r="R29" s="92">
        <v>0</v>
      </c>
      <c r="S29" s="92" t="s">
        <v>133</v>
      </c>
      <c r="T29" s="92">
        <v>0</v>
      </c>
      <c r="U29" s="92" t="s">
        <v>133</v>
      </c>
      <c r="V29" s="94">
        <f t="shared" si="0"/>
        <v>0</v>
      </c>
      <c r="W29" s="97">
        <v>2</v>
      </c>
      <c r="X29" s="96">
        <v>0.16666666666666699</v>
      </c>
      <c r="Y29" s="92">
        <v>0</v>
      </c>
      <c r="Z29" s="92" t="s">
        <v>133</v>
      </c>
      <c r="AA29" s="92">
        <v>0</v>
      </c>
      <c r="AB29" s="92" t="s">
        <v>133</v>
      </c>
      <c r="AC29" s="94">
        <f t="shared" si="1"/>
        <v>0</v>
      </c>
      <c r="AD29" s="87"/>
      <c r="AE29" s="88"/>
      <c r="AF29" s="87"/>
      <c r="AG29" s="75"/>
      <c r="AH29" s="89"/>
      <c r="AI29" s="75"/>
      <c r="AJ29" s="89"/>
      <c r="AK29" s="75"/>
      <c r="AL29" s="75"/>
    </row>
    <row r="30" spans="1:38" ht="15.75" customHeight="1">
      <c r="A30" s="80"/>
      <c r="B30" s="164" t="str">
        <f>"Конечный пункт: "&amp;L11</f>
        <v xml:space="preserve">Конечный пункт: Южное Измайлово </v>
      </c>
      <c r="C30" s="164"/>
      <c r="D30" s="164"/>
      <c r="E30" s="164"/>
      <c r="F30" s="164"/>
      <c r="G30" s="164"/>
      <c r="H30" s="164"/>
      <c r="I30" s="164"/>
      <c r="J30" s="164"/>
      <c r="K30" s="63"/>
      <c r="L30" s="62"/>
      <c r="M30" s="62"/>
      <c r="N30" s="62">
        <v>270</v>
      </c>
      <c r="O30" s="66"/>
      <c r="P30" s="81">
        <v>1</v>
      </c>
      <c r="Q30" s="96">
        <v>0.1875</v>
      </c>
      <c r="R30" s="92">
        <v>0</v>
      </c>
      <c r="S30" s="92" t="s">
        <v>133</v>
      </c>
      <c r="T30" s="92">
        <v>0</v>
      </c>
      <c r="U30" s="92" t="s">
        <v>133</v>
      </c>
      <c r="V30" s="94">
        <f t="shared" si="0"/>
        <v>0</v>
      </c>
      <c r="W30" s="97">
        <v>2</v>
      </c>
      <c r="X30" s="96">
        <v>0.1875</v>
      </c>
      <c r="Y30" s="92">
        <v>0</v>
      </c>
      <c r="Z30" s="92" t="s">
        <v>133</v>
      </c>
      <c r="AA30" s="92">
        <v>0</v>
      </c>
      <c r="AB30" s="92" t="s">
        <v>133</v>
      </c>
      <c r="AC30" s="94">
        <f t="shared" si="1"/>
        <v>0</v>
      </c>
      <c r="AD30" s="87"/>
      <c r="AE30" s="88"/>
      <c r="AF30" s="87"/>
      <c r="AG30" s="75"/>
      <c r="AH30" s="89"/>
      <c r="AI30" s="75"/>
      <c r="AJ30" s="89"/>
      <c r="AK30" s="75"/>
      <c r="AL30" s="75"/>
    </row>
    <row r="31" spans="1:38" ht="15.75" customHeight="1">
      <c r="A31" s="80"/>
      <c r="B31" s="164"/>
      <c r="C31" s="164"/>
      <c r="D31" s="164"/>
      <c r="E31" s="164"/>
      <c r="F31" s="164"/>
      <c r="G31" s="164"/>
      <c r="H31" s="164"/>
      <c r="I31" s="164"/>
      <c r="J31" s="164"/>
      <c r="K31" s="63"/>
      <c r="L31" s="62"/>
      <c r="M31" s="62"/>
      <c r="N31" s="62">
        <v>300</v>
      </c>
      <c r="O31" s="66"/>
      <c r="P31" s="81">
        <v>1</v>
      </c>
      <c r="Q31" s="96">
        <v>0.20833333333333334</v>
      </c>
      <c r="R31" s="92">
        <v>0</v>
      </c>
      <c r="S31" s="92" t="s">
        <v>133</v>
      </c>
      <c r="T31" s="92">
        <v>0</v>
      </c>
      <c r="U31" s="92" t="s">
        <v>133</v>
      </c>
      <c r="V31" s="94">
        <f t="shared" si="0"/>
        <v>0</v>
      </c>
      <c r="W31" s="97">
        <v>2</v>
      </c>
      <c r="X31" s="98">
        <v>0.20833333333333334</v>
      </c>
      <c r="Y31" s="92">
        <v>0</v>
      </c>
      <c r="Z31" s="92" t="s">
        <v>133</v>
      </c>
      <c r="AA31" s="92">
        <v>0</v>
      </c>
      <c r="AB31" s="92" t="s">
        <v>133</v>
      </c>
      <c r="AC31" s="94">
        <f t="shared" si="1"/>
        <v>0</v>
      </c>
      <c r="AD31" s="87"/>
      <c r="AE31" s="88"/>
      <c r="AF31" s="87"/>
      <c r="AG31" s="75"/>
      <c r="AH31" s="89"/>
      <c r="AI31" s="75"/>
      <c r="AJ31" s="89"/>
      <c r="AK31" s="75"/>
      <c r="AL31" s="75"/>
    </row>
    <row r="32" spans="1:38" ht="15.75" customHeight="1">
      <c r="A32" s="80"/>
      <c r="B32" s="80"/>
      <c r="C32" s="80"/>
      <c r="D32" s="80"/>
      <c r="E32" s="80"/>
      <c r="F32" s="80"/>
      <c r="G32" s="80"/>
      <c r="H32" s="80"/>
      <c r="I32" s="80"/>
      <c r="J32" s="63"/>
      <c r="K32" s="63"/>
      <c r="L32" s="62"/>
      <c r="M32" s="62"/>
      <c r="N32" s="99">
        <v>330</v>
      </c>
      <c r="O32" s="66"/>
      <c r="P32" s="92">
        <v>1</v>
      </c>
      <c r="Q32" s="93">
        <v>0.22916666666666666</v>
      </c>
      <c r="R32" s="92">
        <v>0</v>
      </c>
      <c r="S32" s="92" t="s">
        <v>133</v>
      </c>
      <c r="T32" s="92">
        <v>0</v>
      </c>
      <c r="U32" s="92" t="s">
        <v>133</v>
      </c>
      <c r="V32" s="94">
        <f t="shared" si="0"/>
        <v>0</v>
      </c>
      <c r="W32" s="95">
        <v>2</v>
      </c>
      <c r="X32" s="100">
        <v>0.22916666666666666</v>
      </c>
      <c r="Y32" s="92">
        <v>0</v>
      </c>
      <c r="Z32" s="92" t="s">
        <v>133</v>
      </c>
      <c r="AA32" s="92">
        <v>0</v>
      </c>
      <c r="AB32" s="92" t="s">
        <v>133</v>
      </c>
      <c r="AC32" s="94">
        <f t="shared" si="1"/>
        <v>0</v>
      </c>
      <c r="AD32" s="87"/>
      <c r="AE32" s="88"/>
      <c r="AF32" s="87"/>
      <c r="AG32" s="75"/>
      <c r="AH32" s="89"/>
      <c r="AI32" s="75"/>
      <c r="AJ32" s="89"/>
      <c r="AK32" s="75"/>
      <c r="AL32" s="75"/>
    </row>
    <row r="33" spans="1:38" ht="15.75" customHeight="1">
      <c r="A33" s="80"/>
      <c r="B33" s="165" t="s">
        <v>135</v>
      </c>
      <c r="C33" s="165"/>
      <c r="D33" s="165"/>
      <c r="E33" s="165"/>
      <c r="F33" s="165"/>
      <c r="G33" s="165"/>
      <c r="H33" s="165"/>
      <c r="I33" s="165"/>
      <c r="J33" s="165"/>
      <c r="K33" s="63"/>
      <c r="L33" s="62"/>
      <c r="M33" s="62"/>
      <c r="N33" s="99">
        <v>360</v>
      </c>
      <c r="O33" s="66"/>
      <c r="P33" s="92">
        <v>1</v>
      </c>
      <c r="Q33" s="93">
        <v>0.25</v>
      </c>
      <c r="R33" s="92">
        <v>0</v>
      </c>
      <c r="S33" s="92" t="s">
        <v>133</v>
      </c>
      <c r="T33" s="92">
        <v>0</v>
      </c>
      <c r="U33" s="92" t="s">
        <v>133</v>
      </c>
      <c r="V33" s="94">
        <f t="shared" si="0"/>
        <v>1</v>
      </c>
      <c r="W33" s="95">
        <v>2</v>
      </c>
      <c r="X33" s="100">
        <v>0.25</v>
      </c>
      <c r="Y33" s="92">
        <v>0</v>
      </c>
      <c r="Z33" s="92" t="s">
        <v>133</v>
      </c>
      <c r="AA33" s="92">
        <v>0</v>
      </c>
      <c r="AB33" s="92" t="s">
        <v>133</v>
      </c>
      <c r="AC33" s="94">
        <f t="shared" si="1"/>
        <v>1</v>
      </c>
      <c r="AD33" s="87"/>
      <c r="AE33" s="88"/>
      <c r="AF33" s="87"/>
      <c r="AG33" s="75"/>
      <c r="AH33" s="89"/>
      <c r="AI33" s="75"/>
      <c r="AJ33" s="89"/>
      <c r="AK33" s="75"/>
      <c r="AL33" s="75"/>
    </row>
    <row r="34" spans="1:38" ht="15.75" customHeight="1">
      <c r="A34" s="80"/>
      <c r="B34" s="165"/>
      <c r="C34" s="165"/>
      <c r="D34" s="165"/>
      <c r="E34" s="165"/>
      <c r="F34" s="165"/>
      <c r="G34" s="165"/>
      <c r="H34" s="165"/>
      <c r="I34" s="165"/>
      <c r="J34" s="165"/>
      <c r="K34" s="63"/>
      <c r="L34" s="62"/>
      <c r="M34" s="62"/>
      <c r="N34" s="62">
        <v>390</v>
      </c>
      <c r="O34" s="67"/>
      <c r="P34" s="92">
        <v>1</v>
      </c>
      <c r="Q34" s="93">
        <v>0.27083333333333331</v>
      </c>
      <c r="R34" s="92">
        <v>1</v>
      </c>
      <c r="S34" s="92" t="s">
        <v>136</v>
      </c>
      <c r="T34" s="92">
        <v>1</v>
      </c>
      <c r="U34" s="92" t="s">
        <v>136</v>
      </c>
      <c r="V34" s="94">
        <f t="shared" si="0"/>
        <v>5</v>
      </c>
      <c r="W34" s="95">
        <v>2</v>
      </c>
      <c r="X34" s="100">
        <v>0.27083333333333331</v>
      </c>
      <c r="Y34" s="92">
        <v>1</v>
      </c>
      <c r="Z34" s="92" t="s">
        <v>136</v>
      </c>
      <c r="AA34" s="92">
        <v>1</v>
      </c>
      <c r="AB34" s="92" t="s">
        <v>136</v>
      </c>
      <c r="AC34" s="94">
        <f t="shared" si="1"/>
        <v>2</v>
      </c>
      <c r="AD34" s="87"/>
      <c r="AE34" s="88"/>
      <c r="AF34" s="87"/>
      <c r="AG34" s="75"/>
      <c r="AH34" s="89"/>
      <c r="AI34" s="75"/>
      <c r="AJ34" s="89"/>
      <c r="AK34" s="75"/>
      <c r="AL34" s="75"/>
    </row>
    <row r="35" spans="1:38" ht="15.75" customHeight="1">
      <c r="A35" s="80"/>
      <c r="B35" s="157" t="s">
        <v>137</v>
      </c>
      <c r="C35" s="157"/>
      <c r="D35" s="157"/>
      <c r="E35" s="160">
        <f t="array" ref="E35">ROUND(MAX(IF(G104:G222=0,H104:H222)),2)</f>
        <v>4.4800000000000004</v>
      </c>
      <c r="F35" s="80"/>
      <c r="G35" s="80"/>
      <c r="H35" s="80"/>
      <c r="I35" s="80"/>
      <c r="J35" s="63"/>
      <c r="K35" s="63"/>
      <c r="L35" s="62"/>
      <c r="M35" s="62"/>
      <c r="N35" s="62">
        <v>420</v>
      </c>
      <c r="O35" s="67"/>
      <c r="P35" s="92">
        <v>1</v>
      </c>
      <c r="Q35" s="93">
        <v>0.29166666666666669</v>
      </c>
      <c r="R35" s="92">
        <v>4</v>
      </c>
      <c r="S35" s="101" t="s">
        <v>138</v>
      </c>
      <c r="T35" s="92">
        <v>4</v>
      </c>
      <c r="U35" s="101" t="s">
        <v>138</v>
      </c>
      <c r="V35" s="94">
        <f t="shared" si="0"/>
        <v>8</v>
      </c>
      <c r="W35" s="95">
        <v>2</v>
      </c>
      <c r="X35" s="100">
        <v>0.29166666666666669</v>
      </c>
      <c r="Y35" s="92">
        <v>1</v>
      </c>
      <c r="Z35" s="92" t="s">
        <v>139</v>
      </c>
      <c r="AA35" s="92">
        <v>1</v>
      </c>
      <c r="AB35" s="92" t="s">
        <v>139</v>
      </c>
      <c r="AC35" s="94">
        <f t="shared" si="1"/>
        <v>3</v>
      </c>
      <c r="AD35" s="87"/>
      <c r="AE35" s="88"/>
      <c r="AF35" s="87"/>
      <c r="AG35" s="75"/>
      <c r="AH35" s="89"/>
      <c r="AI35" s="75"/>
      <c r="AJ35" s="89"/>
      <c r="AK35" s="75"/>
      <c r="AL35" s="75"/>
    </row>
    <row r="36" spans="1:38" ht="15.75" customHeight="1">
      <c r="A36" s="80"/>
      <c r="B36" s="157"/>
      <c r="C36" s="157"/>
      <c r="D36" s="157"/>
      <c r="E36" s="160"/>
      <c r="F36" s="80"/>
      <c r="G36" s="80"/>
      <c r="H36" s="80"/>
      <c r="I36" s="80"/>
      <c r="J36" s="63"/>
      <c r="K36" s="63"/>
      <c r="L36" s="62"/>
      <c r="M36" s="62"/>
      <c r="N36" s="62">
        <v>450</v>
      </c>
      <c r="O36" s="66"/>
      <c r="P36" s="81">
        <v>1</v>
      </c>
      <c r="Q36" s="96">
        <v>0.3125</v>
      </c>
      <c r="R36" s="92">
        <v>4</v>
      </c>
      <c r="S36" s="101" t="s">
        <v>138</v>
      </c>
      <c r="T36" s="92">
        <v>4</v>
      </c>
      <c r="U36" s="101" t="s">
        <v>138</v>
      </c>
      <c r="V36" s="94">
        <f t="shared" si="0"/>
        <v>8</v>
      </c>
      <c r="W36" s="97">
        <v>2</v>
      </c>
      <c r="X36" s="98">
        <v>0.3125</v>
      </c>
      <c r="Y36" s="92">
        <v>2</v>
      </c>
      <c r="Z36" s="92" t="s">
        <v>139</v>
      </c>
      <c r="AA36" s="92">
        <v>2</v>
      </c>
      <c r="AB36" s="92" t="s">
        <v>139</v>
      </c>
      <c r="AC36" s="94">
        <f t="shared" si="1"/>
        <v>3</v>
      </c>
      <c r="AD36" s="75"/>
      <c r="AE36" s="75"/>
      <c r="AF36" s="75"/>
      <c r="AG36" s="75"/>
      <c r="AH36" s="76"/>
      <c r="AI36" s="75"/>
      <c r="AJ36" s="75"/>
      <c r="AK36" s="75"/>
      <c r="AL36" s="75"/>
    </row>
    <row r="37" spans="1:38" ht="15.75" customHeight="1">
      <c r="A37" s="62"/>
      <c r="B37" s="157" t="s">
        <v>140</v>
      </c>
      <c r="C37" s="157"/>
      <c r="D37" s="157"/>
      <c r="E37" s="160">
        <f t="array" ref="E37">ROUND(MAX(IF(G104:G222=1,H104:H222)),2)</f>
        <v>5.1100000000000003</v>
      </c>
      <c r="F37" s="80"/>
      <c r="G37" s="80"/>
      <c r="H37" s="80"/>
      <c r="I37" s="80"/>
      <c r="J37" s="63"/>
      <c r="K37" s="63"/>
      <c r="L37" s="62"/>
      <c r="M37" s="62"/>
      <c r="N37" s="62">
        <v>480</v>
      </c>
      <c r="O37" s="66"/>
      <c r="P37" s="81">
        <v>1</v>
      </c>
      <c r="Q37" s="96">
        <v>0.33333333333333331</v>
      </c>
      <c r="R37" s="92">
        <v>4</v>
      </c>
      <c r="S37" s="101" t="s">
        <v>138</v>
      </c>
      <c r="T37" s="92">
        <v>4</v>
      </c>
      <c r="U37" s="101" t="s">
        <v>138</v>
      </c>
      <c r="V37" s="94">
        <f t="shared" si="0"/>
        <v>8</v>
      </c>
      <c r="W37" s="97">
        <v>2</v>
      </c>
      <c r="X37" s="98">
        <v>0.33333333333333331</v>
      </c>
      <c r="Y37" s="92">
        <v>1</v>
      </c>
      <c r="Z37" s="92" t="s">
        <v>139</v>
      </c>
      <c r="AA37" s="92">
        <v>1</v>
      </c>
      <c r="AB37" s="92" t="s">
        <v>139</v>
      </c>
      <c r="AC37" s="94">
        <f t="shared" si="1"/>
        <v>3</v>
      </c>
    </row>
    <row r="38" spans="1:38" ht="15.75" customHeight="1">
      <c r="A38" s="80"/>
      <c r="B38" s="157"/>
      <c r="C38" s="157"/>
      <c r="D38" s="157"/>
      <c r="E38" s="160"/>
      <c r="F38" s="102"/>
      <c r="G38" s="102"/>
      <c r="H38" s="102"/>
      <c r="I38" s="102"/>
      <c r="J38" s="63"/>
      <c r="K38" s="63"/>
      <c r="L38" s="62"/>
      <c r="M38" s="62"/>
      <c r="N38" s="62">
        <v>510</v>
      </c>
      <c r="O38" s="66"/>
      <c r="P38" s="81">
        <v>1</v>
      </c>
      <c r="Q38" s="96">
        <v>0.35416666666666669</v>
      </c>
      <c r="R38" s="92">
        <v>4</v>
      </c>
      <c r="S38" s="101" t="s">
        <v>138</v>
      </c>
      <c r="T38" s="92">
        <v>4</v>
      </c>
      <c r="U38" s="101" t="s">
        <v>138</v>
      </c>
      <c r="V38" s="94">
        <f t="shared" si="0"/>
        <v>8</v>
      </c>
      <c r="W38" s="97">
        <v>2</v>
      </c>
      <c r="X38" s="98">
        <v>0.35416666666666669</v>
      </c>
      <c r="Y38" s="92">
        <v>2</v>
      </c>
      <c r="Z38" s="92" t="s">
        <v>139</v>
      </c>
      <c r="AA38" s="92">
        <v>2</v>
      </c>
      <c r="AB38" s="92" t="s">
        <v>139</v>
      </c>
      <c r="AC38" s="94">
        <f t="shared" si="1"/>
        <v>5</v>
      </c>
    </row>
    <row r="39" spans="1:38" ht="15.75" customHeight="1">
      <c r="A39" s="80"/>
      <c r="B39" s="157" t="s">
        <v>141</v>
      </c>
      <c r="C39" s="157"/>
      <c r="D39" s="157"/>
      <c r="E39" s="160">
        <f>SUM(E35:E38)</f>
        <v>9.59</v>
      </c>
      <c r="F39" s="80"/>
      <c r="G39" s="80"/>
      <c r="H39" s="80"/>
      <c r="I39" s="80"/>
      <c r="J39" s="63"/>
      <c r="K39" s="63"/>
      <c r="L39" s="62"/>
      <c r="M39" s="62"/>
      <c r="N39" s="62">
        <v>540</v>
      </c>
      <c r="O39" s="66"/>
      <c r="P39" s="81">
        <v>1</v>
      </c>
      <c r="Q39" s="96">
        <v>0.375</v>
      </c>
      <c r="R39" s="92">
        <v>4</v>
      </c>
      <c r="S39" s="101" t="s">
        <v>138</v>
      </c>
      <c r="T39" s="92">
        <v>4</v>
      </c>
      <c r="U39" s="101" t="s">
        <v>138</v>
      </c>
      <c r="V39" s="94">
        <f t="shared" si="0"/>
        <v>6</v>
      </c>
      <c r="W39" s="97">
        <v>2</v>
      </c>
      <c r="X39" s="98">
        <v>0.375</v>
      </c>
      <c r="Y39" s="92">
        <v>3</v>
      </c>
      <c r="Z39" s="92" t="s">
        <v>142</v>
      </c>
      <c r="AA39" s="92">
        <v>3</v>
      </c>
      <c r="AB39" s="92" t="s">
        <v>142</v>
      </c>
      <c r="AC39" s="94">
        <f t="shared" si="1"/>
        <v>5</v>
      </c>
    </row>
    <row r="40" spans="1:38" ht="15.75" customHeight="1">
      <c r="A40" s="80"/>
      <c r="B40" s="157"/>
      <c r="C40" s="157"/>
      <c r="D40" s="157"/>
      <c r="E40" s="160"/>
      <c r="F40" s="80"/>
      <c r="G40" s="80"/>
      <c r="H40" s="80"/>
      <c r="I40" s="80"/>
      <c r="J40" s="63"/>
      <c r="K40" s="63"/>
      <c r="L40" s="78"/>
      <c r="M40" s="62"/>
      <c r="N40" s="62">
        <v>570</v>
      </c>
      <c r="O40" s="66"/>
      <c r="P40" s="81">
        <v>1</v>
      </c>
      <c r="Q40" s="96">
        <v>0.39583333333333331</v>
      </c>
      <c r="R40" s="92">
        <v>2</v>
      </c>
      <c r="S40" s="92" t="s">
        <v>143</v>
      </c>
      <c r="T40" s="92">
        <v>2</v>
      </c>
      <c r="U40" s="92" t="s">
        <v>143</v>
      </c>
      <c r="V40" s="94">
        <f t="shared" si="0"/>
        <v>4</v>
      </c>
      <c r="W40" s="97">
        <v>2</v>
      </c>
      <c r="X40" s="98">
        <v>0.39583333333333331</v>
      </c>
      <c r="Y40" s="92">
        <v>2</v>
      </c>
      <c r="Z40" s="92" t="s">
        <v>142</v>
      </c>
      <c r="AA40" s="92">
        <v>2</v>
      </c>
      <c r="AB40" s="92" t="s">
        <v>142</v>
      </c>
      <c r="AC40" s="94">
        <f t="shared" si="1"/>
        <v>5</v>
      </c>
    </row>
    <row r="41" spans="1:38" ht="15.75" customHeight="1">
      <c r="A41" s="80"/>
      <c r="B41" s="157"/>
      <c r="C41" s="157"/>
      <c r="D41" s="157"/>
      <c r="E41" s="158"/>
      <c r="F41" s="103"/>
      <c r="G41" s="103"/>
      <c r="H41" s="103"/>
      <c r="I41" s="103"/>
      <c r="J41" s="63"/>
      <c r="K41" s="63"/>
      <c r="L41" s="62"/>
      <c r="M41" s="62"/>
      <c r="N41" s="62">
        <v>600</v>
      </c>
      <c r="O41" s="66"/>
      <c r="P41" s="81">
        <v>1</v>
      </c>
      <c r="Q41" s="96">
        <v>0.41666666666666669</v>
      </c>
      <c r="R41" s="92">
        <v>2</v>
      </c>
      <c r="S41" s="92" t="s">
        <v>143</v>
      </c>
      <c r="T41" s="92">
        <v>2</v>
      </c>
      <c r="U41" s="92" t="s">
        <v>143</v>
      </c>
      <c r="V41" s="94">
        <f t="shared" si="0"/>
        <v>4</v>
      </c>
      <c r="W41" s="97">
        <v>2</v>
      </c>
      <c r="X41" s="98">
        <v>0.41666666666666669</v>
      </c>
      <c r="Y41" s="92">
        <v>3</v>
      </c>
      <c r="Z41" s="92" t="s">
        <v>142</v>
      </c>
      <c r="AA41" s="92">
        <v>3</v>
      </c>
      <c r="AB41" s="92" t="s">
        <v>142</v>
      </c>
      <c r="AC41" s="94">
        <f t="shared" si="1"/>
        <v>5</v>
      </c>
    </row>
    <row r="42" spans="1:38" ht="15.75" customHeight="1">
      <c r="A42" s="80"/>
      <c r="B42" s="157"/>
      <c r="C42" s="157"/>
      <c r="D42" s="157"/>
      <c r="E42" s="158"/>
      <c r="F42" s="80"/>
      <c r="G42" s="80"/>
      <c r="H42" s="80"/>
      <c r="I42" s="80"/>
      <c r="J42" s="63"/>
      <c r="K42" s="63"/>
      <c r="L42" s="62"/>
      <c r="M42" s="62"/>
      <c r="N42" s="62">
        <v>630</v>
      </c>
      <c r="O42" s="66"/>
      <c r="P42" s="81">
        <v>1</v>
      </c>
      <c r="Q42" s="96">
        <v>0.4375</v>
      </c>
      <c r="R42" s="92">
        <v>2</v>
      </c>
      <c r="S42" s="92" t="s">
        <v>143</v>
      </c>
      <c r="T42" s="92">
        <v>2</v>
      </c>
      <c r="U42" s="92" t="s">
        <v>143</v>
      </c>
      <c r="V42" s="94">
        <f t="shared" si="0"/>
        <v>4</v>
      </c>
      <c r="W42" s="97">
        <v>2</v>
      </c>
      <c r="X42" s="98">
        <v>0.4375</v>
      </c>
      <c r="Y42" s="92">
        <v>2</v>
      </c>
      <c r="Z42" s="92" t="s">
        <v>142</v>
      </c>
      <c r="AA42" s="92">
        <v>2</v>
      </c>
      <c r="AB42" s="92" t="s">
        <v>142</v>
      </c>
      <c r="AC42" s="94">
        <f t="shared" si="1"/>
        <v>5</v>
      </c>
    </row>
    <row r="43" spans="1:38" ht="15.75" customHeight="1">
      <c r="A43" s="80"/>
      <c r="B43" s="80"/>
      <c r="C43" s="80"/>
      <c r="D43" s="80"/>
      <c r="E43" s="80"/>
      <c r="F43" s="80"/>
      <c r="G43" s="80"/>
      <c r="H43" s="80"/>
      <c r="I43" s="80"/>
      <c r="J43" s="63"/>
      <c r="K43" s="63"/>
      <c r="L43" s="62"/>
      <c r="M43" s="62"/>
      <c r="N43" s="62">
        <v>660</v>
      </c>
      <c r="O43" s="66"/>
      <c r="P43" s="81">
        <v>1</v>
      </c>
      <c r="Q43" s="96">
        <v>0.45833333333333298</v>
      </c>
      <c r="R43" s="92">
        <v>2</v>
      </c>
      <c r="S43" s="92" t="s">
        <v>143</v>
      </c>
      <c r="T43" s="92">
        <v>2</v>
      </c>
      <c r="U43" s="92" t="s">
        <v>143</v>
      </c>
      <c r="V43" s="94">
        <f t="shared" si="0"/>
        <v>4</v>
      </c>
      <c r="W43" s="97">
        <v>2</v>
      </c>
      <c r="X43" s="98">
        <v>0.45833333333333298</v>
      </c>
      <c r="Y43" s="92">
        <v>3</v>
      </c>
      <c r="Z43" s="92" t="s">
        <v>142</v>
      </c>
      <c r="AA43" s="92">
        <v>3</v>
      </c>
      <c r="AB43" s="92" t="s">
        <v>142</v>
      </c>
      <c r="AC43" s="94">
        <f t="shared" si="1"/>
        <v>5</v>
      </c>
    </row>
    <row r="44" spans="1:38" ht="15.75" customHeight="1">
      <c r="A44" s="80"/>
      <c r="B44" s="80"/>
      <c r="C44" s="80"/>
      <c r="D44" s="80"/>
      <c r="E44" s="80"/>
      <c r="F44" s="80"/>
      <c r="G44" s="80"/>
      <c r="H44" s="80"/>
      <c r="I44" s="80"/>
      <c r="J44" s="63"/>
      <c r="K44" s="63"/>
      <c r="L44" s="62"/>
      <c r="M44" s="62"/>
      <c r="N44" s="62">
        <v>690</v>
      </c>
      <c r="O44" s="66"/>
      <c r="P44" s="81">
        <v>1</v>
      </c>
      <c r="Q44" s="96">
        <v>0.47916666666666702</v>
      </c>
      <c r="R44" s="92">
        <v>2</v>
      </c>
      <c r="S44" s="92" t="s">
        <v>143</v>
      </c>
      <c r="T44" s="92">
        <v>2</v>
      </c>
      <c r="U44" s="92" t="s">
        <v>143</v>
      </c>
      <c r="V44" s="94">
        <f t="shared" si="0"/>
        <v>4</v>
      </c>
      <c r="W44" s="97">
        <v>2</v>
      </c>
      <c r="X44" s="98">
        <v>0.47916666666666702</v>
      </c>
      <c r="Y44" s="92">
        <v>2</v>
      </c>
      <c r="Z44" s="92" t="s">
        <v>142</v>
      </c>
      <c r="AA44" s="92">
        <v>2</v>
      </c>
      <c r="AB44" s="92" t="s">
        <v>142</v>
      </c>
      <c r="AC44" s="94">
        <f t="shared" si="1"/>
        <v>5</v>
      </c>
    </row>
    <row r="45" spans="1:38" ht="15.75" customHeight="1">
      <c r="A45" s="80"/>
      <c r="B45" s="80"/>
      <c r="C45" s="80"/>
      <c r="D45" s="80"/>
      <c r="E45" s="80"/>
      <c r="F45" s="80"/>
      <c r="G45" s="80"/>
      <c r="H45" s="80"/>
      <c r="I45" s="80"/>
      <c r="J45" s="63"/>
      <c r="K45" s="63"/>
      <c r="L45" s="62"/>
      <c r="M45" s="62"/>
      <c r="N45" s="62">
        <v>720</v>
      </c>
      <c r="O45" s="66"/>
      <c r="P45" s="81">
        <v>1</v>
      </c>
      <c r="Q45" s="96">
        <v>0.5</v>
      </c>
      <c r="R45" s="92">
        <v>2</v>
      </c>
      <c r="S45" s="92" t="s">
        <v>143</v>
      </c>
      <c r="T45" s="92">
        <v>2</v>
      </c>
      <c r="U45" s="92" t="s">
        <v>143</v>
      </c>
      <c r="V45" s="94">
        <f t="shared" si="0"/>
        <v>4</v>
      </c>
      <c r="W45" s="97">
        <v>2</v>
      </c>
      <c r="X45" s="98">
        <v>0.5</v>
      </c>
      <c r="Y45" s="92">
        <v>3</v>
      </c>
      <c r="Z45" s="92" t="s">
        <v>142</v>
      </c>
      <c r="AA45" s="92">
        <v>3</v>
      </c>
      <c r="AB45" s="92" t="s">
        <v>142</v>
      </c>
      <c r="AC45" s="94">
        <f t="shared" si="1"/>
        <v>5</v>
      </c>
    </row>
    <row r="46" spans="1:38" ht="15.75" customHeight="1">
      <c r="A46" s="80"/>
      <c r="B46" s="80"/>
      <c r="C46" s="80"/>
      <c r="D46" s="80"/>
      <c r="E46" s="80"/>
      <c r="F46" s="80"/>
      <c r="G46" s="80"/>
      <c r="H46" s="80"/>
      <c r="I46" s="80"/>
      <c r="J46" s="63"/>
      <c r="K46" s="63"/>
      <c r="L46" s="62"/>
      <c r="M46" s="62"/>
      <c r="N46" s="62">
        <v>750</v>
      </c>
      <c r="O46" s="66"/>
      <c r="P46" s="81">
        <v>1</v>
      </c>
      <c r="Q46" s="96">
        <v>0.52083333333333337</v>
      </c>
      <c r="R46" s="92">
        <v>2</v>
      </c>
      <c r="S46" s="92" t="s">
        <v>143</v>
      </c>
      <c r="T46" s="92">
        <v>2</v>
      </c>
      <c r="U46" s="92" t="s">
        <v>143</v>
      </c>
      <c r="V46" s="94">
        <f t="shared" si="0"/>
        <v>4</v>
      </c>
      <c r="W46" s="97">
        <v>2</v>
      </c>
      <c r="X46" s="98">
        <v>0.52083333333333337</v>
      </c>
      <c r="Y46" s="92">
        <v>2</v>
      </c>
      <c r="Z46" s="92" t="s">
        <v>142</v>
      </c>
      <c r="AA46" s="92">
        <v>2</v>
      </c>
      <c r="AB46" s="92" t="s">
        <v>142</v>
      </c>
      <c r="AC46" s="94">
        <f t="shared" si="1"/>
        <v>5</v>
      </c>
    </row>
    <row r="47" spans="1:38" ht="15.75" customHeight="1">
      <c r="A47" s="80"/>
      <c r="B47" s="80"/>
      <c r="C47" s="80"/>
      <c r="D47" s="80"/>
      <c r="E47" s="80"/>
      <c r="F47" s="80"/>
      <c r="G47" s="80"/>
      <c r="H47" s="80"/>
      <c r="I47" s="80"/>
      <c r="J47" s="63"/>
      <c r="K47" s="63"/>
      <c r="L47" s="62"/>
      <c r="M47" s="62"/>
      <c r="N47" s="62">
        <v>780</v>
      </c>
      <c r="O47" s="66"/>
      <c r="P47" s="81">
        <v>1</v>
      </c>
      <c r="Q47" s="96">
        <v>0.54166666666666663</v>
      </c>
      <c r="R47" s="92">
        <v>2</v>
      </c>
      <c r="S47" s="92" t="s">
        <v>143</v>
      </c>
      <c r="T47" s="92">
        <v>2</v>
      </c>
      <c r="U47" s="92" t="s">
        <v>143</v>
      </c>
      <c r="V47" s="94">
        <f t="shared" si="0"/>
        <v>4</v>
      </c>
      <c r="W47" s="97">
        <v>2</v>
      </c>
      <c r="X47" s="98">
        <v>0.54166666666666663</v>
      </c>
      <c r="Y47" s="92">
        <v>3</v>
      </c>
      <c r="Z47" s="92" t="s">
        <v>142</v>
      </c>
      <c r="AA47" s="92">
        <v>3</v>
      </c>
      <c r="AB47" s="92" t="s">
        <v>142</v>
      </c>
      <c r="AC47" s="94">
        <f t="shared" si="1"/>
        <v>5</v>
      </c>
    </row>
    <row r="48" spans="1:38" ht="15.75" customHeight="1">
      <c r="A48" s="80"/>
      <c r="B48" s="80"/>
      <c r="C48" s="80"/>
      <c r="D48" s="80"/>
      <c r="E48" s="80"/>
      <c r="F48" s="80"/>
      <c r="G48" s="80"/>
      <c r="H48" s="80"/>
      <c r="I48" s="80"/>
      <c r="J48" s="63"/>
      <c r="K48" s="63"/>
      <c r="L48" s="62"/>
      <c r="M48" s="62"/>
      <c r="N48" s="62">
        <v>810</v>
      </c>
      <c r="O48" s="66"/>
      <c r="P48" s="81">
        <v>1</v>
      </c>
      <c r="Q48" s="96">
        <v>0.5625</v>
      </c>
      <c r="R48" s="92">
        <v>2</v>
      </c>
      <c r="S48" s="92" t="s">
        <v>143</v>
      </c>
      <c r="T48" s="92">
        <v>2</v>
      </c>
      <c r="U48" s="92" t="s">
        <v>143</v>
      </c>
      <c r="V48" s="94">
        <f t="shared" si="0"/>
        <v>4</v>
      </c>
      <c r="W48" s="97">
        <v>2</v>
      </c>
      <c r="X48" s="98">
        <v>0.5625</v>
      </c>
      <c r="Y48" s="92">
        <v>2</v>
      </c>
      <c r="Z48" s="92" t="s">
        <v>142</v>
      </c>
      <c r="AA48" s="92">
        <v>2</v>
      </c>
      <c r="AB48" s="92" t="s">
        <v>142</v>
      </c>
      <c r="AC48" s="94">
        <f t="shared" si="1"/>
        <v>5</v>
      </c>
    </row>
    <row r="49" spans="1:34" ht="15.75" customHeight="1">
      <c r="A49" s="80"/>
      <c r="B49" s="80"/>
      <c r="C49" s="80"/>
      <c r="D49" s="80"/>
      <c r="E49" s="80"/>
      <c r="F49" s="80"/>
      <c r="G49" s="80"/>
      <c r="H49" s="80"/>
      <c r="I49" s="80"/>
      <c r="J49" s="63"/>
      <c r="K49" s="63"/>
      <c r="L49" s="62"/>
      <c r="M49" s="62"/>
      <c r="N49" s="62">
        <v>840</v>
      </c>
      <c r="O49" s="66"/>
      <c r="P49" s="81">
        <v>1</v>
      </c>
      <c r="Q49" s="96">
        <v>0.58333333333333337</v>
      </c>
      <c r="R49" s="92">
        <v>2</v>
      </c>
      <c r="S49" s="92" t="s">
        <v>143</v>
      </c>
      <c r="T49" s="92">
        <v>2</v>
      </c>
      <c r="U49" s="92" t="s">
        <v>143</v>
      </c>
      <c r="V49" s="94">
        <f t="shared" si="0"/>
        <v>4</v>
      </c>
      <c r="W49" s="97">
        <v>2</v>
      </c>
      <c r="X49" s="98">
        <v>0.58333333333333337</v>
      </c>
      <c r="Y49" s="92">
        <v>3</v>
      </c>
      <c r="Z49" s="92" t="s">
        <v>142</v>
      </c>
      <c r="AA49" s="92">
        <v>3</v>
      </c>
      <c r="AB49" s="92" t="s">
        <v>142</v>
      </c>
      <c r="AC49" s="94">
        <f t="shared" si="1"/>
        <v>5</v>
      </c>
      <c r="AH49" s="68"/>
    </row>
    <row r="50" spans="1:34" ht="15.75" customHeight="1">
      <c r="A50" s="80"/>
      <c r="B50" s="80"/>
      <c r="C50" s="80"/>
      <c r="D50" s="80"/>
      <c r="E50" s="80"/>
      <c r="F50" s="80"/>
      <c r="G50" s="80"/>
      <c r="H50" s="80"/>
      <c r="I50" s="80"/>
      <c r="J50" s="63"/>
      <c r="K50" s="63"/>
      <c r="L50" s="62"/>
      <c r="M50" s="62"/>
      <c r="N50" s="62">
        <v>870</v>
      </c>
      <c r="O50" s="66"/>
      <c r="P50" s="81">
        <v>1</v>
      </c>
      <c r="Q50" s="96">
        <v>0.60416666666666663</v>
      </c>
      <c r="R50" s="92">
        <v>2</v>
      </c>
      <c r="S50" s="92" t="s">
        <v>143</v>
      </c>
      <c r="T50" s="92">
        <v>2</v>
      </c>
      <c r="U50" s="92" t="s">
        <v>143</v>
      </c>
      <c r="V50" s="94">
        <f t="shared" si="0"/>
        <v>4</v>
      </c>
      <c r="W50" s="97">
        <v>2</v>
      </c>
      <c r="X50" s="98">
        <v>0.60416666666666663</v>
      </c>
      <c r="Y50" s="92">
        <v>2</v>
      </c>
      <c r="Z50" s="92" t="s">
        <v>142</v>
      </c>
      <c r="AA50" s="92">
        <v>2</v>
      </c>
      <c r="AB50" s="92" t="s">
        <v>142</v>
      </c>
      <c r="AC50" s="94">
        <f t="shared" si="1"/>
        <v>5</v>
      </c>
      <c r="AH50" s="68"/>
    </row>
    <row r="51" spans="1:34" ht="15.75" customHeight="1">
      <c r="A51" s="80"/>
      <c r="B51" s="80"/>
      <c r="C51" s="80"/>
      <c r="D51" s="80"/>
      <c r="E51" s="80"/>
      <c r="F51" s="80"/>
      <c r="G51" s="80"/>
      <c r="H51" s="80"/>
      <c r="I51" s="80"/>
      <c r="J51" s="63"/>
      <c r="K51" s="63"/>
      <c r="L51" s="62"/>
      <c r="M51" s="62"/>
      <c r="N51" s="62">
        <v>900</v>
      </c>
      <c r="O51" s="66"/>
      <c r="P51" s="81">
        <v>1</v>
      </c>
      <c r="Q51" s="96">
        <v>0.625</v>
      </c>
      <c r="R51" s="92">
        <v>2</v>
      </c>
      <c r="S51" s="92" t="s">
        <v>143</v>
      </c>
      <c r="T51" s="92">
        <v>2</v>
      </c>
      <c r="U51" s="92" t="s">
        <v>143</v>
      </c>
      <c r="V51" s="94">
        <f t="shared" si="0"/>
        <v>4</v>
      </c>
      <c r="W51" s="97">
        <v>2</v>
      </c>
      <c r="X51" s="98">
        <v>0.625</v>
      </c>
      <c r="Y51" s="92">
        <v>3</v>
      </c>
      <c r="Z51" s="92" t="s">
        <v>142</v>
      </c>
      <c r="AA51" s="92">
        <v>3</v>
      </c>
      <c r="AB51" s="92" t="s">
        <v>142</v>
      </c>
      <c r="AC51" s="94">
        <f t="shared" si="1"/>
        <v>5</v>
      </c>
      <c r="AH51" s="68"/>
    </row>
    <row r="52" spans="1:34" ht="15.75" customHeight="1">
      <c r="A52" s="80"/>
      <c r="B52" s="80"/>
      <c r="C52" s="80"/>
      <c r="D52" s="80"/>
      <c r="E52" s="80"/>
      <c r="F52" s="80"/>
      <c r="G52" s="80"/>
      <c r="H52" s="80"/>
      <c r="I52" s="80"/>
      <c r="J52" s="63"/>
      <c r="K52" s="63"/>
      <c r="L52" s="62"/>
      <c r="M52" s="62"/>
      <c r="N52" s="62">
        <v>930</v>
      </c>
      <c r="O52" s="66"/>
      <c r="P52" s="81">
        <v>1</v>
      </c>
      <c r="Q52" s="96">
        <v>0.64583333333333337</v>
      </c>
      <c r="R52" s="92">
        <v>2</v>
      </c>
      <c r="S52" s="92" t="s">
        <v>143</v>
      </c>
      <c r="T52" s="92">
        <v>2</v>
      </c>
      <c r="U52" s="92" t="s">
        <v>143</v>
      </c>
      <c r="V52" s="94">
        <f t="shared" si="0"/>
        <v>5</v>
      </c>
      <c r="W52" s="97">
        <v>2</v>
      </c>
      <c r="X52" s="98">
        <v>0.64583333333333337</v>
      </c>
      <c r="Y52" s="92">
        <v>2</v>
      </c>
      <c r="Z52" s="92" t="s">
        <v>142</v>
      </c>
      <c r="AA52" s="92">
        <v>2</v>
      </c>
      <c r="AB52" s="92" t="s">
        <v>142</v>
      </c>
      <c r="AC52" s="94">
        <f t="shared" si="1"/>
        <v>5</v>
      </c>
      <c r="AH52" s="68"/>
    </row>
    <row r="53" spans="1:34" ht="15.75" customHeight="1">
      <c r="A53" s="80"/>
      <c r="B53" s="80"/>
      <c r="C53" s="80"/>
      <c r="D53" s="80"/>
      <c r="E53" s="80"/>
      <c r="F53" s="80"/>
      <c r="G53" s="80"/>
      <c r="H53" s="80"/>
      <c r="I53" s="80"/>
      <c r="J53" s="63"/>
      <c r="K53" s="63"/>
      <c r="L53" s="62"/>
      <c r="M53" s="62"/>
      <c r="N53" s="62">
        <v>960</v>
      </c>
      <c r="O53" s="66"/>
      <c r="P53" s="81">
        <v>1</v>
      </c>
      <c r="Q53" s="96">
        <v>0.66666666666666663</v>
      </c>
      <c r="R53" s="92">
        <v>3</v>
      </c>
      <c r="S53" s="92">
        <v>10</v>
      </c>
      <c r="T53" s="92">
        <v>3</v>
      </c>
      <c r="U53" s="92">
        <v>10</v>
      </c>
      <c r="V53" s="94">
        <f t="shared" si="0"/>
        <v>6</v>
      </c>
      <c r="W53" s="97">
        <v>2</v>
      </c>
      <c r="X53" s="98">
        <v>0.66666666666666663</v>
      </c>
      <c r="Y53" s="92">
        <v>3</v>
      </c>
      <c r="Z53" s="92" t="s">
        <v>142</v>
      </c>
      <c r="AA53" s="92">
        <v>3</v>
      </c>
      <c r="AB53" s="92" t="s">
        <v>142</v>
      </c>
      <c r="AC53" s="94">
        <f t="shared" si="1"/>
        <v>5</v>
      </c>
      <c r="AH53" s="68"/>
    </row>
    <row r="54" spans="1:34" ht="15.75" customHeight="1">
      <c r="A54" s="80"/>
      <c r="B54" s="80"/>
      <c r="C54" s="80"/>
      <c r="D54" s="80"/>
      <c r="E54" s="80"/>
      <c r="F54" s="80"/>
      <c r="G54" s="80"/>
      <c r="H54" s="80"/>
      <c r="I54" s="80"/>
      <c r="J54" s="63"/>
      <c r="K54" s="63"/>
      <c r="L54" s="62"/>
      <c r="M54" s="62"/>
      <c r="N54" s="62">
        <v>990</v>
      </c>
      <c r="O54" s="66"/>
      <c r="P54" s="81">
        <v>1</v>
      </c>
      <c r="Q54" s="96">
        <v>0.6875</v>
      </c>
      <c r="R54" s="92">
        <v>3</v>
      </c>
      <c r="S54" s="92">
        <v>10</v>
      </c>
      <c r="T54" s="92">
        <v>3</v>
      </c>
      <c r="U54" s="92">
        <v>10</v>
      </c>
      <c r="V54" s="94">
        <f t="shared" si="0"/>
        <v>6</v>
      </c>
      <c r="W54" s="97">
        <v>2</v>
      </c>
      <c r="X54" s="98">
        <v>0.6875</v>
      </c>
      <c r="Y54" s="92">
        <v>2</v>
      </c>
      <c r="Z54" s="92" t="s">
        <v>142</v>
      </c>
      <c r="AA54" s="92">
        <v>2</v>
      </c>
      <c r="AB54" s="92" t="s">
        <v>142</v>
      </c>
      <c r="AC54" s="94">
        <f t="shared" si="1"/>
        <v>5</v>
      </c>
      <c r="AH54" s="68"/>
    </row>
    <row r="55" spans="1:34" ht="15.75" customHeight="1">
      <c r="A55" s="80"/>
      <c r="B55" s="80"/>
      <c r="C55" s="80"/>
      <c r="D55" s="80"/>
      <c r="E55" s="80"/>
      <c r="F55" s="80"/>
      <c r="G55" s="80"/>
      <c r="H55" s="80"/>
      <c r="I55" s="80"/>
      <c r="J55" s="63"/>
      <c r="K55" s="63"/>
      <c r="L55" s="62"/>
      <c r="M55" s="62"/>
      <c r="N55" s="62">
        <v>1020</v>
      </c>
      <c r="O55" s="66"/>
      <c r="P55" s="81">
        <v>1</v>
      </c>
      <c r="Q55" s="96">
        <v>0.70833333333333337</v>
      </c>
      <c r="R55" s="92">
        <v>3</v>
      </c>
      <c r="S55" s="92">
        <v>10</v>
      </c>
      <c r="T55" s="92">
        <v>3</v>
      </c>
      <c r="U55" s="92">
        <v>10</v>
      </c>
      <c r="V55" s="94">
        <f t="shared" si="0"/>
        <v>6</v>
      </c>
      <c r="W55" s="97">
        <v>2</v>
      </c>
      <c r="X55" s="98">
        <v>0.70833333333333337</v>
      </c>
      <c r="Y55" s="92">
        <v>3</v>
      </c>
      <c r="Z55" s="92" t="s">
        <v>142</v>
      </c>
      <c r="AA55" s="92">
        <v>3</v>
      </c>
      <c r="AB55" s="92" t="s">
        <v>142</v>
      </c>
      <c r="AC55" s="94">
        <f t="shared" si="1"/>
        <v>5</v>
      </c>
      <c r="AH55" s="68"/>
    </row>
    <row r="56" spans="1:34" ht="15.75" customHeight="1">
      <c r="A56" s="80"/>
      <c r="B56" s="80"/>
      <c r="C56" s="80"/>
      <c r="D56" s="80"/>
      <c r="E56" s="80"/>
      <c r="F56" s="80"/>
      <c r="G56" s="80"/>
      <c r="H56" s="80"/>
      <c r="I56" s="80"/>
      <c r="J56" s="63"/>
      <c r="K56" s="63"/>
      <c r="L56" s="62"/>
      <c r="M56" s="62"/>
      <c r="N56" s="62">
        <v>1050</v>
      </c>
      <c r="O56" s="66"/>
      <c r="P56" s="81">
        <v>1</v>
      </c>
      <c r="Q56" s="96">
        <v>0.72916666666666663</v>
      </c>
      <c r="R56" s="92">
        <v>3</v>
      </c>
      <c r="S56" s="92">
        <v>10</v>
      </c>
      <c r="T56" s="92">
        <v>3</v>
      </c>
      <c r="U56" s="92">
        <v>10</v>
      </c>
      <c r="V56" s="94">
        <f t="shared" si="0"/>
        <v>6</v>
      </c>
      <c r="W56" s="97">
        <v>2</v>
      </c>
      <c r="X56" s="98">
        <v>0.72916666666666663</v>
      </c>
      <c r="Y56" s="92">
        <v>2</v>
      </c>
      <c r="Z56" s="92" t="s">
        <v>142</v>
      </c>
      <c r="AA56" s="92">
        <v>2</v>
      </c>
      <c r="AB56" s="92" t="s">
        <v>142</v>
      </c>
      <c r="AC56" s="94">
        <f t="shared" si="1"/>
        <v>5</v>
      </c>
      <c r="AH56" s="68"/>
    </row>
    <row r="57" spans="1:34" ht="15.75" customHeight="1">
      <c r="A57" s="80"/>
      <c r="B57" s="80"/>
      <c r="C57" s="80"/>
      <c r="D57" s="80"/>
      <c r="E57" s="80"/>
      <c r="F57" s="80"/>
      <c r="G57" s="80"/>
      <c r="H57" s="80"/>
      <c r="I57" s="80"/>
      <c r="J57" s="63"/>
      <c r="K57" s="63"/>
      <c r="L57" s="62"/>
      <c r="M57" s="62"/>
      <c r="N57" s="62">
        <v>1080</v>
      </c>
      <c r="O57" s="66"/>
      <c r="P57" s="81">
        <v>1</v>
      </c>
      <c r="Q57" s="96">
        <v>0.75</v>
      </c>
      <c r="R57" s="92">
        <v>3</v>
      </c>
      <c r="S57" s="92">
        <v>10</v>
      </c>
      <c r="T57" s="92">
        <v>3</v>
      </c>
      <c r="U57" s="92">
        <v>10</v>
      </c>
      <c r="V57" s="94">
        <f t="shared" si="0"/>
        <v>6</v>
      </c>
      <c r="W57" s="97">
        <v>2</v>
      </c>
      <c r="X57" s="98">
        <v>0.75</v>
      </c>
      <c r="Y57" s="92">
        <v>3</v>
      </c>
      <c r="Z57" s="92" t="s">
        <v>142</v>
      </c>
      <c r="AA57" s="92">
        <v>3</v>
      </c>
      <c r="AB57" s="92" t="s">
        <v>142</v>
      </c>
      <c r="AC57" s="94">
        <f t="shared" si="1"/>
        <v>5</v>
      </c>
      <c r="AH57" s="68"/>
    </row>
    <row r="58" spans="1:34" ht="15.75" customHeight="1">
      <c r="A58" s="80"/>
      <c r="B58" s="80"/>
      <c r="C58" s="80"/>
      <c r="D58" s="80"/>
      <c r="E58" s="80"/>
      <c r="F58" s="80"/>
      <c r="G58" s="80"/>
      <c r="H58" s="80"/>
      <c r="I58" s="80"/>
      <c r="J58" s="63"/>
      <c r="K58" s="63"/>
      <c r="L58" s="62"/>
      <c r="M58" s="62"/>
      <c r="N58" s="62">
        <v>1110</v>
      </c>
      <c r="O58" s="66"/>
      <c r="P58" s="81">
        <v>1</v>
      </c>
      <c r="Q58" s="96">
        <v>0.77083333333333337</v>
      </c>
      <c r="R58" s="92">
        <v>3</v>
      </c>
      <c r="S58" s="92">
        <v>10</v>
      </c>
      <c r="T58" s="92">
        <v>3</v>
      </c>
      <c r="U58" s="92">
        <v>10</v>
      </c>
      <c r="V58" s="94">
        <f t="shared" si="0"/>
        <v>6</v>
      </c>
      <c r="W58" s="97">
        <v>2</v>
      </c>
      <c r="X58" s="98">
        <v>0.77083333333333337</v>
      </c>
      <c r="Y58" s="92">
        <v>2</v>
      </c>
      <c r="Z58" s="92" t="s">
        <v>142</v>
      </c>
      <c r="AA58" s="92">
        <v>2</v>
      </c>
      <c r="AB58" s="92" t="s">
        <v>142</v>
      </c>
      <c r="AC58" s="94">
        <f t="shared" si="1"/>
        <v>5</v>
      </c>
      <c r="AH58" s="68"/>
    </row>
    <row r="59" spans="1:34" ht="15.75" customHeight="1">
      <c r="A59" s="80"/>
      <c r="B59" s="80"/>
      <c r="C59" s="80"/>
      <c r="D59" s="80"/>
      <c r="E59" s="80"/>
      <c r="F59" s="80"/>
      <c r="G59" s="80"/>
      <c r="H59" s="80"/>
      <c r="I59" s="80"/>
      <c r="J59" s="63"/>
      <c r="K59" s="63"/>
      <c r="L59" s="62"/>
      <c r="M59" s="62"/>
      <c r="N59" s="62">
        <v>1140</v>
      </c>
      <c r="O59" s="66"/>
      <c r="P59" s="81">
        <v>1</v>
      </c>
      <c r="Q59" s="96">
        <v>0.79166666666666663</v>
      </c>
      <c r="R59" s="92">
        <v>3</v>
      </c>
      <c r="S59" s="92">
        <v>10</v>
      </c>
      <c r="T59" s="92">
        <v>3</v>
      </c>
      <c r="U59" s="92">
        <v>10</v>
      </c>
      <c r="V59" s="94">
        <f t="shared" si="0"/>
        <v>6</v>
      </c>
      <c r="W59" s="97">
        <v>2</v>
      </c>
      <c r="X59" s="98">
        <v>0.79166666666666663</v>
      </c>
      <c r="Y59" s="92">
        <v>3</v>
      </c>
      <c r="Z59" s="92" t="s">
        <v>142</v>
      </c>
      <c r="AA59" s="92">
        <v>3</v>
      </c>
      <c r="AB59" s="92" t="s">
        <v>142</v>
      </c>
      <c r="AC59" s="94">
        <f t="shared" si="1"/>
        <v>5</v>
      </c>
      <c r="AH59" s="68"/>
    </row>
    <row r="60" spans="1:34" ht="15.75" customHeight="1">
      <c r="A60" s="80"/>
      <c r="B60" s="80"/>
      <c r="C60" s="80"/>
      <c r="D60" s="80"/>
      <c r="E60" s="102"/>
      <c r="F60" s="102"/>
      <c r="G60" s="102"/>
      <c r="H60" s="102"/>
      <c r="I60" s="102"/>
      <c r="J60" s="63"/>
      <c r="K60" s="63"/>
      <c r="L60" s="62"/>
      <c r="M60" s="62"/>
      <c r="N60" s="62">
        <v>1170</v>
      </c>
      <c r="O60" s="66"/>
      <c r="P60" s="81">
        <v>1</v>
      </c>
      <c r="Q60" s="96">
        <v>0.8125</v>
      </c>
      <c r="R60" s="92">
        <v>3</v>
      </c>
      <c r="S60" s="92">
        <v>10</v>
      </c>
      <c r="T60" s="92">
        <v>3</v>
      </c>
      <c r="U60" s="92">
        <v>10</v>
      </c>
      <c r="V60" s="94">
        <f t="shared" si="0"/>
        <v>4</v>
      </c>
      <c r="W60" s="97">
        <v>2</v>
      </c>
      <c r="X60" s="98">
        <v>0.8125</v>
      </c>
      <c r="Y60" s="92">
        <v>2</v>
      </c>
      <c r="Z60" s="92" t="s">
        <v>142</v>
      </c>
      <c r="AA60" s="92">
        <v>2</v>
      </c>
      <c r="AB60" s="92" t="s">
        <v>142</v>
      </c>
      <c r="AC60" s="94">
        <f t="shared" si="1"/>
        <v>3</v>
      </c>
      <c r="AH60" s="68"/>
    </row>
    <row r="61" spans="1:34" ht="15.75" customHeight="1">
      <c r="A61" s="80"/>
      <c r="B61" s="80"/>
      <c r="C61" s="80"/>
      <c r="D61" s="80"/>
      <c r="E61" s="80"/>
      <c r="F61" s="80"/>
      <c r="G61" s="80"/>
      <c r="H61" s="80"/>
      <c r="I61" s="80"/>
      <c r="J61" s="63"/>
      <c r="K61" s="63"/>
      <c r="L61" s="62"/>
      <c r="M61" s="62"/>
      <c r="N61" s="62">
        <v>1200</v>
      </c>
      <c r="O61" s="66"/>
      <c r="P61" s="81">
        <v>1</v>
      </c>
      <c r="Q61" s="96">
        <v>0.83333333333333337</v>
      </c>
      <c r="R61" s="92">
        <v>1</v>
      </c>
      <c r="S61" s="104" t="s">
        <v>139</v>
      </c>
      <c r="T61" s="92">
        <v>1</v>
      </c>
      <c r="U61" s="104" t="s">
        <v>139</v>
      </c>
      <c r="V61" s="94">
        <f t="shared" si="0"/>
        <v>3</v>
      </c>
      <c r="W61" s="97">
        <v>2</v>
      </c>
      <c r="X61" s="98">
        <v>0.83333333333333337</v>
      </c>
      <c r="Y61" s="92">
        <v>1</v>
      </c>
      <c r="Z61" s="104" t="s">
        <v>139</v>
      </c>
      <c r="AA61" s="92">
        <v>1</v>
      </c>
      <c r="AB61" s="104" t="s">
        <v>139</v>
      </c>
      <c r="AC61" s="94">
        <f t="shared" si="1"/>
        <v>3</v>
      </c>
      <c r="AH61" s="68"/>
    </row>
    <row r="62" spans="1:34" ht="15.75" customHeight="1">
      <c r="A62" s="80"/>
      <c r="B62" s="80"/>
      <c r="C62" s="80"/>
      <c r="D62" s="103"/>
      <c r="E62" s="103"/>
      <c r="F62" s="103"/>
      <c r="G62" s="103"/>
      <c r="H62" s="103"/>
      <c r="I62" s="103"/>
      <c r="J62" s="63"/>
      <c r="K62" s="63"/>
      <c r="L62" s="62"/>
      <c r="M62" s="62"/>
      <c r="N62" s="62">
        <v>1230</v>
      </c>
      <c r="O62" s="66"/>
      <c r="P62" s="81">
        <v>1</v>
      </c>
      <c r="Q62" s="96">
        <v>0.85416666666666663</v>
      </c>
      <c r="R62" s="92">
        <v>2</v>
      </c>
      <c r="S62" s="104" t="s">
        <v>139</v>
      </c>
      <c r="T62" s="92">
        <v>2</v>
      </c>
      <c r="U62" s="104" t="s">
        <v>139</v>
      </c>
      <c r="V62" s="94">
        <f t="shared" si="0"/>
        <v>3</v>
      </c>
      <c r="W62" s="97">
        <v>2</v>
      </c>
      <c r="X62" s="98">
        <v>0.85416666666666663</v>
      </c>
      <c r="Y62" s="92">
        <v>2</v>
      </c>
      <c r="Z62" s="104" t="s">
        <v>139</v>
      </c>
      <c r="AA62" s="92">
        <v>2</v>
      </c>
      <c r="AB62" s="104" t="s">
        <v>139</v>
      </c>
      <c r="AC62" s="94">
        <f t="shared" si="1"/>
        <v>3</v>
      </c>
      <c r="AH62" s="68"/>
    </row>
    <row r="63" spans="1:34" ht="15.75" customHeight="1">
      <c r="A63" s="80"/>
      <c r="B63" s="80"/>
      <c r="C63" s="80"/>
      <c r="D63" s="102"/>
      <c r="E63" s="102"/>
      <c r="F63" s="102"/>
      <c r="G63" s="102"/>
      <c r="H63" s="102"/>
      <c r="I63" s="102"/>
      <c r="J63" s="63"/>
      <c r="K63" s="63"/>
      <c r="L63" s="62"/>
      <c r="M63" s="62"/>
      <c r="N63" s="62">
        <v>1260</v>
      </c>
      <c r="O63" s="66"/>
      <c r="P63" s="81">
        <v>1</v>
      </c>
      <c r="Q63" s="96">
        <v>0.875</v>
      </c>
      <c r="R63" s="92">
        <v>1</v>
      </c>
      <c r="S63" s="104" t="s">
        <v>139</v>
      </c>
      <c r="T63" s="92">
        <v>1</v>
      </c>
      <c r="U63" s="104" t="s">
        <v>139</v>
      </c>
      <c r="V63" s="94">
        <f t="shared" si="0"/>
        <v>3</v>
      </c>
      <c r="W63" s="97">
        <v>2</v>
      </c>
      <c r="X63" s="98">
        <v>0.875</v>
      </c>
      <c r="Y63" s="92">
        <v>1</v>
      </c>
      <c r="Z63" s="104" t="s">
        <v>139</v>
      </c>
      <c r="AA63" s="92">
        <v>1</v>
      </c>
      <c r="AB63" s="104" t="s">
        <v>139</v>
      </c>
      <c r="AC63" s="94">
        <f t="shared" si="1"/>
        <v>3</v>
      </c>
      <c r="AH63" s="68"/>
    </row>
    <row r="64" spans="1:34" ht="15.75" customHeight="1">
      <c r="A64" s="80"/>
      <c r="B64" s="80"/>
      <c r="C64" s="80"/>
      <c r="D64" s="102"/>
      <c r="E64" s="102"/>
      <c r="F64" s="102"/>
      <c r="G64" s="102"/>
      <c r="H64" s="102"/>
      <c r="I64" s="102"/>
      <c r="J64" s="63"/>
      <c r="K64" s="63"/>
      <c r="L64" s="62"/>
      <c r="M64" s="62"/>
      <c r="N64" s="62">
        <v>1290</v>
      </c>
      <c r="O64" s="66"/>
      <c r="P64" s="81">
        <v>1</v>
      </c>
      <c r="Q64" s="96">
        <v>0.89583333333333304</v>
      </c>
      <c r="R64" s="92">
        <v>2</v>
      </c>
      <c r="S64" s="104" t="s">
        <v>139</v>
      </c>
      <c r="T64" s="92">
        <v>2</v>
      </c>
      <c r="U64" s="104" t="s">
        <v>139</v>
      </c>
      <c r="V64" s="94">
        <f t="shared" si="0"/>
        <v>3</v>
      </c>
      <c r="W64" s="97">
        <v>2</v>
      </c>
      <c r="X64" s="98">
        <v>0.89583333333333304</v>
      </c>
      <c r="Y64" s="92">
        <v>2</v>
      </c>
      <c r="Z64" s="104" t="s">
        <v>139</v>
      </c>
      <c r="AA64" s="92">
        <v>2</v>
      </c>
      <c r="AB64" s="104" t="s">
        <v>139</v>
      </c>
      <c r="AC64" s="94">
        <f t="shared" si="1"/>
        <v>3</v>
      </c>
      <c r="AH64" s="68"/>
    </row>
    <row r="65" spans="1:34" ht="15.75" customHeight="1">
      <c r="A65" s="80"/>
      <c r="B65" s="80"/>
      <c r="C65" s="80"/>
      <c r="D65" s="80"/>
      <c r="E65" s="80"/>
      <c r="F65" s="80"/>
      <c r="G65" s="80"/>
      <c r="H65" s="80"/>
      <c r="I65" s="80"/>
      <c r="J65" s="63"/>
      <c r="K65" s="63"/>
      <c r="L65" s="62"/>
      <c r="M65" s="62"/>
      <c r="N65" s="62">
        <v>1320</v>
      </c>
      <c r="O65" s="66"/>
      <c r="P65" s="81">
        <v>1</v>
      </c>
      <c r="Q65" s="96">
        <v>0.91666666666666663</v>
      </c>
      <c r="R65" s="92">
        <v>1</v>
      </c>
      <c r="S65" s="104" t="s">
        <v>139</v>
      </c>
      <c r="T65" s="92">
        <v>1</v>
      </c>
      <c r="U65" s="104" t="s">
        <v>139</v>
      </c>
      <c r="V65" s="94">
        <f t="shared" si="0"/>
        <v>3</v>
      </c>
      <c r="W65" s="97">
        <v>2</v>
      </c>
      <c r="X65" s="98">
        <v>0.91666666666666663</v>
      </c>
      <c r="Y65" s="92">
        <v>1</v>
      </c>
      <c r="Z65" s="104" t="s">
        <v>139</v>
      </c>
      <c r="AA65" s="92">
        <v>1</v>
      </c>
      <c r="AB65" s="104" t="s">
        <v>139</v>
      </c>
      <c r="AC65" s="94">
        <f t="shared" si="1"/>
        <v>3</v>
      </c>
      <c r="AH65" s="68"/>
    </row>
    <row r="66" spans="1:34" ht="15.75" customHeight="1">
      <c r="A66" s="80"/>
      <c r="B66" s="80"/>
      <c r="C66" s="80"/>
      <c r="D66" s="80"/>
      <c r="E66" s="80"/>
      <c r="F66" s="80"/>
      <c r="G66" s="80"/>
      <c r="H66" s="80"/>
      <c r="I66" s="80"/>
      <c r="J66" s="63"/>
      <c r="K66" s="63"/>
      <c r="L66" s="62"/>
      <c r="M66" s="62"/>
      <c r="N66" s="62">
        <v>1350</v>
      </c>
      <c r="O66" s="66"/>
      <c r="P66" s="81">
        <v>1</v>
      </c>
      <c r="Q66" s="96">
        <v>0.9375</v>
      </c>
      <c r="R66" s="92">
        <v>2</v>
      </c>
      <c r="S66" s="104" t="s">
        <v>139</v>
      </c>
      <c r="T66" s="92">
        <v>2</v>
      </c>
      <c r="U66" s="104" t="s">
        <v>139</v>
      </c>
      <c r="V66" s="94">
        <f t="shared" si="0"/>
        <v>2</v>
      </c>
      <c r="W66" s="97">
        <v>2</v>
      </c>
      <c r="X66" s="98">
        <v>0.9375</v>
      </c>
      <c r="Y66" s="92">
        <v>2</v>
      </c>
      <c r="Z66" s="104" t="s">
        <v>139</v>
      </c>
      <c r="AA66" s="92">
        <v>2</v>
      </c>
      <c r="AB66" s="104" t="s">
        <v>139</v>
      </c>
      <c r="AC66" s="94">
        <f t="shared" si="1"/>
        <v>2</v>
      </c>
      <c r="AH66" s="68"/>
    </row>
    <row r="67" spans="1:34" ht="15.75" customHeight="1">
      <c r="A67" s="80"/>
      <c r="B67" s="80"/>
      <c r="C67" s="80"/>
      <c r="D67" s="80"/>
      <c r="E67" s="80"/>
      <c r="F67" s="80"/>
      <c r="G67" s="80"/>
      <c r="H67" s="80"/>
      <c r="I67" s="80"/>
      <c r="J67" s="63"/>
      <c r="K67" s="63"/>
      <c r="L67" s="62"/>
      <c r="M67" s="62"/>
      <c r="N67" s="62">
        <v>1380</v>
      </c>
      <c r="O67" s="66"/>
      <c r="P67" s="81">
        <v>1</v>
      </c>
      <c r="Q67" s="96">
        <v>0.95833333333333337</v>
      </c>
      <c r="R67" s="92">
        <v>0</v>
      </c>
      <c r="S67" s="92" t="s">
        <v>133</v>
      </c>
      <c r="T67" s="92">
        <v>0</v>
      </c>
      <c r="U67" s="92" t="s">
        <v>133</v>
      </c>
      <c r="V67" s="94">
        <f t="shared" si="0"/>
        <v>0</v>
      </c>
      <c r="W67" s="97">
        <v>2</v>
      </c>
      <c r="X67" s="98">
        <v>0.95833333333333337</v>
      </c>
      <c r="Y67" s="92">
        <v>0</v>
      </c>
      <c r="Z67" s="92" t="s">
        <v>133</v>
      </c>
      <c r="AA67" s="92">
        <v>0</v>
      </c>
      <c r="AB67" s="92" t="s">
        <v>133</v>
      </c>
      <c r="AC67" s="94">
        <f t="shared" si="1"/>
        <v>0</v>
      </c>
      <c r="AH67" s="68"/>
    </row>
    <row r="68" spans="1:34" ht="15.75" customHeight="1">
      <c r="A68" s="80"/>
      <c r="B68" s="80"/>
      <c r="C68" s="80"/>
      <c r="D68" s="80"/>
      <c r="E68" s="80"/>
      <c r="F68" s="80"/>
      <c r="G68" s="80"/>
      <c r="H68" s="80"/>
      <c r="I68" s="80"/>
      <c r="J68" s="63"/>
      <c r="K68" s="63"/>
      <c r="L68" s="62"/>
      <c r="M68" s="62"/>
      <c r="N68" s="62">
        <v>1410</v>
      </c>
      <c r="O68" s="66"/>
      <c r="P68" s="81">
        <v>1</v>
      </c>
      <c r="Q68" s="96">
        <v>0.97916666666666663</v>
      </c>
      <c r="R68" s="92">
        <v>0</v>
      </c>
      <c r="S68" s="92" t="s">
        <v>133</v>
      </c>
      <c r="T68" s="92">
        <v>0</v>
      </c>
      <c r="U68" s="92" t="s">
        <v>133</v>
      </c>
      <c r="V68" s="94">
        <f t="shared" si="0"/>
        <v>0</v>
      </c>
      <c r="W68" s="97">
        <v>2</v>
      </c>
      <c r="X68" s="98">
        <v>0.97916666666666663</v>
      </c>
      <c r="Y68" s="92">
        <v>0</v>
      </c>
      <c r="Z68" s="92" t="s">
        <v>133</v>
      </c>
      <c r="AA68" s="92">
        <v>0</v>
      </c>
      <c r="AB68" s="92" t="s">
        <v>133</v>
      </c>
      <c r="AC68" s="94">
        <f t="shared" si="1"/>
        <v>0</v>
      </c>
      <c r="AH68" s="68"/>
    </row>
    <row r="69" spans="1:34" ht="15.75" customHeight="1">
      <c r="A69" s="80"/>
      <c r="B69" s="80"/>
      <c r="C69" s="80"/>
      <c r="D69" s="80"/>
      <c r="E69" s="80"/>
      <c r="F69" s="80"/>
      <c r="G69" s="80"/>
      <c r="H69" s="80"/>
      <c r="I69" s="80"/>
      <c r="J69" s="63"/>
      <c r="K69" s="63"/>
      <c r="L69" s="62"/>
      <c r="M69" s="62"/>
      <c r="N69" s="62">
        <v>0</v>
      </c>
      <c r="O69" s="66"/>
      <c r="P69" s="81">
        <v>1</v>
      </c>
      <c r="Q69" s="96">
        <v>0</v>
      </c>
      <c r="R69" s="92">
        <v>0</v>
      </c>
      <c r="S69" s="92" t="s">
        <v>133</v>
      </c>
      <c r="T69" s="92">
        <v>0</v>
      </c>
      <c r="U69" s="92" t="s">
        <v>133</v>
      </c>
      <c r="V69" s="94">
        <f t="shared" si="0"/>
        <v>0</v>
      </c>
      <c r="W69" s="97">
        <v>2</v>
      </c>
      <c r="X69" s="98">
        <v>0</v>
      </c>
      <c r="Y69" s="92">
        <v>0</v>
      </c>
      <c r="Z69" s="92" t="s">
        <v>133</v>
      </c>
      <c r="AA69" s="92">
        <v>0</v>
      </c>
      <c r="AB69" s="92" t="s">
        <v>133</v>
      </c>
      <c r="AC69" s="94">
        <f t="shared" si="1"/>
        <v>0</v>
      </c>
      <c r="AH69" s="68"/>
    </row>
    <row r="70" spans="1:34" ht="15.75" customHeight="1">
      <c r="A70" s="62"/>
      <c r="B70" s="62"/>
      <c r="C70" s="62"/>
      <c r="D70" s="67"/>
      <c r="E70" s="67"/>
      <c r="F70" s="67"/>
      <c r="G70" s="67"/>
      <c r="H70" s="67"/>
      <c r="I70" s="67"/>
      <c r="J70" s="63"/>
      <c r="K70" s="63"/>
      <c r="L70" s="62"/>
      <c r="M70" s="62"/>
      <c r="N70" s="62">
        <v>30</v>
      </c>
      <c r="O70" s="66"/>
      <c r="P70" s="81">
        <v>1</v>
      </c>
      <c r="Q70" s="96">
        <v>2.0833333333333332E-2</v>
      </c>
      <c r="R70" s="92">
        <v>0</v>
      </c>
      <c r="S70" s="92" t="s">
        <v>133</v>
      </c>
      <c r="T70" s="92">
        <v>0</v>
      </c>
      <c r="U70" s="92" t="s">
        <v>133</v>
      </c>
      <c r="V70" s="94">
        <f t="shared" si="0"/>
        <v>0</v>
      </c>
      <c r="W70" s="97">
        <v>2</v>
      </c>
      <c r="X70" s="98">
        <v>2.0833333333333332E-2</v>
      </c>
      <c r="Y70" s="92">
        <v>0</v>
      </c>
      <c r="Z70" s="92" t="s">
        <v>133</v>
      </c>
      <c r="AA70" s="92">
        <v>0</v>
      </c>
      <c r="AB70" s="92" t="s">
        <v>133</v>
      </c>
      <c r="AC70" s="94">
        <f t="shared" si="1"/>
        <v>0</v>
      </c>
      <c r="AH70" s="68"/>
    </row>
    <row r="71" spans="1:34" ht="15.75" customHeight="1">
      <c r="A71" s="62"/>
      <c r="B71" s="62"/>
      <c r="C71" s="62"/>
      <c r="D71" s="67"/>
      <c r="E71" s="67"/>
      <c r="F71" s="67"/>
      <c r="G71" s="67"/>
      <c r="H71" s="67"/>
      <c r="I71" s="67"/>
      <c r="J71" s="63"/>
      <c r="K71" s="63"/>
      <c r="L71" s="62"/>
      <c r="M71" s="62"/>
      <c r="N71" s="62">
        <v>60</v>
      </c>
      <c r="O71" s="66"/>
      <c r="P71" s="81">
        <v>1</v>
      </c>
      <c r="Q71" s="96">
        <v>4.1666666666666699E-2</v>
      </c>
      <c r="R71" s="92">
        <v>0</v>
      </c>
      <c r="S71" s="92" t="s">
        <v>133</v>
      </c>
      <c r="T71" s="92">
        <v>0</v>
      </c>
      <c r="U71" s="92" t="s">
        <v>133</v>
      </c>
      <c r="V71" s="94">
        <f t="shared" si="0"/>
        <v>0</v>
      </c>
      <c r="W71" s="97">
        <v>2</v>
      </c>
      <c r="X71" s="98">
        <v>4.1666666666666699E-2</v>
      </c>
      <c r="Y71" s="92">
        <v>0</v>
      </c>
      <c r="Z71" s="92" t="s">
        <v>133</v>
      </c>
      <c r="AA71" s="92">
        <v>0</v>
      </c>
      <c r="AB71" s="92" t="s">
        <v>133</v>
      </c>
      <c r="AC71" s="94">
        <f t="shared" si="1"/>
        <v>0</v>
      </c>
      <c r="AH71" s="68"/>
    </row>
    <row r="72" spans="1:34" ht="15.75" customHeight="1">
      <c r="A72" s="62"/>
      <c r="B72" s="62"/>
      <c r="C72" s="62"/>
      <c r="D72" s="62"/>
      <c r="E72" s="62"/>
      <c r="F72" s="62"/>
      <c r="G72" s="62"/>
      <c r="H72" s="62"/>
      <c r="I72" s="62"/>
      <c r="J72" s="63"/>
      <c r="K72" s="63"/>
      <c r="L72" s="62"/>
      <c r="M72" s="62"/>
      <c r="N72" s="62">
        <v>90</v>
      </c>
      <c r="O72" s="66"/>
      <c r="P72" s="81">
        <v>1</v>
      </c>
      <c r="Q72" s="96">
        <v>6.25E-2</v>
      </c>
      <c r="R72" s="92">
        <v>0</v>
      </c>
      <c r="S72" s="92" t="s">
        <v>133</v>
      </c>
      <c r="T72" s="92">
        <v>0</v>
      </c>
      <c r="U72" s="92" t="s">
        <v>133</v>
      </c>
      <c r="V72" s="94">
        <f t="shared" si="0"/>
        <v>0</v>
      </c>
      <c r="W72" s="97">
        <v>2</v>
      </c>
      <c r="X72" s="98">
        <v>6.25E-2</v>
      </c>
      <c r="Y72" s="92">
        <v>0</v>
      </c>
      <c r="Z72" s="92" t="s">
        <v>133</v>
      </c>
      <c r="AA72" s="92">
        <v>0</v>
      </c>
      <c r="AB72" s="92" t="s">
        <v>133</v>
      </c>
      <c r="AC72" s="94">
        <f t="shared" si="1"/>
        <v>0</v>
      </c>
      <c r="AH72" s="68"/>
    </row>
    <row r="73" spans="1:34" ht="15.75" customHeight="1">
      <c r="A73" s="62"/>
      <c r="B73" s="62"/>
      <c r="C73" s="62"/>
      <c r="D73" s="62"/>
      <c r="E73" s="62"/>
      <c r="F73" s="62"/>
      <c r="G73" s="62"/>
      <c r="H73" s="62"/>
      <c r="I73" s="62"/>
      <c r="J73" s="63"/>
      <c r="K73" s="63"/>
      <c r="L73" s="62"/>
      <c r="M73" s="62"/>
      <c r="N73" s="62">
        <v>120</v>
      </c>
      <c r="O73" s="66"/>
      <c r="P73" s="81">
        <v>1</v>
      </c>
      <c r="Q73" s="96">
        <v>8.3333333333333301E-2</v>
      </c>
      <c r="R73" s="92">
        <v>0</v>
      </c>
      <c r="S73" s="92" t="s">
        <v>133</v>
      </c>
      <c r="T73" s="92">
        <v>0</v>
      </c>
      <c r="U73" s="92" t="s">
        <v>133</v>
      </c>
      <c r="V73" s="94">
        <f t="shared" si="0"/>
        <v>0</v>
      </c>
      <c r="W73" s="97">
        <v>2</v>
      </c>
      <c r="X73" s="96">
        <v>8.3333333333333301E-2</v>
      </c>
      <c r="Y73" s="92">
        <v>0</v>
      </c>
      <c r="Z73" s="92" t="s">
        <v>133</v>
      </c>
      <c r="AA73" s="92">
        <v>0</v>
      </c>
      <c r="AB73" s="92" t="s">
        <v>133</v>
      </c>
      <c r="AC73" s="94">
        <f t="shared" si="1"/>
        <v>0</v>
      </c>
      <c r="AH73" s="68"/>
    </row>
    <row r="74" spans="1:34" ht="15.75" customHeight="1">
      <c r="A74" s="62"/>
      <c r="B74" s="62"/>
      <c r="C74" s="62"/>
      <c r="D74" s="62"/>
      <c r="E74" s="62"/>
      <c r="F74" s="62"/>
      <c r="G74" s="62"/>
      <c r="H74" s="62"/>
      <c r="I74" s="62"/>
      <c r="J74" s="63"/>
      <c r="K74" s="63"/>
      <c r="L74" s="62"/>
      <c r="M74" s="62"/>
      <c r="N74" s="62">
        <v>150</v>
      </c>
      <c r="O74" s="66"/>
      <c r="P74" s="81">
        <v>1</v>
      </c>
      <c r="Q74" s="96">
        <v>0.104166666666667</v>
      </c>
      <c r="R74" s="92">
        <v>0</v>
      </c>
      <c r="S74" s="92" t="s">
        <v>133</v>
      </c>
      <c r="T74" s="92">
        <v>0</v>
      </c>
      <c r="U74" s="92" t="s">
        <v>133</v>
      </c>
      <c r="V74" s="90"/>
      <c r="W74" s="97">
        <v>2</v>
      </c>
      <c r="X74" s="96">
        <v>0.104166666666667</v>
      </c>
      <c r="Y74" s="92">
        <v>0</v>
      </c>
      <c r="Z74" s="92" t="s">
        <v>133</v>
      </c>
      <c r="AA74" s="92">
        <v>0</v>
      </c>
      <c r="AB74" s="92" t="s">
        <v>133</v>
      </c>
      <c r="AC74" s="66"/>
      <c r="AH74" s="68"/>
    </row>
    <row r="75" spans="1:34" ht="15.75" customHeight="1">
      <c r="A75" s="62"/>
      <c r="B75" s="62"/>
      <c r="C75" s="62"/>
      <c r="D75" s="62"/>
      <c r="E75" s="62"/>
      <c r="F75" s="62"/>
      <c r="G75" s="62"/>
      <c r="H75" s="62"/>
      <c r="I75" s="62"/>
      <c r="J75" s="63"/>
      <c r="K75" s="63"/>
      <c r="L75" s="62"/>
      <c r="M75" s="62"/>
      <c r="N75" s="62"/>
      <c r="O75" s="66"/>
      <c r="P75" s="149" t="s">
        <v>130</v>
      </c>
      <c r="Q75" s="150"/>
      <c r="R75" s="105">
        <f>SUM(R27:R74)</f>
        <v>80</v>
      </c>
      <c r="S75" s="105"/>
      <c r="T75" s="105">
        <f>SUM(T27:T74)</f>
        <v>80</v>
      </c>
      <c r="U75" s="105"/>
      <c r="V75" s="90"/>
      <c r="W75" s="149" t="s">
        <v>130</v>
      </c>
      <c r="X75" s="150"/>
      <c r="Y75" s="105">
        <f>SUM(Y27:Y74)</f>
        <v>71</v>
      </c>
      <c r="Z75" s="105"/>
      <c r="AA75" s="105">
        <f>SUM(AA27:AA74)</f>
        <v>71</v>
      </c>
      <c r="AB75" s="105"/>
      <c r="AC75" s="66"/>
      <c r="AH75" s="68"/>
    </row>
    <row r="76" spans="1:34" ht="15.75" customHeight="1">
      <c r="A76" s="62"/>
      <c r="B76" s="62"/>
      <c r="C76" s="62"/>
      <c r="D76" s="62"/>
      <c r="E76" s="62"/>
      <c r="F76" s="62"/>
      <c r="G76" s="62"/>
      <c r="H76" s="62"/>
      <c r="I76" s="62"/>
      <c r="J76" s="63"/>
      <c r="K76" s="63"/>
      <c r="L76" s="62"/>
      <c r="M76" s="62"/>
      <c r="N76" s="62"/>
      <c r="O76" s="66"/>
      <c r="P76" s="106"/>
      <c r="Q76" s="106"/>
      <c r="R76" s="106"/>
      <c r="S76" s="106"/>
      <c r="T76" s="106"/>
      <c r="U76" s="106"/>
      <c r="V76" s="90"/>
      <c r="W76" s="106"/>
      <c r="X76" s="106"/>
      <c r="Y76" s="106"/>
      <c r="Z76" s="106"/>
      <c r="AA76" s="106"/>
      <c r="AB76" s="106"/>
      <c r="AC76" s="66"/>
      <c r="AH76" s="68"/>
    </row>
    <row r="77" spans="1:34" ht="15.75" customHeight="1">
      <c r="A77" s="62"/>
      <c r="B77" s="62"/>
      <c r="C77" s="62"/>
      <c r="D77" s="62"/>
      <c r="E77" s="62"/>
      <c r="F77" s="62"/>
      <c r="G77" s="62"/>
      <c r="H77" s="62"/>
      <c r="I77" s="62"/>
      <c r="J77" s="63"/>
      <c r="K77" s="63"/>
      <c r="L77" s="62"/>
      <c r="M77" s="62"/>
      <c r="N77" s="62"/>
      <c r="O77" s="66"/>
      <c r="P77" s="106"/>
      <c r="Q77" s="106"/>
      <c r="R77" s="106"/>
      <c r="S77" s="106"/>
      <c r="T77" s="106"/>
      <c r="U77" s="106"/>
      <c r="V77" s="90"/>
      <c r="W77" s="106"/>
      <c r="X77" s="106"/>
      <c r="Y77" s="106"/>
      <c r="Z77" s="106"/>
      <c r="AA77" s="106"/>
      <c r="AB77" s="106"/>
      <c r="AC77" s="66"/>
      <c r="AH77" s="68"/>
    </row>
    <row r="78" spans="1:34" ht="15.75" customHeight="1">
      <c r="A78" s="62"/>
      <c r="B78" s="62"/>
      <c r="C78" s="62"/>
      <c r="D78" s="62"/>
      <c r="E78" s="62"/>
      <c r="F78" s="62"/>
      <c r="G78" s="62"/>
      <c r="H78" s="62"/>
      <c r="I78" s="62"/>
      <c r="J78" s="63"/>
      <c r="K78" s="63"/>
      <c r="L78" s="62"/>
      <c r="M78" s="62"/>
      <c r="N78" s="62"/>
      <c r="O78" s="66"/>
      <c r="P78" s="106"/>
      <c r="Q78" s="106"/>
      <c r="R78" s="106"/>
      <c r="S78" s="106"/>
      <c r="T78" s="106"/>
      <c r="U78" s="106"/>
      <c r="V78" s="90"/>
      <c r="W78" s="106"/>
      <c r="X78" s="106"/>
      <c r="Y78" s="106"/>
      <c r="Z78" s="106"/>
      <c r="AA78" s="106"/>
      <c r="AB78" s="106"/>
      <c r="AC78" s="66"/>
      <c r="AH78" s="68"/>
    </row>
    <row r="79" spans="1:34" ht="15.75" customHeight="1">
      <c r="A79" s="62"/>
      <c r="B79" s="62"/>
      <c r="C79" s="62"/>
      <c r="D79" s="62"/>
      <c r="E79" s="62"/>
      <c r="F79" s="62"/>
      <c r="G79" s="62"/>
      <c r="H79" s="62"/>
      <c r="I79" s="62"/>
      <c r="J79" s="63"/>
      <c r="K79" s="63"/>
      <c r="L79" s="62"/>
      <c r="M79" s="62"/>
      <c r="N79" s="62"/>
      <c r="O79" s="66"/>
      <c r="P79" s="106"/>
      <c r="Q79" s="106"/>
      <c r="R79" s="106"/>
      <c r="S79" s="106"/>
      <c r="T79" s="106"/>
      <c r="U79" s="106"/>
      <c r="V79" s="90"/>
      <c r="W79" s="106"/>
      <c r="X79" s="106"/>
      <c r="Y79" s="106"/>
      <c r="Z79" s="106"/>
      <c r="AA79" s="106"/>
      <c r="AB79" s="106"/>
      <c r="AC79" s="66"/>
      <c r="AH79" s="68"/>
    </row>
    <row r="80" spans="1:34" ht="15.75" customHeight="1">
      <c r="A80" s="62"/>
      <c r="B80" s="62"/>
      <c r="C80" s="62"/>
      <c r="D80" s="62"/>
      <c r="E80" s="62"/>
      <c r="F80" s="62"/>
      <c r="G80" s="62"/>
      <c r="H80" s="62"/>
      <c r="I80" s="62"/>
      <c r="J80" s="63"/>
      <c r="K80" s="63"/>
      <c r="L80" s="62"/>
      <c r="M80" s="62"/>
      <c r="N80" s="62"/>
      <c r="O80" s="66"/>
      <c r="P80" s="106"/>
      <c r="Q80" s="106"/>
      <c r="R80" s="106"/>
      <c r="S80" s="106"/>
      <c r="T80" s="106"/>
      <c r="U80" s="106"/>
      <c r="V80" s="90"/>
      <c r="W80" s="106"/>
      <c r="X80" s="106"/>
      <c r="Y80" s="106"/>
      <c r="Z80" s="106"/>
      <c r="AA80" s="106"/>
      <c r="AB80" s="106"/>
      <c r="AC80" s="66"/>
      <c r="AH80" s="68"/>
    </row>
    <row r="81" spans="1:34" ht="15.75" customHeight="1">
      <c r="A81" s="62"/>
      <c r="B81" s="62"/>
      <c r="C81" s="62"/>
      <c r="D81" s="62"/>
      <c r="E81" s="62"/>
      <c r="F81" s="62"/>
      <c r="G81" s="62"/>
      <c r="H81" s="62"/>
      <c r="I81" s="62"/>
      <c r="J81" s="63"/>
      <c r="K81" s="63"/>
      <c r="L81" s="62"/>
      <c r="M81" s="62"/>
      <c r="N81" s="62"/>
      <c r="O81" s="66"/>
      <c r="P81" s="106"/>
      <c r="Q81" s="106"/>
      <c r="R81" s="106"/>
      <c r="S81" s="106"/>
      <c r="T81" s="106"/>
      <c r="U81" s="106"/>
      <c r="V81" s="90"/>
      <c r="W81" s="106"/>
      <c r="X81" s="106"/>
      <c r="Y81" s="106"/>
      <c r="Z81" s="106"/>
      <c r="AA81" s="106"/>
      <c r="AB81" s="106"/>
      <c r="AC81" s="66"/>
      <c r="AH81" s="68"/>
    </row>
    <row r="82" spans="1:34" ht="15.75" customHeight="1">
      <c r="A82" s="62"/>
      <c r="B82" s="62"/>
      <c r="C82" s="62"/>
      <c r="D82" s="62"/>
      <c r="E82" s="62"/>
      <c r="F82" s="62"/>
      <c r="G82" s="62"/>
      <c r="H82" s="62"/>
      <c r="I82" s="62"/>
      <c r="J82" s="63"/>
      <c r="K82" s="63"/>
      <c r="L82" s="62"/>
      <c r="M82" s="62"/>
      <c r="N82" s="62"/>
      <c r="O82" s="66"/>
      <c r="P82" s="106"/>
      <c r="Q82" s="106"/>
      <c r="R82" s="106"/>
      <c r="S82" s="106"/>
      <c r="T82" s="106"/>
      <c r="U82" s="106"/>
      <c r="V82" s="90"/>
      <c r="W82" s="106"/>
      <c r="X82" s="106"/>
      <c r="Y82" s="106"/>
      <c r="Z82" s="106"/>
      <c r="AA82" s="106"/>
      <c r="AB82" s="106"/>
      <c r="AC82" s="66"/>
      <c r="AH82" s="68"/>
    </row>
    <row r="83" spans="1:34" ht="15.75" customHeight="1">
      <c r="A83" s="62"/>
      <c r="B83" s="62"/>
      <c r="C83" s="62"/>
      <c r="D83" s="62"/>
      <c r="E83" s="62"/>
      <c r="F83" s="62"/>
      <c r="G83" s="62"/>
      <c r="H83" s="62"/>
      <c r="I83" s="62"/>
      <c r="J83" s="63"/>
      <c r="K83" s="63"/>
      <c r="L83" s="62"/>
      <c r="M83" s="62"/>
      <c r="N83" s="62"/>
      <c r="O83" s="66"/>
      <c r="P83" s="106"/>
      <c r="Q83" s="106"/>
      <c r="R83" s="106"/>
      <c r="S83" s="106"/>
      <c r="T83" s="106"/>
      <c r="U83" s="106"/>
      <c r="V83" s="90"/>
      <c r="W83" s="106"/>
      <c r="X83" s="106"/>
      <c r="Y83" s="106"/>
      <c r="Z83" s="106"/>
      <c r="AA83" s="106"/>
      <c r="AB83" s="106"/>
      <c r="AC83" s="66"/>
      <c r="AH83" s="68"/>
    </row>
    <row r="84" spans="1:34" ht="15.75" customHeight="1">
      <c r="A84" s="62"/>
      <c r="B84" s="62"/>
      <c r="C84" s="62"/>
      <c r="D84" s="62"/>
      <c r="E84" s="62"/>
      <c r="F84" s="62"/>
      <c r="G84" s="62"/>
      <c r="H84" s="62"/>
      <c r="I84" s="62"/>
      <c r="J84" s="63"/>
      <c r="K84" s="63"/>
      <c r="L84" s="62"/>
      <c r="M84" s="62"/>
      <c r="N84" s="62"/>
      <c r="O84" s="66"/>
      <c r="P84" s="106"/>
      <c r="Q84" s="106"/>
      <c r="R84" s="106"/>
      <c r="S84" s="106"/>
      <c r="T84" s="106"/>
      <c r="U84" s="106"/>
      <c r="V84" s="90"/>
      <c r="W84" s="106"/>
      <c r="X84" s="106"/>
      <c r="Y84" s="106"/>
      <c r="Z84" s="106"/>
      <c r="AA84" s="106"/>
      <c r="AB84" s="106"/>
      <c r="AC84" s="66"/>
      <c r="AH84" s="68"/>
    </row>
    <row r="85" spans="1:34" ht="15.75" customHeight="1">
      <c r="A85" s="62"/>
      <c r="B85" s="62"/>
      <c r="C85" s="62"/>
      <c r="D85" s="62"/>
      <c r="E85" s="62"/>
      <c r="F85" s="62"/>
      <c r="G85" s="62"/>
      <c r="H85" s="62"/>
      <c r="I85" s="62"/>
      <c r="J85" s="63"/>
      <c r="K85" s="63"/>
      <c r="L85" s="62"/>
      <c r="M85" s="62"/>
      <c r="N85" s="62"/>
      <c r="O85" s="66"/>
      <c r="P85" s="106"/>
      <c r="Q85" s="106"/>
      <c r="R85" s="106"/>
      <c r="S85" s="106"/>
      <c r="T85" s="106"/>
      <c r="U85" s="106"/>
      <c r="V85" s="90"/>
      <c r="W85" s="106"/>
      <c r="X85" s="106"/>
      <c r="Y85" s="106"/>
      <c r="Z85" s="106"/>
      <c r="AA85" s="106"/>
      <c r="AB85" s="106"/>
      <c r="AC85" s="66"/>
      <c r="AH85" s="68"/>
    </row>
    <row r="86" spans="1:34" ht="15.75" customHeight="1">
      <c r="A86" s="62"/>
      <c r="B86" s="62"/>
      <c r="C86" s="62"/>
      <c r="D86" s="62"/>
      <c r="E86" s="62"/>
      <c r="F86" s="62"/>
      <c r="G86" s="62"/>
      <c r="H86" s="62"/>
      <c r="I86" s="62"/>
      <c r="J86" s="63"/>
      <c r="K86" s="63"/>
      <c r="L86" s="62"/>
      <c r="M86" s="62"/>
      <c r="N86" s="62"/>
      <c r="O86" s="66"/>
      <c r="P86" s="106"/>
      <c r="Q86" s="106"/>
      <c r="R86" s="106"/>
      <c r="S86" s="106"/>
      <c r="T86" s="106"/>
      <c r="U86" s="106"/>
      <c r="V86" s="90"/>
      <c r="W86" s="106"/>
      <c r="X86" s="106"/>
      <c r="Y86" s="106"/>
      <c r="Z86" s="106"/>
      <c r="AA86" s="106"/>
      <c r="AB86" s="106"/>
      <c r="AC86" s="66"/>
      <c r="AH86" s="68"/>
    </row>
    <row r="87" spans="1:34" ht="15.75" customHeight="1">
      <c r="A87" s="62"/>
      <c r="B87" s="62"/>
      <c r="C87" s="62"/>
      <c r="D87" s="62"/>
      <c r="E87" s="62"/>
      <c r="F87" s="62"/>
      <c r="G87" s="62"/>
      <c r="H87" s="62"/>
      <c r="I87" s="62"/>
      <c r="J87" s="63"/>
      <c r="K87" s="63"/>
      <c r="L87" s="62"/>
      <c r="M87" s="62"/>
      <c r="N87" s="62"/>
      <c r="O87" s="66"/>
      <c r="P87" s="106"/>
      <c r="Q87" s="106"/>
      <c r="R87" s="106"/>
      <c r="S87" s="106"/>
      <c r="T87" s="106"/>
      <c r="U87" s="106"/>
      <c r="V87" s="90"/>
      <c r="W87" s="106"/>
      <c r="X87" s="106"/>
      <c r="Y87" s="106"/>
      <c r="Z87" s="106"/>
      <c r="AA87" s="106"/>
      <c r="AB87" s="106"/>
      <c r="AC87" s="66"/>
      <c r="AH87" s="68"/>
    </row>
    <row r="88" spans="1:34" ht="15.75" customHeight="1">
      <c r="A88" s="62"/>
      <c r="B88" s="62"/>
      <c r="C88" s="62"/>
      <c r="D88" s="62"/>
      <c r="E88" s="62"/>
      <c r="F88" s="62"/>
      <c r="G88" s="62"/>
      <c r="H88" s="62"/>
      <c r="I88" s="62"/>
      <c r="J88" s="63"/>
      <c r="K88" s="63"/>
      <c r="L88" s="62"/>
      <c r="M88" s="62"/>
      <c r="N88" s="62"/>
      <c r="O88" s="66"/>
      <c r="P88" s="106"/>
      <c r="Q88" s="106"/>
      <c r="R88" s="106"/>
      <c r="S88" s="106"/>
      <c r="T88" s="106"/>
      <c r="U88" s="106"/>
      <c r="V88" s="90"/>
      <c r="W88" s="106"/>
      <c r="X88" s="106"/>
      <c r="Y88" s="106"/>
      <c r="Z88" s="106"/>
      <c r="AA88" s="106"/>
      <c r="AB88" s="106"/>
      <c r="AC88" s="66"/>
      <c r="AH88" s="68"/>
    </row>
    <row r="89" spans="1:34" ht="15.75" customHeight="1">
      <c r="A89" s="62"/>
      <c r="B89" s="62"/>
      <c r="C89" s="62"/>
      <c r="D89" s="62"/>
      <c r="E89" s="62"/>
      <c r="F89" s="62"/>
      <c r="G89" s="62"/>
      <c r="H89" s="62"/>
      <c r="I89" s="62"/>
      <c r="J89" s="63"/>
      <c r="K89" s="63"/>
      <c r="L89" s="62"/>
      <c r="M89" s="62"/>
      <c r="N89" s="62"/>
      <c r="O89" s="66"/>
      <c r="P89" s="106"/>
      <c r="Q89" s="106"/>
      <c r="R89" s="106"/>
      <c r="S89" s="106"/>
      <c r="T89" s="106"/>
      <c r="U89" s="106"/>
      <c r="V89" s="90"/>
      <c r="W89" s="106"/>
      <c r="X89" s="106"/>
      <c r="Y89" s="106"/>
      <c r="Z89" s="106"/>
      <c r="AA89" s="106"/>
      <c r="AB89" s="106"/>
      <c r="AC89" s="66"/>
      <c r="AH89" s="68"/>
    </row>
    <row r="90" spans="1:34" ht="15.75" customHeight="1">
      <c r="A90" s="62"/>
      <c r="B90" s="62"/>
      <c r="C90" s="62"/>
      <c r="D90" s="62"/>
      <c r="E90" s="62"/>
      <c r="F90" s="62"/>
      <c r="G90" s="62"/>
      <c r="H90" s="62"/>
      <c r="I90" s="62"/>
      <c r="J90" s="63"/>
      <c r="K90" s="63"/>
      <c r="L90" s="62"/>
      <c r="M90" s="62"/>
      <c r="N90" s="62"/>
      <c r="O90" s="66"/>
      <c r="P90" s="106"/>
      <c r="Q90" s="106"/>
      <c r="R90" s="106"/>
      <c r="S90" s="106"/>
      <c r="T90" s="106"/>
      <c r="U90" s="106"/>
      <c r="V90" s="90"/>
      <c r="W90" s="106"/>
      <c r="X90" s="106"/>
      <c r="Y90" s="106"/>
      <c r="Z90" s="106"/>
      <c r="AA90" s="106"/>
      <c r="AB90" s="106"/>
      <c r="AC90" s="66"/>
      <c r="AH90" s="68"/>
    </row>
    <row r="91" spans="1:34" ht="15.75" customHeight="1">
      <c r="A91" s="62"/>
      <c r="B91" s="62"/>
      <c r="C91" s="62"/>
      <c r="D91" s="62"/>
      <c r="E91" s="62"/>
      <c r="F91" s="62"/>
      <c r="G91" s="62"/>
      <c r="H91" s="62"/>
      <c r="I91" s="62"/>
      <c r="J91" s="63"/>
      <c r="K91" s="63"/>
      <c r="L91" s="62"/>
      <c r="M91" s="62"/>
      <c r="N91" s="62"/>
      <c r="O91" s="66"/>
      <c r="P91" s="106"/>
      <c r="Q91" s="106"/>
      <c r="R91" s="106"/>
      <c r="S91" s="106"/>
      <c r="T91" s="106"/>
      <c r="U91" s="106"/>
      <c r="V91" s="90"/>
      <c r="W91" s="106"/>
      <c r="X91" s="106"/>
      <c r="Y91" s="106"/>
      <c r="Z91" s="106"/>
      <c r="AA91" s="106"/>
      <c r="AB91" s="106"/>
      <c r="AC91" s="66"/>
      <c r="AH91" s="68"/>
    </row>
    <row r="92" spans="1:34" ht="15.75" customHeight="1">
      <c r="A92" s="62"/>
      <c r="B92" s="62"/>
      <c r="C92" s="62"/>
      <c r="D92" s="62"/>
      <c r="E92" s="62"/>
      <c r="F92" s="62"/>
      <c r="G92" s="62"/>
      <c r="H92" s="62"/>
      <c r="I92" s="62"/>
      <c r="J92" s="63"/>
      <c r="K92" s="63"/>
      <c r="L92" s="62"/>
      <c r="M92" s="62"/>
      <c r="N92" s="62"/>
      <c r="O92" s="66"/>
      <c r="P92" s="106"/>
      <c r="Q92" s="106"/>
      <c r="R92" s="106"/>
      <c r="S92" s="106"/>
      <c r="T92" s="106"/>
      <c r="U92" s="106"/>
      <c r="V92" s="90"/>
      <c r="W92" s="106"/>
      <c r="X92" s="106"/>
      <c r="Y92" s="106"/>
      <c r="Z92" s="106"/>
      <c r="AA92" s="106"/>
      <c r="AB92" s="106"/>
      <c r="AC92" s="66"/>
      <c r="AH92" s="68"/>
    </row>
    <row r="93" spans="1:34" ht="15.75" customHeight="1">
      <c r="A93" s="62"/>
      <c r="B93" s="62"/>
      <c r="C93" s="62"/>
      <c r="D93" s="62"/>
      <c r="E93" s="62"/>
      <c r="F93" s="62"/>
      <c r="G93" s="62"/>
      <c r="H93" s="62"/>
      <c r="I93" s="62"/>
      <c r="J93" s="63"/>
      <c r="K93" s="63"/>
      <c r="L93" s="62"/>
      <c r="M93" s="62"/>
      <c r="N93" s="62"/>
      <c r="O93" s="66"/>
      <c r="P93" s="106"/>
      <c r="Q93" s="106"/>
      <c r="R93" s="106"/>
      <c r="S93" s="106"/>
      <c r="T93" s="106"/>
      <c r="U93" s="106"/>
      <c r="V93" s="90"/>
      <c r="W93" s="106"/>
      <c r="X93" s="106"/>
      <c r="Y93" s="106"/>
      <c r="Z93" s="106"/>
      <c r="AA93" s="106"/>
      <c r="AB93" s="106"/>
      <c r="AC93" s="66"/>
      <c r="AH93" s="68"/>
    </row>
    <row r="94" spans="1:34" ht="15.75" customHeight="1">
      <c r="A94" s="62"/>
      <c r="B94" s="62"/>
      <c r="C94" s="62"/>
      <c r="D94" s="62"/>
      <c r="E94" s="62"/>
      <c r="F94" s="62"/>
      <c r="G94" s="62"/>
      <c r="H94" s="62"/>
      <c r="I94" s="62"/>
      <c r="J94" s="63"/>
      <c r="K94" s="63"/>
      <c r="L94" s="62"/>
      <c r="M94" s="62"/>
      <c r="N94" s="62"/>
      <c r="O94" s="66"/>
      <c r="P94" s="106"/>
      <c r="Q94" s="106"/>
      <c r="R94" s="106"/>
      <c r="S94" s="106"/>
      <c r="T94" s="106"/>
      <c r="U94" s="106"/>
      <c r="V94" s="90"/>
      <c r="W94" s="106"/>
      <c r="X94" s="106"/>
      <c r="Y94" s="106"/>
      <c r="Z94" s="106"/>
      <c r="AA94" s="106"/>
      <c r="AB94" s="106"/>
      <c r="AC94" s="66"/>
      <c r="AH94" s="68"/>
    </row>
    <row r="95" spans="1:34" ht="15.75" customHeight="1">
      <c r="A95" s="62"/>
      <c r="B95" s="62"/>
      <c r="C95" s="62"/>
      <c r="D95" s="62"/>
      <c r="E95" s="62"/>
      <c r="F95" s="62"/>
      <c r="G95" s="62"/>
      <c r="H95" s="62"/>
      <c r="I95" s="62"/>
      <c r="J95" s="63"/>
      <c r="K95" s="63"/>
      <c r="L95" s="62"/>
      <c r="M95" s="62"/>
      <c r="N95" s="62"/>
      <c r="O95" s="66"/>
      <c r="P95" s="106"/>
      <c r="Q95" s="106"/>
      <c r="R95" s="106"/>
      <c r="S95" s="106"/>
      <c r="T95" s="106"/>
      <c r="U95" s="106"/>
      <c r="V95" s="90"/>
      <c r="W95" s="106"/>
      <c r="X95" s="106"/>
      <c r="Y95" s="106"/>
      <c r="Z95" s="106"/>
      <c r="AA95" s="106"/>
      <c r="AB95" s="106"/>
      <c r="AC95" s="66"/>
      <c r="AH95" s="68"/>
    </row>
    <row r="96" spans="1:34" ht="15.75" customHeight="1">
      <c r="A96" s="62"/>
      <c r="B96" s="62"/>
      <c r="C96" s="62"/>
      <c r="D96" s="62"/>
      <c r="E96" s="62"/>
      <c r="F96" s="62"/>
      <c r="G96" s="62"/>
      <c r="H96" s="62"/>
      <c r="I96" s="62"/>
      <c r="J96" s="63"/>
      <c r="K96" s="63"/>
      <c r="L96" s="62"/>
      <c r="M96" s="62"/>
      <c r="N96" s="62"/>
      <c r="O96" s="66"/>
      <c r="P96" s="106"/>
      <c r="Q96" s="106"/>
      <c r="R96" s="106"/>
      <c r="S96" s="106"/>
      <c r="T96" s="106"/>
      <c r="U96" s="106"/>
      <c r="V96" s="90"/>
      <c r="W96" s="106"/>
      <c r="X96" s="106"/>
      <c r="Y96" s="106"/>
      <c r="Z96" s="106"/>
      <c r="AA96" s="106"/>
      <c r="AB96" s="106"/>
      <c r="AC96" s="66"/>
      <c r="AH96" s="68"/>
    </row>
    <row r="97" spans="1:34" ht="15.75" customHeight="1">
      <c r="A97" s="62"/>
      <c r="B97" s="62"/>
      <c r="C97" s="62"/>
      <c r="D97" s="62"/>
      <c r="E97" s="62"/>
      <c r="F97" s="62"/>
      <c r="G97" s="62"/>
      <c r="H97" s="62"/>
      <c r="I97" s="62"/>
      <c r="J97" s="63"/>
      <c r="K97" s="63"/>
      <c r="L97" s="62"/>
      <c r="M97" s="62"/>
      <c r="N97" s="62"/>
      <c r="O97" s="66"/>
      <c r="P97" s="106"/>
      <c r="Q97" s="106"/>
      <c r="R97" s="106"/>
      <c r="S97" s="106"/>
      <c r="T97" s="106"/>
      <c r="U97" s="106"/>
      <c r="V97" s="90"/>
      <c r="W97" s="106"/>
      <c r="X97" s="106"/>
      <c r="Y97" s="106"/>
      <c r="Z97" s="106"/>
      <c r="AA97" s="106"/>
      <c r="AB97" s="106"/>
      <c r="AC97" s="66"/>
      <c r="AH97" s="68"/>
    </row>
    <row r="98" spans="1:34" ht="15.75" customHeight="1">
      <c r="A98" s="62"/>
      <c r="B98" s="62"/>
      <c r="C98" s="62"/>
      <c r="D98" s="62"/>
      <c r="E98" s="62"/>
      <c r="F98" s="62"/>
      <c r="G98" s="62"/>
      <c r="H98" s="62"/>
      <c r="I98" s="62"/>
      <c r="J98" s="63"/>
      <c r="K98" s="63"/>
      <c r="L98" s="62"/>
      <c r="M98" s="62"/>
      <c r="N98" s="62"/>
      <c r="O98" s="66"/>
      <c r="P98" s="106"/>
      <c r="Q98" s="106"/>
      <c r="R98" s="106"/>
      <c r="S98" s="106"/>
      <c r="T98" s="106"/>
      <c r="U98" s="106"/>
      <c r="V98" s="90"/>
      <c r="W98" s="106"/>
      <c r="X98" s="106"/>
      <c r="Y98" s="106"/>
      <c r="Z98" s="106"/>
      <c r="AA98" s="106"/>
      <c r="AB98" s="106"/>
      <c r="AC98" s="66"/>
      <c r="AH98" s="68"/>
    </row>
    <row r="99" spans="1:34" ht="15.75" customHeight="1">
      <c r="A99" s="62"/>
      <c r="B99" s="62"/>
      <c r="C99" s="62"/>
      <c r="D99" s="62"/>
      <c r="E99" s="62"/>
      <c r="F99" s="62"/>
      <c r="G99" s="62"/>
      <c r="H99" s="62"/>
      <c r="I99" s="62"/>
      <c r="J99" s="63"/>
      <c r="K99" s="63"/>
      <c r="L99" s="62"/>
      <c r="M99" s="62"/>
      <c r="N99" s="62"/>
      <c r="O99" s="66"/>
      <c r="P99" s="106"/>
      <c r="Q99" s="106"/>
      <c r="R99" s="106"/>
      <c r="S99" s="106"/>
      <c r="T99" s="106"/>
      <c r="U99" s="106"/>
      <c r="V99" s="90"/>
      <c r="W99" s="106"/>
      <c r="X99" s="106"/>
      <c r="Y99" s="106"/>
      <c r="Z99" s="106"/>
      <c r="AA99" s="106"/>
      <c r="AB99" s="106"/>
      <c r="AC99" s="66"/>
      <c r="AH99" s="68"/>
    </row>
    <row r="100" spans="1:34" ht="15.75" customHeight="1">
      <c r="A100" s="62"/>
      <c r="B100" s="62"/>
      <c r="C100" s="62"/>
      <c r="D100" s="62"/>
      <c r="E100" s="62"/>
      <c r="F100" s="62"/>
      <c r="G100" s="62"/>
      <c r="H100" s="62"/>
      <c r="I100" s="62"/>
      <c r="J100" s="63"/>
      <c r="K100" s="63"/>
      <c r="L100" s="62"/>
      <c r="M100" s="62"/>
      <c r="N100" s="62"/>
      <c r="O100" s="66"/>
      <c r="P100" s="106"/>
      <c r="Q100" s="106"/>
      <c r="R100" s="106"/>
      <c r="S100" s="106"/>
      <c r="T100" s="106"/>
      <c r="U100" s="106"/>
      <c r="V100" s="90"/>
      <c r="W100" s="106"/>
      <c r="X100" s="106"/>
      <c r="Y100" s="106"/>
      <c r="Z100" s="106"/>
      <c r="AA100" s="106"/>
      <c r="AB100" s="106"/>
      <c r="AC100" s="66"/>
      <c r="AH100" s="68"/>
    </row>
    <row r="101" spans="1:34" ht="15.75" customHeight="1">
      <c r="A101" s="62"/>
      <c r="B101" s="62"/>
      <c r="C101" s="62"/>
      <c r="D101" s="62"/>
      <c r="E101" s="62"/>
      <c r="F101" s="62"/>
      <c r="G101" s="62"/>
      <c r="H101" s="62"/>
      <c r="I101" s="62"/>
      <c r="J101" s="63"/>
      <c r="K101" s="63"/>
      <c r="L101" s="62"/>
      <c r="M101" s="62"/>
      <c r="N101" s="62"/>
      <c r="O101" s="66"/>
      <c r="P101" s="107"/>
      <c r="Q101" s="108"/>
      <c r="R101" s="107"/>
      <c r="S101" s="109"/>
      <c r="T101" s="107"/>
      <c r="U101" s="109"/>
      <c r="V101" s="90"/>
      <c r="W101" s="110"/>
      <c r="X101" s="111"/>
      <c r="Y101" s="107"/>
      <c r="Z101" s="109"/>
      <c r="AA101" s="107"/>
      <c r="AB101" s="109"/>
      <c r="AC101" s="66"/>
      <c r="AH101" s="68"/>
    </row>
    <row r="102" spans="1:34" ht="15.75" customHeight="1">
      <c r="A102" s="62"/>
      <c r="B102" s="62"/>
      <c r="C102" s="62"/>
      <c r="D102" s="159" t="s">
        <v>144</v>
      </c>
      <c r="E102" s="159"/>
      <c r="F102" s="159"/>
      <c r="G102" s="159"/>
      <c r="H102" s="159"/>
      <c r="I102" s="159"/>
      <c r="J102" s="63"/>
      <c r="K102" s="63"/>
      <c r="L102" s="62"/>
      <c r="M102" s="62"/>
      <c r="N102" s="62"/>
      <c r="O102" s="66"/>
      <c r="P102" s="107"/>
      <c r="Q102" s="108"/>
      <c r="R102" s="107"/>
      <c r="S102" s="109"/>
      <c r="T102" s="107"/>
      <c r="U102" s="109"/>
      <c r="V102" s="90"/>
      <c r="W102" s="110"/>
      <c r="X102" s="111"/>
      <c r="Y102" s="107"/>
      <c r="Z102" s="109"/>
      <c r="AA102" s="107"/>
      <c r="AB102" s="109"/>
      <c r="AC102" s="66"/>
      <c r="AH102" s="68"/>
    </row>
    <row r="103" spans="1:34" ht="15.75" customHeight="1">
      <c r="A103" s="62"/>
      <c r="B103" s="62"/>
      <c r="C103" s="62"/>
      <c r="D103" s="62"/>
      <c r="E103" s="62"/>
      <c r="F103" s="62"/>
      <c r="G103" s="62"/>
      <c r="H103" s="62"/>
      <c r="I103" s="62"/>
      <c r="J103" s="63"/>
      <c r="K103" s="63"/>
      <c r="L103" s="62"/>
      <c r="M103" s="62"/>
      <c r="N103" s="62"/>
      <c r="O103" s="66"/>
      <c r="P103" s="107"/>
      <c r="Q103" s="108"/>
      <c r="R103" s="107"/>
      <c r="S103" s="109"/>
      <c r="T103" s="107"/>
      <c r="U103" s="109"/>
      <c r="V103" s="90"/>
      <c r="W103" s="110"/>
      <c r="X103" s="111"/>
      <c r="Y103" s="107"/>
      <c r="Z103" s="109"/>
      <c r="AA103" s="107"/>
      <c r="AB103" s="109"/>
      <c r="AC103" s="66"/>
      <c r="AH103" s="68"/>
    </row>
    <row r="104" spans="1:34" ht="15.75" customHeight="1">
      <c r="A104" s="62"/>
      <c r="B104" s="156" t="s">
        <v>145</v>
      </c>
      <c r="C104" s="161" t="s">
        <v>146</v>
      </c>
      <c r="D104" s="156" t="s">
        <v>147</v>
      </c>
      <c r="E104" s="156" t="s">
        <v>148</v>
      </c>
      <c r="F104" s="156" t="s">
        <v>149</v>
      </c>
      <c r="G104" s="156" t="s">
        <v>150</v>
      </c>
      <c r="H104" s="156" t="s">
        <v>151</v>
      </c>
      <c r="I104" s="156" t="s">
        <v>152</v>
      </c>
      <c r="J104" s="156" t="s">
        <v>153</v>
      </c>
      <c r="K104" s="63"/>
      <c r="L104" s="62"/>
      <c r="M104" s="62"/>
      <c r="N104" s="62"/>
      <c r="O104" s="66"/>
      <c r="P104" s="151" t="s">
        <v>91</v>
      </c>
      <c r="Q104" s="151" t="s">
        <v>127</v>
      </c>
      <c r="R104" s="154" t="s">
        <v>128</v>
      </c>
      <c r="S104" s="155"/>
      <c r="T104" s="154" t="s">
        <v>129</v>
      </c>
      <c r="U104" s="155"/>
      <c r="V104" s="90"/>
      <c r="W104" s="151" t="s">
        <v>91</v>
      </c>
      <c r="X104" s="151" t="s">
        <v>127</v>
      </c>
      <c r="Y104" s="154" t="s">
        <v>128</v>
      </c>
      <c r="Z104" s="155"/>
      <c r="AA104" s="154" t="s">
        <v>129</v>
      </c>
      <c r="AB104" s="155"/>
      <c r="AC104" s="66"/>
      <c r="AH104" s="68"/>
    </row>
    <row r="105" spans="1:34" ht="15.75" customHeight="1">
      <c r="A105" s="62"/>
      <c r="B105" s="156"/>
      <c r="C105" s="162"/>
      <c r="D105" s="156"/>
      <c r="E105" s="156"/>
      <c r="F105" s="156"/>
      <c r="G105" s="156"/>
      <c r="H105" s="156"/>
      <c r="I105" s="156"/>
      <c r="J105" s="156"/>
      <c r="K105" s="63"/>
      <c r="L105" s="62"/>
      <c r="M105" s="62"/>
      <c r="N105" s="62"/>
      <c r="O105" s="66"/>
      <c r="P105" s="152"/>
      <c r="Q105" s="152"/>
      <c r="R105" s="151" t="s">
        <v>130</v>
      </c>
      <c r="S105" s="151" t="s">
        <v>131</v>
      </c>
      <c r="T105" s="151" t="s">
        <v>154</v>
      </c>
      <c r="U105" s="151" t="s">
        <v>131</v>
      </c>
      <c r="V105" s="90"/>
      <c r="W105" s="152"/>
      <c r="X105" s="152"/>
      <c r="Y105" s="151" t="s">
        <v>130</v>
      </c>
      <c r="Z105" s="151" t="s">
        <v>131</v>
      </c>
      <c r="AA105" s="151" t="s">
        <v>130</v>
      </c>
      <c r="AB105" s="151" t="s">
        <v>131</v>
      </c>
      <c r="AC105" s="66"/>
      <c r="AH105" s="68"/>
    </row>
    <row r="106" spans="1:34" ht="15.75" customHeight="1">
      <c r="A106" s="62"/>
      <c r="B106" s="156"/>
      <c r="C106" s="162"/>
      <c r="D106" s="156"/>
      <c r="E106" s="156"/>
      <c r="F106" s="156"/>
      <c r="G106" s="156"/>
      <c r="H106" s="156"/>
      <c r="I106" s="156"/>
      <c r="J106" s="156"/>
      <c r="K106" s="63"/>
      <c r="L106" s="62"/>
      <c r="M106" s="62"/>
      <c r="N106" s="62"/>
      <c r="O106" s="66"/>
      <c r="P106" s="152"/>
      <c r="Q106" s="152"/>
      <c r="R106" s="152"/>
      <c r="S106" s="152"/>
      <c r="T106" s="152"/>
      <c r="U106" s="152"/>
      <c r="V106" s="90"/>
      <c r="W106" s="152"/>
      <c r="X106" s="152"/>
      <c r="Y106" s="152"/>
      <c r="Z106" s="152"/>
      <c r="AA106" s="152"/>
      <c r="AB106" s="152"/>
      <c r="AC106" s="66"/>
    </row>
    <row r="107" spans="1:34" ht="15.75" customHeight="1">
      <c r="A107" s="62"/>
      <c r="B107" s="156"/>
      <c r="C107" s="162"/>
      <c r="D107" s="156"/>
      <c r="E107" s="156"/>
      <c r="F107" s="156"/>
      <c r="G107" s="156"/>
      <c r="H107" s="156"/>
      <c r="I107" s="156"/>
      <c r="J107" s="156"/>
      <c r="K107" s="63"/>
      <c r="L107" s="62"/>
      <c r="M107" s="62"/>
      <c r="N107" s="62"/>
      <c r="O107" s="66"/>
      <c r="P107" s="152"/>
      <c r="Q107" s="152"/>
      <c r="R107" s="152"/>
      <c r="S107" s="152"/>
      <c r="T107" s="152"/>
      <c r="U107" s="152"/>
      <c r="V107" s="90"/>
      <c r="W107" s="152"/>
      <c r="X107" s="152"/>
      <c r="Y107" s="152"/>
      <c r="Z107" s="152"/>
      <c r="AA107" s="152"/>
      <c r="AB107" s="152"/>
      <c r="AC107" s="66"/>
    </row>
    <row r="108" spans="1:34" ht="15.75" customHeight="1">
      <c r="A108" s="62"/>
      <c r="B108" s="156"/>
      <c r="C108" s="162"/>
      <c r="D108" s="156"/>
      <c r="E108" s="156"/>
      <c r="F108" s="156"/>
      <c r="G108" s="156"/>
      <c r="H108" s="156"/>
      <c r="I108" s="156"/>
      <c r="J108" s="156"/>
      <c r="K108" s="63"/>
      <c r="L108" s="62"/>
      <c r="M108" s="62"/>
      <c r="N108" s="62"/>
      <c r="O108" s="66"/>
      <c r="P108" s="152"/>
      <c r="Q108" s="152"/>
      <c r="R108" s="152"/>
      <c r="S108" s="152"/>
      <c r="T108" s="152"/>
      <c r="U108" s="152"/>
      <c r="V108" s="90"/>
      <c r="W108" s="152"/>
      <c r="X108" s="152"/>
      <c r="Y108" s="152"/>
      <c r="Z108" s="152"/>
      <c r="AA108" s="152"/>
      <c r="AB108" s="152"/>
      <c r="AC108" s="66"/>
    </row>
    <row r="109" spans="1:34" ht="15.75" customHeight="1">
      <c r="A109" s="62"/>
      <c r="B109" s="156"/>
      <c r="C109" s="162"/>
      <c r="D109" s="156"/>
      <c r="E109" s="156"/>
      <c r="F109" s="156"/>
      <c r="G109" s="156"/>
      <c r="H109" s="156"/>
      <c r="I109" s="156"/>
      <c r="J109" s="156"/>
      <c r="K109" s="63"/>
      <c r="L109" s="62"/>
      <c r="M109" s="62"/>
      <c r="N109" s="62"/>
      <c r="O109" s="66"/>
      <c r="P109" s="153"/>
      <c r="Q109" s="153"/>
      <c r="R109" s="153"/>
      <c r="S109" s="153"/>
      <c r="T109" s="153"/>
      <c r="U109" s="153"/>
      <c r="V109" s="90"/>
      <c r="W109" s="153"/>
      <c r="X109" s="153"/>
      <c r="Y109" s="153"/>
      <c r="Z109" s="153"/>
      <c r="AA109" s="153"/>
      <c r="AB109" s="153"/>
      <c r="AC109" s="66"/>
    </row>
    <row r="110" spans="1:34" ht="15.75" customHeight="1">
      <c r="A110" s="62"/>
      <c r="B110" s="156"/>
      <c r="C110" s="162"/>
      <c r="D110" s="156"/>
      <c r="E110" s="156"/>
      <c r="F110" s="156"/>
      <c r="G110" s="156"/>
      <c r="H110" s="156"/>
      <c r="I110" s="156"/>
      <c r="J110" s="156"/>
      <c r="K110" s="63"/>
      <c r="L110" s="62"/>
      <c r="M110" s="62"/>
      <c r="N110" s="62"/>
      <c r="O110" s="66"/>
      <c r="P110" s="81">
        <v>3</v>
      </c>
      <c r="Q110" s="96">
        <v>0.125</v>
      </c>
      <c r="R110" s="81">
        <v>0</v>
      </c>
      <c r="S110" s="81" t="s">
        <v>133</v>
      </c>
      <c r="T110" s="81">
        <v>0</v>
      </c>
      <c r="U110" s="81" t="s">
        <v>133</v>
      </c>
      <c r="V110" s="94">
        <f>R110+R111</f>
        <v>0</v>
      </c>
      <c r="W110" s="97">
        <v>4</v>
      </c>
      <c r="X110" s="96">
        <v>0.125</v>
      </c>
      <c r="Y110" s="92">
        <v>0</v>
      </c>
      <c r="Z110" s="92" t="s">
        <v>133</v>
      </c>
      <c r="AA110" s="92">
        <v>0</v>
      </c>
      <c r="AB110" s="92" t="s">
        <v>133</v>
      </c>
      <c r="AC110" s="94">
        <f>Y110+Y111</f>
        <v>0</v>
      </c>
    </row>
    <row r="111" spans="1:34" ht="15.75" customHeight="1">
      <c r="A111" s="112"/>
      <c r="B111" s="156"/>
      <c r="C111" s="163"/>
      <c r="D111" s="156"/>
      <c r="E111" s="156"/>
      <c r="F111" s="156"/>
      <c r="G111" s="156"/>
      <c r="H111" s="156"/>
      <c r="I111" s="156"/>
      <c r="J111" s="156"/>
      <c r="K111" s="63"/>
      <c r="L111" s="62" t="s">
        <v>155</v>
      </c>
      <c r="M111" s="62" t="s">
        <v>103</v>
      </c>
      <c r="N111" s="62" t="s">
        <v>104</v>
      </c>
      <c r="O111" s="85"/>
      <c r="P111" s="81">
        <v>3</v>
      </c>
      <c r="Q111" s="96">
        <v>0.14583333333333301</v>
      </c>
      <c r="R111" s="81">
        <v>0</v>
      </c>
      <c r="S111" s="81" t="s">
        <v>133</v>
      </c>
      <c r="T111" s="81">
        <v>0</v>
      </c>
      <c r="U111" s="81" t="s">
        <v>133</v>
      </c>
      <c r="V111" s="94">
        <f t="shared" ref="V111:V156" si="2">R111+R112</f>
        <v>0</v>
      </c>
      <c r="W111" s="97">
        <v>4</v>
      </c>
      <c r="X111" s="96">
        <v>0.14583333333333301</v>
      </c>
      <c r="Y111" s="92">
        <v>0</v>
      </c>
      <c r="Z111" s="92" t="s">
        <v>133</v>
      </c>
      <c r="AA111" s="92">
        <v>0</v>
      </c>
      <c r="AB111" s="92" t="s">
        <v>133</v>
      </c>
      <c r="AC111" s="94">
        <f t="shared" ref="AC111:AC156" si="3">Y111+Y112</f>
        <v>0</v>
      </c>
      <c r="AH111" s="76"/>
    </row>
    <row r="112" spans="1:34" ht="15.75" customHeight="1">
      <c r="A112" s="113">
        <v>4580</v>
      </c>
      <c r="B112" s="114">
        <v>1</v>
      </c>
      <c r="C112" s="115" t="s">
        <v>156</v>
      </c>
      <c r="D112" s="62" t="s">
        <v>157</v>
      </c>
      <c r="E112" s="116">
        <v>55.752588687900598</v>
      </c>
      <c r="F112" s="116">
        <v>37.817954978937202</v>
      </c>
      <c r="G112" s="114">
        <v>0</v>
      </c>
      <c r="H112" s="117">
        <v>0</v>
      </c>
      <c r="I112" s="118"/>
      <c r="J112" s="114">
        <v>1</v>
      </c>
      <c r="K112" s="63"/>
      <c r="L112" s="78">
        <v>1</v>
      </c>
      <c r="M112" s="115">
        <v>1</v>
      </c>
      <c r="N112" s="78">
        <v>0</v>
      </c>
      <c r="O112" s="85"/>
      <c r="P112" s="81">
        <v>3</v>
      </c>
      <c r="Q112" s="96">
        <v>0.16666666666666699</v>
      </c>
      <c r="R112" s="81">
        <v>0</v>
      </c>
      <c r="S112" s="81" t="s">
        <v>133</v>
      </c>
      <c r="T112" s="81">
        <v>0</v>
      </c>
      <c r="U112" s="81" t="s">
        <v>133</v>
      </c>
      <c r="V112" s="94">
        <f t="shared" si="2"/>
        <v>0</v>
      </c>
      <c r="W112" s="97">
        <v>4</v>
      </c>
      <c r="X112" s="96">
        <v>0.16666666666666699</v>
      </c>
      <c r="Y112" s="92">
        <v>0</v>
      </c>
      <c r="Z112" s="92" t="s">
        <v>133</v>
      </c>
      <c r="AA112" s="92">
        <v>0</v>
      </c>
      <c r="AB112" s="92" t="s">
        <v>133</v>
      </c>
      <c r="AC112" s="94">
        <f t="shared" si="3"/>
        <v>0</v>
      </c>
      <c r="AH112" s="76"/>
    </row>
    <row r="113" spans="1:34" ht="15.75" customHeight="1">
      <c r="A113" s="113">
        <v>4907</v>
      </c>
      <c r="B113" s="114">
        <v>2</v>
      </c>
      <c r="C113" s="115" t="s">
        <v>158</v>
      </c>
      <c r="D113" s="62" t="s">
        <v>157</v>
      </c>
      <c r="E113" s="116">
        <v>55.754707019790203</v>
      </c>
      <c r="F113" s="116">
        <v>37.818481869709501</v>
      </c>
      <c r="G113" s="114">
        <v>0</v>
      </c>
      <c r="H113" s="117">
        <f>IF(C113=" ","",IF(C112="Разворот",0,H112+I113))</f>
        <v>0.25800000000000001</v>
      </c>
      <c r="I113" s="118">
        <v>0.25800000000000001</v>
      </c>
      <c r="J113" s="114">
        <v>2</v>
      </c>
      <c r="K113" s="63"/>
      <c r="L113" s="78">
        <v>2</v>
      </c>
      <c r="M113" s="115">
        <v>2</v>
      </c>
      <c r="N113" s="115">
        <v>0</v>
      </c>
      <c r="O113" s="85"/>
      <c r="P113" s="81">
        <v>3</v>
      </c>
      <c r="Q113" s="96">
        <v>0.1875</v>
      </c>
      <c r="R113" s="81">
        <v>0</v>
      </c>
      <c r="S113" s="81" t="s">
        <v>133</v>
      </c>
      <c r="T113" s="81">
        <v>0</v>
      </c>
      <c r="U113" s="81" t="s">
        <v>133</v>
      </c>
      <c r="V113" s="94">
        <f t="shared" si="2"/>
        <v>0</v>
      </c>
      <c r="W113" s="97">
        <v>4</v>
      </c>
      <c r="X113" s="96">
        <v>0.1875</v>
      </c>
      <c r="Y113" s="92">
        <v>0</v>
      </c>
      <c r="Z113" s="92" t="s">
        <v>133</v>
      </c>
      <c r="AA113" s="92">
        <v>0</v>
      </c>
      <c r="AB113" s="92" t="s">
        <v>133</v>
      </c>
      <c r="AC113" s="94">
        <f t="shared" si="3"/>
        <v>0</v>
      </c>
      <c r="AH113" s="119"/>
    </row>
    <row r="114" spans="1:34" ht="15.75" customHeight="1">
      <c r="A114" s="113">
        <v>4347</v>
      </c>
      <c r="B114" s="114">
        <v>3</v>
      </c>
      <c r="C114" s="115" t="s">
        <v>159</v>
      </c>
      <c r="D114" s="62" t="s">
        <v>157</v>
      </c>
      <c r="E114" s="116">
        <v>55.7591388636312</v>
      </c>
      <c r="F114" s="116">
        <v>37.820461282452598</v>
      </c>
      <c r="G114" s="114">
        <v>0</v>
      </c>
      <c r="H114" s="117">
        <f t="shared" ref="H114:H177" si="4">IF(C114=" ","",IF(C113="Разворот",0,H113+I114))</f>
        <v>0.80500000000000005</v>
      </c>
      <c r="I114" s="118">
        <v>0.54700000000000004</v>
      </c>
      <c r="J114" s="114">
        <v>3</v>
      </c>
      <c r="K114" s="63"/>
      <c r="L114" s="78">
        <v>3</v>
      </c>
      <c r="M114" s="115">
        <v>3</v>
      </c>
      <c r="N114" s="115">
        <v>0</v>
      </c>
      <c r="O114" s="85"/>
      <c r="P114" s="81">
        <v>3</v>
      </c>
      <c r="Q114" s="96">
        <v>0.20833333333333334</v>
      </c>
      <c r="R114" s="81">
        <v>0</v>
      </c>
      <c r="S114" s="81" t="s">
        <v>133</v>
      </c>
      <c r="T114" s="81">
        <v>0</v>
      </c>
      <c r="U114" s="81" t="s">
        <v>133</v>
      </c>
      <c r="V114" s="94">
        <f t="shared" si="2"/>
        <v>0</v>
      </c>
      <c r="W114" s="97">
        <v>4</v>
      </c>
      <c r="X114" s="96">
        <v>0.20833333333333334</v>
      </c>
      <c r="Y114" s="92">
        <v>0</v>
      </c>
      <c r="Z114" s="92" t="s">
        <v>133</v>
      </c>
      <c r="AA114" s="92">
        <v>0</v>
      </c>
      <c r="AB114" s="92" t="s">
        <v>133</v>
      </c>
      <c r="AC114" s="94">
        <f t="shared" si="3"/>
        <v>0</v>
      </c>
      <c r="AH114" s="119"/>
    </row>
    <row r="115" spans="1:34" ht="15.75" customHeight="1">
      <c r="A115" s="113">
        <v>4348</v>
      </c>
      <c r="B115" s="114">
        <v>4</v>
      </c>
      <c r="C115" s="115" t="s">
        <v>160</v>
      </c>
      <c r="D115" s="62" t="s">
        <v>157</v>
      </c>
      <c r="E115" s="116">
        <v>55.764665919885097</v>
      </c>
      <c r="F115" s="116">
        <v>37.822641355317202</v>
      </c>
      <c r="G115" s="114">
        <v>0</v>
      </c>
      <c r="H115" s="117">
        <f t="shared" si="4"/>
        <v>1.4359999999999999</v>
      </c>
      <c r="I115" s="118">
        <v>0.63099999999999989</v>
      </c>
      <c r="J115" s="114">
        <v>4</v>
      </c>
      <c r="K115" s="63"/>
      <c r="L115" s="78">
        <v>4</v>
      </c>
      <c r="M115" s="115">
        <v>4</v>
      </c>
      <c r="N115" s="115">
        <v>0</v>
      </c>
      <c r="O115" s="85"/>
      <c r="P115" s="81">
        <v>3</v>
      </c>
      <c r="Q115" s="96">
        <v>0.22916666666666666</v>
      </c>
      <c r="R115" s="81">
        <v>0</v>
      </c>
      <c r="S115" s="81" t="s">
        <v>133</v>
      </c>
      <c r="T115" s="81">
        <v>0</v>
      </c>
      <c r="U115" s="81" t="s">
        <v>133</v>
      </c>
      <c r="V115" s="94">
        <f t="shared" si="2"/>
        <v>0</v>
      </c>
      <c r="W115" s="97">
        <v>4</v>
      </c>
      <c r="X115" s="96">
        <v>0.22916666666666666</v>
      </c>
      <c r="Y115" s="92">
        <v>0</v>
      </c>
      <c r="Z115" s="92" t="s">
        <v>133</v>
      </c>
      <c r="AA115" s="92">
        <v>0</v>
      </c>
      <c r="AB115" s="92" t="s">
        <v>133</v>
      </c>
      <c r="AC115" s="94">
        <f t="shared" si="3"/>
        <v>0</v>
      </c>
      <c r="AH115" s="119"/>
    </row>
    <row r="116" spans="1:34" ht="15.75" customHeight="1">
      <c r="A116" s="113">
        <v>4643</v>
      </c>
      <c r="B116" s="114">
        <v>5</v>
      </c>
      <c r="C116" s="115" t="s">
        <v>161</v>
      </c>
      <c r="D116" s="62" t="s">
        <v>157</v>
      </c>
      <c r="E116" s="116">
        <v>55.768005120770098</v>
      </c>
      <c r="F116" s="116">
        <v>37.822735894913698</v>
      </c>
      <c r="G116" s="114">
        <v>0</v>
      </c>
      <c r="H116" s="117">
        <f t="shared" si="4"/>
        <v>1.845</v>
      </c>
      <c r="I116" s="118">
        <v>0.40900000000000003</v>
      </c>
      <c r="J116" s="114">
        <v>5</v>
      </c>
      <c r="K116" s="63"/>
      <c r="L116" s="78">
        <v>5</v>
      </c>
      <c r="M116" s="115">
        <v>5</v>
      </c>
      <c r="N116" s="115">
        <v>0</v>
      </c>
      <c r="O116" s="85"/>
      <c r="P116" s="81">
        <v>3</v>
      </c>
      <c r="Q116" s="96">
        <v>0.25</v>
      </c>
      <c r="R116" s="81">
        <v>0</v>
      </c>
      <c r="S116" s="81" t="s">
        <v>133</v>
      </c>
      <c r="T116" s="81">
        <v>0</v>
      </c>
      <c r="U116" s="81" t="s">
        <v>133</v>
      </c>
      <c r="V116" s="94">
        <f t="shared" si="2"/>
        <v>1</v>
      </c>
      <c r="W116" s="97">
        <v>4</v>
      </c>
      <c r="X116" s="96">
        <v>0.25</v>
      </c>
      <c r="Y116" s="92">
        <v>0</v>
      </c>
      <c r="Z116" s="92" t="s">
        <v>133</v>
      </c>
      <c r="AA116" s="92">
        <v>0</v>
      </c>
      <c r="AB116" s="92" t="s">
        <v>133</v>
      </c>
      <c r="AC116" s="94">
        <f t="shared" si="3"/>
        <v>1</v>
      </c>
      <c r="AH116" s="119"/>
    </row>
    <row r="117" spans="1:34" ht="15.75" customHeight="1">
      <c r="A117" s="113">
        <v>4644</v>
      </c>
      <c r="B117" s="114">
        <v>6</v>
      </c>
      <c r="C117" s="115" t="s">
        <v>162</v>
      </c>
      <c r="D117" s="62" t="s">
        <v>163</v>
      </c>
      <c r="E117" s="116">
        <v>55.773340774209998</v>
      </c>
      <c r="F117" s="116">
        <v>37.819967484085502</v>
      </c>
      <c r="G117" s="114">
        <v>0</v>
      </c>
      <c r="H117" s="117">
        <f t="shared" si="4"/>
        <v>2.4830000000000001</v>
      </c>
      <c r="I117" s="118">
        <v>0.63800000000000012</v>
      </c>
      <c r="J117" s="114">
        <v>6</v>
      </c>
      <c r="K117" s="63"/>
      <c r="L117" s="78">
        <v>6</v>
      </c>
      <c r="M117" s="115">
        <v>6</v>
      </c>
      <c r="N117" s="115">
        <v>0</v>
      </c>
      <c r="O117" s="85"/>
      <c r="P117" s="81">
        <v>3</v>
      </c>
      <c r="Q117" s="96">
        <v>0.27083333333333331</v>
      </c>
      <c r="R117" s="81">
        <v>1</v>
      </c>
      <c r="S117" s="81" t="s">
        <v>136</v>
      </c>
      <c r="T117" s="81">
        <v>1</v>
      </c>
      <c r="U117" s="81" t="s">
        <v>136</v>
      </c>
      <c r="V117" s="94">
        <f t="shared" si="2"/>
        <v>5</v>
      </c>
      <c r="W117" s="97">
        <v>4</v>
      </c>
      <c r="X117" s="96">
        <v>0.27083333333333331</v>
      </c>
      <c r="Y117" s="92">
        <v>1</v>
      </c>
      <c r="Z117" s="92" t="s">
        <v>136</v>
      </c>
      <c r="AA117" s="92">
        <v>1</v>
      </c>
      <c r="AB117" s="92" t="s">
        <v>136</v>
      </c>
      <c r="AC117" s="94">
        <f t="shared" si="3"/>
        <v>2</v>
      </c>
      <c r="AH117" s="119"/>
    </row>
    <row r="118" spans="1:34" ht="15.75" customHeight="1">
      <c r="A118" s="113">
        <v>4645</v>
      </c>
      <c r="B118" s="114">
        <v>7</v>
      </c>
      <c r="C118" s="120" t="s">
        <v>164</v>
      </c>
      <c r="D118" s="62" t="s">
        <v>165</v>
      </c>
      <c r="E118" s="116">
        <v>55.775389512440299</v>
      </c>
      <c r="F118" s="116">
        <v>37.820286400974503</v>
      </c>
      <c r="G118" s="114">
        <v>0</v>
      </c>
      <c r="H118" s="117">
        <f t="shared" si="4"/>
        <v>2.7440000000000002</v>
      </c>
      <c r="I118" s="118">
        <v>0.26100000000000001</v>
      </c>
      <c r="J118" s="114">
        <v>7</v>
      </c>
      <c r="K118" s="63"/>
      <c r="L118" s="78">
        <v>7</v>
      </c>
      <c r="M118" s="115">
        <v>7</v>
      </c>
      <c r="N118" s="115">
        <v>0</v>
      </c>
      <c r="O118" s="85"/>
      <c r="P118" s="81">
        <v>3</v>
      </c>
      <c r="Q118" s="96">
        <v>0.29166666666666669</v>
      </c>
      <c r="R118" s="81">
        <v>4</v>
      </c>
      <c r="S118" s="121" t="s">
        <v>166</v>
      </c>
      <c r="T118" s="81">
        <v>4</v>
      </c>
      <c r="U118" s="121" t="s">
        <v>166</v>
      </c>
      <c r="V118" s="94">
        <f t="shared" si="2"/>
        <v>7</v>
      </c>
      <c r="W118" s="97">
        <v>4</v>
      </c>
      <c r="X118" s="96">
        <v>0.29166666666666669</v>
      </c>
      <c r="Y118" s="92">
        <v>1</v>
      </c>
      <c r="Z118" s="92" t="s">
        <v>139</v>
      </c>
      <c r="AA118" s="92">
        <v>1</v>
      </c>
      <c r="AB118" s="92" t="s">
        <v>139</v>
      </c>
      <c r="AC118" s="94">
        <f t="shared" si="3"/>
        <v>3</v>
      </c>
      <c r="AH118" s="119"/>
    </row>
    <row r="119" spans="1:34" ht="15.75" customHeight="1">
      <c r="A119" s="113">
        <v>4646</v>
      </c>
      <c r="B119" s="114">
        <v>8</v>
      </c>
      <c r="C119" s="120" t="s">
        <v>167</v>
      </c>
      <c r="D119" s="62" t="s">
        <v>165</v>
      </c>
      <c r="E119" s="116">
        <v>55.777030694064202</v>
      </c>
      <c r="F119" s="116">
        <v>37.827205567257401</v>
      </c>
      <c r="G119" s="114">
        <v>0</v>
      </c>
      <c r="H119" s="117">
        <f t="shared" si="4"/>
        <v>3.217000000000001</v>
      </c>
      <c r="I119" s="118">
        <v>0.47300000000000075</v>
      </c>
      <c r="J119" s="114">
        <v>8</v>
      </c>
      <c r="K119" s="63"/>
      <c r="L119" s="78">
        <v>8</v>
      </c>
      <c r="M119" s="115">
        <v>8</v>
      </c>
      <c r="N119" s="115">
        <v>0</v>
      </c>
      <c r="O119" s="85"/>
      <c r="P119" s="81">
        <v>3</v>
      </c>
      <c r="Q119" s="96">
        <v>0.3125</v>
      </c>
      <c r="R119" s="81">
        <v>3</v>
      </c>
      <c r="S119" s="121" t="s">
        <v>166</v>
      </c>
      <c r="T119" s="81">
        <v>3</v>
      </c>
      <c r="U119" s="121" t="s">
        <v>166</v>
      </c>
      <c r="V119" s="94">
        <f t="shared" si="2"/>
        <v>7</v>
      </c>
      <c r="W119" s="97">
        <v>4</v>
      </c>
      <c r="X119" s="96">
        <v>0.3125</v>
      </c>
      <c r="Y119" s="92">
        <v>2</v>
      </c>
      <c r="Z119" s="92" t="s">
        <v>139</v>
      </c>
      <c r="AA119" s="92">
        <v>2</v>
      </c>
      <c r="AB119" s="92" t="s">
        <v>139</v>
      </c>
      <c r="AC119" s="94">
        <f t="shared" si="3"/>
        <v>3</v>
      </c>
      <c r="AH119" s="119"/>
    </row>
    <row r="120" spans="1:34" ht="15.75" customHeight="1">
      <c r="A120" s="113">
        <v>4647</v>
      </c>
      <c r="B120" s="114">
        <v>9</v>
      </c>
      <c r="C120" s="120" t="s">
        <v>168</v>
      </c>
      <c r="D120" s="62" t="s">
        <v>165</v>
      </c>
      <c r="E120" s="116">
        <v>55.778125835593997</v>
      </c>
      <c r="F120" s="116">
        <v>37.8318937381745</v>
      </c>
      <c r="G120" s="114">
        <v>0</v>
      </c>
      <c r="H120" s="117">
        <f t="shared" si="4"/>
        <v>3.536</v>
      </c>
      <c r="I120" s="118">
        <v>0.31899999999999906</v>
      </c>
      <c r="J120" s="114">
        <v>9</v>
      </c>
      <c r="K120" s="63"/>
      <c r="L120" s="78">
        <v>9</v>
      </c>
      <c r="M120" s="115">
        <v>9</v>
      </c>
      <c r="N120" s="115">
        <v>0</v>
      </c>
      <c r="O120" s="85"/>
      <c r="P120" s="81">
        <v>3</v>
      </c>
      <c r="Q120" s="96">
        <v>0.33333333333333331</v>
      </c>
      <c r="R120" s="81">
        <v>4</v>
      </c>
      <c r="S120" s="121" t="s">
        <v>166</v>
      </c>
      <c r="T120" s="81">
        <v>4</v>
      </c>
      <c r="U120" s="121" t="s">
        <v>166</v>
      </c>
      <c r="V120" s="94">
        <f t="shared" si="2"/>
        <v>7</v>
      </c>
      <c r="W120" s="97">
        <v>4</v>
      </c>
      <c r="X120" s="96">
        <v>0.33333333333333331</v>
      </c>
      <c r="Y120" s="92">
        <v>1</v>
      </c>
      <c r="Z120" s="92" t="s">
        <v>139</v>
      </c>
      <c r="AA120" s="92">
        <v>1</v>
      </c>
      <c r="AB120" s="92" t="s">
        <v>139</v>
      </c>
      <c r="AC120" s="94">
        <f t="shared" si="3"/>
        <v>3</v>
      </c>
      <c r="AH120" s="119"/>
    </row>
    <row r="121" spans="1:34" ht="15.75" customHeight="1">
      <c r="A121" s="113">
        <v>4648</v>
      </c>
      <c r="B121" s="114">
        <v>10</v>
      </c>
      <c r="C121" s="120" t="s">
        <v>169</v>
      </c>
      <c r="D121" s="62" t="s">
        <v>165</v>
      </c>
      <c r="E121" s="116">
        <v>55.779346557729902</v>
      </c>
      <c r="F121" s="116">
        <v>37.837074781778099</v>
      </c>
      <c r="G121" s="114">
        <v>0</v>
      </c>
      <c r="H121" s="117">
        <f t="shared" si="4"/>
        <v>3.8910000000000005</v>
      </c>
      <c r="I121" s="118">
        <v>0.35500000000000043</v>
      </c>
      <c r="J121" s="114">
        <v>10</v>
      </c>
      <c r="K121" s="63"/>
      <c r="L121" s="78">
        <v>10</v>
      </c>
      <c r="M121" s="115">
        <v>10</v>
      </c>
      <c r="N121" s="115">
        <v>0</v>
      </c>
      <c r="O121" s="85"/>
      <c r="P121" s="81">
        <v>3</v>
      </c>
      <c r="Q121" s="96">
        <v>0.35416666666666669</v>
      </c>
      <c r="R121" s="81">
        <v>3</v>
      </c>
      <c r="S121" s="121" t="s">
        <v>166</v>
      </c>
      <c r="T121" s="81">
        <v>3</v>
      </c>
      <c r="U121" s="121" t="s">
        <v>166</v>
      </c>
      <c r="V121" s="94">
        <f t="shared" si="2"/>
        <v>7</v>
      </c>
      <c r="W121" s="97">
        <v>4</v>
      </c>
      <c r="X121" s="96">
        <v>0.35416666666666669</v>
      </c>
      <c r="Y121" s="92">
        <v>2</v>
      </c>
      <c r="Z121" s="92" t="s">
        <v>139</v>
      </c>
      <c r="AA121" s="92">
        <v>2</v>
      </c>
      <c r="AB121" s="92" t="s">
        <v>139</v>
      </c>
      <c r="AC121" s="94">
        <f t="shared" si="3"/>
        <v>3</v>
      </c>
      <c r="AH121" s="119"/>
    </row>
    <row r="122" spans="1:34" ht="15.75" customHeight="1">
      <c r="A122" s="113">
        <v>4649</v>
      </c>
      <c r="B122" s="114">
        <v>11</v>
      </c>
      <c r="C122" s="120" t="s">
        <v>170</v>
      </c>
      <c r="D122" s="62" t="s">
        <v>171</v>
      </c>
      <c r="E122" s="116">
        <v>55.780992835132103</v>
      </c>
      <c r="F122" s="116">
        <v>37.838553067443897</v>
      </c>
      <c r="G122" s="114">
        <v>0</v>
      </c>
      <c r="H122" s="117">
        <f t="shared" si="4"/>
        <v>4.1219999999999999</v>
      </c>
      <c r="I122" s="118">
        <v>0.23099999999999987</v>
      </c>
      <c r="J122" s="114">
        <v>11</v>
      </c>
      <c r="K122" s="63"/>
      <c r="L122" s="78">
        <v>11</v>
      </c>
      <c r="M122" s="115">
        <v>11</v>
      </c>
      <c r="N122" s="115">
        <v>0</v>
      </c>
      <c r="O122" s="85"/>
      <c r="P122" s="81">
        <v>3</v>
      </c>
      <c r="Q122" s="96">
        <v>0.375</v>
      </c>
      <c r="R122" s="81">
        <v>4</v>
      </c>
      <c r="S122" s="121" t="s">
        <v>166</v>
      </c>
      <c r="T122" s="81">
        <v>4</v>
      </c>
      <c r="U122" s="121" t="s">
        <v>166</v>
      </c>
      <c r="V122" s="94">
        <f t="shared" si="2"/>
        <v>7</v>
      </c>
      <c r="W122" s="97">
        <v>4</v>
      </c>
      <c r="X122" s="96">
        <v>0.375</v>
      </c>
      <c r="Y122" s="92">
        <v>1</v>
      </c>
      <c r="Z122" s="92" t="s">
        <v>139</v>
      </c>
      <c r="AA122" s="92">
        <v>1</v>
      </c>
      <c r="AB122" s="92" t="s">
        <v>139</v>
      </c>
      <c r="AC122" s="94">
        <f t="shared" si="3"/>
        <v>3</v>
      </c>
      <c r="AH122" s="119"/>
    </row>
    <row r="123" spans="1:34" ht="15.75" customHeight="1">
      <c r="A123" s="113">
        <v>4732</v>
      </c>
      <c r="B123" s="114">
        <v>12</v>
      </c>
      <c r="C123" s="120" t="s">
        <v>172</v>
      </c>
      <c r="D123" s="62" t="s">
        <v>171</v>
      </c>
      <c r="E123" s="116">
        <v>55.782767773915801</v>
      </c>
      <c r="F123" s="116">
        <v>37.837996064356403</v>
      </c>
      <c r="G123" s="114">
        <v>0</v>
      </c>
      <c r="H123" s="117">
        <f t="shared" si="4"/>
        <v>4.3249999999999993</v>
      </c>
      <c r="I123" s="118">
        <v>0.2029999999999994</v>
      </c>
      <c r="J123" s="114">
        <v>12</v>
      </c>
      <c r="K123" s="63"/>
      <c r="L123" s="78">
        <v>12</v>
      </c>
      <c r="M123" s="115">
        <v>999</v>
      </c>
      <c r="N123" s="115">
        <v>0</v>
      </c>
      <c r="O123" s="85"/>
      <c r="P123" s="81">
        <v>3</v>
      </c>
      <c r="Q123" s="96">
        <v>0.39583333333333331</v>
      </c>
      <c r="R123" s="81">
        <v>3</v>
      </c>
      <c r="S123" s="121" t="s">
        <v>166</v>
      </c>
      <c r="T123" s="81">
        <v>3</v>
      </c>
      <c r="U123" s="121" t="s">
        <v>166</v>
      </c>
      <c r="V123" s="94">
        <f t="shared" si="2"/>
        <v>5</v>
      </c>
      <c r="W123" s="97">
        <v>4</v>
      </c>
      <c r="X123" s="96">
        <v>0.39583333333333331</v>
      </c>
      <c r="Y123" s="92">
        <v>2</v>
      </c>
      <c r="Z123" s="92" t="s">
        <v>139</v>
      </c>
      <c r="AA123" s="92">
        <v>2</v>
      </c>
      <c r="AB123" s="92" t="s">
        <v>139</v>
      </c>
      <c r="AC123" s="94">
        <f t="shared" si="3"/>
        <v>3</v>
      </c>
      <c r="AH123" s="119"/>
    </row>
    <row r="124" spans="1:34" ht="15.75" customHeight="1">
      <c r="A124" s="113" t="s">
        <v>109</v>
      </c>
      <c r="B124" s="114">
        <v>11</v>
      </c>
      <c r="C124" s="120" t="s">
        <v>109</v>
      </c>
      <c r="D124" s="62" t="s">
        <v>173</v>
      </c>
      <c r="E124" s="116"/>
      <c r="F124" s="116"/>
      <c r="G124" s="114"/>
      <c r="H124" s="117">
        <f t="shared" si="4"/>
        <v>4.4749999999999996</v>
      </c>
      <c r="I124" s="118">
        <v>0.15</v>
      </c>
      <c r="J124" s="114"/>
      <c r="K124" s="63"/>
      <c r="L124" s="78">
        <v>13</v>
      </c>
      <c r="M124" s="115">
        <v>0</v>
      </c>
      <c r="N124" s="115">
        <v>1</v>
      </c>
      <c r="O124" s="85"/>
      <c r="P124" s="81">
        <v>3</v>
      </c>
      <c r="Q124" s="96">
        <v>0.41666666666666669</v>
      </c>
      <c r="R124" s="81">
        <v>2</v>
      </c>
      <c r="S124" s="92" t="s">
        <v>143</v>
      </c>
      <c r="T124" s="81">
        <v>2</v>
      </c>
      <c r="U124" s="92" t="s">
        <v>143</v>
      </c>
      <c r="V124" s="94">
        <f t="shared" si="2"/>
        <v>4</v>
      </c>
      <c r="W124" s="97">
        <v>4</v>
      </c>
      <c r="X124" s="96">
        <v>0.41666666666666669</v>
      </c>
      <c r="Y124" s="92">
        <v>1</v>
      </c>
      <c r="Z124" s="92" t="s">
        <v>139</v>
      </c>
      <c r="AA124" s="92">
        <v>1</v>
      </c>
      <c r="AB124" s="92" t="s">
        <v>139</v>
      </c>
      <c r="AC124" s="94">
        <f t="shared" si="3"/>
        <v>3</v>
      </c>
      <c r="AH124" s="119"/>
    </row>
    <row r="125" spans="1:34" ht="15.75" customHeight="1">
      <c r="A125" s="113">
        <v>4731</v>
      </c>
      <c r="B125" s="114">
        <v>13</v>
      </c>
      <c r="C125" s="115" t="s">
        <v>174</v>
      </c>
      <c r="D125" s="62" t="s">
        <v>175</v>
      </c>
      <c r="E125" s="116">
        <v>55.782725642235803</v>
      </c>
      <c r="F125" s="116">
        <v>37.835779511310797</v>
      </c>
      <c r="G125" s="114">
        <v>1</v>
      </c>
      <c r="H125" s="117">
        <f>IF(C125=" ","",IF(C124="Разворот",0,H124+I125))</f>
        <v>0</v>
      </c>
      <c r="I125" s="118" t="s">
        <v>34</v>
      </c>
      <c r="J125" s="114">
        <v>1</v>
      </c>
      <c r="K125" s="63"/>
      <c r="L125" s="78">
        <v>14</v>
      </c>
      <c r="M125" s="115">
        <v>0</v>
      </c>
      <c r="N125" s="115">
        <v>2</v>
      </c>
      <c r="O125" s="85"/>
      <c r="P125" s="81">
        <v>3</v>
      </c>
      <c r="Q125" s="96">
        <v>0.4375</v>
      </c>
      <c r="R125" s="81">
        <v>2</v>
      </c>
      <c r="S125" s="92" t="s">
        <v>143</v>
      </c>
      <c r="T125" s="81">
        <v>2</v>
      </c>
      <c r="U125" s="92" t="s">
        <v>143</v>
      </c>
      <c r="V125" s="94">
        <f t="shared" si="2"/>
        <v>4</v>
      </c>
      <c r="W125" s="97">
        <v>4</v>
      </c>
      <c r="X125" s="96">
        <v>0.4375</v>
      </c>
      <c r="Y125" s="92">
        <v>2</v>
      </c>
      <c r="Z125" s="92" t="s">
        <v>139</v>
      </c>
      <c r="AA125" s="92">
        <v>2</v>
      </c>
      <c r="AB125" s="92" t="s">
        <v>139</v>
      </c>
      <c r="AC125" s="94">
        <f t="shared" si="3"/>
        <v>5</v>
      </c>
      <c r="AH125" s="119"/>
    </row>
    <row r="126" spans="1:34" ht="15.75" customHeight="1">
      <c r="A126" s="113">
        <v>4637</v>
      </c>
      <c r="B126" s="114">
        <v>14</v>
      </c>
      <c r="C126" s="115" t="s">
        <v>170</v>
      </c>
      <c r="D126" s="62" t="s">
        <v>165</v>
      </c>
      <c r="E126" s="116">
        <v>55.779675821300302</v>
      </c>
      <c r="F126" s="116">
        <v>37.837679486681601</v>
      </c>
      <c r="G126" s="114">
        <v>1</v>
      </c>
      <c r="H126" s="117">
        <f t="shared" si="4"/>
        <v>0.51300000000000001</v>
      </c>
      <c r="I126" s="118">
        <v>0.51300000000000001</v>
      </c>
      <c r="J126" s="114">
        <v>2</v>
      </c>
      <c r="K126" s="63"/>
      <c r="L126" s="78">
        <v>15</v>
      </c>
      <c r="M126" s="115">
        <v>0</v>
      </c>
      <c r="N126" s="115">
        <v>3</v>
      </c>
      <c r="O126" s="85"/>
      <c r="P126" s="81">
        <v>3</v>
      </c>
      <c r="Q126" s="96">
        <v>0.45833333333333298</v>
      </c>
      <c r="R126" s="81">
        <v>2</v>
      </c>
      <c r="S126" s="92" t="s">
        <v>143</v>
      </c>
      <c r="T126" s="81">
        <v>2</v>
      </c>
      <c r="U126" s="92" t="s">
        <v>143</v>
      </c>
      <c r="V126" s="94">
        <f t="shared" si="2"/>
        <v>4</v>
      </c>
      <c r="W126" s="97">
        <v>4</v>
      </c>
      <c r="X126" s="96">
        <v>0.45833333333333298</v>
      </c>
      <c r="Y126" s="92">
        <v>3</v>
      </c>
      <c r="Z126" s="92" t="s">
        <v>142</v>
      </c>
      <c r="AA126" s="92">
        <v>3</v>
      </c>
      <c r="AB126" s="92" t="s">
        <v>142</v>
      </c>
      <c r="AC126" s="94">
        <f t="shared" si="3"/>
        <v>5</v>
      </c>
      <c r="AH126" s="119"/>
    </row>
    <row r="127" spans="1:34" ht="15.75" customHeight="1">
      <c r="A127" s="113">
        <v>4638</v>
      </c>
      <c r="B127" s="114">
        <v>15</v>
      </c>
      <c r="C127" s="115" t="s">
        <v>168</v>
      </c>
      <c r="D127" s="62" t="s">
        <v>165</v>
      </c>
      <c r="E127" s="116">
        <v>55.777689796299498</v>
      </c>
      <c r="F127" s="116">
        <v>37.829282800218202</v>
      </c>
      <c r="G127" s="114">
        <v>1</v>
      </c>
      <c r="H127" s="117">
        <f t="shared" si="4"/>
        <v>1.0779999999999998</v>
      </c>
      <c r="I127" s="118">
        <v>0.56499999999999984</v>
      </c>
      <c r="J127" s="114">
        <v>3</v>
      </c>
      <c r="K127" s="63"/>
      <c r="L127" s="78">
        <v>16</v>
      </c>
      <c r="M127" s="115">
        <v>0</v>
      </c>
      <c r="N127" s="115">
        <v>4</v>
      </c>
      <c r="O127" s="85"/>
      <c r="P127" s="81">
        <v>3</v>
      </c>
      <c r="Q127" s="96">
        <v>0.47916666666666702</v>
      </c>
      <c r="R127" s="81">
        <v>2</v>
      </c>
      <c r="S127" s="92" t="s">
        <v>143</v>
      </c>
      <c r="T127" s="81">
        <v>2</v>
      </c>
      <c r="U127" s="92" t="s">
        <v>143</v>
      </c>
      <c r="V127" s="94">
        <f t="shared" si="2"/>
        <v>4</v>
      </c>
      <c r="W127" s="97">
        <v>4</v>
      </c>
      <c r="X127" s="96">
        <v>0.47916666666666702</v>
      </c>
      <c r="Y127" s="92">
        <v>2</v>
      </c>
      <c r="Z127" s="92" t="s">
        <v>142</v>
      </c>
      <c r="AA127" s="92">
        <v>2</v>
      </c>
      <c r="AB127" s="92" t="s">
        <v>142</v>
      </c>
      <c r="AC127" s="94">
        <f t="shared" si="3"/>
        <v>5</v>
      </c>
      <c r="AH127" s="119"/>
    </row>
    <row r="128" spans="1:34" ht="15.75" customHeight="1">
      <c r="A128" s="113">
        <v>4639</v>
      </c>
      <c r="B128" s="114">
        <v>16</v>
      </c>
      <c r="C128" s="115" t="s">
        <v>167</v>
      </c>
      <c r="D128" s="62" t="s">
        <v>165</v>
      </c>
      <c r="E128" s="116">
        <v>55.777032812045199</v>
      </c>
      <c r="F128" s="116">
        <v>37.826408786611601</v>
      </c>
      <c r="G128" s="114">
        <v>1</v>
      </c>
      <c r="H128" s="117">
        <f t="shared" si="4"/>
        <v>1.2689999999999999</v>
      </c>
      <c r="I128" s="118">
        <v>0.19100000000000006</v>
      </c>
      <c r="J128" s="114">
        <v>4</v>
      </c>
      <c r="K128" s="63"/>
      <c r="L128" s="78">
        <v>17</v>
      </c>
      <c r="M128" s="115">
        <v>0</v>
      </c>
      <c r="N128" s="115">
        <v>5</v>
      </c>
      <c r="O128" s="85"/>
      <c r="P128" s="81">
        <v>3</v>
      </c>
      <c r="Q128" s="96">
        <v>0.5</v>
      </c>
      <c r="R128" s="81">
        <v>2</v>
      </c>
      <c r="S128" s="92" t="s">
        <v>143</v>
      </c>
      <c r="T128" s="81">
        <v>2</v>
      </c>
      <c r="U128" s="92" t="s">
        <v>143</v>
      </c>
      <c r="V128" s="94">
        <f t="shared" si="2"/>
        <v>4</v>
      </c>
      <c r="W128" s="97">
        <v>4</v>
      </c>
      <c r="X128" s="96">
        <v>0.5</v>
      </c>
      <c r="Y128" s="92">
        <v>3</v>
      </c>
      <c r="Z128" s="92" t="s">
        <v>142</v>
      </c>
      <c r="AA128" s="92">
        <v>3</v>
      </c>
      <c r="AB128" s="92" t="s">
        <v>142</v>
      </c>
      <c r="AC128" s="94">
        <f t="shared" si="3"/>
        <v>5</v>
      </c>
      <c r="AH128" s="119"/>
    </row>
    <row r="129" spans="1:34" ht="15.75" customHeight="1">
      <c r="A129" s="113">
        <v>4640</v>
      </c>
      <c r="B129" s="114">
        <v>17</v>
      </c>
      <c r="C129" s="115" t="s">
        <v>164</v>
      </c>
      <c r="D129" s="62" t="s">
        <v>163</v>
      </c>
      <c r="E129" s="116">
        <v>55.774745818838703</v>
      </c>
      <c r="F129" s="116">
        <v>37.819464738985701</v>
      </c>
      <c r="G129" s="114">
        <v>1</v>
      </c>
      <c r="H129" s="117">
        <f t="shared" si="4"/>
        <v>1.798</v>
      </c>
      <c r="I129" s="118">
        <v>0.52900000000000014</v>
      </c>
      <c r="J129" s="114">
        <v>5</v>
      </c>
      <c r="K129" s="63"/>
      <c r="L129" s="78">
        <v>18</v>
      </c>
      <c r="M129" s="115">
        <v>0</v>
      </c>
      <c r="N129" s="115">
        <v>6</v>
      </c>
      <c r="O129" s="85"/>
      <c r="P129" s="81">
        <v>3</v>
      </c>
      <c r="Q129" s="96">
        <v>0.52083333333333337</v>
      </c>
      <c r="R129" s="81">
        <v>2</v>
      </c>
      <c r="S129" s="92" t="s">
        <v>143</v>
      </c>
      <c r="T129" s="81">
        <v>2</v>
      </c>
      <c r="U129" s="92" t="s">
        <v>143</v>
      </c>
      <c r="V129" s="94">
        <f t="shared" si="2"/>
        <v>4</v>
      </c>
      <c r="W129" s="97">
        <v>4</v>
      </c>
      <c r="X129" s="96">
        <v>0.52083333333333337</v>
      </c>
      <c r="Y129" s="92">
        <v>2</v>
      </c>
      <c r="Z129" s="92" t="s">
        <v>142</v>
      </c>
      <c r="AA129" s="92">
        <v>2</v>
      </c>
      <c r="AB129" s="92" t="s">
        <v>142</v>
      </c>
      <c r="AC129" s="94">
        <f t="shared" si="3"/>
        <v>5</v>
      </c>
      <c r="AH129" s="119"/>
    </row>
    <row r="130" spans="1:34" ht="15.75" customHeight="1">
      <c r="A130" s="113">
        <v>4641</v>
      </c>
      <c r="B130" s="114">
        <v>18</v>
      </c>
      <c r="C130" s="115" t="s">
        <v>162</v>
      </c>
      <c r="D130" s="62" t="s">
        <v>163</v>
      </c>
      <c r="E130" s="116">
        <v>55.772271887580501</v>
      </c>
      <c r="F130" s="116">
        <v>37.819804184314798</v>
      </c>
      <c r="G130" s="114">
        <v>1</v>
      </c>
      <c r="H130" s="117">
        <f t="shared" si="4"/>
        <v>2.073</v>
      </c>
      <c r="I130" s="118">
        <v>0.27499999999999991</v>
      </c>
      <c r="J130" s="114">
        <v>6</v>
      </c>
      <c r="K130" s="63"/>
      <c r="L130" s="78">
        <v>19</v>
      </c>
      <c r="M130" s="115">
        <v>0</v>
      </c>
      <c r="N130" s="115">
        <v>7</v>
      </c>
      <c r="O130" s="85" t="s">
        <v>173</v>
      </c>
      <c r="P130" s="81">
        <v>3</v>
      </c>
      <c r="Q130" s="96">
        <v>0.54166666666666663</v>
      </c>
      <c r="R130" s="81">
        <v>2</v>
      </c>
      <c r="S130" s="92" t="s">
        <v>143</v>
      </c>
      <c r="T130" s="81">
        <v>2</v>
      </c>
      <c r="U130" s="92" t="s">
        <v>143</v>
      </c>
      <c r="V130" s="94">
        <f t="shared" si="2"/>
        <v>4</v>
      </c>
      <c r="W130" s="97">
        <v>4</v>
      </c>
      <c r="X130" s="96">
        <v>0.54166666666666663</v>
      </c>
      <c r="Y130" s="92">
        <v>3</v>
      </c>
      <c r="Z130" s="92" t="s">
        <v>142</v>
      </c>
      <c r="AA130" s="92">
        <v>3</v>
      </c>
      <c r="AB130" s="92" t="s">
        <v>142</v>
      </c>
      <c r="AC130" s="94">
        <f t="shared" si="3"/>
        <v>5</v>
      </c>
      <c r="AH130" s="119"/>
    </row>
    <row r="131" spans="1:34" ht="15.75" customHeight="1">
      <c r="A131" s="113">
        <v>4437</v>
      </c>
      <c r="B131" s="114">
        <v>19</v>
      </c>
      <c r="C131" s="115" t="s">
        <v>176</v>
      </c>
      <c r="D131" s="62" t="s">
        <v>157</v>
      </c>
      <c r="E131" s="116">
        <v>55.769695150840803</v>
      </c>
      <c r="F131" s="116">
        <v>37.820680625915102</v>
      </c>
      <c r="G131" s="114">
        <v>1</v>
      </c>
      <c r="H131" s="117">
        <f t="shared" si="4"/>
        <v>2.363</v>
      </c>
      <c r="I131" s="118">
        <v>0.29000000000000004</v>
      </c>
      <c r="J131" s="114">
        <v>7</v>
      </c>
      <c r="K131" s="63"/>
      <c r="L131" s="78">
        <v>20</v>
      </c>
      <c r="M131" s="115">
        <v>0</v>
      </c>
      <c r="N131" s="115">
        <v>8</v>
      </c>
      <c r="O131" s="85"/>
      <c r="P131" s="81">
        <v>3</v>
      </c>
      <c r="Q131" s="96">
        <v>0.5625</v>
      </c>
      <c r="R131" s="81">
        <v>2</v>
      </c>
      <c r="S131" s="92" t="s">
        <v>143</v>
      </c>
      <c r="T131" s="81">
        <v>2</v>
      </c>
      <c r="U131" s="92" t="s">
        <v>143</v>
      </c>
      <c r="V131" s="94">
        <f t="shared" si="2"/>
        <v>4</v>
      </c>
      <c r="W131" s="97">
        <v>4</v>
      </c>
      <c r="X131" s="96">
        <v>0.5625</v>
      </c>
      <c r="Y131" s="92">
        <v>2</v>
      </c>
      <c r="Z131" s="92" t="s">
        <v>142</v>
      </c>
      <c r="AA131" s="92">
        <v>2</v>
      </c>
      <c r="AB131" s="92" t="s">
        <v>142</v>
      </c>
      <c r="AC131" s="94">
        <f t="shared" si="3"/>
        <v>5</v>
      </c>
      <c r="AH131" s="119"/>
    </row>
    <row r="132" spans="1:34" ht="15.75" customHeight="1">
      <c r="A132" s="113">
        <v>4337</v>
      </c>
      <c r="B132" s="114">
        <v>20</v>
      </c>
      <c r="C132" s="115" t="s">
        <v>160</v>
      </c>
      <c r="D132" s="62" t="s">
        <v>157</v>
      </c>
      <c r="E132" s="116">
        <v>55.764450656461896</v>
      </c>
      <c r="F132" s="116">
        <v>37.822328990276503</v>
      </c>
      <c r="G132" s="114">
        <v>1</v>
      </c>
      <c r="H132" s="117">
        <f t="shared" si="4"/>
        <v>2.9729999999999999</v>
      </c>
      <c r="I132" s="118">
        <v>0.60999999999999988</v>
      </c>
      <c r="J132" s="114">
        <v>8</v>
      </c>
      <c r="K132" s="63"/>
      <c r="L132" s="78">
        <v>21</v>
      </c>
      <c r="M132" s="115">
        <v>0</v>
      </c>
      <c r="N132" s="115">
        <v>9</v>
      </c>
      <c r="O132" s="85"/>
      <c r="P132" s="81">
        <v>3</v>
      </c>
      <c r="Q132" s="96">
        <v>0.58333333333333337</v>
      </c>
      <c r="R132" s="81">
        <v>2</v>
      </c>
      <c r="S132" s="92" t="s">
        <v>143</v>
      </c>
      <c r="T132" s="81">
        <v>2</v>
      </c>
      <c r="U132" s="92" t="s">
        <v>143</v>
      </c>
      <c r="V132" s="94">
        <f t="shared" si="2"/>
        <v>4</v>
      </c>
      <c r="W132" s="97">
        <v>4</v>
      </c>
      <c r="X132" s="96">
        <v>0.58333333333333337</v>
      </c>
      <c r="Y132" s="92">
        <v>3</v>
      </c>
      <c r="Z132" s="92" t="s">
        <v>142</v>
      </c>
      <c r="AA132" s="92">
        <v>3</v>
      </c>
      <c r="AB132" s="92" t="s">
        <v>142</v>
      </c>
      <c r="AC132" s="94">
        <f t="shared" si="3"/>
        <v>5</v>
      </c>
      <c r="AH132" s="119"/>
    </row>
    <row r="133" spans="1:34" ht="15.75" customHeight="1">
      <c r="A133" s="113">
        <v>10569</v>
      </c>
      <c r="B133" s="114">
        <v>21</v>
      </c>
      <c r="C133" s="115" t="s">
        <v>159</v>
      </c>
      <c r="D133" s="62" t="s">
        <v>157</v>
      </c>
      <c r="E133" s="116">
        <v>55.758206606118101</v>
      </c>
      <c r="F133" s="116">
        <v>37.819752793602703</v>
      </c>
      <c r="G133" s="114">
        <v>1</v>
      </c>
      <c r="H133" s="117">
        <f t="shared" si="4"/>
        <v>3.6869999999999998</v>
      </c>
      <c r="I133" s="118">
        <v>0.71399999999999997</v>
      </c>
      <c r="J133" s="114">
        <v>9</v>
      </c>
      <c r="K133" s="63"/>
      <c r="L133" s="78">
        <v>22</v>
      </c>
      <c r="M133" s="115">
        <v>0</v>
      </c>
      <c r="N133" s="115">
        <v>10</v>
      </c>
      <c r="O133" s="85"/>
      <c r="P133" s="81">
        <v>3</v>
      </c>
      <c r="Q133" s="96">
        <v>0.60416666666666663</v>
      </c>
      <c r="R133" s="81">
        <v>2</v>
      </c>
      <c r="S133" s="92" t="s">
        <v>143</v>
      </c>
      <c r="T133" s="81">
        <v>2</v>
      </c>
      <c r="U133" s="92" t="s">
        <v>143</v>
      </c>
      <c r="V133" s="94">
        <f t="shared" si="2"/>
        <v>4</v>
      </c>
      <c r="W133" s="97">
        <v>4</v>
      </c>
      <c r="X133" s="96">
        <v>0.60416666666666663</v>
      </c>
      <c r="Y133" s="92">
        <v>2</v>
      </c>
      <c r="Z133" s="92" t="s">
        <v>142</v>
      </c>
      <c r="AA133" s="92">
        <v>2</v>
      </c>
      <c r="AB133" s="92" t="s">
        <v>142</v>
      </c>
      <c r="AC133" s="94">
        <f t="shared" si="3"/>
        <v>5</v>
      </c>
      <c r="AH133" s="119"/>
    </row>
    <row r="134" spans="1:34" ht="15.75" customHeight="1">
      <c r="A134" s="113">
        <v>4581</v>
      </c>
      <c r="B134" s="114">
        <v>22</v>
      </c>
      <c r="C134" s="115" t="s">
        <v>177</v>
      </c>
      <c r="D134" s="62" t="s">
        <v>157</v>
      </c>
      <c r="E134" s="116">
        <v>55.756448122732699</v>
      </c>
      <c r="F134" s="116">
        <v>37.819005739110601</v>
      </c>
      <c r="G134" s="114">
        <v>1</v>
      </c>
      <c r="H134" s="117">
        <f t="shared" si="4"/>
        <v>3.8859999999999997</v>
      </c>
      <c r="I134" s="118">
        <v>0.19899999999999984</v>
      </c>
      <c r="J134" s="114">
        <v>10</v>
      </c>
      <c r="K134" s="63"/>
      <c r="L134" s="78">
        <v>23</v>
      </c>
      <c r="M134" s="115">
        <v>0</v>
      </c>
      <c r="N134" s="115">
        <v>11</v>
      </c>
      <c r="O134" s="85"/>
      <c r="P134" s="81">
        <v>3</v>
      </c>
      <c r="Q134" s="96">
        <v>0.625</v>
      </c>
      <c r="R134" s="81">
        <v>2</v>
      </c>
      <c r="S134" s="92" t="s">
        <v>143</v>
      </c>
      <c r="T134" s="81">
        <v>2</v>
      </c>
      <c r="U134" s="92" t="s">
        <v>143</v>
      </c>
      <c r="V134" s="94">
        <f t="shared" si="2"/>
        <v>4</v>
      </c>
      <c r="W134" s="97">
        <v>4</v>
      </c>
      <c r="X134" s="96">
        <v>0.625</v>
      </c>
      <c r="Y134" s="92">
        <v>3</v>
      </c>
      <c r="Z134" s="92" t="s">
        <v>142</v>
      </c>
      <c r="AA134" s="92">
        <v>3</v>
      </c>
      <c r="AB134" s="92" t="s">
        <v>142</v>
      </c>
      <c r="AC134" s="94">
        <f t="shared" si="3"/>
        <v>5</v>
      </c>
      <c r="AH134" s="119"/>
    </row>
    <row r="135" spans="1:34" ht="15.75" customHeight="1">
      <c r="A135" s="113">
        <v>4582</v>
      </c>
      <c r="B135" s="114">
        <v>23</v>
      </c>
      <c r="C135" s="115" t="s">
        <v>158</v>
      </c>
      <c r="D135" s="62" t="s">
        <v>157</v>
      </c>
      <c r="E135" s="116">
        <v>55.753937743640599</v>
      </c>
      <c r="F135" s="116">
        <v>37.817845850293899</v>
      </c>
      <c r="G135" s="114">
        <v>1</v>
      </c>
      <c r="H135" s="117">
        <f t="shared" si="4"/>
        <v>4.17</v>
      </c>
      <c r="I135" s="118">
        <v>0.28400000000000025</v>
      </c>
      <c r="J135" s="114">
        <v>11</v>
      </c>
      <c r="K135" s="63"/>
      <c r="L135" s="78">
        <v>24</v>
      </c>
      <c r="M135" s="115">
        <v>0</v>
      </c>
      <c r="N135" s="115">
        <v>12</v>
      </c>
      <c r="O135" s="85"/>
      <c r="P135" s="81">
        <v>3</v>
      </c>
      <c r="Q135" s="96">
        <v>0.64583333333333337</v>
      </c>
      <c r="R135" s="81">
        <v>2</v>
      </c>
      <c r="S135" s="92" t="s">
        <v>143</v>
      </c>
      <c r="T135" s="81">
        <v>2</v>
      </c>
      <c r="U135" s="92" t="s">
        <v>143</v>
      </c>
      <c r="V135" s="94">
        <f t="shared" si="2"/>
        <v>4</v>
      </c>
      <c r="W135" s="97">
        <v>4</v>
      </c>
      <c r="X135" s="96">
        <v>0.64583333333333337</v>
      </c>
      <c r="Y135" s="92">
        <v>2</v>
      </c>
      <c r="Z135" s="92" t="s">
        <v>142</v>
      </c>
      <c r="AA135" s="92">
        <v>2</v>
      </c>
      <c r="AB135" s="92" t="s">
        <v>142</v>
      </c>
      <c r="AC135" s="94">
        <f t="shared" si="3"/>
        <v>5</v>
      </c>
      <c r="AH135" s="119"/>
    </row>
    <row r="136" spans="1:34" ht="15.75" customHeight="1">
      <c r="A136" s="113">
        <v>4385</v>
      </c>
      <c r="B136" s="114">
        <v>24</v>
      </c>
      <c r="C136" s="115" t="s">
        <v>156</v>
      </c>
      <c r="D136" s="62" t="s">
        <v>157</v>
      </c>
      <c r="E136" s="116">
        <v>55.752801691212902</v>
      </c>
      <c r="F136" s="116">
        <v>37.8173883497468</v>
      </c>
      <c r="G136" s="114">
        <v>1</v>
      </c>
      <c r="H136" s="117">
        <f t="shared" si="4"/>
        <v>4.7119999999999997</v>
      </c>
      <c r="I136" s="118">
        <v>0.54199999999999982</v>
      </c>
      <c r="J136" s="114">
        <v>12</v>
      </c>
      <c r="K136" s="63"/>
      <c r="L136" s="78">
        <v>25</v>
      </c>
      <c r="M136" s="115">
        <v>0</v>
      </c>
      <c r="N136" s="115">
        <v>999</v>
      </c>
      <c r="O136" s="85"/>
      <c r="P136" s="81">
        <v>3</v>
      </c>
      <c r="Q136" s="96">
        <v>0.66666666666666663</v>
      </c>
      <c r="R136" s="81">
        <v>2</v>
      </c>
      <c r="S136" s="92" t="s">
        <v>143</v>
      </c>
      <c r="T136" s="81">
        <v>2</v>
      </c>
      <c r="U136" s="92" t="s">
        <v>143</v>
      </c>
      <c r="V136" s="94">
        <f t="shared" si="2"/>
        <v>4</v>
      </c>
      <c r="W136" s="97">
        <v>4</v>
      </c>
      <c r="X136" s="96">
        <v>0.66666666666666663</v>
      </c>
      <c r="Y136" s="92">
        <v>3</v>
      </c>
      <c r="Z136" s="92" t="s">
        <v>142</v>
      </c>
      <c r="AA136" s="92">
        <v>3</v>
      </c>
      <c r="AB136" s="92" t="s">
        <v>142</v>
      </c>
      <c r="AC136" s="94">
        <f t="shared" si="3"/>
        <v>5</v>
      </c>
      <c r="AH136" s="119"/>
    </row>
    <row r="137" spans="1:34" ht="15.75" customHeight="1">
      <c r="A137" s="113" t="s">
        <v>109</v>
      </c>
      <c r="B137" s="114">
        <v>23</v>
      </c>
      <c r="C137" s="115" t="s">
        <v>109</v>
      </c>
      <c r="D137" s="62" t="s">
        <v>173</v>
      </c>
      <c r="E137" s="116" t="s">
        <v>173</v>
      </c>
      <c r="F137" s="116" t="s">
        <v>173</v>
      </c>
      <c r="G137" s="114">
        <v>1</v>
      </c>
      <c r="H137" s="117">
        <f t="shared" si="4"/>
        <v>5.1120000000000001</v>
      </c>
      <c r="I137" s="118">
        <v>0.4</v>
      </c>
      <c r="J137" s="114" t="s">
        <v>173</v>
      </c>
      <c r="K137" s="63"/>
      <c r="L137" s="78">
        <v>26</v>
      </c>
      <c r="M137" s="115">
        <v>0</v>
      </c>
      <c r="N137" s="115">
        <v>0</v>
      </c>
      <c r="O137" s="85"/>
      <c r="P137" s="81">
        <v>3</v>
      </c>
      <c r="Q137" s="96">
        <v>0.6875</v>
      </c>
      <c r="R137" s="81">
        <v>2</v>
      </c>
      <c r="S137" s="92" t="s">
        <v>143</v>
      </c>
      <c r="T137" s="81">
        <v>2</v>
      </c>
      <c r="U137" s="92" t="s">
        <v>143</v>
      </c>
      <c r="V137" s="94">
        <f t="shared" si="2"/>
        <v>5</v>
      </c>
      <c r="W137" s="97">
        <v>4</v>
      </c>
      <c r="X137" s="96">
        <v>0.6875</v>
      </c>
      <c r="Y137" s="92">
        <v>2</v>
      </c>
      <c r="Z137" s="92" t="s">
        <v>142</v>
      </c>
      <c r="AA137" s="92">
        <v>2</v>
      </c>
      <c r="AB137" s="92" t="s">
        <v>142</v>
      </c>
      <c r="AC137" s="94">
        <f t="shared" si="3"/>
        <v>5</v>
      </c>
      <c r="AH137" s="119"/>
    </row>
    <row r="138" spans="1:34" ht="15.75" customHeight="1">
      <c r="A138" s="113" t="s">
        <v>173</v>
      </c>
      <c r="B138" s="114" t="str">
        <f t="shared" ref="B138:B201" si="5">IF(C138=" ","",IF(C138=$L$9,B137,B137+1))</f>
        <v/>
      </c>
      <c r="C138" s="115" t="s">
        <v>173</v>
      </c>
      <c r="D138" s="62" t="s">
        <v>173</v>
      </c>
      <c r="E138" s="116" t="s">
        <v>173</v>
      </c>
      <c r="F138" s="116" t="s">
        <v>173</v>
      </c>
      <c r="G138" s="114" t="str">
        <f t="shared" ref="G138:G201" si="6">IF(M137&gt;0,0,IF(N137&gt;0,1,""))</f>
        <v/>
      </c>
      <c r="H138" s="117" t="str">
        <f t="shared" si="4"/>
        <v/>
      </c>
      <c r="I138" s="118" t="s">
        <v>173</v>
      </c>
      <c r="J138" s="114" t="str">
        <f t="shared" ref="J138:J201" si="7">IF(AND(M137&gt;0,M137&lt;999),M137,IF(AND(N137&gt;0,N137&lt;999),N137," "))</f>
        <v xml:space="preserve"> </v>
      </c>
      <c r="K138" s="63"/>
      <c r="L138" s="78">
        <v>27</v>
      </c>
      <c r="M138" s="115">
        <v>0</v>
      </c>
      <c r="N138" s="115">
        <v>0</v>
      </c>
      <c r="O138" s="85"/>
      <c r="P138" s="81">
        <v>3</v>
      </c>
      <c r="Q138" s="96">
        <v>0.70833333333333337</v>
      </c>
      <c r="R138" s="81">
        <v>3</v>
      </c>
      <c r="S138" s="81" t="s">
        <v>142</v>
      </c>
      <c r="T138" s="81">
        <v>3</v>
      </c>
      <c r="U138" s="81" t="s">
        <v>142</v>
      </c>
      <c r="V138" s="94">
        <f t="shared" si="2"/>
        <v>5</v>
      </c>
      <c r="W138" s="97">
        <v>4</v>
      </c>
      <c r="X138" s="96">
        <v>0.70833333333333337</v>
      </c>
      <c r="Y138" s="92">
        <v>3</v>
      </c>
      <c r="Z138" s="92" t="s">
        <v>142</v>
      </c>
      <c r="AA138" s="92">
        <v>3</v>
      </c>
      <c r="AB138" s="92" t="s">
        <v>142</v>
      </c>
      <c r="AC138" s="94">
        <f t="shared" si="3"/>
        <v>5</v>
      </c>
      <c r="AH138" s="119"/>
    </row>
    <row r="139" spans="1:34" ht="15.75" customHeight="1">
      <c r="A139" s="113" t="s">
        <v>173</v>
      </c>
      <c r="B139" s="114" t="str">
        <f t="shared" si="5"/>
        <v/>
      </c>
      <c r="C139" s="115" t="s">
        <v>173</v>
      </c>
      <c r="D139" s="62" t="s">
        <v>173</v>
      </c>
      <c r="E139" s="116" t="s">
        <v>173</v>
      </c>
      <c r="F139" s="116" t="s">
        <v>173</v>
      </c>
      <c r="G139" s="114" t="str">
        <f t="shared" si="6"/>
        <v/>
      </c>
      <c r="H139" s="117" t="str">
        <f t="shared" si="4"/>
        <v/>
      </c>
      <c r="I139" s="118" t="s">
        <v>173</v>
      </c>
      <c r="J139" s="114" t="str">
        <f t="shared" si="7"/>
        <v xml:space="preserve"> </v>
      </c>
      <c r="K139" s="63"/>
      <c r="L139" s="78">
        <v>28</v>
      </c>
      <c r="M139" s="115">
        <v>0</v>
      </c>
      <c r="N139" s="115">
        <v>0</v>
      </c>
      <c r="O139" s="85"/>
      <c r="P139" s="81">
        <v>3</v>
      </c>
      <c r="Q139" s="96">
        <v>0.72916666666666663</v>
      </c>
      <c r="R139" s="81">
        <v>2</v>
      </c>
      <c r="S139" s="81" t="s">
        <v>142</v>
      </c>
      <c r="T139" s="81">
        <v>2</v>
      </c>
      <c r="U139" s="81" t="s">
        <v>142</v>
      </c>
      <c r="V139" s="94">
        <f t="shared" si="2"/>
        <v>5</v>
      </c>
      <c r="W139" s="97">
        <v>4</v>
      </c>
      <c r="X139" s="96">
        <v>0.72916666666666663</v>
      </c>
      <c r="Y139" s="92">
        <v>2</v>
      </c>
      <c r="Z139" s="92" t="s">
        <v>142</v>
      </c>
      <c r="AA139" s="92">
        <v>2</v>
      </c>
      <c r="AB139" s="92" t="s">
        <v>142</v>
      </c>
      <c r="AC139" s="94">
        <f t="shared" si="3"/>
        <v>3</v>
      </c>
      <c r="AH139" s="119"/>
    </row>
    <row r="140" spans="1:34" ht="15.75" customHeight="1">
      <c r="A140" s="113" t="s">
        <v>173</v>
      </c>
      <c r="B140" s="114" t="str">
        <f t="shared" si="5"/>
        <v/>
      </c>
      <c r="C140" s="115" t="s">
        <v>173</v>
      </c>
      <c r="D140" s="62" t="s">
        <v>173</v>
      </c>
      <c r="E140" s="116" t="s">
        <v>173</v>
      </c>
      <c r="F140" s="116" t="s">
        <v>173</v>
      </c>
      <c r="G140" s="114" t="str">
        <f t="shared" si="6"/>
        <v/>
      </c>
      <c r="H140" s="117" t="str">
        <f t="shared" si="4"/>
        <v/>
      </c>
      <c r="I140" s="118" t="s">
        <v>173</v>
      </c>
      <c r="J140" s="114" t="str">
        <f t="shared" si="7"/>
        <v xml:space="preserve"> </v>
      </c>
      <c r="K140" s="63"/>
      <c r="L140" s="78">
        <v>29</v>
      </c>
      <c r="M140" s="115">
        <v>0</v>
      </c>
      <c r="N140" s="115">
        <v>0</v>
      </c>
      <c r="O140" s="85"/>
      <c r="P140" s="81">
        <v>3</v>
      </c>
      <c r="Q140" s="96">
        <v>0.75</v>
      </c>
      <c r="R140" s="81">
        <v>3</v>
      </c>
      <c r="S140" s="81" t="s">
        <v>142</v>
      </c>
      <c r="T140" s="81">
        <v>3</v>
      </c>
      <c r="U140" s="81" t="s">
        <v>142</v>
      </c>
      <c r="V140" s="94">
        <f t="shared" si="2"/>
        <v>5</v>
      </c>
      <c r="W140" s="97">
        <v>4</v>
      </c>
      <c r="X140" s="96">
        <v>0.75</v>
      </c>
      <c r="Y140" s="92">
        <v>1</v>
      </c>
      <c r="Z140" s="104" t="s">
        <v>139</v>
      </c>
      <c r="AA140" s="92">
        <v>1</v>
      </c>
      <c r="AB140" s="104" t="s">
        <v>139</v>
      </c>
      <c r="AC140" s="94">
        <f t="shared" si="3"/>
        <v>3</v>
      </c>
      <c r="AH140" s="119"/>
    </row>
    <row r="141" spans="1:34" ht="15.75" customHeight="1">
      <c r="A141" s="113" t="s">
        <v>173</v>
      </c>
      <c r="B141" s="114" t="str">
        <f t="shared" si="5"/>
        <v/>
      </c>
      <c r="C141" s="115" t="s">
        <v>173</v>
      </c>
      <c r="D141" s="62" t="s">
        <v>173</v>
      </c>
      <c r="E141" s="116" t="s">
        <v>173</v>
      </c>
      <c r="F141" s="116" t="s">
        <v>173</v>
      </c>
      <c r="G141" s="114" t="str">
        <f t="shared" si="6"/>
        <v/>
      </c>
      <c r="H141" s="117" t="str">
        <f t="shared" si="4"/>
        <v/>
      </c>
      <c r="I141" s="118" t="s">
        <v>173</v>
      </c>
      <c r="J141" s="114" t="str">
        <f t="shared" si="7"/>
        <v xml:space="preserve"> </v>
      </c>
      <c r="K141" s="63"/>
      <c r="L141" s="78">
        <v>30</v>
      </c>
      <c r="M141" s="115">
        <v>0</v>
      </c>
      <c r="N141" s="115">
        <v>0</v>
      </c>
      <c r="O141" s="85"/>
      <c r="P141" s="81">
        <v>3</v>
      </c>
      <c r="Q141" s="96">
        <v>0.77083333333333337</v>
      </c>
      <c r="R141" s="81">
        <v>2</v>
      </c>
      <c r="S141" s="81" t="s">
        <v>142</v>
      </c>
      <c r="T141" s="81">
        <v>2</v>
      </c>
      <c r="U141" s="81" t="s">
        <v>142</v>
      </c>
      <c r="V141" s="94">
        <f t="shared" si="2"/>
        <v>5</v>
      </c>
      <c r="W141" s="97">
        <v>4</v>
      </c>
      <c r="X141" s="96">
        <v>0.77083333333333337</v>
      </c>
      <c r="Y141" s="92">
        <v>2</v>
      </c>
      <c r="Z141" s="104" t="s">
        <v>139</v>
      </c>
      <c r="AA141" s="92">
        <v>2</v>
      </c>
      <c r="AB141" s="104" t="s">
        <v>139</v>
      </c>
      <c r="AC141" s="94">
        <f t="shared" si="3"/>
        <v>3</v>
      </c>
      <c r="AH141" s="119"/>
    </row>
    <row r="142" spans="1:34" ht="15.75" customHeight="1">
      <c r="A142" s="113" t="s">
        <v>173</v>
      </c>
      <c r="B142" s="114" t="str">
        <f t="shared" si="5"/>
        <v/>
      </c>
      <c r="C142" s="115" t="s">
        <v>173</v>
      </c>
      <c r="D142" s="62" t="s">
        <v>173</v>
      </c>
      <c r="E142" s="116" t="s">
        <v>173</v>
      </c>
      <c r="F142" s="116" t="s">
        <v>173</v>
      </c>
      <c r="G142" s="114" t="str">
        <f t="shared" si="6"/>
        <v/>
      </c>
      <c r="H142" s="117" t="str">
        <f t="shared" si="4"/>
        <v/>
      </c>
      <c r="I142" s="118" t="s">
        <v>173</v>
      </c>
      <c r="J142" s="114" t="str">
        <f t="shared" si="7"/>
        <v xml:space="preserve"> </v>
      </c>
      <c r="K142" s="63"/>
      <c r="L142" s="78">
        <v>31</v>
      </c>
      <c r="M142" s="115">
        <v>0</v>
      </c>
      <c r="N142" s="115">
        <v>0</v>
      </c>
      <c r="O142" s="85"/>
      <c r="P142" s="81">
        <v>3</v>
      </c>
      <c r="Q142" s="96">
        <v>0.79166666666666663</v>
      </c>
      <c r="R142" s="81">
        <v>3</v>
      </c>
      <c r="S142" s="81" t="s">
        <v>142</v>
      </c>
      <c r="T142" s="81">
        <v>3</v>
      </c>
      <c r="U142" s="81" t="s">
        <v>142</v>
      </c>
      <c r="V142" s="94">
        <f t="shared" si="2"/>
        <v>5</v>
      </c>
      <c r="W142" s="97">
        <v>4</v>
      </c>
      <c r="X142" s="96">
        <v>0.79166666666666663</v>
      </c>
      <c r="Y142" s="92">
        <v>1</v>
      </c>
      <c r="Z142" s="104" t="s">
        <v>139</v>
      </c>
      <c r="AA142" s="92">
        <v>1</v>
      </c>
      <c r="AB142" s="104" t="s">
        <v>139</v>
      </c>
      <c r="AC142" s="94">
        <f t="shared" si="3"/>
        <v>3</v>
      </c>
      <c r="AH142" s="119"/>
    </row>
    <row r="143" spans="1:34" ht="15.75" customHeight="1">
      <c r="A143" s="113" t="s">
        <v>173</v>
      </c>
      <c r="B143" s="114" t="str">
        <f t="shared" si="5"/>
        <v/>
      </c>
      <c r="C143" s="115" t="s">
        <v>173</v>
      </c>
      <c r="D143" s="62" t="s">
        <v>173</v>
      </c>
      <c r="E143" s="116" t="s">
        <v>173</v>
      </c>
      <c r="F143" s="116" t="s">
        <v>173</v>
      </c>
      <c r="G143" s="114" t="str">
        <f t="shared" si="6"/>
        <v/>
      </c>
      <c r="H143" s="117" t="str">
        <f t="shared" si="4"/>
        <v/>
      </c>
      <c r="I143" s="118" t="s">
        <v>173</v>
      </c>
      <c r="J143" s="114" t="str">
        <f t="shared" si="7"/>
        <v xml:space="preserve"> </v>
      </c>
      <c r="K143" s="63"/>
      <c r="L143" s="78">
        <v>32</v>
      </c>
      <c r="M143" s="115">
        <v>0</v>
      </c>
      <c r="N143" s="115">
        <v>0</v>
      </c>
      <c r="O143" s="85"/>
      <c r="P143" s="81">
        <v>3</v>
      </c>
      <c r="Q143" s="96">
        <v>0.8125</v>
      </c>
      <c r="R143" s="81">
        <v>2</v>
      </c>
      <c r="S143" s="81" t="s">
        <v>142</v>
      </c>
      <c r="T143" s="81">
        <v>2</v>
      </c>
      <c r="U143" s="81" t="s">
        <v>142</v>
      </c>
      <c r="V143" s="94">
        <f t="shared" si="2"/>
        <v>3</v>
      </c>
      <c r="W143" s="97">
        <v>4</v>
      </c>
      <c r="X143" s="96">
        <v>0.8125</v>
      </c>
      <c r="Y143" s="92">
        <v>2</v>
      </c>
      <c r="Z143" s="104" t="s">
        <v>139</v>
      </c>
      <c r="AA143" s="92">
        <v>2</v>
      </c>
      <c r="AB143" s="104" t="s">
        <v>139</v>
      </c>
      <c r="AC143" s="94">
        <f t="shared" si="3"/>
        <v>3</v>
      </c>
      <c r="AH143" s="119"/>
    </row>
    <row r="144" spans="1:34" ht="15.75" customHeight="1">
      <c r="A144" s="113" t="s">
        <v>173</v>
      </c>
      <c r="B144" s="114" t="str">
        <f t="shared" si="5"/>
        <v/>
      </c>
      <c r="C144" s="115" t="s">
        <v>173</v>
      </c>
      <c r="D144" s="62" t="s">
        <v>173</v>
      </c>
      <c r="E144" s="116" t="s">
        <v>173</v>
      </c>
      <c r="F144" s="116" t="s">
        <v>173</v>
      </c>
      <c r="G144" s="114" t="str">
        <f t="shared" si="6"/>
        <v/>
      </c>
      <c r="H144" s="117" t="str">
        <f t="shared" si="4"/>
        <v/>
      </c>
      <c r="I144" s="118" t="s">
        <v>173</v>
      </c>
      <c r="J144" s="114" t="str">
        <f t="shared" si="7"/>
        <v xml:space="preserve"> </v>
      </c>
      <c r="K144" s="63"/>
      <c r="L144" s="78">
        <v>33</v>
      </c>
      <c r="M144" s="115">
        <v>0</v>
      </c>
      <c r="N144" s="115">
        <v>0</v>
      </c>
      <c r="O144" s="85"/>
      <c r="P144" s="81">
        <v>3</v>
      </c>
      <c r="Q144" s="96">
        <v>0.83333333333333337</v>
      </c>
      <c r="R144" s="81">
        <v>1</v>
      </c>
      <c r="S144" s="81" t="s">
        <v>139</v>
      </c>
      <c r="T144" s="81">
        <v>1</v>
      </c>
      <c r="U144" s="81" t="s">
        <v>139</v>
      </c>
      <c r="V144" s="94">
        <f t="shared" si="2"/>
        <v>3</v>
      </c>
      <c r="W144" s="97">
        <v>4</v>
      </c>
      <c r="X144" s="96">
        <v>0.83333333333333337</v>
      </c>
      <c r="Y144" s="92">
        <v>1</v>
      </c>
      <c r="Z144" s="104" t="s">
        <v>139</v>
      </c>
      <c r="AA144" s="92">
        <v>1</v>
      </c>
      <c r="AB144" s="104" t="s">
        <v>139</v>
      </c>
      <c r="AC144" s="94">
        <f t="shared" si="3"/>
        <v>3</v>
      </c>
      <c r="AH144" s="119"/>
    </row>
    <row r="145" spans="1:34" ht="15.75" customHeight="1">
      <c r="A145" s="113" t="s">
        <v>173</v>
      </c>
      <c r="B145" s="114" t="str">
        <f t="shared" si="5"/>
        <v/>
      </c>
      <c r="C145" s="115" t="s">
        <v>173</v>
      </c>
      <c r="D145" s="62" t="s">
        <v>173</v>
      </c>
      <c r="E145" s="116" t="s">
        <v>173</v>
      </c>
      <c r="F145" s="116" t="s">
        <v>173</v>
      </c>
      <c r="G145" s="114" t="str">
        <f t="shared" si="6"/>
        <v/>
      </c>
      <c r="H145" s="117" t="str">
        <f t="shared" si="4"/>
        <v/>
      </c>
      <c r="I145" s="118" t="s">
        <v>173</v>
      </c>
      <c r="J145" s="114" t="str">
        <f t="shared" si="7"/>
        <v xml:space="preserve"> </v>
      </c>
      <c r="K145" s="63"/>
      <c r="L145" s="78">
        <v>34</v>
      </c>
      <c r="M145" s="115">
        <v>0</v>
      </c>
      <c r="N145" s="115">
        <v>0</v>
      </c>
      <c r="O145" s="85"/>
      <c r="P145" s="81">
        <v>3</v>
      </c>
      <c r="Q145" s="96">
        <v>0.85416666666666663</v>
      </c>
      <c r="R145" s="81">
        <v>2</v>
      </c>
      <c r="S145" s="81" t="s">
        <v>139</v>
      </c>
      <c r="T145" s="81">
        <v>2</v>
      </c>
      <c r="U145" s="81" t="s">
        <v>139</v>
      </c>
      <c r="V145" s="94">
        <f t="shared" si="2"/>
        <v>3</v>
      </c>
      <c r="W145" s="97">
        <v>4</v>
      </c>
      <c r="X145" s="96">
        <v>0.85416666666666663</v>
      </c>
      <c r="Y145" s="92">
        <v>2</v>
      </c>
      <c r="Z145" s="104" t="s">
        <v>139</v>
      </c>
      <c r="AA145" s="92">
        <v>2</v>
      </c>
      <c r="AB145" s="104" t="s">
        <v>139</v>
      </c>
      <c r="AC145" s="94">
        <f t="shared" si="3"/>
        <v>3</v>
      </c>
      <c r="AH145" s="119"/>
    </row>
    <row r="146" spans="1:34" ht="15.75" customHeight="1">
      <c r="A146" s="113" t="s">
        <v>173</v>
      </c>
      <c r="B146" s="114" t="str">
        <f t="shared" si="5"/>
        <v/>
      </c>
      <c r="C146" s="115" t="s">
        <v>173</v>
      </c>
      <c r="D146" s="62" t="s">
        <v>173</v>
      </c>
      <c r="E146" s="116" t="s">
        <v>173</v>
      </c>
      <c r="F146" s="116" t="s">
        <v>173</v>
      </c>
      <c r="G146" s="114" t="str">
        <f t="shared" si="6"/>
        <v/>
      </c>
      <c r="H146" s="117" t="str">
        <f t="shared" si="4"/>
        <v/>
      </c>
      <c r="I146" s="118" t="s">
        <v>173</v>
      </c>
      <c r="J146" s="114" t="str">
        <f t="shared" si="7"/>
        <v xml:space="preserve"> </v>
      </c>
      <c r="K146" s="63"/>
      <c r="L146" s="78">
        <v>35</v>
      </c>
      <c r="M146" s="115">
        <v>0</v>
      </c>
      <c r="N146" s="115">
        <v>0</v>
      </c>
      <c r="O146" s="85"/>
      <c r="P146" s="81">
        <v>3</v>
      </c>
      <c r="Q146" s="96">
        <v>0.875</v>
      </c>
      <c r="R146" s="81">
        <v>1</v>
      </c>
      <c r="S146" s="81" t="s">
        <v>139</v>
      </c>
      <c r="T146" s="81">
        <v>1</v>
      </c>
      <c r="U146" s="81" t="s">
        <v>139</v>
      </c>
      <c r="V146" s="94">
        <f t="shared" si="2"/>
        <v>3</v>
      </c>
      <c r="W146" s="97">
        <v>4</v>
      </c>
      <c r="X146" s="96">
        <v>0.875</v>
      </c>
      <c r="Y146" s="92">
        <v>1</v>
      </c>
      <c r="Z146" s="104" t="s">
        <v>139</v>
      </c>
      <c r="AA146" s="92">
        <v>1</v>
      </c>
      <c r="AB146" s="104" t="s">
        <v>139</v>
      </c>
      <c r="AC146" s="94">
        <f t="shared" si="3"/>
        <v>3</v>
      </c>
      <c r="AH146" s="119"/>
    </row>
    <row r="147" spans="1:34" ht="15.75" customHeight="1">
      <c r="A147" s="113" t="s">
        <v>173</v>
      </c>
      <c r="B147" s="114" t="str">
        <f t="shared" si="5"/>
        <v/>
      </c>
      <c r="C147" s="115" t="s">
        <v>173</v>
      </c>
      <c r="D147" s="62" t="s">
        <v>173</v>
      </c>
      <c r="E147" s="116" t="s">
        <v>173</v>
      </c>
      <c r="F147" s="116" t="s">
        <v>173</v>
      </c>
      <c r="G147" s="114" t="str">
        <f t="shared" si="6"/>
        <v/>
      </c>
      <c r="H147" s="117" t="str">
        <f t="shared" si="4"/>
        <v/>
      </c>
      <c r="I147" s="118" t="s">
        <v>173</v>
      </c>
      <c r="J147" s="114" t="str">
        <f t="shared" si="7"/>
        <v xml:space="preserve"> </v>
      </c>
      <c r="K147" s="63"/>
      <c r="L147" s="78">
        <v>36</v>
      </c>
      <c r="M147" s="115">
        <v>0</v>
      </c>
      <c r="N147" s="115">
        <v>0</v>
      </c>
      <c r="O147" s="85"/>
      <c r="P147" s="81">
        <v>3</v>
      </c>
      <c r="Q147" s="96">
        <v>0.89583333333333304</v>
      </c>
      <c r="R147" s="81">
        <v>2</v>
      </c>
      <c r="S147" s="81" t="s">
        <v>139</v>
      </c>
      <c r="T147" s="81">
        <v>2</v>
      </c>
      <c r="U147" s="81" t="s">
        <v>139</v>
      </c>
      <c r="V147" s="94">
        <f t="shared" si="2"/>
        <v>3</v>
      </c>
      <c r="W147" s="97">
        <v>4</v>
      </c>
      <c r="X147" s="96">
        <v>0.89583333333333304</v>
      </c>
      <c r="Y147" s="92">
        <v>2</v>
      </c>
      <c r="Z147" s="104" t="s">
        <v>139</v>
      </c>
      <c r="AA147" s="92">
        <v>2</v>
      </c>
      <c r="AB147" s="104" t="s">
        <v>139</v>
      </c>
      <c r="AC147" s="94">
        <f t="shared" si="3"/>
        <v>3</v>
      </c>
      <c r="AH147" s="119"/>
    </row>
    <row r="148" spans="1:34" ht="15.75" customHeight="1">
      <c r="A148" s="113" t="s">
        <v>173</v>
      </c>
      <c r="B148" s="114" t="str">
        <f t="shared" si="5"/>
        <v/>
      </c>
      <c r="C148" s="115" t="s">
        <v>173</v>
      </c>
      <c r="D148" s="62" t="s">
        <v>173</v>
      </c>
      <c r="E148" s="116" t="s">
        <v>173</v>
      </c>
      <c r="F148" s="116" t="s">
        <v>173</v>
      </c>
      <c r="G148" s="114" t="str">
        <f t="shared" si="6"/>
        <v/>
      </c>
      <c r="H148" s="117" t="str">
        <f t="shared" si="4"/>
        <v/>
      </c>
      <c r="I148" s="118" t="s">
        <v>173</v>
      </c>
      <c r="J148" s="114" t="str">
        <f t="shared" si="7"/>
        <v xml:space="preserve"> </v>
      </c>
      <c r="K148" s="63"/>
      <c r="L148" s="78">
        <v>37</v>
      </c>
      <c r="M148" s="115">
        <v>0</v>
      </c>
      <c r="N148" s="115">
        <v>0</v>
      </c>
      <c r="O148" s="85"/>
      <c r="P148" s="81">
        <v>3</v>
      </c>
      <c r="Q148" s="96">
        <v>0.91666666666666663</v>
      </c>
      <c r="R148" s="81">
        <v>1</v>
      </c>
      <c r="S148" s="81" t="s">
        <v>139</v>
      </c>
      <c r="T148" s="81">
        <v>1</v>
      </c>
      <c r="U148" s="81" t="s">
        <v>139</v>
      </c>
      <c r="V148" s="94">
        <f t="shared" si="2"/>
        <v>3</v>
      </c>
      <c r="W148" s="97">
        <v>4</v>
      </c>
      <c r="X148" s="96">
        <v>0.91666666666666663</v>
      </c>
      <c r="Y148" s="92">
        <v>1</v>
      </c>
      <c r="Z148" s="104" t="s">
        <v>139</v>
      </c>
      <c r="AA148" s="92">
        <v>1</v>
      </c>
      <c r="AB148" s="104" t="s">
        <v>139</v>
      </c>
      <c r="AC148" s="94">
        <f t="shared" si="3"/>
        <v>3</v>
      </c>
      <c r="AH148" s="119"/>
    </row>
    <row r="149" spans="1:34" ht="15.75" customHeight="1">
      <c r="A149" s="113" t="s">
        <v>173</v>
      </c>
      <c r="B149" s="114" t="str">
        <f t="shared" si="5"/>
        <v/>
      </c>
      <c r="C149" s="115" t="s">
        <v>173</v>
      </c>
      <c r="D149" s="62" t="s">
        <v>173</v>
      </c>
      <c r="E149" s="116" t="s">
        <v>173</v>
      </c>
      <c r="F149" s="116" t="s">
        <v>173</v>
      </c>
      <c r="G149" s="114" t="str">
        <f t="shared" si="6"/>
        <v/>
      </c>
      <c r="H149" s="117" t="str">
        <f t="shared" si="4"/>
        <v/>
      </c>
      <c r="I149" s="118" t="s">
        <v>173</v>
      </c>
      <c r="J149" s="114" t="str">
        <f t="shared" si="7"/>
        <v xml:space="preserve"> </v>
      </c>
      <c r="K149" s="63"/>
      <c r="L149" s="78">
        <v>38</v>
      </c>
      <c r="M149" s="115">
        <v>0</v>
      </c>
      <c r="N149" s="115">
        <v>0</v>
      </c>
      <c r="O149" s="85"/>
      <c r="P149" s="81">
        <v>3</v>
      </c>
      <c r="Q149" s="96">
        <v>0.9375</v>
      </c>
      <c r="R149" s="81">
        <v>2</v>
      </c>
      <c r="S149" s="81" t="s">
        <v>139</v>
      </c>
      <c r="T149" s="81">
        <v>2</v>
      </c>
      <c r="U149" s="81" t="s">
        <v>139</v>
      </c>
      <c r="V149" s="94">
        <f t="shared" si="2"/>
        <v>2</v>
      </c>
      <c r="W149" s="97">
        <v>4</v>
      </c>
      <c r="X149" s="96">
        <v>0.9375</v>
      </c>
      <c r="Y149" s="92">
        <v>2</v>
      </c>
      <c r="Z149" s="104" t="s">
        <v>139</v>
      </c>
      <c r="AA149" s="92">
        <v>2</v>
      </c>
      <c r="AB149" s="104" t="s">
        <v>139</v>
      </c>
      <c r="AC149" s="94">
        <f t="shared" si="3"/>
        <v>2</v>
      </c>
      <c r="AH149" s="119"/>
    </row>
    <row r="150" spans="1:34" ht="15.75" customHeight="1">
      <c r="A150" s="113" t="s">
        <v>173</v>
      </c>
      <c r="B150" s="114" t="str">
        <f t="shared" si="5"/>
        <v/>
      </c>
      <c r="C150" s="115" t="s">
        <v>173</v>
      </c>
      <c r="D150" s="62" t="s">
        <v>173</v>
      </c>
      <c r="E150" s="116" t="s">
        <v>173</v>
      </c>
      <c r="F150" s="116" t="s">
        <v>173</v>
      </c>
      <c r="G150" s="114" t="str">
        <f t="shared" si="6"/>
        <v/>
      </c>
      <c r="H150" s="117" t="str">
        <f t="shared" si="4"/>
        <v/>
      </c>
      <c r="I150" s="118" t="s">
        <v>173</v>
      </c>
      <c r="J150" s="114" t="str">
        <f t="shared" si="7"/>
        <v xml:space="preserve"> </v>
      </c>
      <c r="K150" s="63"/>
      <c r="L150" s="78">
        <v>39</v>
      </c>
      <c r="M150" s="115">
        <v>0</v>
      </c>
      <c r="N150" s="115">
        <v>0</v>
      </c>
      <c r="O150" s="85"/>
      <c r="P150" s="81">
        <v>3</v>
      </c>
      <c r="Q150" s="96">
        <v>0.95833333333333337</v>
      </c>
      <c r="R150" s="81">
        <v>0</v>
      </c>
      <c r="S150" s="81" t="s">
        <v>133</v>
      </c>
      <c r="T150" s="81">
        <v>0</v>
      </c>
      <c r="U150" s="81" t="s">
        <v>133</v>
      </c>
      <c r="V150" s="94">
        <f t="shared" si="2"/>
        <v>0</v>
      </c>
      <c r="W150" s="97">
        <v>4</v>
      </c>
      <c r="X150" s="96">
        <v>0.95833333333333337</v>
      </c>
      <c r="Y150" s="92">
        <v>0</v>
      </c>
      <c r="Z150" s="92" t="s">
        <v>133</v>
      </c>
      <c r="AA150" s="92">
        <v>0</v>
      </c>
      <c r="AB150" s="92" t="s">
        <v>133</v>
      </c>
      <c r="AC150" s="94">
        <f t="shared" si="3"/>
        <v>0</v>
      </c>
      <c r="AH150" s="119"/>
    </row>
    <row r="151" spans="1:34" ht="15.75" customHeight="1">
      <c r="A151" s="113" t="s">
        <v>173</v>
      </c>
      <c r="B151" s="114" t="str">
        <f t="shared" si="5"/>
        <v/>
      </c>
      <c r="C151" s="115" t="s">
        <v>173</v>
      </c>
      <c r="D151" s="62" t="s">
        <v>173</v>
      </c>
      <c r="E151" s="116" t="s">
        <v>173</v>
      </c>
      <c r="F151" s="116" t="s">
        <v>173</v>
      </c>
      <c r="G151" s="114" t="str">
        <f t="shared" si="6"/>
        <v/>
      </c>
      <c r="H151" s="117" t="str">
        <f t="shared" si="4"/>
        <v/>
      </c>
      <c r="I151" s="118" t="s">
        <v>173</v>
      </c>
      <c r="J151" s="114" t="str">
        <f t="shared" si="7"/>
        <v xml:space="preserve"> </v>
      </c>
      <c r="K151" s="63"/>
      <c r="L151" s="78">
        <v>40</v>
      </c>
      <c r="M151" s="115">
        <v>0</v>
      </c>
      <c r="N151" s="115">
        <v>0</v>
      </c>
      <c r="O151" s="85"/>
      <c r="P151" s="81">
        <v>3</v>
      </c>
      <c r="Q151" s="96">
        <v>0.97916666666666663</v>
      </c>
      <c r="R151" s="81">
        <v>0</v>
      </c>
      <c r="S151" s="81" t="s">
        <v>133</v>
      </c>
      <c r="T151" s="81">
        <v>0</v>
      </c>
      <c r="U151" s="81" t="s">
        <v>133</v>
      </c>
      <c r="V151" s="94">
        <f t="shared" si="2"/>
        <v>0</v>
      </c>
      <c r="W151" s="97">
        <v>4</v>
      </c>
      <c r="X151" s="96">
        <v>0.97916666666666663</v>
      </c>
      <c r="Y151" s="92">
        <v>0</v>
      </c>
      <c r="Z151" s="92" t="s">
        <v>133</v>
      </c>
      <c r="AA151" s="92">
        <v>0</v>
      </c>
      <c r="AB151" s="92" t="s">
        <v>133</v>
      </c>
      <c r="AC151" s="94">
        <f t="shared" si="3"/>
        <v>0</v>
      </c>
      <c r="AH151" s="119"/>
    </row>
    <row r="152" spans="1:34" ht="15.75" customHeight="1">
      <c r="A152" s="113" t="s">
        <v>173</v>
      </c>
      <c r="B152" s="114" t="str">
        <f t="shared" si="5"/>
        <v/>
      </c>
      <c r="C152" s="115" t="s">
        <v>173</v>
      </c>
      <c r="D152" s="62" t="s">
        <v>173</v>
      </c>
      <c r="E152" s="116" t="s">
        <v>173</v>
      </c>
      <c r="F152" s="116" t="s">
        <v>173</v>
      </c>
      <c r="G152" s="114" t="str">
        <f t="shared" si="6"/>
        <v/>
      </c>
      <c r="H152" s="117" t="str">
        <f t="shared" si="4"/>
        <v/>
      </c>
      <c r="I152" s="118" t="s">
        <v>173</v>
      </c>
      <c r="J152" s="114" t="str">
        <f t="shared" si="7"/>
        <v xml:space="preserve"> </v>
      </c>
      <c r="K152" s="63"/>
      <c r="L152" s="78">
        <v>41</v>
      </c>
      <c r="M152" s="115">
        <v>0</v>
      </c>
      <c r="N152" s="115">
        <v>0</v>
      </c>
      <c r="O152" s="85"/>
      <c r="P152" s="81">
        <v>3</v>
      </c>
      <c r="Q152" s="96">
        <v>0</v>
      </c>
      <c r="R152" s="81">
        <v>0</v>
      </c>
      <c r="S152" s="81" t="s">
        <v>133</v>
      </c>
      <c r="T152" s="81">
        <v>0</v>
      </c>
      <c r="U152" s="81" t="s">
        <v>133</v>
      </c>
      <c r="V152" s="94">
        <f t="shared" si="2"/>
        <v>0</v>
      </c>
      <c r="W152" s="97">
        <v>4</v>
      </c>
      <c r="X152" s="96">
        <v>0</v>
      </c>
      <c r="Y152" s="92">
        <v>0</v>
      </c>
      <c r="Z152" s="92" t="s">
        <v>133</v>
      </c>
      <c r="AA152" s="92">
        <v>0</v>
      </c>
      <c r="AB152" s="92" t="s">
        <v>133</v>
      </c>
      <c r="AC152" s="94">
        <f t="shared" si="3"/>
        <v>0</v>
      </c>
      <c r="AH152" s="119"/>
    </row>
    <row r="153" spans="1:34" ht="15.75" customHeight="1">
      <c r="A153" s="113" t="s">
        <v>173</v>
      </c>
      <c r="B153" s="114" t="str">
        <f t="shared" si="5"/>
        <v/>
      </c>
      <c r="C153" s="115" t="s">
        <v>173</v>
      </c>
      <c r="D153" s="62" t="s">
        <v>173</v>
      </c>
      <c r="E153" s="116" t="s">
        <v>173</v>
      </c>
      <c r="F153" s="116" t="s">
        <v>173</v>
      </c>
      <c r="G153" s="114" t="str">
        <f t="shared" si="6"/>
        <v/>
      </c>
      <c r="H153" s="117" t="str">
        <f t="shared" si="4"/>
        <v/>
      </c>
      <c r="I153" s="118" t="s">
        <v>173</v>
      </c>
      <c r="J153" s="114" t="str">
        <f t="shared" si="7"/>
        <v xml:space="preserve"> </v>
      </c>
      <c r="K153" s="63"/>
      <c r="L153" s="78">
        <v>42</v>
      </c>
      <c r="M153" s="115">
        <v>0</v>
      </c>
      <c r="N153" s="115">
        <v>0</v>
      </c>
      <c r="O153" s="85"/>
      <c r="P153" s="81">
        <v>3</v>
      </c>
      <c r="Q153" s="96">
        <v>2.0833333333333332E-2</v>
      </c>
      <c r="R153" s="81">
        <v>0</v>
      </c>
      <c r="S153" s="81" t="s">
        <v>133</v>
      </c>
      <c r="T153" s="81">
        <v>0</v>
      </c>
      <c r="U153" s="81" t="s">
        <v>133</v>
      </c>
      <c r="V153" s="94">
        <f t="shared" si="2"/>
        <v>0</v>
      </c>
      <c r="W153" s="97">
        <v>4</v>
      </c>
      <c r="X153" s="96">
        <v>2.0833333333333332E-2</v>
      </c>
      <c r="Y153" s="92">
        <v>0</v>
      </c>
      <c r="Z153" s="92" t="s">
        <v>133</v>
      </c>
      <c r="AA153" s="92">
        <v>0</v>
      </c>
      <c r="AB153" s="92" t="s">
        <v>133</v>
      </c>
      <c r="AC153" s="94">
        <f t="shared" si="3"/>
        <v>0</v>
      </c>
      <c r="AH153" s="119"/>
    </row>
    <row r="154" spans="1:34" ht="15.75" customHeight="1">
      <c r="A154" s="113" t="s">
        <v>173</v>
      </c>
      <c r="B154" s="114" t="str">
        <f t="shared" si="5"/>
        <v/>
      </c>
      <c r="C154" s="115" t="s">
        <v>173</v>
      </c>
      <c r="D154" s="62" t="s">
        <v>173</v>
      </c>
      <c r="E154" s="116" t="s">
        <v>173</v>
      </c>
      <c r="F154" s="116" t="s">
        <v>173</v>
      </c>
      <c r="G154" s="114" t="str">
        <f t="shared" si="6"/>
        <v/>
      </c>
      <c r="H154" s="117" t="str">
        <f t="shared" si="4"/>
        <v/>
      </c>
      <c r="I154" s="118" t="s">
        <v>173</v>
      </c>
      <c r="J154" s="114" t="str">
        <f t="shared" si="7"/>
        <v xml:space="preserve"> </v>
      </c>
      <c r="K154" s="63"/>
      <c r="L154" s="78">
        <v>43</v>
      </c>
      <c r="M154" s="115">
        <v>0</v>
      </c>
      <c r="N154" s="115">
        <v>0</v>
      </c>
      <c r="O154" s="85"/>
      <c r="P154" s="81">
        <v>3</v>
      </c>
      <c r="Q154" s="96">
        <v>4.1666666666666699E-2</v>
      </c>
      <c r="R154" s="81">
        <v>0</v>
      </c>
      <c r="S154" s="81" t="s">
        <v>133</v>
      </c>
      <c r="T154" s="81">
        <v>0</v>
      </c>
      <c r="U154" s="81" t="s">
        <v>133</v>
      </c>
      <c r="V154" s="94">
        <f t="shared" si="2"/>
        <v>0</v>
      </c>
      <c r="W154" s="97">
        <v>4</v>
      </c>
      <c r="X154" s="96">
        <v>4.1666666666666699E-2</v>
      </c>
      <c r="Y154" s="92">
        <v>0</v>
      </c>
      <c r="Z154" s="92" t="s">
        <v>133</v>
      </c>
      <c r="AA154" s="92">
        <v>0</v>
      </c>
      <c r="AB154" s="92" t="s">
        <v>133</v>
      </c>
      <c r="AC154" s="94">
        <f t="shared" si="3"/>
        <v>0</v>
      </c>
      <c r="AH154" s="119"/>
    </row>
    <row r="155" spans="1:34" ht="15.75" customHeight="1">
      <c r="A155" s="113" t="s">
        <v>173</v>
      </c>
      <c r="B155" s="114" t="str">
        <f t="shared" si="5"/>
        <v/>
      </c>
      <c r="C155" s="115" t="s">
        <v>173</v>
      </c>
      <c r="D155" s="62" t="s">
        <v>173</v>
      </c>
      <c r="E155" s="116" t="s">
        <v>173</v>
      </c>
      <c r="F155" s="116" t="s">
        <v>173</v>
      </c>
      <c r="G155" s="114" t="str">
        <f t="shared" si="6"/>
        <v/>
      </c>
      <c r="H155" s="117" t="str">
        <f t="shared" si="4"/>
        <v/>
      </c>
      <c r="I155" s="118" t="s">
        <v>173</v>
      </c>
      <c r="J155" s="114" t="str">
        <f t="shared" si="7"/>
        <v xml:space="preserve"> </v>
      </c>
      <c r="K155" s="63"/>
      <c r="L155" s="78">
        <v>44</v>
      </c>
      <c r="M155" s="115">
        <v>0</v>
      </c>
      <c r="N155" s="115">
        <v>0</v>
      </c>
      <c r="O155" s="85"/>
      <c r="P155" s="81">
        <v>3</v>
      </c>
      <c r="Q155" s="96">
        <v>6.25E-2</v>
      </c>
      <c r="R155" s="81">
        <v>0</v>
      </c>
      <c r="S155" s="81" t="s">
        <v>133</v>
      </c>
      <c r="T155" s="81">
        <v>0</v>
      </c>
      <c r="U155" s="81" t="s">
        <v>133</v>
      </c>
      <c r="V155" s="94">
        <f t="shared" si="2"/>
        <v>0</v>
      </c>
      <c r="W155" s="97">
        <v>4</v>
      </c>
      <c r="X155" s="96">
        <v>6.25E-2</v>
      </c>
      <c r="Y155" s="92">
        <v>0</v>
      </c>
      <c r="Z155" s="92" t="s">
        <v>133</v>
      </c>
      <c r="AA155" s="92">
        <v>0</v>
      </c>
      <c r="AB155" s="92" t="s">
        <v>133</v>
      </c>
      <c r="AC155" s="94">
        <f t="shared" si="3"/>
        <v>0</v>
      </c>
      <c r="AH155" s="76"/>
    </row>
    <row r="156" spans="1:34" ht="15.75" customHeight="1">
      <c r="A156" s="113" t="s">
        <v>173</v>
      </c>
      <c r="B156" s="114" t="str">
        <f t="shared" si="5"/>
        <v/>
      </c>
      <c r="C156" s="115" t="s">
        <v>173</v>
      </c>
      <c r="D156" s="62" t="s">
        <v>173</v>
      </c>
      <c r="E156" s="116" t="s">
        <v>173</v>
      </c>
      <c r="F156" s="116" t="s">
        <v>173</v>
      </c>
      <c r="G156" s="114" t="str">
        <f t="shared" si="6"/>
        <v/>
      </c>
      <c r="H156" s="117" t="str">
        <f t="shared" si="4"/>
        <v/>
      </c>
      <c r="I156" s="118" t="s">
        <v>173</v>
      </c>
      <c r="J156" s="114" t="str">
        <f t="shared" si="7"/>
        <v xml:space="preserve"> </v>
      </c>
      <c r="K156" s="63"/>
      <c r="L156" s="78">
        <v>45</v>
      </c>
      <c r="M156" s="115">
        <v>0</v>
      </c>
      <c r="N156" s="115">
        <v>0</v>
      </c>
      <c r="O156" s="85"/>
      <c r="P156" s="81">
        <v>3</v>
      </c>
      <c r="Q156" s="96">
        <v>8.3333333333333301E-2</v>
      </c>
      <c r="R156" s="81">
        <v>0</v>
      </c>
      <c r="S156" s="81" t="s">
        <v>133</v>
      </c>
      <c r="T156" s="81">
        <v>0</v>
      </c>
      <c r="U156" s="81" t="s">
        <v>133</v>
      </c>
      <c r="V156" s="94">
        <f t="shared" si="2"/>
        <v>0</v>
      </c>
      <c r="W156" s="97">
        <v>4</v>
      </c>
      <c r="X156" s="96">
        <v>8.3333333333333301E-2</v>
      </c>
      <c r="Y156" s="92">
        <v>0</v>
      </c>
      <c r="Z156" s="92" t="s">
        <v>133</v>
      </c>
      <c r="AA156" s="92">
        <v>0</v>
      </c>
      <c r="AB156" s="92" t="s">
        <v>133</v>
      </c>
      <c r="AC156" s="94">
        <f t="shared" si="3"/>
        <v>0</v>
      </c>
      <c r="AH156" s="76"/>
    </row>
    <row r="157" spans="1:34" ht="15.75" customHeight="1">
      <c r="A157" s="113" t="s">
        <v>173</v>
      </c>
      <c r="B157" s="114" t="str">
        <f t="shared" si="5"/>
        <v/>
      </c>
      <c r="C157" s="115" t="s">
        <v>173</v>
      </c>
      <c r="D157" s="62" t="s">
        <v>173</v>
      </c>
      <c r="E157" s="116" t="s">
        <v>173</v>
      </c>
      <c r="F157" s="116" t="s">
        <v>173</v>
      </c>
      <c r="G157" s="114" t="str">
        <f t="shared" si="6"/>
        <v/>
      </c>
      <c r="H157" s="117" t="str">
        <f t="shared" si="4"/>
        <v/>
      </c>
      <c r="I157" s="118" t="s">
        <v>173</v>
      </c>
      <c r="J157" s="114" t="str">
        <f t="shared" si="7"/>
        <v xml:space="preserve"> </v>
      </c>
      <c r="K157" s="63"/>
      <c r="L157" s="78">
        <v>46</v>
      </c>
      <c r="M157" s="115">
        <v>0</v>
      </c>
      <c r="N157" s="115">
        <v>0</v>
      </c>
      <c r="O157" s="85"/>
      <c r="P157" s="81">
        <v>3</v>
      </c>
      <c r="Q157" s="96">
        <v>0.104166666666667</v>
      </c>
      <c r="R157" s="81">
        <v>0</v>
      </c>
      <c r="S157" s="81" t="s">
        <v>133</v>
      </c>
      <c r="T157" s="81">
        <v>0</v>
      </c>
      <c r="U157" s="81" t="s">
        <v>133</v>
      </c>
      <c r="V157" s="90"/>
      <c r="W157" s="97">
        <v>4</v>
      </c>
      <c r="X157" s="96">
        <v>0.104166666666667</v>
      </c>
      <c r="Y157" s="92">
        <v>0</v>
      </c>
      <c r="Z157" s="92" t="s">
        <v>133</v>
      </c>
      <c r="AA157" s="92">
        <v>0</v>
      </c>
      <c r="AB157" s="92" t="s">
        <v>133</v>
      </c>
      <c r="AC157" s="66"/>
      <c r="AH157" s="76"/>
    </row>
    <row r="158" spans="1:34" ht="15.75" customHeight="1">
      <c r="A158" s="113" t="s">
        <v>173</v>
      </c>
      <c r="B158" s="114" t="str">
        <f t="shared" si="5"/>
        <v/>
      </c>
      <c r="C158" s="115" t="s">
        <v>173</v>
      </c>
      <c r="D158" s="62" t="s">
        <v>173</v>
      </c>
      <c r="E158" s="116" t="s">
        <v>173</v>
      </c>
      <c r="F158" s="116" t="s">
        <v>173</v>
      </c>
      <c r="G158" s="114" t="str">
        <f t="shared" si="6"/>
        <v/>
      </c>
      <c r="H158" s="117" t="str">
        <f t="shared" si="4"/>
        <v/>
      </c>
      <c r="I158" s="118" t="s">
        <v>173</v>
      </c>
      <c r="J158" s="114" t="str">
        <f t="shared" si="7"/>
        <v xml:space="preserve"> </v>
      </c>
      <c r="K158" s="63"/>
      <c r="L158" s="78">
        <v>47</v>
      </c>
      <c r="M158" s="115">
        <v>0</v>
      </c>
      <c r="N158" s="115">
        <v>0</v>
      </c>
      <c r="O158" s="85"/>
      <c r="P158" s="149" t="s">
        <v>130</v>
      </c>
      <c r="Q158" s="150"/>
      <c r="R158" s="105">
        <f>SUM(R110:R157)</f>
        <v>74</v>
      </c>
      <c r="S158" s="105"/>
      <c r="T158" s="105">
        <f>SUM(T110:T157)</f>
        <v>74</v>
      </c>
      <c r="U158" s="105"/>
      <c r="V158" s="122"/>
      <c r="W158" s="149" t="s">
        <v>130</v>
      </c>
      <c r="X158" s="150"/>
      <c r="Y158" s="105">
        <f>SUM(Y110:Y157)</f>
        <v>63</v>
      </c>
      <c r="Z158" s="105"/>
      <c r="AA158" s="105">
        <f>SUM(AA110:AA157)</f>
        <v>63</v>
      </c>
      <c r="AB158" s="105"/>
      <c r="AC158" s="66"/>
      <c r="AH158" s="76"/>
    </row>
    <row r="159" spans="1:34" ht="15.75" customHeight="1">
      <c r="A159" s="113" t="s">
        <v>173</v>
      </c>
      <c r="B159" s="114" t="str">
        <f t="shared" si="5"/>
        <v/>
      </c>
      <c r="C159" s="115" t="s">
        <v>173</v>
      </c>
      <c r="D159" s="62" t="s">
        <v>173</v>
      </c>
      <c r="E159" s="116" t="s">
        <v>173</v>
      </c>
      <c r="F159" s="116" t="s">
        <v>173</v>
      </c>
      <c r="G159" s="114" t="str">
        <f t="shared" si="6"/>
        <v/>
      </c>
      <c r="H159" s="117" t="str">
        <f t="shared" si="4"/>
        <v/>
      </c>
      <c r="I159" s="118" t="s">
        <v>173</v>
      </c>
      <c r="J159" s="114"/>
      <c r="K159" s="63"/>
      <c r="L159" s="78"/>
      <c r="M159" s="115"/>
      <c r="N159" s="115"/>
      <c r="O159" s="85"/>
      <c r="P159" s="123"/>
      <c r="Q159" s="90"/>
      <c r="R159" s="90"/>
      <c r="S159" s="90"/>
      <c r="T159" s="107"/>
      <c r="U159" s="90"/>
      <c r="V159" s="90"/>
      <c r="W159" s="90"/>
      <c r="X159" s="123"/>
      <c r="Y159" s="123"/>
      <c r="Z159" s="123"/>
      <c r="AA159" s="123"/>
      <c r="AB159" s="123"/>
      <c r="AC159" s="66"/>
      <c r="AH159" s="76"/>
    </row>
    <row r="160" spans="1:34" ht="15.75" customHeight="1">
      <c r="A160" s="113" t="s">
        <v>173</v>
      </c>
      <c r="B160" s="114" t="str">
        <f t="shared" si="5"/>
        <v/>
      </c>
      <c r="C160" s="115" t="s">
        <v>173</v>
      </c>
      <c r="D160" s="62" t="s">
        <v>173</v>
      </c>
      <c r="E160" s="116" t="s">
        <v>173</v>
      </c>
      <c r="F160" s="116" t="s">
        <v>173</v>
      </c>
      <c r="G160" s="114" t="str">
        <f t="shared" si="6"/>
        <v/>
      </c>
      <c r="H160" s="117" t="str">
        <f t="shared" si="4"/>
        <v/>
      </c>
      <c r="I160" s="118" t="s">
        <v>173</v>
      </c>
      <c r="J160" s="114"/>
      <c r="K160" s="63"/>
      <c r="L160" s="78"/>
      <c r="M160" s="115"/>
      <c r="N160" s="115"/>
      <c r="O160" s="85"/>
      <c r="P160" s="123"/>
      <c r="Q160" s="123"/>
      <c r="R160" s="123"/>
      <c r="S160" s="123"/>
      <c r="T160" s="124"/>
      <c r="U160" s="123"/>
      <c r="V160" s="123"/>
      <c r="W160" s="123"/>
      <c r="X160" s="123"/>
      <c r="Y160" s="123"/>
      <c r="Z160" s="123"/>
      <c r="AA160" s="123"/>
      <c r="AB160" s="123"/>
      <c r="AC160" s="66"/>
      <c r="AH160" s="76"/>
    </row>
    <row r="161" spans="1:34" ht="15.75" customHeight="1">
      <c r="A161" s="113" t="s">
        <v>173</v>
      </c>
      <c r="B161" s="114" t="str">
        <f t="shared" si="5"/>
        <v/>
      </c>
      <c r="C161" s="115" t="s">
        <v>173</v>
      </c>
      <c r="D161" s="62" t="s">
        <v>173</v>
      </c>
      <c r="E161" s="116" t="s">
        <v>173</v>
      </c>
      <c r="F161" s="116" t="s">
        <v>173</v>
      </c>
      <c r="G161" s="114" t="str">
        <f t="shared" si="6"/>
        <v/>
      </c>
      <c r="H161" s="117" t="str">
        <f t="shared" si="4"/>
        <v/>
      </c>
      <c r="I161" s="118" t="s">
        <v>173</v>
      </c>
      <c r="J161" s="114"/>
      <c r="K161" s="63"/>
      <c r="L161" s="78"/>
      <c r="M161" s="115"/>
      <c r="N161" s="115"/>
      <c r="O161" s="85"/>
      <c r="P161" s="123"/>
      <c r="Q161" s="123"/>
      <c r="R161" s="123"/>
      <c r="S161" s="123"/>
      <c r="T161" s="124"/>
      <c r="U161" s="123"/>
      <c r="V161" s="123"/>
      <c r="W161" s="123"/>
      <c r="X161" s="123"/>
      <c r="Y161" s="123"/>
      <c r="Z161" s="123"/>
      <c r="AA161" s="123"/>
      <c r="AB161" s="123"/>
      <c r="AC161" s="66"/>
      <c r="AH161" s="76"/>
    </row>
    <row r="162" spans="1:34" ht="15.75" customHeight="1">
      <c r="A162" s="113" t="s">
        <v>173</v>
      </c>
      <c r="B162" s="114" t="str">
        <f t="shared" si="5"/>
        <v/>
      </c>
      <c r="C162" s="115" t="s">
        <v>173</v>
      </c>
      <c r="D162" s="62" t="s">
        <v>173</v>
      </c>
      <c r="E162" s="116" t="s">
        <v>173</v>
      </c>
      <c r="F162" s="116" t="s">
        <v>173</v>
      </c>
      <c r="G162" s="114" t="str">
        <f t="shared" si="6"/>
        <v/>
      </c>
      <c r="H162" s="117" t="str">
        <f t="shared" si="4"/>
        <v/>
      </c>
      <c r="I162" s="118" t="s">
        <v>173</v>
      </c>
      <c r="J162" s="114"/>
      <c r="K162" s="63"/>
      <c r="L162" s="78"/>
      <c r="M162" s="115"/>
      <c r="N162" s="115"/>
      <c r="O162" s="85"/>
      <c r="P162" s="123"/>
      <c r="Q162" s="123"/>
      <c r="R162" s="123"/>
      <c r="S162" s="123"/>
      <c r="T162" s="124"/>
      <c r="U162" s="123"/>
      <c r="V162" s="123"/>
      <c r="W162" s="123"/>
      <c r="X162" s="123"/>
      <c r="Y162" s="123"/>
      <c r="Z162" s="123"/>
      <c r="AA162" s="123"/>
      <c r="AB162" s="123"/>
      <c r="AC162" s="66"/>
      <c r="AH162" s="76"/>
    </row>
    <row r="163" spans="1:34" ht="15.75" customHeight="1">
      <c r="A163" s="113" t="s">
        <v>173</v>
      </c>
      <c r="B163" s="114" t="str">
        <f t="shared" si="5"/>
        <v/>
      </c>
      <c r="C163" s="115" t="s">
        <v>173</v>
      </c>
      <c r="D163" s="62" t="s">
        <v>173</v>
      </c>
      <c r="E163" s="116" t="s">
        <v>173</v>
      </c>
      <c r="F163" s="116" t="s">
        <v>173</v>
      </c>
      <c r="G163" s="114" t="str">
        <f t="shared" si="6"/>
        <v/>
      </c>
      <c r="H163" s="117" t="str">
        <f t="shared" si="4"/>
        <v/>
      </c>
      <c r="I163" s="118" t="s">
        <v>173</v>
      </c>
      <c r="J163" s="114"/>
      <c r="K163" s="63"/>
      <c r="L163" s="78"/>
      <c r="M163" s="115"/>
      <c r="N163" s="115"/>
      <c r="O163" s="85"/>
      <c r="P163" s="123"/>
      <c r="Q163" s="123"/>
      <c r="R163" s="123"/>
      <c r="S163" s="123"/>
      <c r="T163" s="124"/>
      <c r="U163" s="123"/>
      <c r="V163" s="123"/>
      <c r="W163" s="123"/>
      <c r="X163" s="123"/>
      <c r="Y163" s="123"/>
      <c r="Z163" s="123"/>
      <c r="AA163" s="123"/>
      <c r="AB163" s="123"/>
      <c r="AC163" s="66"/>
      <c r="AH163" s="76"/>
    </row>
    <row r="164" spans="1:34" ht="15.75" customHeight="1">
      <c r="A164" s="113" t="s">
        <v>173</v>
      </c>
      <c r="B164" s="114" t="str">
        <f t="shared" si="5"/>
        <v/>
      </c>
      <c r="C164" s="115" t="s">
        <v>173</v>
      </c>
      <c r="D164" s="62" t="s">
        <v>173</v>
      </c>
      <c r="E164" s="116" t="s">
        <v>173</v>
      </c>
      <c r="F164" s="116" t="s">
        <v>173</v>
      </c>
      <c r="G164" s="114" t="str">
        <f t="shared" si="6"/>
        <v/>
      </c>
      <c r="H164" s="117" t="str">
        <f t="shared" si="4"/>
        <v/>
      </c>
      <c r="I164" s="118" t="s">
        <v>173</v>
      </c>
      <c r="J164" s="114"/>
      <c r="K164" s="63"/>
      <c r="L164" s="78"/>
      <c r="M164" s="115"/>
      <c r="N164" s="115"/>
      <c r="O164" s="85"/>
      <c r="P164" s="123"/>
      <c r="Q164" s="123"/>
      <c r="R164" s="123"/>
      <c r="S164" s="123"/>
      <c r="T164" s="124"/>
      <c r="U164" s="123"/>
      <c r="V164" s="123"/>
      <c r="W164" s="123"/>
      <c r="X164" s="123"/>
      <c r="Y164" s="123"/>
      <c r="Z164" s="123"/>
      <c r="AA164" s="123"/>
      <c r="AB164" s="123"/>
      <c r="AC164" s="66"/>
      <c r="AH164" s="76"/>
    </row>
    <row r="165" spans="1:34" ht="15.75" customHeight="1">
      <c r="A165" s="113" t="s">
        <v>173</v>
      </c>
      <c r="B165" s="114" t="str">
        <f t="shared" si="5"/>
        <v/>
      </c>
      <c r="C165" s="115" t="s">
        <v>173</v>
      </c>
      <c r="D165" s="62" t="s">
        <v>173</v>
      </c>
      <c r="E165" s="116" t="s">
        <v>173</v>
      </c>
      <c r="F165" s="116" t="s">
        <v>173</v>
      </c>
      <c r="G165" s="114" t="str">
        <f t="shared" si="6"/>
        <v/>
      </c>
      <c r="H165" s="117" t="str">
        <f t="shared" si="4"/>
        <v/>
      </c>
      <c r="I165" s="118" t="s">
        <v>173</v>
      </c>
      <c r="J165" s="114"/>
      <c r="K165" s="63"/>
      <c r="L165" s="78"/>
      <c r="M165" s="115"/>
      <c r="N165" s="115"/>
      <c r="O165" s="85"/>
      <c r="P165" s="123"/>
      <c r="Q165" s="123"/>
      <c r="R165" s="123"/>
      <c r="S165" s="123"/>
      <c r="T165" s="124"/>
      <c r="U165" s="123"/>
      <c r="V165" s="123"/>
      <c r="W165" s="123"/>
      <c r="X165" s="123"/>
      <c r="Y165" s="123"/>
      <c r="Z165" s="123"/>
      <c r="AA165" s="123"/>
      <c r="AB165" s="123"/>
      <c r="AC165" s="66"/>
      <c r="AH165" s="76"/>
    </row>
    <row r="166" spans="1:34" ht="15.75" customHeight="1">
      <c r="A166" s="113" t="s">
        <v>173</v>
      </c>
      <c r="B166" s="114" t="str">
        <f t="shared" si="5"/>
        <v/>
      </c>
      <c r="C166" s="115" t="s">
        <v>173</v>
      </c>
      <c r="D166" s="62" t="s">
        <v>173</v>
      </c>
      <c r="E166" s="116" t="s">
        <v>173</v>
      </c>
      <c r="F166" s="116" t="s">
        <v>173</v>
      </c>
      <c r="G166" s="114" t="str">
        <f t="shared" si="6"/>
        <v/>
      </c>
      <c r="H166" s="117" t="str">
        <f t="shared" si="4"/>
        <v/>
      </c>
      <c r="I166" s="118" t="s">
        <v>173</v>
      </c>
      <c r="J166" s="114"/>
      <c r="K166" s="63"/>
      <c r="L166" s="78"/>
      <c r="M166" s="115"/>
      <c r="N166" s="115"/>
      <c r="O166" s="85"/>
      <c r="P166" s="123"/>
      <c r="Q166" s="90"/>
      <c r="R166" s="90"/>
      <c r="S166" s="90"/>
      <c r="T166" s="125"/>
      <c r="U166" s="90"/>
      <c r="V166" s="90"/>
      <c r="W166" s="90"/>
      <c r="X166" s="123"/>
      <c r="Y166" s="123"/>
      <c r="Z166" s="123"/>
      <c r="AA166" s="123"/>
      <c r="AB166" s="123"/>
      <c r="AC166" s="66"/>
      <c r="AH166" s="76"/>
    </row>
    <row r="167" spans="1:34" ht="15.75" customHeight="1">
      <c r="A167" s="113" t="s">
        <v>173</v>
      </c>
      <c r="B167" s="114" t="str">
        <f t="shared" si="5"/>
        <v/>
      </c>
      <c r="C167" s="115" t="s">
        <v>173</v>
      </c>
      <c r="D167" s="62" t="s">
        <v>173</v>
      </c>
      <c r="E167" s="116" t="s">
        <v>173</v>
      </c>
      <c r="F167" s="116" t="s">
        <v>173</v>
      </c>
      <c r="G167" s="114" t="str">
        <f t="shared" si="6"/>
        <v/>
      </c>
      <c r="H167" s="117" t="str">
        <f t="shared" si="4"/>
        <v/>
      </c>
      <c r="I167" s="118" t="s">
        <v>173</v>
      </c>
      <c r="J167" s="114"/>
      <c r="K167" s="63"/>
      <c r="L167" s="78"/>
      <c r="M167" s="115"/>
      <c r="N167" s="115"/>
      <c r="O167" s="85"/>
      <c r="P167" s="123"/>
      <c r="Q167" s="90"/>
      <c r="R167" s="90"/>
      <c r="S167" s="90"/>
      <c r="T167" s="125"/>
      <c r="U167" s="90"/>
      <c r="V167" s="90"/>
      <c r="W167" s="90"/>
      <c r="X167" s="123"/>
      <c r="Y167" s="123"/>
      <c r="Z167" s="123"/>
      <c r="AA167" s="123"/>
      <c r="AB167" s="123"/>
      <c r="AC167" s="66"/>
      <c r="AH167" s="76"/>
    </row>
    <row r="168" spans="1:34" ht="15.75" customHeight="1">
      <c r="A168" s="113" t="s">
        <v>173</v>
      </c>
      <c r="B168" s="114" t="str">
        <f t="shared" si="5"/>
        <v/>
      </c>
      <c r="C168" s="115" t="s">
        <v>173</v>
      </c>
      <c r="D168" s="62" t="s">
        <v>173</v>
      </c>
      <c r="E168" s="116" t="s">
        <v>173</v>
      </c>
      <c r="F168" s="116" t="s">
        <v>173</v>
      </c>
      <c r="G168" s="114" t="str">
        <f t="shared" si="6"/>
        <v/>
      </c>
      <c r="H168" s="117" t="str">
        <f t="shared" si="4"/>
        <v/>
      </c>
      <c r="I168" s="118" t="s">
        <v>173</v>
      </c>
      <c r="J168" s="114"/>
      <c r="K168" s="63"/>
      <c r="L168" s="78"/>
      <c r="M168" s="115"/>
      <c r="N168" s="115"/>
      <c r="O168" s="85"/>
      <c r="P168" s="123"/>
      <c r="Q168" s="90"/>
      <c r="R168" s="90"/>
      <c r="S168" s="90"/>
      <c r="T168" s="125"/>
      <c r="U168" s="90"/>
      <c r="V168" s="90"/>
      <c r="W168" s="90"/>
      <c r="X168" s="123"/>
      <c r="Y168" s="123"/>
      <c r="Z168" s="123"/>
      <c r="AA168" s="123"/>
      <c r="AB168" s="123"/>
      <c r="AC168" s="66"/>
      <c r="AH168" s="76"/>
    </row>
    <row r="169" spans="1:34" ht="15.75" customHeight="1">
      <c r="A169" s="113" t="s">
        <v>173</v>
      </c>
      <c r="B169" s="114" t="str">
        <f t="shared" si="5"/>
        <v/>
      </c>
      <c r="C169" s="115" t="s">
        <v>173</v>
      </c>
      <c r="D169" s="62" t="s">
        <v>173</v>
      </c>
      <c r="E169" s="116" t="s">
        <v>173</v>
      </c>
      <c r="F169" s="116" t="s">
        <v>173</v>
      </c>
      <c r="G169" s="114" t="str">
        <f t="shared" si="6"/>
        <v/>
      </c>
      <c r="H169" s="117" t="str">
        <f t="shared" si="4"/>
        <v/>
      </c>
      <c r="I169" s="118" t="s">
        <v>173</v>
      </c>
      <c r="J169" s="114"/>
      <c r="K169" s="63"/>
      <c r="L169" s="78"/>
      <c r="M169" s="115"/>
      <c r="N169" s="115"/>
      <c r="O169" s="85"/>
      <c r="P169" s="123"/>
      <c r="Q169" s="90"/>
      <c r="R169" s="90"/>
      <c r="S169" s="90"/>
      <c r="T169" s="125"/>
      <c r="U169" s="90"/>
      <c r="V169" s="90"/>
      <c r="W169" s="90"/>
      <c r="X169" s="123"/>
      <c r="Y169" s="123"/>
      <c r="Z169" s="123"/>
      <c r="AA169" s="123"/>
      <c r="AB169" s="123"/>
      <c r="AC169" s="66"/>
      <c r="AH169" s="76"/>
    </row>
    <row r="170" spans="1:34" ht="15.75" customHeight="1">
      <c r="A170" s="113" t="s">
        <v>173</v>
      </c>
      <c r="B170" s="114" t="str">
        <f t="shared" si="5"/>
        <v/>
      </c>
      <c r="C170" s="115" t="s">
        <v>173</v>
      </c>
      <c r="D170" s="62" t="s">
        <v>173</v>
      </c>
      <c r="E170" s="116" t="s">
        <v>173</v>
      </c>
      <c r="F170" s="116" t="s">
        <v>173</v>
      </c>
      <c r="G170" s="114" t="str">
        <f t="shared" si="6"/>
        <v/>
      </c>
      <c r="H170" s="117" t="str">
        <f t="shared" si="4"/>
        <v/>
      </c>
      <c r="I170" s="118" t="s">
        <v>173</v>
      </c>
      <c r="J170" s="114"/>
      <c r="K170" s="63"/>
      <c r="L170" s="78"/>
      <c r="M170" s="115"/>
      <c r="N170" s="115"/>
      <c r="O170" s="85"/>
      <c r="P170" s="123"/>
      <c r="Q170" s="90"/>
      <c r="R170" s="90"/>
      <c r="S170" s="90"/>
      <c r="T170" s="125"/>
      <c r="U170" s="90"/>
      <c r="V170" s="90"/>
      <c r="W170" s="90"/>
      <c r="X170" s="123"/>
      <c r="Y170" s="123"/>
      <c r="Z170" s="123"/>
      <c r="AA170" s="123"/>
      <c r="AB170" s="123"/>
      <c r="AC170" s="66"/>
      <c r="AH170" s="68"/>
    </row>
    <row r="171" spans="1:34" ht="15.75" customHeight="1">
      <c r="A171" s="113" t="s">
        <v>173</v>
      </c>
      <c r="B171" s="114" t="str">
        <f t="shared" si="5"/>
        <v/>
      </c>
      <c r="C171" s="115" t="s">
        <v>173</v>
      </c>
      <c r="D171" s="62" t="s">
        <v>173</v>
      </c>
      <c r="E171" s="116" t="s">
        <v>173</v>
      </c>
      <c r="F171" s="116" t="s">
        <v>173</v>
      </c>
      <c r="G171" s="114" t="str">
        <f t="shared" si="6"/>
        <v/>
      </c>
      <c r="H171" s="117" t="str">
        <f t="shared" si="4"/>
        <v/>
      </c>
      <c r="I171" s="118" t="s">
        <v>173</v>
      </c>
      <c r="J171" s="114"/>
      <c r="K171" s="63"/>
      <c r="L171" s="78"/>
      <c r="M171" s="115"/>
      <c r="N171" s="115"/>
      <c r="O171" s="85"/>
      <c r="P171" s="123"/>
      <c r="Q171" s="90"/>
      <c r="R171" s="90"/>
      <c r="S171" s="90"/>
      <c r="T171" s="125"/>
      <c r="U171" s="90"/>
      <c r="V171" s="90"/>
      <c r="W171" s="90"/>
      <c r="X171" s="123"/>
      <c r="Y171" s="123"/>
      <c r="Z171" s="123"/>
      <c r="AA171" s="123"/>
      <c r="AB171" s="123"/>
      <c r="AC171" s="66"/>
      <c r="AH171" s="68"/>
    </row>
    <row r="172" spans="1:34" ht="15.75" customHeight="1">
      <c r="A172" s="113" t="s">
        <v>173</v>
      </c>
      <c r="B172" s="114" t="str">
        <f t="shared" si="5"/>
        <v/>
      </c>
      <c r="C172" s="115" t="s">
        <v>173</v>
      </c>
      <c r="D172" s="62" t="s">
        <v>173</v>
      </c>
      <c r="E172" s="116" t="s">
        <v>173</v>
      </c>
      <c r="F172" s="116" t="s">
        <v>173</v>
      </c>
      <c r="G172" s="114" t="str">
        <f t="shared" si="6"/>
        <v/>
      </c>
      <c r="H172" s="117" t="str">
        <f t="shared" si="4"/>
        <v/>
      </c>
      <c r="I172" s="118" t="s">
        <v>173</v>
      </c>
      <c r="J172" s="114"/>
      <c r="K172" s="63"/>
      <c r="L172" s="78"/>
      <c r="M172" s="115"/>
      <c r="N172" s="115"/>
      <c r="O172" s="85"/>
      <c r="P172" s="123"/>
      <c r="Q172" s="90"/>
      <c r="R172" s="90"/>
      <c r="S172" s="90"/>
      <c r="T172" s="90"/>
      <c r="U172" s="90"/>
      <c r="V172" s="90"/>
      <c r="W172" s="90"/>
      <c r="X172" s="123"/>
      <c r="Y172" s="123"/>
      <c r="Z172" s="123"/>
      <c r="AA172" s="123"/>
      <c r="AB172" s="123"/>
      <c r="AC172" s="66"/>
      <c r="AH172" s="68"/>
    </row>
    <row r="173" spans="1:34" ht="15.75" customHeight="1">
      <c r="A173" s="113" t="s">
        <v>173</v>
      </c>
      <c r="B173" s="114" t="str">
        <f t="shared" si="5"/>
        <v/>
      </c>
      <c r="C173" s="115" t="s">
        <v>173</v>
      </c>
      <c r="D173" s="62" t="s">
        <v>173</v>
      </c>
      <c r="E173" s="116" t="s">
        <v>173</v>
      </c>
      <c r="F173" s="116" t="s">
        <v>173</v>
      </c>
      <c r="G173" s="114" t="str">
        <f t="shared" si="6"/>
        <v/>
      </c>
      <c r="H173" s="117" t="str">
        <f t="shared" si="4"/>
        <v/>
      </c>
      <c r="I173" s="118" t="s">
        <v>173</v>
      </c>
      <c r="J173" s="114"/>
      <c r="K173" s="63"/>
      <c r="L173" s="78"/>
      <c r="M173" s="115"/>
      <c r="N173" s="115"/>
      <c r="O173" s="85"/>
      <c r="P173" s="123"/>
      <c r="Q173" s="90"/>
      <c r="R173" s="90"/>
      <c r="S173" s="90"/>
      <c r="T173" s="90"/>
      <c r="U173" s="90"/>
      <c r="V173" s="90"/>
      <c r="W173" s="90"/>
      <c r="X173" s="123"/>
      <c r="Y173" s="123"/>
      <c r="Z173" s="123"/>
      <c r="AA173" s="123"/>
      <c r="AB173" s="123"/>
      <c r="AC173" s="66"/>
      <c r="AH173" s="68"/>
    </row>
    <row r="174" spans="1:34" ht="15.75" customHeight="1">
      <c r="A174" s="113" t="s">
        <v>173</v>
      </c>
      <c r="B174" s="114" t="str">
        <f t="shared" si="5"/>
        <v/>
      </c>
      <c r="C174" s="115" t="s">
        <v>173</v>
      </c>
      <c r="D174" s="62" t="s">
        <v>173</v>
      </c>
      <c r="E174" s="116" t="s">
        <v>173</v>
      </c>
      <c r="F174" s="116" t="s">
        <v>173</v>
      </c>
      <c r="G174" s="114" t="str">
        <f t="shared" si="6"/>
        <v/>
      </c>
      <c r="H174" s="117" t="str">
        <f t="shared" si="4"/>
        <v/>
      </c>
      <c r="I174" s="118" t="s">
        <v>173</v>
      </c>
      <c r="J174" s="114" t="str">
        <f t="shared" si="7"/>
        <v xml:space="preserve"> </v>
      </c>
      <c r="K174" s="63"/>
      <c r="L174" s="78">
        <v>63</v>
      </c>
      <c r="M174" s="115">
        <v>0</v>
      </c>
      <c r="N174" s="115">
        <v>0</v>
      </c>
      <c r="O174" s="85"/>
      <c r="P174" s="123"/>
      <c r="Q174" s="90"/>
      <c r="R174" s="90"/>
      <c r="S174" s="90"/>
      <c r="T174" s="90"/>
      <c r="U174" s="90"/>
      <c r="V174" s="90"/>
      <c r="W174" s="90"/>
      <c r="X174" s="123"/>
      <c r="Y174" s="123"/>
      <c r="Z174" s="123"/>
      <c r="AA174" s="123"/>
      <c r="AB174" s="123"/>
      <c r="AC174" s="66"/>
      <c r="AH174" s="68"/>
    </row>
    <row r="175" spans="1:34" ht="15.75" customHeight="1">
      <c r="A175" s="113" t="s">
        <v>173</v>
      </c>
      <c r="B175" s="114" t="str">
        <f t="shared" si="5"/>
        <v/>
      </c>
      <c r="C175" s="115" t="s">
        <v>173</v>
      </c>
      <c r="D175" s="62" t="s">
        <v>173</v>
      </c>
      <c r="E175" s="116" t="s">
        <v>173</v>
      </c>
      <c r="F175" s="116" t="s">
        <v>173</v>
      </c>
      <c r="G175" s="114" t="str">
        <f t="shared" si="6"/>
        <v/>
      </c>
      <c r="H175" s="117" t="str">
        <f t="shared" si="4"/>
        <v/>
      </c>
      <c r="I175" s="118" t="s">
        <v>173</v>
      </c>
      <c r="J175" s="114" t="str">
        <f t="shared" si="7"/>
        <v xml:space="preserve"> </v>
      </c>
      <c r="K175" s="63"/>
      <c r="L175" s="78">
        <v>64</v>
      </c>
      <c r="M175" s="115">
        <v>0</v>
      </c>
      <c r="N175" s="115">
        <v>0</v>
      </c>
      <c r="O175" s="85"/>
      <c r="P175" s="123"/>
      <c r="Q175" s="90"/>
      <c r="R175" s="90"/>
      <c r="S175" s="90"/>
      <c r="T175" s="90"/>
      <c r="U175" s="90"/>
      <c r="V175" s="90"/>
      <c r="W175" s="90"/>
      <c r="X175" s="123"/>
      <c r="Y175" s="123"/>
      <c r="Z175" s="123"/>
      <c r="AA175" s="123"/>
      <c r="AB175" s="123"/>
      <c r="AC175" s="66"/>
      <c r="AH175" s="68"/>
    </row>
    <row r="176" spans="1:34" ht="15.75" customHeight="1">
      <c r="A176" s="113" t="s">
        <v>173</v>
      </c>
      <c r="B176" s="114" t="str">
        <f t="shared" si="5"/>
        <v/>
      </c>
      <c r="C176" s="115" t="s">
        <v>173</v>
      </c>
      <c r="D176" s="62" t="s">
        <v>173</v>
      </c>
      <c r="E176" s="116" t="s">
        <v>173</v>
      </c>
      <c r="F176" s="116" t="s">
        <v>173</v>
      </c>
      <c r="G176" s="114" t="str">
        <f t="shared" si="6"/>
        <v/>
      </c>
      <c r="H176" s="117" t="str">
        <f t="shared" si="4"/>
        <v/>
      </c>
      <c r="I176" s="118" t="s">
        <v>173</v>
      </c>
      <c r="J176" s="114" t="str">
        <f t="shared" si="7"/>
        <v xml:space="preserve"> </v>
      </c>
      <c r="K176" s="63"/>
      <c r="L176" s="78">
        <v>65</v>
      </c>
      <c r="M176" s="115">
        <v>0</v>
      </c>
      <c r="N176" s="115">
        <v>0</v>
      </c>
      <c r="O176" s="85"/>
      <c r="P176" s="123"/>
      <c r="Q176" s="90"/>
      <c r="R176" s="90"/>
      <c r="S176" s="90"/>
      <c r="T176" s="90"/>
      <c r="U176" s="90"/>
      <c r="V176" s="90"/>
      <c r="W176" s="90"/>
      <c r="X176" s="123"/>
      <c r="Y176" s="123"/>
      <c r="Z176" s="123"/>
      <c r="AA176" s="123"/>
      <c r="AB176" s="123"/>
      <c r="AC176" s="66"/>
      <c r="AH176" s="68"/>
    </row>
    <row r="177" spans="1:34" ht="15.75" customHeight="1">
      <c r="A177" s="113" t="s">
        <v>173</v>
      </c>
      <c r="B177" s="114" t="str">
        <f t="shared" si="5"/>
        <v/>
      </c>
      <c r="C177" s="115" t="s">
        <v>173</v>
      </c>
      <c r="D177" s="62" t="s">
        <v>173</v>
      </c>
      <c r="E177" s="116" t="s">
        <v>173</v>
      </c>
      <c r="F177" s="116" t="s">
        <v>173</v>
      </c>
      <c r="G177" s="114" t="str">
        <f t="shared" si="6"/>
        <v/>
      </c>
      <c r="H177" s="117" t="str">
        <f t="shared" si="4"/>
        <v/>
      </c>
      <c r="I177" s="118" t="s">
        <v>173</v>
      </c>
      <c r="J177" s="114" t="str">
        <f t="shared" si="7"/>
        <v xml:space="preserve"> </v>
      </c>
      <c r="K177" s="63"/>
      <c r="L177" s="78">
        <v>66</v>
      </c>
      <c r="M177" s="115">
        <v>0</v>
      </c>
      <c r="N177" s="115">
        <v>0</v>
      </c>
      <c r="O177" s="85"/>
      <c r="P177" s="123"/>
      <c r="Q177" s="90"/>
      <c r="R177" s="90"/>
      <c r="S177" s="90"/>
      <c r="T177" s="90"/>
      <c r="U177" s="90"/>
      <c r="V177" s="90"/>
      <c r="W177" s="90"/>
      <c r="X177" s="123"/>
      <c r="Y177" s="123"/>
      <c r="Z177" s="123"/>
      <c r="AA177" s="123"/>
      <c r="AB177" s="123"/>
      <c r="AC177" s="66"/>
      <c r="AH177" s="68"/>
    </row>
    <row r="178" spans="1:34" ht="15.75" customHeight="1">
      <c r="A178" s="113" t="s">
        <v>173</v>
      </c>
      <c r="B178" s="114" t="str">
        <f t="shared" si="5"/>
        <v/>
      </c>
      <c r="C178" s="115" t="s">
        <v>173</v>
      </c>
      <c r="D178" s="62" t="s">
        <v>173</v>
      </c>
      <c r="E178" s="116" t="s">
        <v>173</v>
      </c>
      <c r="F178" s="116" t="s">
        <v>173</v>
      </c>
      <c r="G178" s="114" t="str">
        <f t="shared" si="6"/>
        <v/>
      </c>
      <c r="H178" s="117" t="str">
        <f t="shared" ref="H178:H222" si="8">IF(C178=" ","",IF(C177="Разворот",0,H177+I178))</f>
        <v/>
      </c>
      <c r="I178" s="118" t="s">
        <v>173</v>
      </c>
      <c r="J178" s="114" t="str">
        <f t="shared" si="7"/>
        <v xml:space="preserve"> </v>
      </c>
      <c r="K178" s="63"/>
      <c r="L178" s="78">
        <v>67</v>
      </c>
      <c r="M178" s="115">
        <v>0</v>
      </c>
      <c r="N178" s="115">
        <v>0</v>
      </c>
      <c r="O178" s="85"/>
      <c r="P178" s="123"/>
      <c r="Q178" s="90"/>
      <c r="R178" s="90"/>
      <c r="S178" s="90"/>
      <c r="T178" s="90"/>
      <c r="U178" s="90"/>
      <c r="V178" s="90"/>
      <c r="W178" s="90"/>
      <c r="X178" s="123"/>
      <c r="Y178" s="123"/>
      <c r="Z178" s="123"/>
      <c r="AA178" s="123"/>
      <c r="AB178" s="123"/>
      <c r="AC178" s="66"/>
      <c r="AH178" s="68"/>
    </row>
    <row r="179" spans="1:34" ht="15.75" customHeight="1">
      <c r="A179" s="113" t="s">
        <v>173</v>
      </c>
      <c r="B179" s="114" t="str">
        <f t="shared" si="5"/>
        <v/>
      </c>
      <c r="C179" s="115" t="s">
        <v>173</v>
      </c>
      <c r="D179" s="62" t="s">
        <v>173</v>
      </c>
      <c r="E179" s="116" t="s">
        <v>173</v>
      </c>
      <c r="F179" s="116" t="s">
        <v>173</v>
      </c>
      <c r="G179" s="114" t="str">
        <f t="shared" si="6"/>
        <v/>
      </c>
      <c r="H179" s="117" t="str">
        <f t="shared" si="8"/>
        <v/>
      </c>
      <c r="I179" s="118" t="s">
        <v>173</v>
      </c>
      <c r="J179" s="114" t="str">
        <f t="shared" si="7"/>
        <v xml:space="preserve"> </v>
      </c>
      <c r="K179" s="63"/>
      <c r="L179" s="78">
        <v>68</v>
      </c>
      <c r="M179" s="115">
        <v>0</v>
      </c>
      <c r="N179" s="115">
        <v>0</v>
      </c>
      <c r="O179" s="85"/>
      <c r="P179" s="123"/>
      <c r="Q179" s="90"/>
      <c r="R179" s="90"/>
      <c r="S179" s="90"/>
      <c r="T179" s="90"/>
      <c r="U179" s="90"/>
      <c r="V179" s="90"/>
      <c r="W179" s="90"/>
      <c r="X179" s="123"/>
      <c r="Y179" s="123"/>
      <c r="Z179" s="123"/>
      <c r="AA179" s="123"/>
      <c r="AB179" s="123"/>
      <c r="AC179" s="66"/>
      <c r="AH179" s="68"/>
    </row>
    <row r="180" spans="1:34" ht="15.75" customHeight="1">
      <c r="A180" s="113" t="s">
        <v>173</v>
      </c>
      <c r="B180" s="114" t="str">
        <f t="shared" si="5"/>
        <v/>
      </c>
      <c r="C180" s="115" t="s">
        <v>173</v>
      </c>
      <c r="D180" s="62" t="s">
        <v>173</v>
      </c>
      <c r="E180" s="116" t="s">
        <v>173</v>
      </c>
      <c r="F180" s="116" t="s">
        <v>173</v>
      </c>
      <c r="G180" s="114" t="str">
        <f t="shared" si="6"/>
        <v/>
      </c>
      <c r="H180" s="117" t="str">
        <f t="shared" si="8"/>
        <v/>
      </c>
      <c r="I180" s="118" t="s">
        <v>173</v>
      </c>
      <c r="J180" s="114" t="str">
        <f t="shared" si="7"/>
        <v xml:space="preserve"> </v>
      </c>
      <c r="K180" s="63"/>
      <c r="L180" s="78">
        <v>69</v>
      </c>
      <c r="M180" s="115">
        <v>0</v>
      </c>
      <c r="N180" s="115">
        <v>0</v>
      </c>
      <c r="O180" s="85"/>
      <c r="P180" s="123"/>
      <c r="Q180" s="90"/>
      <c r="R180" s="90"/>
      <c r="S180" s="90"/>
      <c r="T180" s="90"/>
      <c r="U180" s="90"/>
      <c r="V180" s="90"/>
      <c r="W180" s="90"/>
      <c r="X180" s="123"/>
      <c r="Y180" s="123"/>
      <c r="Z180" s="123"/>
      <c r="AA180" s="123"/>
      <c r="AB180" s="123"/>
      <c r="AC180" s="66"/>
      <c r="AH180" s="68"/>
    </row>
    <row r="181" spans="1:34" ht="15.75" customHeight="1">
      <c r="A181" s="113" t="s">
        <v>173</v>
      </c>
      <c r="B181" s="114" t="str">
        <f t="shared" si="5"/>
        <v/>
      </c>
      <c r="C181" s="115" t="s">
        <v>173</v>
      </c>
      <c r="D181" s="62" t="s">
        <v>173</v>
      </c>
      <c r="E181" s="116" t="s">
        <v>173</v>
      </c>
      <c r="F181" s="116" t="s">
        <v>173</v>
      </c>
      <c r="G181" s="114" t="str">
        <f t="shared" si="6"/>
        <v/>
      </c>
      <c r="H181" s="117" t="str">
        <f t="shared" si="8"/>
        <v/>
      </c>
      <c r="I181" s="118" t="s">
        <v>173</v>
      </c>
      <c r="J181" s="114" t="str">
        <f t="shared" si="7"/>
        <v xml:space="preserve"> </v>
      </c>
      <c r="K181" s="63"/>
      <c r="L181" s="78">
        <v>70</v>
      </c>
      <c r="M181" s="115">
        <v>0</v>
      </c>
      <c r="N181" s="115">
        <v>0</v>
      </c>
      <c r="O181" s="85"/>
      <c r="P181" s="123"/>
      <c r="Q181" s="90"/>
      <c r="R181" s="90"/>
      <c r="S181" s="90"/>
      <c r="T181" s="90"/>
      <c r="U181" s="90"/>
      <c r="V181" s="90"/>
      <c r="W181" s="90"/>
      <c r="X181" s="123"/>
      <c r="Y181" s="123"/>
      <c r="Z181" s="123"/>
      <c r="AA181" s="123"/>
      <c r="AB181" s="123"/>
      <c r="AC181" s="66"/>
      <c r="AH181" s="68"/>
    </row>
    <row r="182" spans="1:34" ht="15.75" customHeight="1">
      <c r="A182" s="113" t="s">
        <v>173</v>
      </c>
      <c r="B182" s="114" t="str">
        <f t="shared" si="5"/>
        <v/>
      </c>
      <c r="C182" s="115" t="s">
        <v>173</v>
      </c>
      <c r="D182" s="62" t="s">
        <v>173</v>
      </c>
      <c r="E182" s="116" t="s">
        <v>173</v>
      </c>
      <c r="F182" s="116" t="s">
        <v>173</v>
      </c>
      <c r="G182" s="114" t="str">
        <f t="shared" si="6"/>
        <v/>
      </c>
      <c r="H182" s="117" t="str">
        <f t="shared" si="8"/>
        <v/>
      </c>
      <c r="I182" s="118" t="s">
        <v>173</v>
      </c>
      <c r="J182" s="114" t="str">
        <f t="shared" si="7"/>
        <v xml:space="preserve"> </v>
      </c>
      <c r="K182" s="63"/>
      <c r="L182" s="78">
        <v>71</v>
      </c>
      <c r="M182" s="115">
        <v>0</v>
      </c>
      <c r="N182" s="115">
        <v>0</v>
      </c>
      <c r="O182" s="85"/>
      <c r="P182" s="123"/>
      <c r="Q182" s="90"/>
      <c r="R182" s="90"/>
      <c r="S182" s="90"/>
      <c r="T182" s="90"/>
      <c r="U182" s="90"/>
      <c r="V182" s="90"/>
      <c r="W182" s="90"/>
      <c r="X182" s="123"/>
      <c r="Y182" s="123"/>
      <c r="Z182" s="123"/>
      <c r="AA182" s="123"/>
      <c r="AB182" s="123"/>
      <c r="AC182" s="66"/>
      <c r="AH182" s="68"/>
    </row>
    <row r="183" spans="1:34" ht="15.75" customHeight="1">
      <c r="A183" s="113" t="s">
        <v>173</v>
      </c>
      <c r="B183" s="114" t="str">
        <f t="shared" si="5"/>
        <v/>
      </c>
      <c r="C183" s="115" t="s">
        <v>173</v>
      </c>
      <c r="D183" s="62" t="s">
        <v>173</v>
      </c>
      <c r="E183" s="116" t="s">
        <v>173</v>
      </c>
      <c r="F183" s="116" t="s">
        <v>173</v>
      </c>
      <c r="G183" s="114" t="str">
        <f t="shared" si="6"/>
        <v/>
      </c>
      <c r="H183" s="117" t="str">
        <f t="shared" si="8"/>
        <v/>
      </c>
      <c r="I183" s="118" t="s">
        <v>173</v>
      </c>
      <c r="J183" s="114" t="str">
        <f t="shared" si="7"/>
        <v xml:space="preserve"> </v>
      </c>
      <c r="K183" s="63"/>
      <c r="L183" s="78">
        <v>72</v>
      </c>
      <c r="M183" s="115">
        <v>0</v>
      </c>
      <c r="N183" s="115">
        <v>0</v>
      </c>
      <c r="O183" s="85"/>
      <c r="P183" s="123"/>
      <c r="Q183" s="90"/>
      <c r="R183" s="90"/>
      <c r="S183" s="90"/>
      <c r="T183" s="90"/>
      <c r="U183" s="90"/>
      <c r="V183" s="90"/>
      <c r="W183" s="90"/>
      <c r="X183" s="123"/>
      <c r="Y183" s="123"/>
      <c r="Z183" s="123"/>
      <c r="AA183" s="123"/>
      <c r="AB183" s="123"/>
      <c r="AC183" s="66"/>
      <c r="AH183" s="68"/>
    </row>
    <row r="184" spans="1:34" ht="15.75" customHeight="1">
      <c r="A184" s="113" t="s">
        <v>173</v>
      </c>
      <c r="B184" s="114" t="str">
        <f t="shared" si="5"/>
        <v/>
      </c>
      <c r="C184" s="115" t="s">
        <v>173</v>
      </c>
      <c r="D184" s="62" t="s">
        <v>173</v>
      </c>
      <c r="E184" s="116" t="s">
        <v>173</v>
      </c>
      <c r="F184" s="116" t="s">
        <v>173</v>
      </c>
      <c r="G184" s="114" t="str">
        <f t="shared" si="6"/>
        <v/>
      </c>
      <c r="H184" s="117" t="str">
        <f t="shared" si="8"/>
        <v/>
      </c>
      <c r="I184" s="118" t="s">
        <v>173</v>
      </c>
      <c r="J184" s="114" t="str">
        <f t="shared" si="7"/>
        <v xml:space="preserve"> </v>
      </c>
      <c r="K184" s="63"/>
      <c r="L184" s="78">
        <v>73</v>
      </c>
      <c r="M184" s="115">
        <v>0</v>
      </c>
      <c r="N184" s="115">
        <v>0</v>
      </c>
      <c r="O184" s="85"/>
      <c r="P184" s="123"/>
      <c r="Q184" s="90"/>
      <c r="R184" s="90"/>
      <c r="S184" s="90"/>
      <c r="T184" s="90"/>
      <c r="U184" s="90"/>
      <c r="V184" s="90"/>
      <c r="W184" s="90"/>
      <c r="X184" s="123"/>
      <c r="Y184" s="123"/>
      <c r="Z184" s="123"/>
      <c r="AA184" s="123"/>
      <c r="AB184" s="123"/>
      <c r="AC184" s="66"/>
      <c r="AH184" s="68"/>
    </row>
    <row r="185" spans="1:34" ht="15.75" customHeight="1">
      <c r="A185" s="113" t="s">
        <v>173</v>
      </c>
      <c r="B185" s="114" t="str">
        <f t="shared" si="5"/>
        <v/>
      </c>
      <c r="C185" s="115" t="s">
        <v>173</v>
      </c>
      <c r="D185" s="62" t="s">
        <v>173</v>
      </c>
      <c r="E185" s="116" t="s">
        <v>173</v>
      </c>
      <c r="F185" s="116" t="s">
        <v>173</v>
      </c>
      <c r="G185" s="114" t="str">
        <f t="shared" si="6"/>
        <v/>
      </c>
      <c r="H185" s="117" t="str">
        <f t="shared" si="8"/>
        <v/>
      </c>
      <c r="I185" s="118" t="s">
        <v>173</v>
      </c>
      <c r="J185" s="114" t="str">
        <f t="shared" si="7"/>
        <v xml:space="preserve"> </v>
      </c>
      <c r="K185" s="63"/>
      <c r="L185" s="78">
        <v>74</v>
      </c>
      <c r="M185" s="115">
        <v>0</v>
      </c>
      <c r="N185" s="115">
        <v>0</v>
      </c>
      <c r="O185" s="85"/>
      <c r="P185" s="123"/>
      <c r="Q185" s="90"/>
      <c r="R185" s="90"/>
      <c r="S185" s="90"/>
      <c r="T185" s="90"/>
      <c r="U185" s="90"/>
      <c r="V185" s="90"/>
      <c r="W185" s="90"/>
      <c r="X185" s="123"/>
      <c r="Y185" s="123"/>
      <c r="Z185" s="123"/>
      <c r="AA185" s="123"/>
      <c r="AB185" s="123"/>
      <c r="AC185" s="66"/>
      <c r="AH185" s="68"/>
    </row>
    <row r="186" spans="1:34" ht="15.75" customHeight="1">
      <c r="A186" s="113" t="s">
        <v>173</v>
      </c>
      <c r="B186" s="114" t="str">
        <f t="shared" si="5"/>
        <v/>
      </c>
      <c r="C186" s="115" t="s">
        <v>173</v>
      </c>
      <c r="D186" s="62" t="s">
        <v>173</v>
      </c>
      <c r="E186" s="116" t="s">
        <v>173</v>
      </c>
      <c r="F186" s="116" t="s">
        <v>173</v>
      </c>
      <c r="G186" s="114" t="str">
        <f t="shared" si="6"/>
        <v/>
      </c>
      <c r="H186" s="117" t="str">
        <f t="shared" si="8"/>
        <v/>
      </c>
      <c r="I186" s="118" t="s">
        <v>173</v>
      </c>
      <c r="J186" s="114" t="str">
        <f t="shared" si="7"/>
        <v xml:space="preserve"> </v>
      </c>
      <c r="K186" s="63"/>
      <c r="L186" s="78">
        <v>75</v>
      </c>
      <c r="M186" s="115">
        <v>0</v>
      </c>
      <c r="N186" s="115">
        <v>0</v>
      </c>
      <c r="O186" s="85"/>
      <c r="P186" s="123"/>
      <c r="Q186" s="90"/>
      <c r="R186" s="90"/>
      <c r="S186" s="90"/>
      <c r="T186" s="90"/>
      <c r="U186" s="90"/>
      <c r="V186" s="90"/>
      <c r="W186" s="90"/>
      <c r="X186" s="123"/>
      <c r="Y186" s="123"/>
      <c r="Z186" s="123"/>
      <c r="AA186" s="123"/>
      <c r="AB186" s="123"/>
      <c r="AC186" s="66"/>
      <c r="AH186" s="68"/>
    </row>
    <row r="187" spans="1:34" ht="15.75" customHeight="1">
      <c r="A187" s="113" t="s">
        <v>173</v>
      </c>
      <c r="B187" s="114" t="str">
        <f t="shared" si="5"/>
        <v/>
      </c>
      <c r="C187" s="115" t="s">
        <v>173</v>
      </c>
      <c r="D187" s="62" t="s">
        <v>173</v>
      </c>
      <c r="E187" s="116" t="s">
        <v>173</v>
      </c>
      <c r="F187" s="116" t="s">
        <v>173</v>
      </c>
      <c r="G187" s="114" t="str">
        <f t="shared" si="6"/>
        <v/>
      </c>
      <c r="H187" s="117" t="str">
        <f t="shared" si="8"/>
        <v/>
      </c>
      <c r="I187" s="118" t="s">
        <v>173</v>
      </c>
      <c r="J187" s="114" t="str">
        <f t="shared" si="7"/>
        <v xml:space="preserve"> </v>
      </c>
      <c r="K187" s="63"/>
      <c r="L187" s="78">
        <v>76</v>
      </c>
      <c r="M187" s="115">
        <v>0</v>
      </c>
      <c r="N187" s="115">
        <v>0</v>
      </c>
      <c r="O187" s="85"/>
      <c r="P187" s="123"/>
      <c r="Q187" s="90"/>
      <c r="R187" s="90"/>
      <c r="S187" s="90"/>
      <c r="T187" s="90"/>
      <c r="U187" s="90"/>
      <c r="V187" s="90"/>
      <c r="W187" s="90"/>
      <c r="X187" s="123"/>
      <c r="Y187" s="123"/>
      <c r="Z187" s="123"/>
      <c r="AA187" s="123"/>
      <c r="AB187" s="123"/>
      <c r="AC187" s="66"/>
      <c r="AH187" s="68"/>
    </row>
    <row r="188" spans="1:34" ht="15.75" customHeight="1">
      <c r="A188" s="113" t="s">
        <v>173</v>
      </c>
      <c r="B188" s="114" t="str">
        <f t="shared" si="5"/>
        <v/>
      </c>
      <c r="C188" s="115" t="s">
        <v>173</v>
      </c>
      <c r="D188" s="62" t="s">
        <v>173</v>
      </c>
      <c r="E188" s="116" t="s">
        <v>173</v>
      </c>
      <c r="F188" s="116" t="s">
        <v>173</v>
      </c>
      <c r="G188" s="114" t="str">
        <f t="shared" si="6"/>
        <v/>
      </c>
      <c r="H188" s="117" t="str">
        <f t="shared" si="8"/>
        <v/>
      </c>
      <c r="I188" s="118" t="s">
        <v>173</v>
      </c>
      <c r="J188" s="114" t="str">
        <f t="shared" si="7"/>
        <v xml:space="preserve"> </v>
      </c>
      <c r="K188" s="63"/>
      <c r="L188" s="78">
        <v>77</v>
      </c>
      <c r="M188" s="115">
        <v>0</v>
      </c>
      <c r="N188" s="115">
        <v>0</v>
      </c>
      <c r="O188" s="85"/>
      <c r="P188" s="123"/>
      <c r="Q188" s="90"/>
      <c r="R188" s="90"/>
      <c r="S188" s="90"/>
      <c r="T188" s="90"/>
      <c r="U188" s="90"/>
      <c r="V188" s="90"/>
      <c r="W188" s="90"/>
      <c r="X188" s="123"/>
      <c r="Y188" s="123"/>
      <c r="Z188" s="123"/>
      <c r="AA188" s="123"/>
      <c r="AB188" s="123"/>
      <c r="AC188" s="66"/>
      <c r="AH188" s="68"/>
    </row>
    <row r="189" spans="1:34" ht="15.75" customHeight="1">
      <c r="A189" s="113" t="s">
        <v>173</v>
      </c>
      <c r="B189" s="114" t="str">
        <f t="shared" si="5"/>
        <v/>
      </c>
      <c r="C189" s="115" t="s">
        <v>173</v>
      </c>
      <c r="D189" s="62" t="s">
        <v>173</v>
      </c>
      <c r="E189" s="116" t="s">
        <v>173</v>
      </c>
      <c r="F189" s="116" t="s">
        <v>173</v>
      </c>
      <c r="G189" s="114" t="str">
        <f t="shared" si="6"/>
        <v/>
      </c>
      <c r="H189" s="117" t="str">
        <f t="shared" si="8"/>
        <v/>
      </c>
      <c r="I189" s="118" t="s">
        <v>173</v>
      </c>
      <c r="J189" s="114" t="str">
        <f t="shared" si="7"/>
        <v xml:space="preserve"> </v>
      </c>
      <c r="K189" s="63"/>
      <c r="L189" s="78">
        <v>78</v>
      </c>
      <c r="M189" s="115">
        <v>0</v>
      </c>
      <c r="N189" s="115">
        <v>0</v>
      </c>
      <c r="O189" s="85"/>
      <c r="P189" s="123"/>
      <c r="Q189" s="90"/>
      <c r="R189" s="90"/>
      <c r="S189" s="90"/>
      <c r="T189" s="90"/>
      <c r="U189" s="90"/>
      <c r="V189" s="90"/>
      <c r="W189" s="90"/>
      <c r="X189" s="123"/>
      <c r="Y189" s="123"/>
      <c r="Z189" s="123"/>
      <c r="AA189" s="123"/>
      <c r="AB189" s="123"/>
      <c r="AC189" s="66"/>
      <c r="AH189" s="68"/>
    </row>
    <row r="190" spans="1:34" ht="15.75" customHeight="1">
      <c r="A190" s="113" t="s">
        <v>173</v>
      </c>
      <c r="B190" s="114" t="str">
        <f t="shared" si="5"/>
        <v/>
      </c>
      <c r="C190" s="115" t="s">
        <v>173</v>
      </c>
      <c r="D190" s="62" t="s">
        <v>173</v>
      </c>
      <c r="E190" s="116" t="s">
        <v>173</v>
      </c>
      <c r="F190" s="116" t="s">
        <v>173</v>
      </c>
      <c r="G190" s="114" t="str">
        <f t="shared" si="6"/>
        <v/>
      </c>
      <c r="H190" s="117" t="str">
        <f t="shared" si="8"/>
        <v/>
      </c>
      <c r="I190" s="118" t="s">
        <v>173</v>
      </c>
      <c r="J190" s="114" t="str">
        <f t="shared" si="7"/>
        <v xml:space="preserve"> </v>
      </c>
      <c r="K190" s="63"/>
      <c r="L190" s="78">
        <v>79</v>
      </c>
      <c r="M190" s="115">
        <v>0</v>
      </c>
      <c r="N190" s="115">
        <v>0</v>
      </c>
      <c r="O190" s="85"/>
      <c r="P190" s="123"/>
      <c r="Q190" s="90"/>
      <c r="R190" s="90"/>
      <c r="S190" s="90"/>
      <c r="T190" s="90"/>
      <c r="U190" s="90"/>
      <c r="V190" s="90"/>
      <c r="W190" s="90"/>
      <c r="X190" s="123"/>
      <c r="Y190" s="123"/>
      <c r="Z190" s="123"/>
      <c r="AA190" s="123"/>
      <c r="AB190" s="123"/>
      <c r="AC190" s="66"/>
      <c r="AH190" s="68"/>
    </row>
    <row r="191" spans="1:34" ht="15.75" customHeight="1">
      <c r="A191" s="113" t="s">
        <v>173</v>
      </c>
      <c r="B191" s="114" t="str">
        <f t="shared" si="5"/>
        <v/>
      </c>
      <c r="C191" s="115" t="s">
        <v>173</v>
      </c>
      <c r="D191" s="62" t="s">
        <v>173</v>
      </c>
      <c r="E191" s="116" t="s">
        <v>173</v>
      </c>
      <c r="F191" s="116" t="s">
        <v>173</v>
      </c>
      <c r="G191" s="114" t="str">
        <f t="shared" si="6"/>
        <v/>
      </c>
      <c r="H191" s="117" t="str">
        <f t="shared" si="8"/>
        <v/>
      </c>
      <c r="I191" s="118" t="s">
        <v>173</v>
      </c>
      <c r="J191" s="114" t="str">
        <f t="shared" si="7"/>
        <v xml:space="preserve"> </v>
      </c>
      <c r="K191" s="63"/>
      <c r="L191" s="78">
        <v>80</v>
      </c>
      <c r="M191" s="115">
        <v>0</v>
      </c>
      <c r="N191" s="115">
        <v>0</v>
      </c>
      <c r="O191" s="85"/>
      <c r="P191" s="123"/>
      <c r="Q191" s="90"/>
      <c r="R191" s="90"/>
      <c r="S191" s="90"/>
      <c r="T191" s="90"/>
      <c r="U191" s="90"/>
      <c r="V191" s="90"/>
      <c r="W191" s="90"/>
      <c r="X191" s="123"/>
      <c r="Y191" s="123"/>
      <c r="Z191" s="123"/>
      <c r="AA191" s="123"/>
      <c r="AB191" s="123"/>
      <c r="AC191" s="66"/>
      <c r="AH191" s="68"/>
    </row>
    <row r="192" spans="1:34" ht="15.75" customHeight="1">
      <c r="A192" s="113" t="s">
        <v>173</v>
      </c>
      <c r="B192" s="114" t="str">
        <f t="shared" si="5"/>
        <v/>
      </c>
      <c r="C192" s="115" t="s">
        <v>173</v>
      </c>
      <c r="D192" s="62" t="s">
        <v>173</v>
      </c>
      <c r="E192" s="116" t="s">
        <v>173</v>
      </c>
      <c r="F192" s="116" t="s">
        <v>173</v>
      </c>
      <c r="G192" s="114" t="str">
        <f t="shared" si="6"/>
        <v/>
      </c>
      <c r="H192" s="117" t="str">
        <f t="shared" si="8"/>
        <v/>
      </c>
      <c r="I192" s="118" t="s">
        <v>173</v>
      </c>
      <c r="J192" s="114" t="str">
        <f t="shared" si="7"/>
        <v xml:space="preserve"> </v>
      </c>
      <c r="K192" s="63"/>
      <c r="L192" s="78">
        <v>81</v>
      </c>
      <c r="M192" s="115">
        <v>0</v>
      </c>
      <c r="N192" s="115">
        <v>0</v>
      </c>
      <c r="O192" s="85"/>
      <c r="P192" s="123"/>
      <c r="Q192" s="90"/>
      <c r="R192" s="90"/>
      <c r="S192" s="90"/>
      <c r="T192" s="90"/>
      <c r="U192" s="90"/>
      <c r="V192" s="90"/>
      <c r="W192" s="90"/>
      <c r="X192" s="123"/>
      <c r="Y192" s="123"/>
      <c r="Z192" s="123"/>
      <c r="AA192" s="123"/>
      <c r="AB192" s="123"/>
      <c r="AC192" s="66"/>
      <c r="AH192" s="68"/>
    </row>
    <row r="193" spans="1:34" ht="15.75" customHeight="1">
      <c r="A193" s="113" t="s">
        <v>173</v>
      </c>
      <c r="B193" s="114" t="str">
        <f t="shared" si="5"/>
        <v/>
      </c>
      <c r="C193" s="115" t="s">
        <v>173</v>
      </c>
      <c r="D193" s="62" t="s">
        <v>173</v>
      </c>
      <c r="E193" s="116" t="s">
        <v>173</v>
      </c>
      <c r="F193" s="116" t="s">
        <v>173</v>
      </c>
      <c r="G193" s="114" t="str">
        <f t="shared" si="6"/>
        <v/>
      </c>
      <c r="H193" s="117" t="str">
        <f t="shared" si="8"/>
        <v/>
      </c>
      <c r="I193" s="118" t="s">
        <v>173</v>
      </c>
      <c r="J193" s="114" t="str">
        <f t="shared" si="7"/>
        <v xml:space="preserve"> </v>
      </c>
      <c r="K193" s="63"/>
      <c r="L193" s="78">
        <v>82</v>
      </c>
      <c r="M193" s="115">
        <v>0</v>
      </c>
      <c r="N193" s="115">
        <v>0</v>
      </c>
      <c r="O193" s="85"/>
      <c r="P193" s="123"/>
      <c r="Q193" s="90"/>
      <c r="R193" s="90"/>
      <c r="S193" s="90"/>
      <c r="T193" s="90"/>
      <c r="U193" s="90"/>
      <c r="V193" s="90"/>
      <c r="W193" s="90"/>
      <c r="X193" s="123"/>
      <c r="Y193" s="123"/>
      <c r="Z193" s="123"/>
      <c r="AA193" s="123"/>
      <c r="AB193" s="123"/>
      <c r="AC193" s="66"/>
      <c r="AH193" s="68"/>
    </row>
    <row r="194" spans="1:34" ht="15.75" customHeight="1">
      <c r="A194" s="113" t="s">
        <v>173</v>
      </c>
      <c r="B194" s="114" t="str">
        <f t="shared" si="5"/>
        <v/>
      </c>
      <c r="C194" s="115" t="s">
        <v>173</v>
      </c>
      <c r="D194" s="62" t="s">
        <v>173</v>
      </c>
      <c r="E194" s="116" t="s">
        <v>173</v>
      </c>
      <c r="F194" s="116" t="s">
        <v>173</v>
      </c>
      <c r="G194" s="114" t="str">
        <f t="shared" si="6"/>
        <v/>
      </c>
      <c r="H194" s="117" t="str">
        <f t="shared" si="8"/>
        <v/>
      </c>
      <c r="I194" s="118" t="s">
        <v>173</v>
      </c>
      <c r="J194" s="114" t="str">
        <f t="shared" si="7"/>
        <v xml:space="preserve"> </v>
      </c>
      <c r="K194" s="63"/>
      <c r="L194" s="78">
        <v>83</v>
      </c>
      <c r="M194" s="115">
        <v>0</v>
      </c>
      <c r="N194" s="115">
        <v>0</v>
      </c>
      <c r="O194" s="85"/>
      <c r="P194" s="123"/>
      <c r="Q194" s="90"/>
      <c r="R194" s="90"/>
      <c r="S194" s="90"/>
      <c r="T194" s="90"/>
      <c r="U194" s="90"/>
      <c r="V194" s="90"/>
      <c r="W194" s="90"/>
      <c r="X194" s="123"/>
      <c r="Y194" s="123"/>
      <c r="Z194" s="123"/>
      <c r="AA194" s="123"/>
      <c r="AB194" s="123"/>
      <c r="AC194" s="66"/>
      <c r="AH194" s="68"/>
    </row>
    <row r="195" spans="1:34" ht="15.75" customHeight="1">
      <c r="A195" s="113" t="s">
        <v>173</v>
      </c>
      <c r="B195" s="114" t="str">
        <f t="shared" si="5"/>
        <v/>
      </c>
      <c r="C195" s="115" t="s">
        <v>173</v>
      </c>
      <c r="D195" s="62" t="s">
        <v>173</v>
      </c>
      <c r="E195" s="116" t="s">
        <v>173</v>
      </c>
      <c r="F195" s="116" t="s">
        <v>173</v>
      </c>
      <c r="G195" s="114" t="str">
        <f t="shared" si="6"/>
        <v/>
      </c>
      <c r="H195" s="117" t="str">
        <f t="shared" si="8"/>
        <v/>
      </c>
      <c r="I195" s="118" t="s">
        <v>173</v>
      </c>
      <c r="J195" s="114" t="str">
        <f t="shared" si="7"/>
        <v xml:space="preserve"> </v>
      </c>
      <c r="K195" s="63"/>
      <c r="L195" s="78">
        <v>84</v>
      </c>
      <c r="M195" s="115">
        <v>0</v>
      </c>
      <c r="N195" s="115">
        <v>0</v>
      </c>
      <c r="O195" s="85"/>
      <c r="P195" s="123"/>
      <c r="Q195" s="90"/>
      <c r="R195" s="90"/>
      <c r="S195" s="90"/>
      <c r="T195" s="90"/>
      <c r="U195" s="90"/>
      <c r="V195" s="90"/>
      <c r="W195" s="90"/>
      <c r="X195" s="123"/>
      <c r="Y195" s="123"/>
      <c r="Z195" s="123"/>
      <c r="AA195" s="123"/>
      <c r="AB195" s="123"/>
      <c r="AC195" s="66"/>
      <c r="AH195" s="68"/>
    </row>
    <row r="196" spans="1:34" ht="15.75" customHeight="1">
      <c r="A196" s="113" t="s">
        <v>173</v>
      </c>
      <c r="B196" s="114" t="str">
        <f t="shared" si="5"/>
        <v/>
      </c>
      <c r="C196" s="115" t="s">
        <v>173</v>
      </c>
      <c r="D196" s="62" t="s">
        <v>173</v>
      </c>
      <c r="E196" s="116" t="s">
        <v>173</v>
      </c>
      <c r="F196" s="116" t="s">
        <v>173</v>
      </c>
      <c r="G196" s="114" t="str">
        <f t="shared" si="6"/>
        <v/>
      </c>
      <c r="H196" s="117" t="str">
        <f t="shared" si="8"/>
        <v/>
      </c>
      <c r="I196" s="118" t="s">
        <v>173</v>
      </c>
      <c r="J196" s="114" t="str">
        <f t="shared" si="7"/>
        <v xml:space="preserve"> </v>
      </c>
      <c r="K196" s="63"/>
      <c r="L196" s="78">
        <v>85</v>
      </c>
      <c r="M196" s="115">
        <v>0</v>
      </c>
      <c r="N196" s="115">
        <v>0</v>
      </c>
      <c r="O196" s="85"/>
      <c r="P196" s="123"/>
      <c r="Q196" s="90"/>
      <c r="R196" s="90"/>
      <c r="S196" s="90"/>
      <c r="T196" s="90"/>
      <c r="U196" s="90"/>
      <c r="V196" s="90"/>
      <c r="W196" s="90"/>
      <c r="X196" s="123"/>
      <c r="Y196" s="123"/>
      <c r="Z196" s="123"/>
      <c r="AA196" s="123"/>
      <c r="AB196" s="123"/>
      <c r="AC196" s="66"/>
      <c r="AH196" s="68"/>
    </row>
    <row r="197" spans="1:34" ht="15.75" customHeight="1">
      <c r="A197" s="113" t="s">
        <v>173</v>
      </c>
      <c r="B197" s="114" t="str">
        <f t="shared" si="5"/>
        <v/>
      </c>
      <c r="C197" s="115" t="s">
        <v>173</v>
      </c>
      <c r="D197" s="62" t="s">
        <v>173</v>
      </c>
      <c r="E197" s="116" t="s">
        <v>173</v>
      </c>
      <c r="F197" s="116" t="s">
        <v>173</v>
      </c>
      <c r="G197" s="114" t="str">
        <f t="shared" si="6"/>
        <v/>
      </c>
      <c r="H197" s="117" t="str">
        <f t="shared" si="8"/>
        <v/>
      </c>
      <c r="I197" s="118" t="s">
        <v>173</v>
      </c>
      <c r="J197" s="114" t="str">
        <f t="shared" si="7"/>
        <v xml:space="preserve"> </v>
      </c>
      <c r="K197" s="63"/>
      <c r="L197" s="78">
        <v>86</v>
      </c>
      <c r="M197" s="115">
        <v>0</v>
      </c>
      <c r="N197" s="115">
        <v>0</v>
      </c>
      <c r="O197" s="85"/>
      <c r="P197" s="123"/>
      <c r="Q197" s="90"/>
      <c r="R197" s="90"/>
      <c r="S197" s="90"/>
      <c r="T197" s="90"/>
      <c r="U197" s="90"/>
      <c r="V197" s="90"/>
      <c r="W197" s="90"/>
      <c r="X197" s="123"/>
      <c r="Y197" s="123"/>
      <c r="Z197" s="123"/>
      <c r="AA197" s="123"/>
      <c r="AB197" s="123"/>
      <c r="AC197" s="66"/>
      <c r="AH197" s="68"/>
    </row>
    <row r="198" spans="1:34" ht="15.75" customHeight="1">
      <c r="A198" s="113" t="s">
        <v>173</v>
      </c>
      <c r="B198" s="114" t="str">
        <f t="shared" si="5"/>
        <v/>
      </c>
      <c r="C198" s="115" t="s">
        <v>173</v>
      </c>
      <c r="D198" s="62" t="s">
        <v>173</v>
      </c>
      <c r="E198" s="116" t="s">
        <v>173</v>
      </c>
      <c r="F198" s="116" t="s">
        <v>173</v>
      </c>
      <c r="G198" s="114" t="str">
        <f t="shared" si="6"/>
        <v/>
      </c>
      <c r="H198" s="117" t="str">
        <f t="shared" si="8"/>
        <v/>
      </c>
      <c r="I198" s="118" t="s">
        <v>173</v>
      </c>
      <c r="J198" s="114" t="str">
        <f t="shared" si="7"/>
        <v xml:space="preserve"> </v>
      </c>
      <c r="K198" s="63"/>
      <c r="L198" s="78">
        <v>87</v>
      </c>
      <c r="M198" s="115">
        <v>0</v>
      </c>
      <c r="N198" s="115">
        <v>0</v>
      </c>
      <c r="O198" s="85"/>
      <c r="P198" s="123"/>
      <c r="Q198" s="90"/>
      <c r="R198" s="90"/>
      <c r="S198" s="90"/>
      <c r="T198" s="90"/>
      <c r="U198" s="90"/>
      <c r="V198" s="90"/>
      <c r="W198" s="90"/>
      <c r="X198" s="123"/>
      <c r="Y198" s="123"/>
      <c r="Z198" s="123"/>
      <c r="AA198" s="123"/>
      <c r="AB198" s="123"/>
      <c r="AC198" s="66"/>
      <c r="AH198" s="68"/>
    </row>
    <row r="199" spans="1:34" ht="15.75" customHeight="1">
      <c r="A199" s="113" t="s">
        <v>173</v>
      </c>
      <c r="B199" s="114" t="str">
        <f t="shared" si="5"/>
        <v/>
      </c>
      <c r="C199" s="115" t="s">
        <v>173</v>
      </c>
      <c r="D199" s="62" t="s">
        <v>173</v>
      </c>
      <c r="E199" s="116" t="s">
        <v>173</v>
      </c>
      <c r="F199" s="116" t="s">
        <v>173</v>
      </c>
      <c r="G199" s="114" t="str">
        <f t="shared" si="6"/>
        <v/>
      </c>
      <c r="H199" s="117" t="str">
        <f t="shared" si="8"/>
        <v/>
      </c>
      <c r="I199" s="118" t="s">
        <v>173</v>
      </c>
      <c r="J199" s="114" t="str">
        <f t="shared" si="7"/>
        <v xml:space="preserve"> </v>
      </c>
      <c r="K199" s="63"/>
      <c r="L199" s="78">
        <v>88</v>
      </c>
      <c r="M199" s="115">
        <v>0</v>
      </c>
      <c r="N199" s="115">
        <v>0</v>
      </c>
      <c r="O199" s="85"/>
      <c r="P199" s="123"/>
      <c r="Q199" s="90"/>
      <c r="R199" s="90"/>
      <c r="S199" s="90"/>
      <c r="T199" s="90"/>
      <c r="U199" s="90"/>
      <c r="V199" s="90"/>
      <c r="W199" s="90"/>
      <c r="X199" s="123"/>
      <c r="Y199" s="123"/>
      <c r="Z199" s="123"/>
      <c r="AA199" s="123"/>
      <c r="AB199" s="123"/>
      <c r="AC199" s="66"/>
      <c r="AH199" s="68"/>
    </row>
    <row r="200" spans="1:34" ht="15.75" customHeight="1">
      <c r="A200" s="113" t="s">
        <v>173</v>
      </c>
      <c r="B200" s="114" t="str">
        <f t="shared" si="5"/>
        <v/>
      </c>
      <c r="C200" s="115" t="s">
        <v>173</v>
      </c>
      <c r="D200" s="62" t="s">
        <v>173</v>
      </c>
      <c r="E200" s="116" t="s">
        <v>173</v>
      </c>
      <c r="F200" s="116" t="s">
        <v>173</v>
      </c>
      <c r="G200" s="114" t="str">
        <f t="shared" si="6"/>
        <v/>
      </c>
      <c r="H200" s="117" t="str">
        <f t="shared" si="8"/>
        <v/>
      </c>
      <c r="I200" s="118" t="s">
        <v>173</v>
      </c>
      <c r="J200" s="114" t="str">
        <f t="shared" si="7"/>
        <v xml:space="preserve"> </v>
      </c>
      <c r="K200" s="63"/>
      <c r="L200" s="78">
        <v>89</v>
      </c>
      <c r="M200" s="115">
        <v>0</v>
      </c>
      <c r="N200" s="115">
        <v>0</v>
      </c>
      <c r="O200" s="85"/>
      <c r="P200" s="123"/>
      <c r="Q200" s="90"/>
      <c r="R200" s="90"/>
      <c r="S200" s="90"/>
      <c r="T200" s="90"/>
      <c r="U200" s="90"/>
      <c r="V200" s="90"/>
      <c r="W200" s="90"/>
      <c r="X200" s="123"/>
      <c r="Y200" s="123"/>
      <c r="Z200" s="123"/>
      <c r="AA200" s="123"/>
      <c r="AB200" s="123"/>
      <c r="AC200" s="66"/>
      <c r="AH200" s="68"/>
    </row>
    <row r="201" spans="1:34" ht="15.75" customHeight="1">
      <c r="A201" s="113" t="s">
        <v>173</v>
      </c>
      <c r="B201" s="114" t="str">
        <f t="shared" si="5"/>
        <v/>
      </c>
      <c r="C201" s="115" t="s">
        <v>173</v>
      </c>
      <c r="D201" s="62" t="s">
        <v>173</v>
      </c>
      <c r="E201" s="116" t="s">
        <v>173</v>
      </c>
      <c r="F201" s="116" t="s">
        <v>173</v>
      </c>
      <c r="G201" s="114" t="str">
        <f t="shared" si="6"/>
        <v/>
      </c>
      <c r="H201" s="117" t="str">
        <f t="shared" si="8"/>
        <v/>
      </c>
      <c r="I201" s="118" t="s">
        <v>173</v>
      </c>
      <c r="J201" s="114" t="str">
        <f t="shared" si="7"/>
        <v xml:space="preserve"> </v>
      </c>
      <c r="K201" s="63"/>
      <c r="L201" s="78">
        <v>90</v>
      </c>
      <c r="M201" s="115">
        <v>0</v>
      </c>
      <c r="N201" s="115">
        <v>0</v>
      </c>
      <c r="O201" s="85"/>
      <c r="P201" s="123"/>
      <c r="Q201" s="90"/>
      <c r="R201" s="90"/>
      <c r="S201" s="90"/>
      <c r="T201" s="90"/>
      <c r="U201" s="90"/>
      <c r="V201" s="90"/>
      <c r="W201" s="90"/>
      <c r="X201" s="123"/>
      <c r="Y201" s="123"/>
      <c r="Z201" s="123"/>
      <c r="AA201" s="123"/>
      <c r="AB201" s="123"/>
      <c r="AC201" s="66"/>
      <c r="AH201" s="68"/>
    </row>
    <row r="202" spans="1:34" ht="15.75" customHeight="1">
      <c r="A202" s="113" t="s">
        <v>173</v>
      </c>
      <c r="B202" s="114" t="str">
        <f t="shared" ref="B202:B222" si="9">IF(C202=" ","",IF(C202=$L$9,B201,B201+1))</f>
        <v/>
      </c>
      <c r="C202" s="115" t="s">
        <v>173</v>
      </c>
      <c r="D202" s="62" t="s">
        <v>173</v>
      </c>
      <c r="E202" s="116" t="s">
        <v>173</v>
      </c>
      <c r="F202" s="116" t="s">
        <v>173</v>
      </c>
      <c r="G202" s="114" t="str">
        <f t="shared" ref="G202:G222" si="10">IF(M201&gt;0,0,IF(N201&gt;0,1,""))</f>
        <v/>
      </c>
      <c r="H202" s="117" t="str">
        <f t="shared" si="8"/>
        <v/>
      </c>
      <c r="I202" s="118" t="s">
        <v>173</v>
      </c>
      <c r="J202" s="114" t="str">
        <f t="shared" ref="J202:J222" si="11">IF(AND(M201&gt;0,M201&lt;999),M201,IF(AND(N201&gt;0,N201&lt;999),N201," "))</f>
        <v xml:space="preserve"> </v>
      </c>
      <c r="K202" s="63"/>
      <c r="L202" s="78">
        <v>91</v>
      </c>
      <c r="M202" s="115">
        <v>0</v>
      </c>
      <c r="N202" s="115">
        <v>0</v>
      </c>
      <c r="O202" s="85"/>
      <c r="P202" s="123"/>
      <c r="Q202" s="90"/>
      <c r="R202" s="90"/>
      <c r="S202" s="90"/>
      <c r="T202" s="90"/>
      <c r="U202" s="90"/>
      <c r="V202" s="90"/>
      <c r="W202" s="90"/>
      <c r="X202" s="123"/>
      <c r="Y202" s="123"/>
      <c r="Z202" s="123"/>
      <c r="AA202" s="123"/>
      <c r="AB202" s="123"/>
      <c r="AC202" s="66"/>
      <c r="AH202" s="68"/>
    </row>
    <row r="203" spans="1:34" ht="15.75" customHeight="1">
      <c r="A203" s="113" t="s">
        <v>173</v>
      </c>
      <c r="B203" s="114" t="str">
        <f t="shared" si="9"/>
        <v/>
      </c>
      <c r="C203" s="115" t="s">
        <v>173</v>
      </c>
      <c r="D203" s="62" t="s">
        <v>173</v>
      </c>
      <c r="E203" s="116" t="s">
        <v>173</v>
      </c>
      <c r="F203" s="116" t="s">
        <v>173</v>
      </c>
      <c r="G203" s="114" t="str">
        <f t="shared" si="10"/>
        <v/>
      </c>
      <c r="H203" s="117" t="str">
        <f t="shared" si="8"/>
        <v/>
      </c>
      <c r="I203" s="118" t="s">
        <v>173</v>
      </c>
      <c r="J203" s="114" t="str">
        <f t="shared" si="11"/>
        <v xml:space="preserve"> </v>
      </c>
      <c r="K203" s="63"/>
      <c r="L203" s="78">
        <v>92</v>
      </c>
      <c r="M203" s="115">
        <v>0</v>
      </c>
      <c r="N203" s="115">
        <v>0</v>
      </c>
      <c r="O203" s="85"/>
      <c r="P203" s="123"/>
      <c r="Q203" s="90"/>
      <c r="R203" s="90"/>
      <c r="S203" s="90"/>
      <c r="T203" s="90"/>
      <c r="U203" s="90"/>
      <c r="V203" s="90"/>
      <c r="W203" s="90"/>
      <c r="X203" s="123"/>
      <c r="Y203" s="123"/>
      <c r="Z203" s="123"/>
      <c r="AA203" s="123"/>
      <c r="AB203" s="123"/>
      <c r="AC203" s="66"/>
      <c r="AH203" s="68"/>
    </row>
    <row r="204" spans="1:34" ht="15.75" customHeight="1">
      <c r="A204" s="113" t="s">
        <v>173</v>
      </c>
      <c r="B204" s="114" t="str">
        <f t="shared" si="9"/>
        <v/>
      </c>
      <c r="C204" s="115" t="s">
        <v>173</v>
      </c>
      <c r="D204" s="62" t="s">
        <v>173</v>
      </c>
      <c r="E204" s="116" t="s">
        <v>173</v>
      </c>
      <c r="F204" s="116" t="s">
        <v>173</v>
      </c>
      <c r="G204" s="114" t="str">
        <f t="shared" si="10"/>
        <v/>
      </c>
      <c r="H204" s="117" t="str">
        <f t="shared" si="8"/>
        <v/>
      </c>
      <c r="I204" s="118" t="s">
        <v>173</v>
      </c>
      <c r="J204" s="114" t="str">
        <f t="shared" si="11"/>
        <v xml:space="preserve"> </v>
      </c>
      <c r="K204" s="63"/>
      <c r="L204" s="78">
        <v>93</v>
      </c>
      <c r="M204" s="115">
        <v>0</v>
      </c>
      <c r="N204" s="115">
        <v>0</v>
      </c>
      <c r="O204" s="85"/>
      <c r="P204" s="123"/>
      <c r="Q204" s="90"/>
      <c r="R204" s="90"/>
      <c r="S204" s="90"/>
      <c r="T204" s="90"/>
      <c r="U204" s="90"/>
      <c r="V204" s="90"/>
      <c r="W204" s="90"/>
      <c r="X204" s="123"/>
      <c r="Y204" s="123"/>
      <c r="Z204" s="123"/>
      <c r="AA204" s="123"/>
      <c r="AB204" s="123"/>
      <c r="AC204" s="66"/>
      <c r="AH204" s="68"/>
    </row>
    <row r="205" spans="1:34" ht="15.75" customHeight="1">
      <c r="A205" s="113" t="s">
        <v>173</v>
      </c>
      <c r="B205" s="114" t="str">
        <f t="shared" si="9"/>
        <v/>
      </c>
      <c r="C205" s="115" t="s">
        <v>173</v>
      </c>
      <c r="D205" s="62" t="s">
        <v>173</v>
      </c>
      <c r="E205" s="116" t="s">
        <v>173</v>
      </c>
      <c r="F205" s="116" t="s">
        <v>173</v>
      </c>
      <c r="G205" s="114" t="str">
        <f t="shared" si="10"/>
        <v/>
      </c>
      <c r="H205" s="117" t="str">
        <f t="shared" si="8"/>
        <v/>
      </c>
      <c r="I205" s="118" t="s">
        <v>173</v>
      </c>
      <c r="J205" s="114" t="str">
        <f t="shared" si="11"/>
        <v xml:space="preserve"> </v>
      </c>
      <c r="K205" s="63"/>
      <c r="L205" s="78">
        <v>94</v>
      </c>
      <c r="M205" s="115">
        <v>0</v>
      </c>
      <c r="N205" s="115">
        <v>0</v>
      </c>
      <c r="O205" s="85"/>
      <c r="P205" s="123"/>
      <c r="Q205" s="90"/>
      <c r="R205" s="90"/>
      <c r="S205" s="90"/>
      <c r="T205" s="90"/>
      <c r="U205" s="90"/>
      <c r="V205" s="90"/>
      <c r="W205" s="90"/>
      <c r="X205" s="123"/>
      <c r="Y205" s="123"/>
      <c r="Z205" s="123"/>
      <c r="AA205" s="123"/>
      <c r="AB205" s="123"/>
      <c r="AC205" s="66"/>
      <c r="AH205" s="68"/>
    </row>
    <row r="206" spans="1:34" ht="15.75" customHeight="1">
      <c r="A206" s="113" t="s">
        <v>173</v>
      </c>
      <c r="B206" s="114" t="str">
        <f t="shared" si="9"/>
        <v/>
      </c>
      <c r="C206" s="115" t="s">
        <v>173</v>
      </c>
      <c r="D206" s="62" t="s">
        <v>173</v>
      </c>
      <c r="E206" s="116" t="s">
        <v>173</v>
      </c>
      <c r="F206" s="116" t="s">
        <v>173</v>
      </c>
      <c r="G206" s="114" t="str">
        <f t="shared" si="10"/>
        <v/>
      </c>
      <c r="H206" s="117" t="str">
        <f t="shared" si="8"/>
        <v/>
      </c>
      <c r="I206" s="118" t="s">
        <v>173</v>
      </c>
      <c r="J206" s="114" t="str">
        <f t="shared" si="11"/>
        <v xml:space="preserve"> </v>
      </c>
      <c r="K206" s="63"/>
      <c r="L206" s="78">
        <v>95</v>
      </c>
      <c r="M206" s="115">
        <v>0</v>
      </c>
      <c r="N206" s="115">
        <v>0</v>
      </c>
      <c r="O206" s="85"/>
      <c r="P206" s="123"/>
      <c r="Q206" s="90"/>
      <c r="R206" s="90"/>
      <c r="S206" s="90"/>
      <c r="T206" s="90"/>
      <c r="U206" s="90"/>
      <c r="V206" s="90"/>
      <c r="W206" s="90"/>
      <c r="X206" s="123"/>
      <c r="Y206" s="123"/>
      <c r="Z206" s="123"/>
      <c r="AA206" s="123"/>
      <c r="AB206" s="123"/>
      <c r="AC206" s="66"/>
      <c r="AH206" s="68"/>
    </row>
    <row r="207" spans="1:34" ht="15.75" customHeight="1">
      <c r="A207" s="113" t="s">
        <v>173</v>
      </c>
      <c r="B207" s="114" t="str">
        <f t="shared" si="9"/>
        <v/>
      </c>
      <c r="C207" s="115" t="s">
        <v>173</v>
      </c>
      <c r="D207" s="62" t="s">
        <v>173</v>
      </c>
      <c r="E207" s="116" t="s">
        <v>173</v>
      </c>
      <c r="F207" s="116" t="s">
        <v>173</v>
      </c>
      <c r="G207" s="114" t="str">
        <f t="shared" si="10"/>
        <v/>
      </c>
      <c r="H207" s="117" t="str">
        <f t="shared" si="8"/>
        <v/>
      </c>
      <c r="I207" s="118" t="s">
        <v>173</v>
      </c>
      <c r="J207" s="114" t="str">
        <f t="shared" si="11"/>
        <v xml:space="preserve"> </v>
      </c>
      <c r="K207" s="63"/>
      <c r="L207" s="78">
        <v>96</v>
      </c>
      <c r="M207" s="115">
        <v>0</v>
      </c>
      <c r="N207" s="115">
        <v>0</v>
      </c>
      <c r="O207" s="85"/>
      <c r="P207" s="123"/>
      <c r="Q207" s="90"/>
      <c r="R207" s="90"/>
      <c r="S207" s="90"/>
      <c r="T207" s="90"/>
      <c r="U207" s="90"/>
      <c r="V207" s="90"/>
      <c r="W207" s="90"/>
      <c r="X207" s="123"/>
      <c r="Y207" s="123"/>
      <c r="Z207" s="123"/>
      <c r="AA207" s="123"/>
      <c r="AB207" s="123"/>
      <c r="AC207" s="66"/>
      <c r="AH207" s="68"/>
    </row>
    <row r="208" spans="1:34" ht="15.75" customHeight="1">
      <c r="A208" s="113" t="s">
        <v>173</v>
      </c>
      <c r="B208" s="114" t="str">
        <f t="shared" si="9"/>
        <v/>
      </c>
      <c r="C208" s="115" t="s">
        <v>173</v>
      </c>
      <c r="D208" s="62" t="s">
        <v>173</v>
      </c>
      <c r="E208" s="116" t="s">
        <v>173</v>
      </c>
      <c r="F208" s="116" t="s">
        <v>173</v>
      </c>
      <c r="G208" s="114" t="str">
        <f t="shared" si="10"/>
        <v/>
      </c>
      <c r="H208" s="117" t="str">
        <f t="shared" si="8"/>
        <v/>
      </c>
      <c r="I208" s="118" t="s">
        <v>173</v>
      </c>
      <c r="J208" s="114" t="str">
        <f t="shared" si="11"/>
        <v xml:space="preserve"> </v>
      </c>
      <c r="K208" s="63"/>
      <c r="L208" s="78">
        <v>97</v>
      </c>
      <c r="M208" s="115">
        <v>0</v>
      </c>
      <c r="N208" s="115">
        <v>0</v>
      </c>
      <c r="O208" s="85"/>
      <c r="P208" s="123"/>
      <c r="Q208" s="90"/>
      <c r="R208" s="90"/>
      <c r="S208" s="90"/>
      <c r="T208" s="90"/>
      <c r="U208" s="90"/>
      <c r="V208" s="90"/>
      <c r="W208" s="90"/>
      <c r="X208" s="123"/>
      <c r="Y208" s="123"/>
      <c r="Z208" s="123"/>
      <c r="AA208" s="123"/>
      <c r="AB208" s="123"/>
      <c r="AC208" s="66"/>
      <c r="AH208" s="68"/>
    </row>
    <row r="209" spans="1:34" ht="15.75" customHeight="1">
      <c r="A209" s="113" t="s">
        <v>173</v>
      </c>
      <c r="B209" s="114" t="str">
        <f t="shared" si="9"/>
        <v/>
      </c>
      <c r="C209" s="115" t="s">
        <v>173</v>
      </c>
      <c r="D209" s="62" t="s">
        <v>173</v>
      </c>
      <c r="E209" s="116" t="s">
        <v>173</v>
      </c>
      <c r="F209" s="116" t="s">
        <v>173</v>
      </c>
      <c r="G209" s="114" t="str">
        <f t="shared" si="10"/>
        <v/>
      </c>
      <c r="H209" s="117" t="str">
        <f t="shared" si="8"/>
        <v/>
      </c>
      <c r="I209" s="118" t="s">
        <v>173</v>
      </c>
      <c r="J209" s="114" t="str">
        <f t="shared" si="11"/>
        <v xml:space="preserve"> </v>
      </c>
      <c r="K209" s="63"/>
      <c r="L209" s="78">
        <v>98</v>
      </c>
      <c r="M209" s="115">
        <v>0</v>
      </c>
      <c r="N209" s="115">
        <v>0</v>
      </c>
      <c r="O209" s="85"/>
      <c r="P209" s="123"/>
      <c r="Q209" s="90"/>
      <c r="R209" s="90"/>
      <c r="S209" s="90"/>
      <c r="T209" s="90"/>
      <c r="U209" s="90"/>
      <c r="V209" s="90"/>
      <c r="W209" s="90"/>
      <c r="X209" s="123"/>
      <c r="Y209" s="123"/>
      <c r="Z209" s="123"/>
      <c r="AA209" s="123"/>
      <c r="AB209" s="123"/>
      <c r="AC209" s="66"/>
      <c r="AH209" s="68"/>
    </row>
    <row r="210" spans="1:34" ht="15.75" customHeight="1">
      <c r="A210" s="113" t="s">
        <v>173</v>
      </c>
      <c r="B210" s="114" t="str">
        <f t="shared" si="9"/>
        <v/>
      </c>
      <c r="C210" s="115" t="s">
        <v>173</v>
      </c>
      <c r="D210" s="62" t="s">
        <v>173</v>
      </c>
      <c r="E210" s="116" t="s">
        <v>173</v>
      </c>
      <c r="F210" s="116" t="s">
        <v>173</v>
      </c>
      <c r="G210" s="114" t="str">
        <f t="shared" si="10"/>
        <v/>
      </c>
      <c r="H210" s="117" t="str">
        <f t="shared" si="8"/>
        <v/>
      </c>
      <c r="I210" s="118" t="s">
        <v>173</v>
      </c>
      <c r="J210" s="114" t="str">
        <f t="shared" si="11"/>
        <v xml:space="preserve"> </v>
      </c>
      <c r="K210" s="63"/>
      <c r="L210" s="78">
        <v>99</v>
      </c>
      <c r="M210" s="115">
        <v>0</v>
      </c>
      <c r="N210" s="115">
        <v>0</v>
      </c>
      <c r="O210" s="85"/>
      <c r="P210" s="123"/>
      <c r="Q210" s="90"/>
      <c r="R210" s="90"/>
      <c r="S210" s="90"/>
      <c r="T210" s="90"/>
      <c r="U210" s="90"/>
      <c r="V210" s="90"/>
      <c r="W210" s="90"/>
      <c r="X210" s="123"/>
      <c r="Y210" s="123"/>
      <c r="Z210" s="123"/>
      <c r="AA210" s="123"/>
      <c r="AB210" s="123"/>
      <c r="AC210" s="66"/>
      <c r="AH210" s="68"/>
    </row>
    <row r="211" spans="1:34" ht="15.75" customHeight="1">
      <c r="A211" s="113" t="s">
        <v>173</v>
      </c>
      <c r="B211" s="114" t="str">
        <f t="shared" si="9"/>
        <v/>
      </c>
      <c r="C211" s="115" t="s">
        <v>173</v>
      </c>
      <c r="D211" s="62" t="s">
        <v>173</v>
      </c>
      <c r="E211" s="116" t="s">
        <v>173</v>
      </c>
      <c r="F211" s="116" t="s">
        <v>173</v>
      </c>
      <c r="G211" s="114" t="str">
        <f t="shared" si="10"/>
        <v/>
      </c>
      <c r="H211" s="117" t="str">
        <f t="shared" si="8"/>
        <v/>
      </c>
      <c r="I211" s="118" t="s">
        <v>173</v>
      </c>
      <c r="J211" s="114" t="str">
        <f t="shared" si="11"/>
        <v xml:space="preserve"> </v>
      </c>
      <c r="K211" s="63"/>
      <c r="L211" s="78">
        <v>100</v>
      </c>
      <c r="M211" s="115">
        <v>0</v>
      </c>
      <c r="N211" s="115">
        <v>0</v>
      </c>
      <c r="O211" s="85"/>
      <c r="P211" s="123"/>
      <c r="Q211" s="90"/>
      <c r="R211" s="90"/>
      <c r="S211" s="90"/>
      <c r="T211" s="90"/>
      <c r="U211" s="90"/>
      <c r="V211" s="90"/>
      <c r="W211" s="90"/>
      <c r="X211" s="123"/>
      <c r="Y211" s="123"/>
      <c r="Z211" s="123"/>
      <c r="AA211" s="123"/>
      <c r="AB211" s="123"/>
      <c r="AC211" s="66"/>
      <c r="AH211" s="68"/>
    </row>
    <row r="212" spans="1:34" ht="15.75" customHeight="1">
      <c r="A212" s="113" t="s">
        <v>173</v>
      </c>
      <c r="B212" s="114" t="str">
        <f t="shared" si="9"/>
        <v/>
      </c>
      <c r="C212" s="115" t="s">
        <v>173</v>
      </c>
      <c r="D212" s="62" t="s">
        <v>173</v>
      </c>
      <c r="E212" s="116" t="s">
        <v>173</v>
      </c>
      <c r="F212" s="116" t="s">
        <v>173</v>
      </c>
      <c r="G212" s="114" t="str">
        <f t="shared" si="10"/>
        <v/>
      </c>
      <c r="H212" s="117" t="str">
        <f t="shared" si="8"/>
        <v/>
      </c>
      <c r="I212" s="118" t="s">
        <v>173</v>
      </c>
      <c r="J212" s="114" t="str">
        <f t="shared" si="11"/>
        <v xml:space="preserve"> </v>
      </c>
      <c r="K212" s="63"/>
      <c r="L212" s="78">
        <v>101</v>
      </c>
      <c r="M212" s="115">
        <v>0</v>
      </c>
      <c r="N212" s="115">
        <v>0</v>
      </c>
      <c r="O212" s="85"/>
      <c r="P212" s="123"/>
      <c r="Q212" s="90"/>
      <c r="R212" s="90"/>
      <c r="S212" s="90"/>
      <c r="T212" s="90"/>
      <c r="U212" s="90"/>
      <c r="V212" s="90"/>
      <c r="W212" s="90"/>
      <c r="X212" s="123"/>
      <c r="Y212" s="123"/>
      <c r="Z212" s="123"/>
      <c r="AA212" s="123"/>
      <c r="AB212" s="123"/>
      <c r="AC212" s="66"/>
      <c r="AH212" s="68"/>
    </row>
    <row r="213" spans="1:34" ht="15.75" customHeight="1">
      <c r="A213" s="113" t="s">
        <v>173</v>
      </c>
      <c r="B213" s="114" t="str">
        <f t="shared" si="9"/>
        <v/>
      </c>
      <c r="C213" s="115" t="s">
        <v>173</v>
      </c>
      <c r="D213" s="62" t="s">
        <v>173</v>
      </c>
      <c r="E213" s="116" t="s">
        <v>173</v>
      </c>
      <c r="F213" s="116" t="s">
        <v>173</v>
      </c>
      <c r="G213" s="114" t="str">
        <f t="shared" si="10"/>
        <v/>
      </c>
      <c r="H213" s="117" t="str">
        <f t="shared" si="8"/>
        <v/>
      </c>
      <c r="I213" s="118" t="s">
        <v>173</v>
      </c>
      <c r="J213" s="114" t="str">
        <f t="shared" si="11"/>
        <v xml:space="preserve"> </v>
      </c>
      <c r="K213" s="63"/>
      <c r="L213" s="78">
        <v>102</v>
      </c>
      <c r="M213" s="115">
        <v>0</v>
      </c>
      <c r="N213" s="115">
        <v>0</v>
      </c>
      <c r="O213" s="85"/>
      <c r="P213" s="123"/>
      <c r="Q213" s="90"/>
      <c r="R213" s="90"/>
      <c r="S213" s="90"/>
      <c r="T213" s="90"/>
      <c r="U213" s="90"/>
      <c r="V213" s="90"/>
      <c r="W213" s="90"/>
      <c r="X213" s="123"/>
      <c r="Y213" s="123"/>
      <c r="Z213" s="123"/>
      <c r="AA213" s="123"/>
      <c r="AB213" s="123"/>
      <c r="AC213" s="66"/>
      <c r="AH213" s="68"/>
    </row>
    <row r="214" spans="1:34" ht="15.75" customHeight="1">
      <c r="A214" s="113" t="s">
        <v>173</v>
      </c>
      <c r="B214" s="114" t="str">
        <f t="shared" si="9"/>
        <v/>
      </c>
      <c r="C214" s="115" t="s">
        <v>173</v>
      </c>
      <c r="D214" s="62" t="s">
        <v>173</v>
      </c>
      <c r="E214" s="116" t="s">
        <v>173</v>
      </c>
      <c r="F214" s="116" t="s">
        <v>173</v>
      </c>
      <c r="G214" s="114" t="str">
        <f t="shared" si="10"/>
        <v/>
      </c>
      <c r="H214" s="117" t="str">
        <f t="shared" si="8"/>
        <v/>
      </c>
      <c r="I214" s="118" t="s">
        <v>173</v>
      </c>
      <c r="J214" s="114" t="str">
        <f t="shared" si="11"/>
        <v xml:space="preserve"> </v>
      </c>
      <c r="K214" s="63"/>
      <c r="L214" s="78">
        <v>103</v>
      </c>
      <c r="M214" s="115">
        <v>0</v>
      </c>
      <c r="N214" s="115">
        <v>0</v>
      </c>
      <c r="O214" s="85"/>
      <c r="P214" s="123"/>
      <c r="Q214" s="90"/>
      <c r="R214" s="90"/>
      <c r="S214" s="90"/>
      <c r="T214" s="90"/>
      <c r="U214" s="90"/>
      <c r="V214" s="90"/>
      <c r="W214" s="90"/>
      <c r="X214" s="123"/>
      <c r="Y214" s="123"/>
      <c r="Z214" s="123"/>
      <c r="AA214" s="123"/>
      <c r="AB214" s="123"/>
      <c r="AC214" s="66"/>
      <c r="AH214" s="68"/>
    </row>
    <row r="215" spans="1:34" ht="15.75" customHeight="1">
      <c r="A215" s="113" t="s">
        <v>173</v>
      </c>
      <c r="B215" s="114" t="str">
        <f t="shared" si="9"/>
        <v/>
      </c>
      <c r="C215" s="115" t="s">
        <v>173</v>
      </c>
      <c r="D215" s="62" t="s">
        <v>173</v>
      </c>
      <c r="E215" s="116" t="s">
        <v>173</v>
      </c>
      <c r="F215" s="116" t="s">
        <v>173</v>
      </c>
      <c r="G215" s="114" t="str">
        <f t="shared" si="10"/>
        <v/>
      </c>
      <c r="H215" s="117" t="str">
        <f t="shared" si="8"/>
        <v/>
      </c>
      <c r="I215" s="118" t="s">
        <v>173</v>
      </c>
      <c r="J215" s="114" t="str">
        <f t="shared" si="11"/>
        <v xml:space="preserve"> </v>
      </c>
      <c r="K215" s="63"/>
      <c r="L215" s="78">
        <v>104</v>
      </c>
      <c r="M215" s="115">
        <v>0</v>
      </c>
      <c r="N215" s="115">
        <v>0</v>
      </c>
      <c r="O215" s="85"/>
      <c r="P215" s="123"/>
      <c r="Q215" s="90"/>
      <c r="R215" s="90"/>
      <c r="S215" s="90"/>
      <c r="T215" s="90"/>
      <c r="U215" s="90"/>
      <c r="V215" s="90"/>
      <c r="W215" s="90"/>
      <c r="X215" s="123"/>
      <c r="Y215" s="123"/>
      <c r="Z215" s="123"/>
      <c r="AA215" s="123"/>
      <c r="AB215" s="123"/>
      <c r="AC215" s="66"/>
      <c r="AH215" s="68"/>
    </row>
    <row r="216" spans="1:34" ht="15.75" customHeight="1">
      <c r="A216" s="113" t="s">
        <v>173</v>
      </c>
      <c r="B216" s="114" t="str">
        <f t="shared" si="9"/>
        <v/>
      </c>
      <c r="C216" s="115" t="s">
        <v>173</v>
      </c>
      <c r="D216" s="62" t="s">
        <v>173</v>
      </c>
      <c r="E216" s="116" t="s">
        <v>173</v>
      </c>
      <c r="F216" s="116" t="s">
        <v>173</v>
      </c>
      <c r="G216" s="114" t="str">
        <f t="shared" si="10"/>
        <v/>
      </c>
      <c r="H216" s="117" t="str">
        <f t="shared" si="8"/>
        <v/>
      </c>
      <c r="I216" s="118" t="s">
        <v>173</v>
      </c>
      <c r="J216" s="114" t="str">
        <f t="shared" si="11"/>
        <v xml:space="preserve"> </v>
      </c>
      <c r="K216" s="63"/>
      <c r="L216" s="78">
        <v>105</v>
      </c>
      <c r="M216" s="115">
        <v>0</v>
      </c>
      <c r="N216" s="115">
        <v>0</v>
      </c>
      <c r="O216" s="85"/>
      <c r="P216" s="123"/>
      <c r="Q216" s="90"/>
      <c r="R216" s="90"/>
      <c r="S216" s="90"/>
      <c r="T216" s="90"/>
      <c r="U216" s="90"/>
      <c r="V216" s="90"/>
      <c r="W216" s="90"/>
      <c r="X216" s="123"/>
      <c r="Y216" s="123"/>
      <c r="Z216" s="123"/>
      <c r="AA216" s="123"/>
      <c r="AB216" s="123"/>
      <c r="AC216" s="66"/>
      <c r="AH216" s="68"/>
    </row>
    <row r="217" spans="1:34" ht="15.75" customHeight="1">
      <c r="A217" s="113" t="s">
        <v>173</v>
      </c>
      <c r="B217" s="114" t="str">
        <f t="shared" si="9"/>
        <v/>
      </c>
      <c r="C217" s="115" t="s">
        <v>173</v>
      </c>
      <c r="D217" s="62" t="s">
        <v>173</v>
      </c>
      <c r="E217" s="116" t="s">
        <v>173</v>
      </c>
      <c r="F217" s="116" t="s">
        <v>173</v>
      </c>
      <c r="G217" s="114" t="str">
        <f t="shared" si="10"/>
        <v/>
      </c>
      <c r="H217" s="117" t="str">
        <f t="shared" si="8"/>
        <v/>
      </c>
      <c r="I217" s="118" t="s">
        <v>173</v>
      </c>
      <c r="J217" s="114" t="str">
        <f t="shared" si="11"/>
        <v xml:space="preserve"> </v>
      </c>
      <c r="K217" s="63"/>
      <c r="L217" s="78">
        <v>106</v>
      </c>
      <c r="M217" s="115">
        <v>0</v>
      </c>
      <c r="N217" s="115">
        <v>0</v>
      </c>
      <c r="O217" s="85"/>
      <c r="P217" s="123"/>
      <c r="Q217" s="90"/>
      <c r="R217" s="90"/>
      <c r="S217" s="90"/>
      <c r="T217" s="90"/>
      <c r="U217" s="90"/>
      <c r="V217" s="90"/>
      <c r="W217" s="90"/>
      <c r="X217" s="123"/>
      <c r="Y217" s="123"/>
      <c r="Z217" s="123"/>
      <c r="AA217" s="123"/>
      <c r="AB217" s="123"/>
      <c r="AC217" s="66"/>
      <c r="AH217" s="68"/>
    </row>
    <row r="218" spans="1:34" ht="15.75" customHeight="1">
      <c r="A218" s="113" t="s">
        <v>173</v>
      </c>
      <c r="B218" s="114" t="str">
        <f t="shared" si="9"/>
        <v/>
      </c>
      <c r="C218" s="115" t="s">
        <v>173</v>
      </c>
      <c r="D218" s="62" t="s">
        <v>173</v>
      </c>
      <c r="E218" s="116" t="s">
        <v>173</v>
      </c>
      <c r="F218" s="116" t="s">
        <v>173</v>
      </c>
      <c r="G218" s="114" t="str">
        <f t="shared" si="10"/>
        <v/>
      </c>
      <c r="H218" s="117" t="str">
        <f t="shared" si="8"/>
        <v/>
      </c>
      <c r="I218" s="118" t="s">
        <v>173</v>
      </c>
      <c r="J218" s="114" t="str">
        <f t="shared" si="11"/>
        <v xml:space="preserve"> </v>
      </c>
      <c r="K218" s="63"/>
      <c r="L218" s="78">
        <v>107</v>
      </c>
      <c r="M218" s="115">
        <v>0</v>
      </c>
      <c r="N218" s="115">
        <v>0</v>
      </c>
      <c r="O218" s="85"/>
      <c r="P218" s="123"/>
      <c r="Q218" s="90"/>
      <c r="R218" s="90"/>
      <c r="S218" s="90"/>
      <c r="T218" s="90"/>
      <c r="U218" s="90"/>
      <c r="V218" s="90"/>
      <c r="W218" s="90"/>
      <c r="X218" s="123"/>
      <c r="Y218" s="123"/>
      <c r="Z218" s="123"/>
      <c r="AA218" s="123"/>
      <c r="AB218" s="123"/>
      <c r="AC218" s="66"/>
      <c r="AH218" s="68"/>
    </row>
    <row r="219" spans="1:34" ht="15.75" customHeight="1">
      <c r="A219" s="126" t="s">
        <v>173</v>
      </c>
      <c r="B219" s="114" t="str">
        <f t="shared" si="9"/>
        <v/>
      </c>
      <c r="C219" s="115" t="s">
        <v>173</v>
      </c>
      <c r="D219" s="68" t="s">
        <v>173</v>
      </c>
      <c r="E219" s="116" t="s">
        <v>173</v>
      </c>
      <c r="F219" s="116" t="s">
        <v>173</v>
      </c>
      <c r="G219" s="114" t="str">
        <f t="shared" si="10"/>
        <v/>
      </c>
      <c r="H219" s="117" t="str">
        <f t="shared" si="8"/>
        <v/>
      </c>
      <c r="I219" s="118" t="s">
        <v>173</v>
      </c>
      <c r="J219" s="114" t="str">
        <f t="shared" si="11"/>
        <v xml:space="preserve"> </v>
      </c>
      <c r="L219" s="75">
        <v>108</v>
      </c>
      <c r="M219" s="128">
        <v>0</v>
      </c>
      <c r="N219" s="128">
        <v>0</v>
      </c>
      <c r="O219" s="129"/>
      <c r="P219" s="130"/>
      <c r="Q219" s="131"/>
      <c r="R219" s="131"/>
      <c r="S219" s="131"/>
      <c r="T219" s="131"/>
      <c r="U219" s="131"/>
      <c r="V219" s="131"/>
      <c r="W219" s="131"/>
      <c r="X219" s="130"/>
      <c r="Y219" s="130"/>
      <c r="Z219" s="130"/>
      <c r="AA219" s="130"/>
      <c r="AB219" s="130"/>
      <c r="AH219" s="68"/>
    </row>
    <row r="220" spans="1:34" ht="15.75" customHeight="1">
      <c r="A220" s="126" t="s">
        <v>173</v>
      </c>
      <c r="B220" s="114" t="str">
        <f t="shared" si="9"/>
        <v/>
      </c>
      <c r="C220" s="115" t="s">
        <v>173</v>
      </c>
      <c r="D220" s="68" t="s">
        <v>173</v>
      </c>
      <c r="E220" s="116" t="s">
        <v>173</v>
      </c>
      <c r="F220" s="116" t="s">
        <v>173</v>
      </c>
      <c r="G220" s="114" t="str">
        <f t="shared" si="10"/>
        <v/>
      </c>
      <c r="H220" s="117" t="str">
        <f t="shared" si="8"/>
        <v/>
      </c>
      <c r="I220" s="118" t="s">
        <v>173</v>
      </c>
      <c r="J220" s="114" t="str">
        <f t="shared" si="11"/>
        <v xml:space="preserve"> </v>
      </c>
      <c r="L220" s="75">
        <v>109</v>
      </c>
      <c r="M220" s="128">
        <v>0</v>
      </c>
      <c r="N220" s="128">
        <v>0</v>
      </c>
      <c r="O220" s="129"/>
      <c r="P220" s="130"/>
      <c r="Q220" s="131"/>
      <c r="R220" s="131"/>
      <c r="S220" s="131"/>
      <c r="T220" s="131"/>
      <c r="U220" s="131"/>
      <c r="V220" s="131"/>
      <c r="W220" s="131"/>
      <c r="X220" s="130"/>
      <c r="Y220" s="130"/>
      <c r="Z220" s="130"/>
      <c r="AA220" s="130"/>
      <c r="AB220" s="130"/>
      <c r="AH220" s="68"/>
    </row>
    <row r="221" spans="1:34" ht="15.75" customHeight="1">
      <c r="A221" s="126" t="s">
        <v>173</v>
      </c>
      <c r="B221" s="114" t="str">
        <f t="shared" si="9"/>
        <v/>
      </c>
      <c r="C221" s="115" t="s">
        <v>173</v>
      </c>
      <c r="D221" s="68" t="s">
        <v>173</v>
      </c>
      <c r="E221" s="116" t="s">
        <v>173</v>
      </c>
      <c r="F221" s="116" t="s">
        <v>173</v>
      </c>
      <c r="G221" s="114" t="str">
        <f t="shared" si="10"/>
        <v/>
      </c>
      <c r="H221" s="117" t="str">
        <f t="shared" si="8"/>
        <v/>
      </c>
      <c r="I221" s="118" t="s">
        <v>173</v>
      </c>
      <c r="J221" s="114" t="str">
        <f t="shared" si="11"/>
        <v xml:space="preserve"> </v>
      </c>
      <c r="L221" s="75">
        <v>110</v>
      </c>
      <c r="M221" s="128">
        <v>0</v>
      </c>
      <c r="N221" s="128">
        <v>0</v>
      </c>
      <c r="O221" s="129"/>
      <c r="P221" s="130"/>
      <c r="Q221" s="131"/>
      <c r="R221" s="131"/>
      <c r="S221" s="131"/>
      <c r="T221" s="131"/>
      <c r="U221" s="131"/>
      <c r="V221" s="131"/>
      <c r="W221" s="131"/>
      <c r="X221" s="130"/>
      <c r="Y221" s="130"/>
      <c r="Z221" s="130"/>
      <c r="AA221" s="130"/>
      <c r="AB221" s="130"/>
      <c r="AH221" s="68"/>
    </row>
    <row r="222" spans="1:34" ht="15.75" customHeight="1">
      <c r="A222" s="126" t="s">
        <v>173</v>
      </c>
      <c r="B222" s="114" t="str">
        <f t="shared" si="9"/>
        <v/>
      </c>
      <c r="C222" s="115" t="s">
        <v>173</v>
      </c>
      <c r="D222" s="68" t="s">
        <v>173</v>
      </c>
      <c r="E222" s="116" t="s">
        <v>173</v>
      </c>
      <c r="F222" s="116" t="s">
        <v>173</v>
      </c>
      <c r="G222" s="114" t="str">
        <f t="shared" si="10"/>
        <v/>
      </c>
      <c r="H222" s="117" t="str">
        <f t="shared" si="8"/>
        <v/>
      </c>
      <c r="I222" s="118" t="s">
        <v>173</v>
      </c>
      <c r="J222" s="114" t="str">
        <f t="shared" si="11"/>
        <v xml:space="preserve"> </v>
      </c>
      <c r="L222" s="75"/>
      <c r="M222" s="75"/>
      <c r="N222" s="75"/>
      <c r="O222" s="129"/>
      <c r="P222" s="130"/>
      <c r="Q222" s="131"/>
      <c r="R222" s="131"/>
      <c r="S222" s="131"/>
      <c r="T222" s="131"/>
      <c r="U222" s="131"/>
      <c r="V222" s="131"/>
      <c r="W222" s="131"/>
      <c r="X222" s="130"/>
      <c r="Y222" s="130"/>
      <c r="Z222" s="130"/>
      <c r="AA222" s="130"/>
      <c r="AB222" s="130"/>
      <c r="AH222" s="68"/>
    </row>
    <row r="223" spans="1:34" ht="15.75" customHeight="1">
      <c r="J223" s="68"/>
      <c r="L223" s="75"/>
      <c r="M223" s="75"/>
      <c r="N223" s="75"/>
      <c r="P223" s="130"/>
      <c r="Q223" s="131"/>
      <c r="R223" s="131"/>
      <c r="S223" s="131"/>
      <c r="T223" s="131"/>
      <c r="U223" s="131"/>
      <c r="V223" s="131"/>
      <c r="W223" s="131"/>
      <c r="X223" s="130"/>
      <c r="Y223" s="130"/>
      <c r="Z223" s="130"/>
      <c r="AA223" s="130"/>
      <c r="AB223" s="130"/>
      <c r="AH223" s="68"/>
    </row>
    <row r="224" spans="1:34" ht="15.75" customHeight="1">
      <c r="J224" s="68"/>
      <c r="P224" s="130"/>
      <c r="Q224" s="131"/>
      <c r="R224" s="131"/>
      <c r="S224" s="131"/>
      <c r="T224" s="131"/>
      <c r="U224" s="131"/>
      <c r="V224" s="131"/>
      <c r="W224" s="131"/>
      <c r="X224" s="130"/>
      <c r="Y224" s="130"/>
      <c r="Z224" s="130"/>
      <c r="AA224" s="130"/>
      <c r="AB224" s="130"/>
      <c r="AH224" s="68"/>
    </row>
    <row r="225" spans="10:34" ht="15.75" customHeight="1">
      <c r="J225" s="68"/>
      <c r="P225" s="130"/>
      <c r="Q225" s="131"/>
      <c r="R225" s="131"/>
      <c r="S225" s="131"/>
      <c r="T225" s="131"/>
      <c r="U225" s="131"/>
      <c r="V225" s="131"/>
      <c r="W225" s="131"/>
      <c r="X225" s="130"/>
      <c r="Y225" s="130"/>
      <c r="Z225" s="130"/>
      <c r="AA225" s="130"/>
      <c r="AB225" s="130"/>
      <c r="AH225" s="68"/>
    </row>
    <row r="226" spans="10:34">
      <c r="J226" s="68"/>
      <c r="P226" s="130"/>
      <c r="Q226" s="131"/>
      <c r="R226" s="131"/>
      <c r="S226" s="131"/>
      <c r="T226" s="131"/>
      <c r="U226" s="131"/>
      <c r="V226" s="131"/>
      <c r="W226" s="131"/>
      <c r="X226" s="130"/>
      <c r="Y226" s="130"/>
      <c r="Z226" s="130"/>
      <c r="AA226" s="130"/>
      <c r="AB226" s="130"/>
    </row>
    <row r="227" spans="10:34">
      <c r="P227" s="130"/>
      <c r="Q227" s="131"/>
      <c r="R227" s="131"/>
      <c r="S227" s="131"/>
      <c r="T227" s="131"/>
      <c r="U227" s="131"/>
      <c r="V227" s="131"/>
      <c r="W227" s="131"/>
      <c r="X227" s="130"/>
      <c r="Y227" s="130"/>
      <c r="Z227" s="130"/>
      <c r="AA227" s="130"/>
      <c r="AB227" s="130"/>
    </row>
    <row r="228" spans="10:34">
      <c r="P228" s="130"/>
      <c r="Q228" s="131"/>
      <c r="R228" s="131"/>
      <c r="S228" s="131"/>
      <c r="T228" s="131"/>
      <c r="U228" s="131"/>
      <c r="V228" s="131"/>
      <c r="W228" s="131"/>
      <c r="X228" s="130"/>
      <c r="Y228" s="130"/>
      <c r="Z228" s="130"/>
      <c r="AA228" s="130"/>
      <c r="AB228" s="130"/>
    </row>
    <row r="229" spans="10:34">
      <c r="P229" s="130"/>
      <c r="Q229" s="131"/>
      <c r="R229" s="131"/>
      <c r="S229" s="131"/>
      <c r="T229" s="131"/>
      <c r="U229" s="131"/>
      <c r="V229" s="131"/>
      <c r="W229" s="131"/>
      <c r="X229" s="130"/>
      <c r="Y229" s="130"/>
      <c r="Z229" s="130"/>
      <c r="AA229" s="130"/>
      <c r="AB229" s="130"/>
    </row>
    <row r="230" spans="10:34">
      <c r="P230" s="130"/>
      <c r="Q230" s="131"/>
      <c r="R230" s="131"/>
      <c r="S230" s="131"/>
      <c r="T230" s="131"/>
      <c r="U230" s="131"/>
      <c r="V230" s="131"/>
      <c r="W230" s="131"/>
      <c r="X230" s="130"/>
      <c r="Y230" s="130"/>
      <c r="Z230" s="130"/>
      <c r="AA230" s="130"/>
      <c r="AB230" s="130"/>
    </row>
    <row r="231" spans="10:34">
      <c r="P231" s="130"/>
      <c r="Q231" s="131"/>
      <c r="R231" s="131"/>
      <c r="S231" s="131"/>
      <c r="T231" s="131"/>
      <c r="U231" s="131"/>
      <c r="V231" s="131"/>
      <c r="W231" s="131"/>
      <c r="X231" s="130"/>
      <c r="Y231" s="130"/>
      <c r="Z231" s="130"/>
      <c r="AA231" s="130"/>
      <c r="AB231" s="130"/>
    </row>
    <row r="232" spans="10:34">
      <c r="P232" s="130"/>
      <c r="Q232" s="131"/>
      <c r="R232" s="131"/>
      <c r="S232" s="131"/>
      <c r="T232" s="131"/>
      <c r="U232" s="131"/>
      <c r="V232" s="131"/>
      <c r="W232" s="131"/>
      <c r="X232" s="130"/>
      <c r="Y232" s="130"/>
      <c r="Z232" s="130"/>
      <c r="AA232" s="130"/>
      <c r="AB232" s="130"/>
    </row>
    <row r="233" spans="10:34">
      <c r="P233" s="130"/>
      <c r="Q233" s="131"/>
      <c r="R233" s="131"/>
      <c r="S233" s="131"/>
      <c r="T233" s="131"/>
      <c r="U233" s="131"/>
      <c r="V233" s="131"/>
      <c r="W233" s="131"/>
      <c r="X233" s="130"/>
      <c r="Y233" s="130"/>
      <c r="Z233" s="130"/>
      <c r="AA233" s="130"/>
      <c r="AB233" s="130"/>
    </row>
    <row r="234" spans="10:34">
      <c r="P234" s="130"/>
      <c r="Q234" s="131"/>
      <c r="R234" s="131"/>
      <c r="S234" s="131"/>
      <c r="T234" s="131"/>
      <c r="U234" s="131"/>
      <c r="V234" s="131"/>
      <c r="W234" s="131"/>
      <c r="X234" s="130"/>
      <c r="Y234" s="130"/>
      <c r="Z234" s="130"/>
      <c r="AA234" s="130"/>
      <c r="AB234" s="130"/>
    </row>
    <row r="235" spans="10:34">
      <c r="P235" s="130"/>
      <c r="Q235" s="131"/>
      <c r="R235" s="131"/>
      <c r="S235" s="131"/>
      <c r="T235" s="131"/>
      <c r="U235" s="131"/>
      <c r="V235" s="131"/>
      <c r="W235" s="131"/>
      <c r="X235" s="130"/>
      <c r="Y235" s="130"/>
      <c r="Z235" s="130"/>
      <c r="AA235" s="130"/>
      <c r="AB235" s="130"/>
    </row>
    <row r="236" spans="10:34">
      <c r="P236" s="130"/>
      <c r="Q236" s="131"/>
      <c r="R236" s="131"/>
      <c r="S236" s="131"/>
      <c r="T236" s="131"/>
      <c r="U236" s="131"/>
      <c r="V236" s="131"/>
      <c r="W236" s="131"/>
      <c r="X236" s="130"/>
      <c r="Y236" s="130"/>
      <c r="Z236" s="130"/>
      <c r="AA236" s="130"/>
      <c r="AB236" s="130"/>
    </row>
    <row r="40432" spans="15:15">
      <c r="O40432" s="68"/>
    </row>
    <row r="40433" spans="4:34">
      <c r="AH40433" s="68"/>
    </row>
    <row r="40436" spans="4:34">
      <c r="D40436" s="68">
        <v>1888</v>
      </c>
      <c r="J40436" s="68"/>
    </row>
    <row r="40437" spans="4:34">
      <c r="K40437" s="68"/>
    </row>
  </sheetData>
  <mergeCells count="96"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  <mergeCell ref="P13:AB13"/>
    <mergeCell ref="X4:X7"/>
    <mergeCell ref="Y4:Z7"/>
    <mergeCell ref="AA4:AB7"/>
    <mergeCell ref="B5:J6"/>
    <mergeCell ref="B8:J9"/>
    <mergeCell ref="Y8:Z8"/>
    <mergeCell ref="AA8:AB8"/>
    <mergeCell ref="Y9:Z9"/>
    <mergeCell ref="AA9:AB9"/>
    <mergeCell ref="B10:J11"/>
    <mergeCell ref="Y10:Z10"/>
    <mergeCell ref="AA10:AB10"/>
    <mergeCell ref="Y11:Z11"/>
    <mergeCell ref="AA11:AB11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B33:J34"/>
    <mergeCell ref="B35:D36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30:J31"/>
    <mergeCell ref="B22:J23"/>
    <mergeCell ref="R22:R26"/>
    <mergeCell ref="S22:S26"/>
    <mergeCell ref="T22:T26"/>
    <mergeCell ref="Z22:Z26"/>
    <mergeCell ref="AA22:AA26"/>
    <mergeCell ref="AB22:AB26"/>
    <mergeCell ref="B26:J27"/>
    <mergeCell ref="B28:J29"/>
    <mergeCell ref="U22:U26"/>
    <mergeCell ref="Y22:Y26"/>
    <mergeCell ref="E35:E36"/>
    <mergeCell ref="B37:D38"/>
    <mergeCell ref="E37:E38"/>
    <mergeCell ref="B104:B111"/>
    <mergeCell ref="C104:C111"/>
    <mergeCell ref="D104:D111"/>
    <mergeCell ref="E104:E111"/>
    <mergeCell ref="B39:D40"/>
    <mergeCell ref="E39:E40"/>
    <mergeCell ref="AB105:AB109"/>
    <mergeCell ref="F104:F111"/>
    <mergeCell ref="B41:D42"/>
    <mergeCell ref="E41:E42"/>
    <mergeCell ref="P75:Q75"/>
    <mergeCell ref="W75:X75"/>
    <mergeCell ref="D102:I102"/>
    <mergeCell ref="G104:G111"/>
    <mergeCell ref="H104:H111"/>
    <mergeCell ref="I104:I111"/>
    <mergeCell ref="J104:J111"/>
    <mergeCell ref="P104:P109"/>
    <mergeCell ref="P158:Q158"/>
    <mergeCell ref="W158:X158"/>
    <mergeCell ref="Q104:Q109"/>
    <mergeCell ref="AA104:AB104"/>
    <mergeCell ref="R105:R109"/>
    <mergeCell ref="S105:S109"/>
    <mergeCell ref="T105:T109"/>
    <mergeCell ref="U105:U109"/>
    <mergeCell ref="R104:S104"/>
    <mergeCell ref="T104:U104"/>
    <mergeCell ref="W104:W109"/>
    <mergeCell ref="X104:X109"/>
    <mergeCell ref="Y104:Z104"/>
    <mergeCell ref="Y105:Y109"/>
    <mergeCell ref="Z105:Z109"/>
    <mergeCell ref="AA105:AA109"/>
  </mergeCells>
  <conditionalFormatting sqref="C112:C222">
    <cfRule type="notContainsBlanks" dxfId="22" priority="2">
      <formula>LEN(TRIM(C112))&gt;0</formula>
    </cfRule>
  </conditionalFormatting>
  <conditionalFormatting sqref="B112:B222 D112:J222">
    <cfRule type="expression" dxfId="21" priority="3">
      <formula>IF($C112=" ",FALSE,TRUE)</formula>
    </cfRule>
  </conditionalFormatting>
  <conditionalFormatting sqref="B112:B222">
    <cfRule type="expression" dxfId="20" priority="1">
      <formula>IF($C112=$L$9,TRUE,FALSE)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100" max="28" man="1"/>
    <brk id="170" max="28" man="1"/>
  </rowBreaks>
  <colBreaks count="1" manualBreakCount="1">
    <brk id="14" max="157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40435"/>
  <sheetViews>
    <sheetView tabSelected="1" view="pageBreakPreview" zoomScale="40" zoomScaleNormal="50" zoomScaleSheetLayoutView="40" workbookViewId="0">
      <selection activeCell="E1" sqref="E1:J3"/>
    </sheetView>
  </sheetViews>
  <sheetFormatPr defaultRowHeight="15.75"/>
  <cols>
    <col min="1" max="1" width="5.7109375" style="68" customWidth="1"/>
    <col min="2" max="2" width="9.7109375" style="68" customWidth="1"/>
    <col min="3" max="3" width="49.42578125" style="68" customWidth="1"/>
    <col min="4" max="4" width="33" style="68" customWidth="1"/>
    <col min="5" max="5" width="18.7109375" style="68" customWidth="1"/>
    <col min="6" max="6" width="19.140625" style="68" customWidth="1"/>
    <col min="7" max="7" width="10.85546875" style="68" customWidth="1"/>
    <col min="8" max="8" width="12" style="68" customWidth="1"/>
    <col min="9" max="9" width="12.5703125" style="68" customWidth="1"/>
    <col min="10" max="10" width="16.140625" style="127" customWidth="1"/>
    <col min="11" max="11" width="5.5703125" style="127" customWidth="1"/>
    <col min="12" max="12" width="11" style="68" hidden="1" customWidth="1"/>
    <col min="13" max="13" width="43" style="68" hidden="1" customWidth="1"/>
    <col min="14" max="14" width="19.42578125" style="68" hidden="1" customWidth="1"/>
    <col min="15" max="15" width="5.7109375" style="132" customWidth="1"/>
    <col min="16" max="16" width="9.5703125" style="132" customWidth="1"/>
    <col min="17" max="17" width="10" style="133" customWidth="1"/>
    <col min="18" max="18" width="13.5703125" style="133" customWidth="1"/>
    <col min="19" max="19" width="18.85546875" style="133" customWidth="1"/>
    <col min="20" max="20" width="13.5703125" style="133" customWidth="1"/>
    <col min="21" max="21" width="18.85546875" style="133" customWidth="1"/>
    <col min="22" max="22" width="9.42578125" style="133" customWidth="1"/>
    <col min="23" max="23" width="9.5703125" style="133" customWidth="1"/>
    <col min="24" max="24" width="10" style="132" customWidth="1"/>
    <col min="25" max="25" width="13.5703125" style="132" customWidth="1"/>
    <col min="26" max="26" width="18.85546875" style="132" customWidth="1"/>
    <col min="27" max="27" width="13.5703125" style="132" customWidth="1"/>
    <col min="28" max="28" width="18.85546875" style="132" customWidth="1"/>
    <col min="29" max="29" width="5.7109375" style="132" customWidth="1"/>
    <col min="30" max="30" width="17.5703125" style="68" customWidth="1"/>
    <col min="31" max="31" width="14.28515625" style="68" customWidth="1"/>
    <col min="32" max="32" width="17.7109375" style="68" customWidth="1"/>
    <col min="33" max="33" width="7.140625" style="68" customWidth="1"/>
    <col min="34" max="34" width="14.42578125" style="69" customWidth="1"/>
    <col min="35" max="35" width="17.5703125" style="68" customWidth="1"/>
    <col min="36" max="36" width="14.42578125" style="68" customWidth="1"/>
    <col min="37" max="37" width="17.7109375" style="68" customWidth="1"/>
    <col min="38" max="16384" width="9.140625" style="68"/>
  </cols>
  <sheetData>
    <row r="1" spans="1:38" ht="74.25" customHeight="1">
      <c r="A1" s="62"/>
      <c r="B1" s="62"/>
      <c r="C1" s="62"/>
      <c r="D1" s="62"/>
      <c r="E1" s="176" t="s">
        <v>252</v>
      </c>
      <c r="F1" s="176"/>
      <c r="G1" s="176"/>
      <c r="H1" s="176"/>
      <c r="I1" s="176"/>
      <c r="J1" s="176"/>
      <c r="K1" s="63"/>
      <c r="L1" s="64" t="s">
        <v>86</v>
      </c>
      <c r="M1" s="62"/>
      <c r="N1" s="65">
        <v>25</v>
      </c>
      <c r="O1" s="66"/>
      <c r="P1" s="66"/>
      <c r="Q1" s="67"/>
      <c r="R1" s="67"/>
      <c r="S1" s="67"/>
      <c r="T1" s="67"/>
      <c r="U1" s="67"/>
      <c r="V1" s="67"/>
      <c r="W1" s="67"/>
      <c r="X1" s="66"/>
      <c r="Y1" s="66"/>
      <c r="Z1" s="66"/>
      <c r="AA1" s="66"/>
      <c r="AB1" s="66"/>
      <c r="AC1" s="66"/>
    </row>
    <row r="2" spans="1:38" ht="16.5" customHeight="1">
      <c r="A2" s="62"/>
      <c r="B2" s="62"/>
      <c r="C2" s="62"/>
      <c r="D2" s="70"/>
      <c r="E2" s="176"/>
      <c r="F2" s="176"/>
      <c r="G2" s="176"/>
      <c r="H2" s="176"/>
      <c r="I2" s="176"/>
      <c r="J2" s="176"/>
      <c r="K2" s="63"/>
      <c r="L2" s="71">
        <f ca="1">INDIRECT("лоты!C"&amp;SUM(N1,3))</f>
        <v>702</v>
      </c>
      <c r="M2" s="72" t="s">
        <v>87</v>
      </c>
      <c r="N2" s="73"/>
      <c r="O2" s="74"/>
      <c r="P2" s="159" t="s">
        <v>88</v>
      </c>
      <c r="Q2" s="159"/>
      <c r="R2" s="159"/>
      <c r="S2" s="159"/>
      <c r="T2" s="159"/>
      <c r="U2" s="159"/>
      <c r="V2" s="159"/>
      <c r="W2" s="159"/>
      <c r="X2" s="159"/>
      <c r="Y2" s="159"/>
      <c r="Z2" s="159"/>
      <c r="AA2" s="159"/>
      <c r="AB2" s="159"/>
      <c r="AC2" s="66"/>
      <c r="AD2" s="75"/>
      <c r="AE2" s="75"/>
      <c r="AF2" s="75"/>
      <c r="AG2" s="75"/>
      <c r="AH2" s="76"/>
      <c r="AI2" s="75"/>
      <c r="AJ2" s="75"/>
      <c r="AK2" s="76"/>
      <c r="AL2" s="75"/>
    </row>
    <row r="3" spans="1:38" ht="15" customHeight="1">
      <c r="A3" s="62"/>
      <c r="B3" s="62"/>
      <c r="C3" s="62"/>
      <c r="D3" s="70"/>
      <c r="E3" s="176"/>
      <c r="F3" s="176"/>
      <c r="G3" s="176"/>
      <c r="H3" s="176"/>
      <c r="I3" s="176"/>
      <c r="J3" s="176"/>
      <c r="K3" s="63"/>
      <c r="L3" s="62" t="str">
        <f ca="1">IF(INDIRECT("лоты!d"&amp;SUM(N1,3))="","",INDIRECT("лоты!d"&amp;SUM(N1,3)))</f>
        <v/>
      </c>
      <c r="M3" s="62" t="s">
        <v>89</v>
      </c>
      <c r="N3" s="77"/>
      <c r="O3" s="74"/>
      <c r="P3" s="66"/>
      <c r="Q3" s="67"/>
      <c r="R3" s="67"/>
      <c r="S3" s="67"/>
      <c r="T3" s="67"/>
      <c r="U3" s="67"/>
      <c r="V3" s="67"/>
      <c r="W3" s="67"/>
      <c r="X3" s="66"/>
      <c r="Y3" s="66"/>
      <c r="Z3" s="66"/>
      <c r="AA3" s="66"/>
      <c r="AB3" s="66"/>
      <c r="AC3" s="66"/>
      <c r="AI3" s="75"/>
      <c r="AJ3" s="75"/>
      <c r="AK3" s="76"/>
      <c r="AL3" s="75"/>
    </row>
    <row r="4" spans="1:38" ht="15" customHeight="1">
      <c r="A4" s="62"/>
      <c r="B4" s="62"/>
      <c r="C4" s="62"/>
      <c r="D4" s="62"/>
      <c r="E4" s="62"/>
      <c r="F4" s="62"/>
      <c r="G4" s="62"/>
      <c r="H4" s="62"/>
      <c r="I4" s="62"/>
      <c r="J4" s="63"/>
      <c r="K4" s="63"/>
      <c r="L4" s="72">
        <v>536</v>
      </c>
      <c r="M4" s="72" t="s">
        <v>90</v>
      </c>
      <c r="N4" s="73"/>
      <c r="O4" s="74"/>
      <c r="P4" s="177" t="s">
        <v>91</v>
      </c>
      <c r="Q4" s="177" t="s">
        <v>92</v>
      </c>
      <c r="R4" s="177" t="s">
        <v>93</v>
      </c>
      <c r="S4" s="177" t="s">
        <v>94</v>
      </c>
      <c r="T4" s="177" t="s">
        <v>95</v>
      </c>
      <c r="U4" s="177" t="s">
        <v>96</v>
      </c>
      <c r="V4" s="177" t="s">
        <v>97</v>
      </c>
      <c r="W4" s="177" t="s">
        <v>98</v>
      </c>
      <c r="X4" s="167" t="s">
        <v>99</v>
      </c>
      <c r="Y4" s="169" t="s">
        <v>100</v>
      </c>
      <c r="Z4" s="170"/>
      <c r="AA4" s="169" t="s">
        <v>101</v>
      </c>
      <c r="AB4" s="170"/>
      <c r="AC4" s="66"/>
      <c r="AI4" s="75"/>
      <c r="AJ4" s="75"/>
      <c r="AK4" s="76"/>
      <c r="AL4" s="75"/>
    </row>
    <row r="5" spans="1:38" ht="15" customHeight="1">
      <c r="A5" s="62"/>
      <c r="B5" s="165" t="str">
        <f ca="1">"№ (ID) Маршрута: "&amp;VLOOKUP(L2,[2]лоты!C:G,5,0)</f>
        <v>№ (ID) Маршрута: 702</v>
      </c>
      <c r="C5" s="165"/>
      <c r="D5" s="165"/>
      <c r="E5" s="165"/>
      <c r="F5" s="165"/>
      <c r="G5" s="165"/>
      <c r="H5" s="165"/>
      <c r="I5" s="165"/>
      <c r="J5" s="165"/>
      <c r="K5" s="63"/>
      <c r="L5" s="78">
        <v>555</v>
      </c>
      <c r="M5" s="78" t="s">
        <v>102</v>
      </c>
      <c r="N5" s="77"/>
      <c r="O5" s="74"/>
      <c r="P5" s="178"/>
      <c r="Q5" s="178"/>
      <c r="R5" s="178"/>
      <c r="S5" s="178"/>
      <c r="T5" s="178"/>
      <c r="U5" s="178"/>
      <c r="V5" s="178"/>
      <c r="W5" s="178"/>
      <c r="X5" s="167"/>
      <c r="Y5" s="171"/>
      <c r="Z5" s="172"/>
      <c r="AA5" s="171"/>
      <c r="AB5" s="172"/>
      <c r="AC5" s="66"/>
      <c r="AI5" s="75"/>
      <c r="AJ5" s="75"/>
      <c r="AK5" s="76"/>
      <c r="AL5" s="75"/>
    </row>
    <row r="6" spans="1:38" ht="15.75" customHeight="1">
      <c r="A6" s="62"/>
      <c r="B6" s="165"/>
      <c r="C6" s="165"/>
      <c r="D6" s="165"/>
      <c r="E6" s="165"/>
      <c r="F6" s="165"/>
      <c r="G6" s="165"/>
      <c r="H6" s="165"/>
      <c r="I6" s="165"/>
      <c r="J6" s="165"/>
      <c r="K6" s="63"/>
      <c r="L6" s="79">
        <v>1095</v>
      </c>
      <c r="M6" s="72" t="s">
        <v>103</v>
      </c>
      <c r="N6" s="72"/>
      <c r="O6" s="66"/>
      <c r="P6" s="178"/>
      <c r="Q6" s="178"/>
      <c r="R6" s="178"/>
      <c r="S6" s="178"/>
      <c r="T6" s="178"/>
      <c r="U6" s="178"/>
      <c r="V6" s="178"/>
      <c r="W6" s="178"/>
      <c r="X6" s="167"/>
      <c r="Y6" s="171"/>
      <c r="Z6" s="172"/>
      <c r="AA6" s="171"/>
      <c r="AB6" s="172"/>
      <c r="AC6" s="66"/>
      <c r="AI6" s="75"/>
      <c r="AJ6" s="75"/>
      <c r="AK6" s="76"/>
      <c r="AL6" s="75"/>
    </row>
    <row r="7" spans="1:38" ht="15.75" customHeight="1">
      <c r="A7" s="80"/>
      <c r="B7" s="62"/>
      <c r="C7" s="62"/>
      <c r="D7" s="62"/>
      <c r="E7" s="62"/>
      <c r="F7" s="62"/>
      <c r="G7" s="62"/>
      <c r="H7" s="62"/>
      <c r="I7" s="62"/>
      <c r="J7" s="63"/>
      <c r="K7" s="63"/>
      <c r="L7" s="78">
        <v>1096</v>
      </c>
      <c r="M7" s="78" t="s">
        <v>104</v>
      </c>
      <c r="N7" s="78"/>
      <c r="O7" s="66"/>
      <c r="P7" s="179"/>
      <c r="Q7" s="179"/>
      <c r="R7" s="179"/>
      <c r="S7" s="179"/>
      <c r="T7" s="179"/>
      <c r="U7" s="179"/>
      <c r="V7" s="179"/>
      <c r="W7" s="179"/>
      <c r="X7" s="167"/>
      <c r="Y7" s="173"/>
      <c r="Z7" s="174"/>
      <c r="AA7" s="173"/>
      <c r="AB7" s="174"/>
      <c r="AC7" s="66"/>
      <c r="AI7" s="75"/>
      <c r="AJ7" s="75"/>
      <c r="AK7" s="76"/>
      <c r="AL7" s="75"/>
    </row>
    <row r="8" spans="1:38" ht="15.75" customHeight="1">
      <c r="A8" s="80"/>
      <c r="B8" s="165" t="s">
        <v>105</v>
      </c>
      <c r="C8" s="165"/>
      <c r="D8" s="165"/>
      <c r="E8" s="165"/>
      <c r="F8" s="165"/>
      <c r="G8" s="165"/>
      <c r="H8" s="165"/>
      <c r="I8" s="165"/>
      <c r="J8" s="165"/>
      <c r="K8" s="63"/>
      <c r="L8" s="72">
        <v>1</v>
      </c>
      <c r="M8" s="72" t="s">
        <v>106</v>
      </c>
      <c r="N8" s="72"/>
      <c r="O8" s="66"/>
      <c r="P8" s="81">
        <v>1</v>
      </c>
      <c r="Q8" s="82">
        <v>1</v>
      </c>
      <c r="R8" s="82">
        <v>1</v>
      </c>
      <c r="S8" s="82">
        <v>1</v>
      </c>
      <c r="T8" s="82">
        <v>1</v>
      </c>
      <c r="U8" s="82">
        <v>1</v>
      </c>
      <c r="V8" s="82">
        <v>0</v>
      </c>
      <c r="W8" s="82">
        <v>0</v>
      </c>
      <c r="X8" s="82">
        <v>0</v>
      </c>
      <c r="Y8" s="175" t="s">
        <v>107</v>
      </c>
      <c r="Z8" s="175"/>
      <c r="AA8" s="175" t="s">
        <v>108</v>
      </c>
      <c r="AB8" s="175"/>
      <c r="AC8" s="66"/>
      <c r="AD8" s="75"/>
      <c r="AE8" s="75"/>
      <c r="AF8" s="75"/>
      <c r="AG8" s="75"/>
      <c r="AH8" s="76"/>
      <c r="AI8" s="75"/>
      <c r="AJ8" s="75"/>
      <c r="AK8" s="76"/>
      <c r="AL8" s="75"/>
    </row>
    <row r="9" spans="1:38" ht="15.75" customHeight="1">
      <c r="A9" s="80"/>
      <c r="B9" s="165"/>
      <c r="C9" s="165"/>
      <c r="D9" s="165"/>
      <c r="E9" s="165"/>
      <c r="F9" s="165"/>
      <c r="G9" s="165"/>
      <c r="H9" s="165"/>
      <c r="I9" s="165"/>
      <c r="J9" s="165"/>
      <c r="K9" s="63"/>
      <c r="L9" s="72" t="s">
        <v>109</v>
      </c>
      <c r="M9" s="72" t="s">
        <v>110</v>
      </c>
      <c r="N9" s="72"/>
      <c r="O9" s="66"/>
      <c r="P9" s="81">
        <v>2</v>
      </c>
      <c r="Q9" s="82">
        <v>0</v>
      </c>
      <c r="R9" s="82">
        <v>0</v>
      </c>
      <c r="S9" s="82">
        <v>0</v>
      </c>
      <c r="T9" s="82">
        <v>0</v>
      </c>
      <c r="U9" s="82">
        <v>0</v>
      </c>
      <c r="V9" s="82">
        <v>1</v>
      </c>
      <c r="W9" s="82">
        <v>1</v>
      </c>
      <c r="X9" s="82">
        <v>1</v>
      </c>
      <c r="Y9" s="175" t="s">
        <v>107</v>
      </c>
      <c r="Z9" s="175"/>
      <c r="AA9" s="175" t="s">
        <v>108</v>
      </c>
      <c r="AB9" s="175"/>
      <c r="AC9" s="66"/>
      <c r="AD9" s="75"/>
      <c r="AE9" s="75"/>
      <c r="AF9" s="75"/>
      <c r="AG9" s="75"/>
      <c r="AH9" s="76"/>
      <c r="AI9" s="75"/>
      <c r="AJ9" s="75"/>
      <c r="AK9" s="76"/>
      <c r="AL9" s="75"/>
    </row>
    <row r="10" spans="1:38" ht="15.75" customHeight="1">
      <c r="A10" s="80"/>
      <c r="B10" s="164" t="s">
        <v>111</v>
      </c>
      <c r="C10" s="164"/>
      <c r="D10" s="164"/>
      <c r="E10" s="164"/>
      <c r="F10" s="164"/>
      <c r="G10" s="164"/>
      <c r="H10" s="164"/>
      <c r="I10" s="164"/>
      <c r="J10" s="164"/>
      <c r="K10" s="63"/>
      <c r="L10" s="83" t="str">
        <f ca="1">INDIRECT("лоты!e"&amp;SUM(N1,3))</f>
        <v>ав:702</v>
      </c>
      <c r="M10" s="72" t="s">
        <v>112</v>
      </c>
      <c r="N10" s="72"/>
      <c r="O10" s="66"/>
      <c r="P10" s="81">
        <v>3</v>
      </c>
      <c r="Q10" s="82">
        <v>1</v>
      </c>
      <c r="R10" s="82">
        <v>1</v>
      </c>
      <c r="S10" s="82">
        <v>1</v>
      </c>
      <c r="T10" s="82">
        <v>1</v>
      </c>
      <c r="U10" s="82">
        <v>1</v>
      </c>
      <c r="V10" s="82">
        <v>0</v>
      </c>
      <c r="W10" s="82">
        <v>0</v>
      </c>
      <c r="X10" s="82">
        <v>0</v>
      </c>
      <c r="Y10" s="175" t="s">
        <v>113</v>
      </c>
      <c r="Z10" s="175"/>
      <c r="AA10" s="175" t="s">
        <v>114</v>
      </c>
      <c r="AB10" s="175"/>
      <c r="AC10" s="66"/>
      <c r="AD10" s="75"/>
      <c r="AE10" s="75"/>
      <c r="AF10" s="75"/>
      <c r="AG10" s="75"/>
      <c r="AH10" s="76"/>
      <c r="AI10" s="75"/>
      <c r="AJ10" s="75"/>
      <c r="AK10" s="76"/>
      <c r="AL10" s="75"/>
    </row>
    <row r="11" spans="1:38" ht="15.75" customHeight="1">
      <c r="A11" s="80"/>
      <c r="B11" s="164"/>
      <c r="C11" s="164"/>
      <c r="D11" s="164"/>
      <c r="E11" s="164"/>
      <c r="F11" s="164"/>
      <c r="G11" s="164"/>
      <c r="H11" s="164"/>
      <c r="I11" s="164"/>
      <c r="J11" s="164"/>
      <c r="K11" s="63"/>
      <c r="L11" s="78" t="s">
        <v>115</v>
      </c>
      <c r="M11" s="84" t="s">
        <v>116</v>
      </c>
      <c r="N11" s="78"/>
      <c r="O11" s="85"/>
      <c r="P11" s="81">
        <v>4</v>
      </c>
      <c r="Q11" s="82">
        <v>0</v>
      </c>
      <c r="R11" s="82">
        <v>0</v>
      </c>
      <c r="S11" s="82">
        <v>0</v>
      </c>
      <c r="T11" s="82">
        <v>0</v>
      </c>
      <c r="U11" s="82">
        <v>0</v>
      </c>
      <c r="V11" s="82">
        <v>1</v>
      </c>
      <c r="W11" s="82">
        <v>1</v>
      </c>
      <c r="X11" s="82">
        <v>1</v>
      </c>
      <c r="Y11" s="175" t="s">
        <v>113</v>
      </c>
      <c r="Z11" s="175"/>
      <c r="AA11" s="175" t="s">
        <v>114</v>
      </c>
      <c r="AB11" s="175"/>
      <c r="AC11" s="66"/>
      <c r="AD11" s="75"/>
      <c r="AE11" s="75"/>
      <c r="AF11" s="75"/>
      <c r="AG11" s="75"/>
      <c r="AH11" s="76"/>
      <c r="AI11" s="75"/>
      <c r="AJ11" s="75"/>
      <c r="AK11" s="76"/>
      <c r="AL11" s="75"/>
    </row>
    <row r="12" spans="1:38" ht="15.75" customHeight="1">
      <c r="A12" s="80"/>
      <c r="B12" s="62"/>
      <c r="C12" s="62"/>
      <c r="D12" s="62"/>
      <c r="E12" s="62"/>
      <c r="F12" s="62"/>
      <c r="G12" s="62"/>
      <c r="H12" s="62"/>
      <c r="I12" s="62"/>
      <c r="J12" s="63"/>
      <c r="K12" s="63"/>
      <c r="L12" s="84"/>
      <c r="M12" s="78"/>
      <c r="N12" s="78"/>
      <c r="O12" s="85"/>
      <c r="P12" s="66"/>
      <c r="Q12" s="67"/>
      <c r="R12" s="67"/>
      <c r="S12" s="67"/>
      <c r="T12" s="67"/>
      <c r="U12" s="67"/>
      <c r="V12" s="67"/>
      <c r="W12" s="67"/>
      <c r="X12" s="66"/>
      <c r="Y12" s="66"/>
      <c r="Z12" s="66"/>
      <c r="AA12" s="66"/>
      <c r="AB12" s="66"/>
      <c r="AC12" s="66"/>
      <c r="AD12" s="75"/>
      <c r="AE12" s="75"/>
      <c r="AF12" s="75"/>
      <c r="AG12" s="75"/>
      <c r="AH12" s="76"/>
      <c r="AI12" s="75"/>
      <c r="AJ12" s="75"/>
      <c r="AK12" s="76"/>
      <c r="AL12" s="75"/>
    </row>
    <row r="13" spans="1:38" ht="15.75" customHeight="1">
      <c r="A13" s="80"/>
      <c r="B13" s="62"/>
      <c r="C13" s="62"/>
      <c r="D13" s="62"/>
      <c r="E13" s="62"/>
      <c r="F13" s="62"/>
      <c r="G13" s="62"/>
      <c r="H13" s="62"/>
      <c r="I13" s="62"/>
      <c r="J13" s="63"/>
      <c r="K13" s="63"/>
      <c r="L13" s="62"/>
      <c r="M13" s="78"/>
      <c r="N13" s="78"/>
      <c r="O13" s="85"/>
      <c r="P13" s="168" t="s">
        <v>117</v>
      </c>
      <c r="Q13" s="168"/>
      <c r="R13" s="168"/>
      <c r="S13" s="168"/>
      <c r="T13" s="168"/>
      <c r="U13" s="168"/>
      <c r="V13" s="168"/>
      <c r="W13" s="168"/>
      <c r="X13" s="168"/>
      <c r="Y13" s="168"/>
      <c r="Z13" s="168"/>
      <c r="AA13" s="168"/>
      <c r="AB13" s="168"/>
      <c r="AC13" s="86"/>
      <c r="AD13" s="75"/>
      <c r="AE13" s="75"/>
      <c r="AF13" s="75"/>
      <c r="AG13" s="75"/>
      <c r="AH13" s="76"/>
      <c r="AI13" s="75"/>
      <c r="AJ13" s="75"/>
      <c r="AK13" s="76"/>
      <c r="AL13" s="75"/>
    </row>
    <row r="14" spans="1:38" ht="15.75" customHeight="1">
      <c r="A14" s="80"/>
      <c r="B14" s="165" t="s">
        <v>118</v>
      </c>
      <c r="C14" s="165"/>
      <c r="D14" s="165"/>
      <c r="E14" s="165"/>
      <c r="F14" s="165"/>
      <c r="G14" s="165"/>
      <c r="H14" s="165"/>
      <c r="I14" s="165"/>
      <c r="J14" s="165"/>
      <c r="K14" s="63"/>
      <c r="L14" s="84"/>
      <c r="M14" s="78"/>
      <c r="N14" s="78"/>
      <c r="O14" s="85"/>
      <c r="P14" s="66"/>
      <c r="Q14" s="67"/>
      <c r="R14" s="67"/>
      <c r="S14" s="67"/>
      <c r="T14" s="67"/>
      <c r="U14" s="67"/>
      <c r="V14" s="67"/>
      <c r="W14" s="67"/>
      <c r="X14" s="66"/>
      <c r="Y14" s="66"/>
      <c r="Z14" s="66"/>
      <c r="AA14" s="66"/>
      <c r="AB14" s="66"/>
      <c r="AC14" s="66"/>
      <c r="AD14" s="75"/>
      <c r="AE14" s="75"/>
      <c r="AF14" s="75"/>
      <c r="AG14" s="75"/>
      <c r="AH14" s="76"/>
      <c r="AI14" s="75"/>
      <c r="AJ14" s="75"/>
      <c r="AK14" s="76"/>
      <c r="AL14" s="75"/>
    </row>
    <row r="15" spans="1:38" ht="15.75" customHeight="1">
      <c r="A15" s="80"/>
      <c r="B15" s="165"/>
      <c r="C15" s="165"/>
      <c r="D15" s="165"/>
      <c r="E15" s="165"/>
      <c r="F15" s="165"/>
      <c r="G15" s="165"/>
      <c r="H15" s="165"/>
      <c r="I15" s="165"/>
      <c r="J15" s="165"/>
      <c r="K15" s="63"/>
      <c r="L15" s="84"/>
      <c r="M15" s="78"/>
      <c r="N15" s="78"/>
      <c r="O15" s="85"/>
      <c r="P15" s="166" t="s">
        <v>91</v>
      </c>
      <c r="Q15" s="166"/>
      <c r="R15" s="166"/>
      <c r="S15" s="166"/>
      <c r="T15" s="167" t="s">
        <v>119</v>
      </c>
      <c r="U15" s="167"/>
      <c r="V15" s="167"/>
      <c r="W15" s="167" t="s">
        <v>120</v>
      </c>
      <c r="X15" s="167"/>
      <c r="Y15" s="167"/>
      <c r="Z15" s="167" t="s">
        <v>121</v>
      </c>
      <c r="AA15" s="167"/>
      <c r="AB15" s="167"/>
      <c r="AC15" s="66"/>
      <c r="AD15" s="75"/>
      <c r="AE15" s="75"/>
      <c r="AF15" s="75"/>
      <c r="AG15" s="75"/>
      <c r="AH15" s="76"/>
      <c r="AI15" s="75"/>
      <c r="AJ15" s="75"/>
      <c r="AK15" s="76"/>
      <c r="AL15" s="75"/>
    </row>
    <row r="16" spans="1:38" ht="15.75" customHeight="1">
      <c r="A16" s="80"/>
      <c r="B16" s="164" t="str">
        <f ca="1">"Категория транспортного средства для использования на маршруте: "&amp;VLOOKUP(L2,[2]лоты!C:F,4,0)</f>
        <v>Категория транспортного средства для использования на маршруте: СВ</v>
      </c>
      <c r="C16" s="164"/>
      <c r="D16" s="164"/>
      <c r="E16" s="164"/>
      <c r="F16" s="164"/>
      <c r="G16" s="164"/>
      <c r="H16" s="164"/>
      <c r="I16" s="164"/>
      <c r="J16" s="164"/>
      <c r="K16" s="63"/>
      <c r="L16" s="84"/>
      <c r="M16" s="78"/>
      <c r="N16" s="78"/>
      <c r="O16" s="85"/>
      <c r="P16" s="166"/>
      <c r="Q16" s="166"/>
      <c r="R16" s="166"/>
      <c r="S16" s="166"/>
      <c r="T16" s="167"/>
      <c r="U16" s="167"/>
      <c r="V16" s="167"/>
      <c r="W16" s="167"/>
      <c r="X16" s="167"/>
      <c r="Y16" s="167"/>
      <c r="Z16" s="167"/>
      <c r="AA16" s="167"/>
      <c r="AB16" s="167"/>
      <c r="AC16" s="66"/>
      <c r="AD16" s="87"/>
      <c r="AE16" s="88"/>
      <c r="AF16" s="87"/>
      <c r="AG16" s="75"/>
      <c r="AH16" s="89"/>
      <c r="AI16" s="75"/>
      <c r="AJ16" s="89"/>
      <c r="AK16" s="75"/>
      <c r="AL16" s="75"/>
    </row>
    <row r="17" spans="1:38" ht="15.75" customHeight="1">
      <c r="A17" s="80"/>
      <c r="B17" s="164"/>
      <c r="C17" s="164"/>
      <c r="D17" s="164"/>
      <c r="E17" s="164"/>
      <c r="F17" s="164"/>
      <c r="G17" s="164"/>
      <c r="H17" s="164"/>
      <c r="I17" s="164"/>
      <c r="J17" s="164"/>
      <c r="K17" s="63"/>
      <c r="L17" s="78"/>
      <c r="M17" s="78"/>
      <c r="N17" s="78"/>
      <c r="O17" s="85"/>
      <c r="P17" s="166" t="s">
        <v>122</v>
      </c>
      <c r="Q17" s="166"/>
      <c r="R17" s="166"/>
      <c r="S17" s="166"/>
      <c r="T17" s="167" t="s">
        <v>123</v>
      </c>
      <c r="U17" s="167"/>
      <c r="V17" s="167"/>
      <c r="W17" s="167" t="s">
        <v>124</v>
      </c>
      <c r="X17" s="167"/>
      <c r="Y17" s="167"/>
      <c r="Z17" s="167" t="s">
        <v>122</v>
      </c>
      <c r="AA17" s="167"/>
      <c r="AB17" s="167"/>
      <c r="AC17" s="66"/>
      <c r="AD17" s="87"/>
      <c r="AE17" s="88"/>
      <c r="AF17" s="87"/>
      <c r="AG17" s="75"/>
      <c r="AH17" s="89"/>
      <c r="AI17" s="75"/>
      <c r="AJ17" s="89"/>
      <c r="AK17" s="75"/>
      <c r="AL17" s="75"/>
    </row>
    <row r="18" spans="1:38" ht="15.75" customHeight="1">
      <c r="A18" s="80"/>
      <c r="B18" s="62"/>
      <c r="C18" s="62"/>
      <c r="D18" s="62"/>
      <c r="E18" s="62"/>
      <c r="F18" s="62"/>
      <c r="G18" s="62"/>
      <c r="H18" s="62"/>
      <c r="I18" s="62"/>
      <c r="J18" s="63"/>
      <c r="K18" s="63"/>
      <c r="L18" s="78"/>
      <c r="M18" s="78"/>
      <c r="N18" s="78"/>
      <c r="O18" s="85"/>
      <c r="P18" s="66"/>
      <c r="Q18" s="67"/>
      <c r="R18" s="67"/>
      <c r="S18" s="67"/>
      <c r="T18" s="67"/>
      <c r="U18" s="67"/>
      <c r="V18" s="67"/>
      <c r="W18" s="67"/>
      <c r="X18" s="66"/>
      <c r="Y18" s="66"/>
      <c r="Z18" s="66"/>
      <c r="AA18" s="66"/>
      <c r="AB18" s="66"/>
      <c r="AC18" s="66"/>
      <c r="AD18" s="87"/>
      <c r="AE18" s="88"/>
      <c r="AF18" s="87"/>
      <c r="AG18" s="75"/>
      <c r="AH18" s="89"/>
      <c r="AI18" s="75"/>
      <c r="AJ18" s="89"/>
      <c r="AK18" s="75"/>
      <c r="AL18" s="75"/>
    </row>
    <row r="19" spans="1:38" ht="15.75" customHeight="1">
      <c r="A19" s="80"/>
      <c r="B19" s="165" t="s">
        <v>125</v>
      </c>
      <c r="C19" s="165"/>
      <c r="D19" s="165"/>
      <c r="E19" s="165"/>
      <c r="F19" s="165"/>
      <c r="G19" s="165"/>
      <c r="H19" s="165"/>
      <c r="I19" s="165"/>
      <c r="J19" s="165"/>
      <c r="K19" s="63"/>
      <c r="L19" s="78"/>
      <c r="M19" s="78"/>
      <c r="N19" s="78"/>
      <c r="O19" s="85"/>
      <c r="P19" s="159" t="s">
        <v>126</v>
      </c>
      <c r="Q19" s="159"/>
      <c r="R19" s="159"/>
      <c r="S19" s="159"/>
      <c r="T19" s="159"/>
      <c r="U19" s="159"/>
      <c r="V19" s="159"/>
      <c r="W19" s="159"/>
      <c r="X19" s="159"/>
      <c r="Y19" s="159"/>
      <c r="Z19" s="159"/>
      <c r="AA19" s="159"/>
      <c r="AB19" s="159"/>
      <c r="AC19" s="66"/>
      <c r="AD19" s="87"/>
      <c r="AE19" s="88"/>
      <c r="AF19" s="87"/>
      <c r="AG19" s="75"/>
      <c r="AH19" s="89"/>
      <c r="AI19" s="75"/>
      <c r="AJ19" s="89"/>
      <c r="AK19" s="75"/>
      <c r="AL19" s="75"/>
    </row>
    <row r="20" spans="1:38" ht="15.75" customHeight="1">
      <c r="A20" s="80"/>
      <c r="B20" s="165"/>
      <c r="C20" s="165"/>
      <c r="D20" s="165"/>
      <c r="E20" s="165"/>
      <c r="F20" s="165"/>
      <c r="G20" s="165"/>
      <c r="H20" s="165"/>
      <c r="I20" s="165"/>
      <c r="J20" s="165"/>
      <c r="K20" s="63"/>
      <c r="L20" s="78"/>
      <c r="M20" s="78"/>
      <c r="N20" s="78"/>
      <c r="O20" s="85"/>
      <c r="P20" s="66"/>
      <c r="Q20" s="67"/>
      <c r="R20" s="67"/>
      <c r="S20" s="67"/>
      <c r="T20" s="67"/>
      <c r="U20" s="67"/>
      <c r="V20" s="67"/>
      <c r="W20" s="67"/>
      <c r="X20" s="66"/>
      <c r="Y20" s="66"/>
      <c r="Z20" s="66"/>
      <c r="AA20" s="66"/>
      <c r="AB20" s="66"/>
      <c r="AC20" s="66"/>
      <c r="AD20" s="87"/>
      <c r="AE20" s="88"/>
      <c r="AF20" s="87"/>
      <c r="AG20" s="75"/>
      <c r="AH20" s="89"/>
      <c r="AI20" s="75"/>
      <c r="AJ20" s="89"/>
      <c r="AK20" s="75"/>
      <c r="AL20" s="75"/>
    </row>
    <row r="21" spans="1:38" ht="15.75" customHeight="1">
      <c r="A21" s="80"/>
      <c r="B21" s="62"/>
      <c r="C21" s="62"/>
      <c r="D21" s="62"/>
      <c r="E21" s="62"/>
      <c r="F21" s="62"/>
      <c r="G21" s="62"/>
      <c r="H21" s="62"/>
      <c r="I21" s="62"/>
      <c r="J21" s="63"/>
      <c r="K21" s="63"/>
      <c r="L21" s="62"/>
      <c r="M21" s="62"/>
      <c r="N21" s="62"/>
      <c r="O21" s="66"/>
      <c r="P21" s="151" t="s">
        <v>91</v>
      </c>
      <c r="Q21" s="151" t="s">
        <v>127</v>
      </c>
      <c r="R21" s="154" t="s">
        <v>128</v>
      </c>
      <c r="S21" s="155"/>
      <c r="T21" s="154" t="s">
        <v>129</v>
      </c>
      <c r="U21" s="155"/>
      <c r="V21" s="90"/>
      <c r="W21" s="151" t="s">
        <v>91</v>
      </c>
      <c r="X21" s="151" t="s">
        <v>127</v>
      </c>
      <c r="Y21" s="154" t="s">
        <v>128</v>
      </c>
      <c r="Z21" s="155"/>
      <c r="AA21" s="154" t="s">
        <v>129</v>
      </c>
      <c r="AB21" s="155"/>
      <c r="AC21" s="66"/>
      <c r="AD21" s="87"/>
      <c r="AE21" s="88"/>
      <c r="AF21" s="87"/>
      <c r="AG21" s="75"/>
      <c r="AH21" s="89"/>
      <c r="AI21" s="75"/>
      <c r="AJ21" s="89"/>
      <c r="AK21" s="75"/>
      <c r="AL21" s="75"/>
    </row>
    <row r="22" spans="1:38" ht="15.75" customHeight="1">
      <c r="A22" s="80"/>
      <c r="B22" s="164" t="str">
        <f ca="1">"Минимальное количество транспортных средств:  "&amp;ROUND(VLOOKUP(L2,[2]лоты!C:H,6,0),0)&amp;"  ед."</f>
        <v>Минимальное количество транспортных средств:  10  ед.</v>
      </c>
      <c r="C22" s="164"/>
      <c r="D22" s="164"/>
      <c r="E22" s="164"/>
      <c r="F22" s="164"/>
      <c r="G22" s="164"/>
      <c r="H22" s="164"/>
      <c r="I22" s="164"/>
      <c r="J22" s="164"/>
      <c r="K22" s="63"/>
      <c r="L22" s="62"/>
      <c r="M22" s="62"/>
      <c r="N22" s="62"/>
      <c r="O22" s="66"/>
      <c r="P22" s="152"/>
      <c r="Q22" s="152"/>
      <c r="R22" s="151" t="s">
        <v>130</v>
      </c>
      <c r="S22" s="151" t="s">
        <v>131</v>
      </c>
      <c r="T22" s="151" t="s">
        <v>130</v>
      </c>
      <c r="U22" s="151" t="s">
        <v>131</v>
      </c>
      <c r="V22" s="90"/>
      <c r="W22" s="152"/>
      <c r="X22" s="152"/>
      <c r="Y22" s="151" t="s">
        <v>130</v>
      </c>
      <c r="Z22" s="151" t="s">
        <v>131</v>
      </c>
      <c r="AA22" s="151" t="s">
        <v>130</v>
      </c>
      <c r="AB22" s="151" t="s">
        <v>131</v>
      </c>
      <c r="AC22" s="66"/>
      <c r="AD22" s="87"/>
      <c r="AE22" s="88"/>
      <c r="AF22" s="87"/>
      <c r="AG22" s="75"/>
      <c r="AH22" s="89"/>
      <c r="AI22" s="75"/>
      <c r="AJ22" s="89"/>
      <c r="AK22" s="75"/>
      <c r="AL22" s="75"/>
    </row>
    <row r="23" spans="1:38" ht="15.75" customHeight="1">
      <c r="A23" s="80"/>
      <c r="B23" s="164"/>
      <c r="C23" s="164"/>
      <c r="D23" s="164"/>
      <c r="E23" s="164"/>
      <c r="F23" s="164"/>
      <c r="G23" s="164"/>
      <c r="H23" s="164"/>
      <c r="I23" s="164"/>
      <c r="J23" s="164"/>
      <c r="K23" s="63"/>
      <c r="L23" s="62"/>
      <c r="M23" s="62"/>
      <c r="N23" s="62"/>
      <c r="O23" s="66"/>
      <c r="P23" s="152"/>
      <c r="Q23" s="152"/>
      <c r="R23" s="152"/>
      <c r="S23" s="152"/>
      <c r="T23" s="152"/>
      <c r="U23" s="152"/>
      <c r="V23" s="90"/>
      <c r="W23" s="152"/>
      <c r="X23" s="152"/>
      <c r="Y23" s="152"/>
      <c r="Z23" s="152"/>
      <c r="AA23" s="152"/>
      <c r="AB23" s="152"/>
      <c r="AC23" s="66"/>
      <c r="AD23" s="87"/>
      <c r="AE23" s="88"/>
      <c r="AF23" s="87"/>
      <c r="AG23" s="75"/>
      <c r="AH23" s="89"/>
      <c r="AI23" s="75"/>
      <c r="AJ23" s="89"/>
      <c r="AK23" s="75"/>
      <c r="AL23" s="75"/>
    </row>
    <row r="24" spans="1:38" ht="15.75" customHeight="1">
      <c r="A24" s="80"/>
      <c r="B24" s="62"/>
      <c r="C24" s="62"/>
      <c r="D24" s="62"/>
      <c r="E24" s="62"/>
      <c r="F24" s="62"/>
      <c r="G24" s="62"/>
      <c r="H24" s="62"/>
      <c r="I24" s="62"/>
      <c r="J24" s="63"/>
      <c r="K24" s="63"/>
      <c r="L24" s="62"/>
      <c r="M24" s="62"/>
      <c r="N24" s="62"/>
      <c r="O24" s="66"/>
      <c r="P24" s="152"/>
      <c r="Q24" s="152"/>
      <c r="R24" s="152"/>
      <c r="S24" s="152"/>
      <c r="T24" s="152"/>
      <c r="U24" s="152"/>
      <c r="V24" s="90"/>
      <c r="W24" s="152"/>
      <c r="X24" s="152"/>
      <c r="Y24" s="152"/>
      <c r="Z24" s="152"/>
      <c r="AA24" s="152"/>
      <c r="AB24" s="152"/>
      <c r="AC24" s="66"/>
      <c r="AD24" s="87"/>
      <c r="AE24" s="88"/>
      <c r="AF24" s="87"/>
      <c r="AG24" s="75"/>
      <c r="AH24" s="89"/>
      <c r="AI24" s="75"/>
      <c r="AJ24" s="89"/>
      <c r="AK24" s="75"/>
      <c r="AL24" s="75"/>
    </row>
    <row r="25" spans="1:38" ht="15.75" customHeight="1">
      <c r="A25" s="80"/>
      <c r="B25" s="62"/>
      <c r="C25" s="62"/>
      <c r="D25" s="62"/>
      <c r="E25" s="62"/>
      <c r="F25" s="62"/>
      <c r="G25" s="62"/>
      <c r="H25" s="62"/>
      <c r="I25" s="62"/>
      <c r="J25" s="63"/>
      <c r="K25" s="63"/>
      <c r="L25" s="62"/>
      <c r="M25" s="62"/>
      <c r="N25" s="62"/>
      <c r="O25" s="66"/>
      <c r="P25" s="152"/>
      <c r="Q25" s="152"/>
      <c r="R25" s="152"/>
      <c r="S25" s="152"/>
      <c r="T25" s="152"/>
      <c r="U25" s="152"/>
      <c r="V25" s="90"/>
      <c r="W25" s="152"/>
      <c r="X25" s="152"/>
      <c r="Y25" s="152"/>
      <c r="Z25" s="152"/>
      <c r="AA25" s="152"/>
      <c r="AB25" s="152"/>
      <c r="AC25" s="66"/>
      <c r="AD25" s="87"/>
      <c r="AE25" s="88"/>
      <c r="AF25" s="87"/>
      <c r="AG25" s="75"/>
      <c r="AH25" s="89"/>
      <c r="AI25" s="75"/>
      <c r="AJ25" s="89"/>
      <c r="AK25" s="75"/>
      <c r="AL25" s="75"/>
    </row>
    <row r="26" spans="1:38" ht="15.75" customHeight="1">
      <c r="A26" s="80"/>
      <c r="B26" s="164" t="s">
        <v>132</v>
      </c>
      <c r="C26" s="164"/>
      <c r="D26" s="164"/>
      <c r="E26" s="164"/>
      <c r="F26" s="164"/>
      <c r="G26" s="164"/>
      <c r="H26" s="164"/>
      <c r="I26" s="164"/>
      <c r="J26" s="164"/>
      <c r="K26" s="63"/>
      <c r="L26" s="62"/>
      <c r="M26" s="62"/>
      <c r="N26" s="62"/>
      <c r="O26" s="66"/>
      <c r="P26" s="153"/>
      <c r="Q26" s="153"/>
      <c r="R26" s="153"/>
      <c r="S26" s="153"/>
      <c r="T26" s="153"/>
      <c r="U26" s="153"/>
      <c r="V26" s="91"/>
      <c r="W26" s="153"/>
      <c r="X26" s="153"/>
      <c r="Y26" s="153"/>
      <c r="Z26" s="153"/>
      <c r="AA26" s="153"/>
      <c r="AB26" s="153"/>
      <c r="AC26" s="86"/>
      <c r="AD26" s="87"/>
      <c r="AE26" s="88"/>
      <c r="AF26" s="87"/>
      <c r="AG26" s="75"/>
      <c r="AH26" s="89"/>
      <c r="AI26" s="75"/>
      <c r="AJ26" s="89"/>
      <c r="AK26" s="75"/>
      <c r="AL26" s="75"/>
    </row>
    <row r="27" spans="1:38" ht="15.75" customHeight="1">
      <c r="A27" s="80"/>
      <c r="B27" s="164"/>
      <c r="C27" s="164"/>
      <c r="D27" s="164"/>
      <c r="E27" s="164"/>
      <c r="F27" s="164"/>
      <c r="G27" s="164"/>
      <c r="H27" s="164"/>
      <c r="I27" s="164"/>
      <c r="J27" s="164"/>
      <c r="K27" s="63"/>
      <c r="L27" s="62"/>
      <c r="M27" s="62"/>
      <c r="N27" s="62">
        <v>180</v>
      </c>
      <c r="O27" s="66"/>
      <c r="P27" s="92">
        <v>1</v>
      </c>
      <c r="Q27" s="93">
        <v>0.125</v>
      </c>
      <c r="R27" s="92">
        <v>0</v>
      </c>
      <c r="S27" s="92" t="s">
        <v>133</v>
      </c>
      <c r="T27" s="92">
        <v>0</v>
      </c>
      <c r="U27" s="92" t="s">
        <v>133</v>
      </c>
      <c r="V27" s="94">
        <f>R27+R28</f>
        <v>0</v>
      </c>
      <c r="W27" s="95">
        <v>2</v>
      </c>
      <c r="X27" s="93">
        <v>0.125</v>
      </c>
      <c r="Y27" s="92">
        <v>0</v>
      </c>
      <c r="Z27" s="92" t="s">
        <v>133</v>
      </c>
      <c r="AA27" s="92">
        <v>0</v>
      </c>
      <c r="AB27" s="92" t="s">
        <v>133</v>
      </c>
      <c r="AC27" s="94">
        <f>Y27+Y28</f>
        <v>0</v>
      </c>
      <c r="AD27" s="87"/>
      <c r="AE27" s="88"/>
      <c r="AF27" s="87"/>
      <c r="AG27" s="75"/>
      <c r="AH27" s="89"/>
      <c r="AI27" s="75"/>
      <c r="AJ27" s="89"/>
      <c r="AK27" s="75"/>
      <c r="AL27" s="75"/>
    </row>
    <row r="28" spans="1:38" ht="15.75" customHeight="1">
      <c r="A28" s="80"/>
      <c r="B28" s="164" t="s">
        <v>178</v>
      </c>
      <c r="C28" s="164"/>
      <c r="D28" s="164"/>
      <c r="E28" s="164"/>
      <c r="F28" s="164"/>
      <c r="G28" s="164"/>
      <c r="H28" s="164"/>
      <c r="I28" s="164"/>
      <c r="J28" s="164"/>
      <c r="K28" s="63"/>
      <c r="L28" s="62"/>
      <c r="M28" s="62"/>
      <c r="N28" s="62">
        <v>210</v>
      </c>
      <c r="O28" s="66"/>
      <c r="P28" s="81">
        <v>1</v>
      </c>
      <c r="Q28" s="96">
        <v>0.14583333333333301</v>
      </c>
      <c r="R28" s="92">
        <v>0</v>
      </c>
      <c r="S28" s="92" t="s">
        <v>133</v>
      </c>
      <c r="T28" s="92">
        <v>0</v>
      </c>
      <c r="U28" s="92" t="s">
        <v>133</v>
      </c>
      <c r="V28" s="94">
        <f t="shared" ref="V28:V73" si="0">R28+R29</f>
        <v>0</v>
      </c>
      <c r="W28" s="97">
        <v>2</v>
      </c>
      <c r="X28" s="96">
        <v>0.14583333333333301</v>
      </c>
      <c r="Y28" s="92">
        <v>0</v>
      </c>
      <c r="Z28" s="92" t="s">
        <v>133</v>
      </c>
      <c r="AA28" s="92">
        <v>0</v>
      </c>
      <c r="AB28" s="92" t="s">
        <v>133</v>
      </c>
      <c r="AC28" s="94">
        <f t="shared" ref="AC28:AC73" si="1">Y28+Y29</f>
        <v>0</v>
      </c>
      <c r="AD28" s="87"/>
      <c r="AE28" s="88"/>
      <c r="AF28" s="87"/>
      <c r="AG28" s="75"/>
      <c r="AH28" s="89"/>
      <c r="AI28" s="75"/>
      <c r="AJ28" s="89"/>
      <c r="AK28" s="75"/>
      <c r="AL28" s="75"/>
    </row>
    <row r="29" spans="1:38" ht="15.75" customHeight="1">
      <c r="A29" s="80"/>
      <c r="B29" s="164"/>
      <c r="C29" s="164"/>
      <c r="D29" s="164"/>
      <c r="E29" s="164"/>
      <c r="F29" s="164"/>
      <c r="G29" s="164"/>
      <c r="H29" s="164"/>
      <c r="I29" s="164"/>
      <c r="J29" s="164"/>
      <c r="K29" s="63"/>
      <c r="L29" s="62"/>
      <c r="M29" s="62"/>
      <c r="N29" s="62">
        <v>240</v>
      </c>
      <c r="O29" s="66"/>
      <c r="P29" s="81">
        <v>1</v>
      </c>
      <c r="Q29" s="96">
        <v>0.16666666666666699</v>
      </c>
      <c r="R29" s="92">
        <v>0</v>
      </c>
      <c r="S29" s="92" t="s">
        <v>133</v>
      </c>
      <c r="T29" s="92">
        <v>0</v>
      </c>
      <c r="U29" s="92" t="s">
        <v>133</v>
      </c>
      <c r="V29" s="94">
        <f t="shared" si="0"/>
        <v>0</v>
      </c>
      <c r="W29" s="97">
        <v>2</v>
      </c>
      <c r="X29" s="96">
        <v>0.16666666666666699</v>
      </c>
      <c r="Y29" s="92">
        <v>0</v>
      </c>
      <c r="Z29" s="92" t="s">
        <v>133</v>
      </c>
      <c r="AA29" s="92">
        <v>0</v>
      </c>
      <c r="AB29" s="92" t="s">
        <v>133</v>
      </c>
      <c r="AC29" s="94">
        <f t="shared" si="1"/>
        <v>0</v>
      </c>
      <c r="AD29" s="87"/>
      <c r="AE29" s="88"/>
      <c r="AF29" s="87"/>
      <c r="AG29" s="75"/>
      <c r="AH29" s="89"/>
      <c r="AI29" s="75"/>
      <c r="AJ29" s="89"/>
      <c r="AK29" s="75"/>
      <c r="AL29" s="75"/>
    </row>
    <row r="30" spans="1:38" ht="15.75" customHeight="1">
      <c r="A30" s="80"/>
      <c r="B30" s="164" t="s">
        <v>179</v>
      </c>
      <c r="C30" s="164"/>
      <c r="D30" s="164"/>
      <c r="E30" s="164"/>
      <c r="F30" s="164"/>
      <c r="G30" s="164"/>
      <c r="H30" s="164"/>
      <c r="I30" s="164"/>
      <c r="J30" s="164"/>
      <c r="K30" s="63"/>
      <c r="L30" s="62"/>
      <c r="M30" s="62"/>
      <c r="N30" s="62">
        <v>270</v>
      </c>
      <c r="O30" s="66"/>
      <c r="P30" s="81">
        <v>1</v>
      </c>
      <c r="Q30" s="96">
        <v>0.1875</v>
      </c>
      <c r="R30" s="92">
        <v>0</v>
      </c>
      <c r="S30" s="92" t="s">
        <v>133</v>
      </c>
      <c r="T30" s="92">
        <v>0</v>
      </c>
      <c r="U30" s="92" t="s">
        <v>133</v>
      </c>
      <c r="V30" s="94">
        <f t="shared" si="0"/>
        <v>1</v>
      </c>
      <c r="W30" s="97">
        <v>2</v>
      </c>
      <c r="X30" s="96">
        <v>0.1875</v>
      </c>
      <c r="Y30" s="92">
        <v>0</v>
      </c>
      <c r="Z30" s="92" t="s">
        <v>133</v>
      </c>
      <c r="AA30" s="92">
        <v>0</v>
      </c>
      <c r="AB30" s="92" t="s">
        <v>133</v>
      </c>
      <c r="AC30" s="94">
        <f t="shared" si="1"/>
        <v>0</v>
      </c>
      <c r="AD30" s="87"/>
      <c r="AE30" s="88"/>
      <c r="AF30" s="87"/>
      <c r="AG30" s="75"/>
      <c r="AH30" s="89"/>
      <c r="AI30" s="75"/>
      <c r="AJ30" s="89"/>
      <c r="AK30" s="75"/>
      <c r="AL30" s="75"/>
    </row>
    <row r="31" spans="1:38" ht="15.75" customHeight="1">
      <c r="A31" s="80"/>
      <c r="B31" s="164"/>
      <c r="C31" s="164"/>
      <c r="D31" s="164"/>
      <c r="E31" s="164"/>
      <c r="F31" s="164"/>
      <c r="G31" s="164"/>
      <c r="H31" s="164"/>
      <c r="I31" s="164"/>
      <c r="J31" s="164"/>
      <c r="K31" s="63"/>
      <c r="L31" s="62"/>
      <c r="M31" s="62"/>
      <c r="N31" s="62">
        <v>300</v>
      </c>
      <c r="O31" s="66"/>
      <c r="P31" s="81">
        <v>1</v>
      </c>
      <c r="Q31" s="96">
        <v>0.20833333333333334</v>
      </c>
      <c r="R31" s="92">
        <v>1</v>
      </c>
      <c r="S31" s="92" t="s">
        <v>136</v>
      </c>
      <c r="T31" s="92">
        <v>0</v>
      </c>
      <c r="U31" s="92" t="s">
        <v>133</v>
      </c>
      <c r="V31" s="94">
        <f t="shared" si="0"/>
        <v>2</v>
      </c>
      <c r="W31" s="97">
        <v>2</v>
      </c>
      <c r="X31" s="98">
        <v>0.20833333333333334</v>
      </c>
      <c r="Y31" s="92">
        <v>0</v>
      </c>
      <c r="Z31" s="92" t="s">
        <v>133</v>
      </c>
      <c r="AA31" s="92">
        <v>0</v>
      </c>
      <c r="AB31" s="92" t="s">
        <v>133</v>
      </c>
      <c r="AC31" s="94">
        <f t="shared" si="1"/>
        <v>1</v>
      </c>
      <c r="AD31" s="87"/>
      <c r="AE31" s="88"/>
      <c r="AF31" s="87"/>
      <c r="AG31" s="75"/>
      <c r="AH31" s="89"/>
      <c r="AI31" s="75"/>
      <c r="AJ31" s="89"/>
      <c r="AK31" s="75"/>
      <c r="AL31" s="75"/>
    </row>
    <row r="32" spans="1:38" ht="15.75" customHeight="1">
      <c r="A32" s="80"/>
      <c r="B32" s="80"/>
      <c r="C32" s="80"/>
      <c r="D32" s="80"/>
      <c r="E32" s="80"/>
      <c r="F32" s="80"/>
      <c r="G32" s="80"/>
      <c r="H32" s="80"/>
      <c r="I32" s="80"/>
      <c r="J32" s="63"/>
      <c r="K32" s="63"/>
      <c r="L32" s="62"/>
      <c r="M32" s="62"/>
      <c r="N32" s="99">
        <v>330</v>
      </c>
      <c r="O32" s="66"/>
      <c r="P32" s="92">
        <v>1</v>
      </c>
      <c r="Q32" s="93">
        <v>0.22916666666666666</v>
      </c>
      <c r="R32" s="92">
        <v>1</v>
      </c>
      <c r="S32" s="92" t="s">
        <v>136</v>
      </c>
      <c r="T32" s="92">
        <v>1</v>
      </c>
      <c r="U32" s="92" t="s">
        <v>136</v>
      </c>
      <c r="V32" s="94">
        <f t="shared" si="0"/>
        <v>2</v>
      </c>
      <c r="W32" s="95">
        <v>2</v>
      </c>
      <c r="X32" s="100">
        <v>0.22916666666666666</v>
      </c>
      <c r="Y32" s="92">
        <v>1</v>
      </c>
      <c r="Z32" s="92" t="s">
        <v>136</v>
      </c>
      <c r="AA32" s="92">
        <v>0</v>
      </c>
      <c r="AB32" s="92" t="s">
        <v>133</v>
      </c>
      <c r="AC32" s="94">
        <f t="shared" si="1"/>
        <v>2</v>
      </c>
      <c r="AD32" s="87"/>
      <c r="AE32" s="88"/>
      <c r="AF32" s="87"/>
      <c r="AG32" s="75"/>
      <c r="AH32" s="89"/>
      <c r="AI32" s="75"/>
      <c r="AJ32" s="89"/>
      <c r="AK32" s="75"/>
      <c r="AL32" s="75"/>
    </row>
    <row r="33" spans="1:38" ht="15.75" customHeight="1">
      <c r="A33" s="80"/>
      <c r="B33" s="165" t="s">
        <v>135</v>
      </c>
      <c r="C33" s="165"/>
      <c r="D33" s="165"/>
      <c r="E33" s="165"/>
      <c r="F33" s="165"/>
      <c r="G33" s="165"/>
      <c r="H33" s="165"/>
      <c r="I33" s="165"/>
      <c r="J33" s="165"/>
      <c r="K33" s="63"/>
      <c r="L33" s="62"/>
      <c r="M33" s="62"/>
      <c r="N33" s="99">
        <v>360</v>
      </c>
      <c r="O33" s="66"/>
      <c r="P33" s="92">
        <v>1</v>
      </c>
      <c r="Q33" s="93">
        <v>0.25</v>
      </c>
      <c r="R33" s="92">
        <v>1</v>
      </c>
      <c r="S33" s="92" t="s">
        <v>139</v>
      </c>
      <c r="T33" s="92">
        <v>1</v>
      </c>
      <c r="U33" s="92" t="s">
        <v>136</v>
      </c>
      <c r="V33" s="94">
        <f t="shared" si="0"/>
        <v>3</v>
      </c>
      <c r="W33" s="95">
        <v>2</v>
      </c>
      <c r="X33" s="100">
        <v>0.25</v>
      </c>
      <c r="Y33" s="92">
        <v>1</v>
      </c>
      <c r="Z33" s="92" t="s">
        <v>136</v>
      </c>
      <c r="AA33" s="92">
        <v>1</v>
      </c>
      <c r="AB33" s="92" t="s">
        <v>136</v>
      </c>
      <c r="AC33" s="94">
        <f t="shared" si="1"/>
        <v>2</v>
      </c>
      <c r="AD33" s="87"/>
      <c r="AE33" s="88"/>
      <c r="AF33" s="87"/>
      <c r="AG33" s="75"/>
      <c r="AH33" s="89"/>
      <c r="AI33" s="75"/>
      <c r="AJ33" s="89"/>
      <c r="AK33" s="75"/>
      <c r="AL33" s="75"/>
    </row>
    <row r="34" spans="1:38" ht="15.75" customHeight="1">
      <c r="A34" s="80"/>
      <c r="B34" s="165"/>
      <c r="C34" s="165"/>
      <c r="D34" s="165"/>
      <c r="E34" s="165"/>
      <c r="F34" s="165"/>
      <c r="G34" s="165"/>
      <c r="H34" s="165"/>
      <c r="I34" s="165"/>
      <c r="J34" s="165"/>
      <c r="K34" s="63"/>
      <c r="L34" s="62"/>
      <c r="M34" s="62"/>
      <c r="N34" s="62">
        <v>390</v>
      </c>
      <c r="O34" s="67"/>
      <c r="P34" s="92">
        <v>1</v>
      </c>
      <c r="Q34" s="93">
        <v>0.27083333333333331</v>
      </c>
      <c r="R34" s="92">
        <v>2</v>
      </c>
      <c r="S34" s="92" t="s">
        <v>139</v>
      </c>
      <c r="T34" s="92">
        <v>1</v>
      </c>
      <c r="U34" s="92" t="s">
        <v>139</v>
      </c>
      <c r="V34" s="94">
        <f t="shared" si="0"/>
        <v>6</v>
      </c>
      <c r="W34" s="95">
        <v>2</v>
      </c>
      <c r="X34" s="100">
        <v>0.27083333333333331</v>
      </c>
      <c r="Y34" s="92">
        <v>1</v>
      </c>
      <c r="Z34" s="92" t="s">
        <v>136</v>
      </c>
      <c r="AA34" s="92">
        <v>1</v>
      </c>
      <c r="AB34" s="92" t="s">
        <v>136</v>
      </c>
      <c r="AC34" s="94">
        <f t="shared" si="1"/>
        <v>2</v>
      </c>
      <c r="AD34" s="87"/>
      <c r="AE34" s="88"/>
      <c r="AF34" s="87"/>
      <c r="AG34" s="75"/>
      <c r="AH34" s="89"/>
      <c r="AI34" s="75"/>
      <c r="AJ34" s="89"/>
      <c r="AK34" s="75"/>
      <c r="AL34" s="75"/>
    </row>
    <row r="35" spans="1:38" ht="15.75" customHeight="1">
      <c r="A35" s="80"/>
      <c r="B35" s="157" t="s">
        <v>137</v>
      </c>
      <c r="C35" s="157"/>
      <c r="D35" s="157"/>
      <c r="E35" s="160">
        <f t="array" ref="E35">ROUND(MAX(IF(G104:G219=0,H104:H219)),2)</f>
        <v>10.83</v>
      </c>
      <c r="F35" s="80"/>
      <c r="G35" s="80"/>
      <c r="H35" s="80"/>
      <c r="I35" s="80"/>
      <c r="J35" s="63"/>
      <c r="K35" s="63"/>
      <c r="L35" s="62"/>
      <c r="M35" s="62"/>
      <c r="N35" s="62">
        <v>420</v>
      </c>
      <c r="O35" s="67"/>
      <c r="P35" s="92">
        <v>1</v>
      </c>
      <c r="Q35" s="93">
        <v>0.29166666666666669</v>
      </c>
      <c r="R35" s="92">
        <v>4</v>
      </c>
      <c r="S35" s="92">
        <v>8</v>
      </c>
      <c r="T35" s="92">
        <v>2</v>
      </c>
      <c r="U35" s="92" t="s">
        <v>139</v>
      </c>
      <c r="V35" s="94">
        <f t="shared" si="0"/>
        <v>8</v>
      </c>
      <c r="W35" s="95">
        <v>2</v>
      </c>
      <c r="X35" s="100">
        <v>0.29166666666666669</v>
      </c>
      <c r="Y35" s="92">
        <v>1</v>
      </c>
      <c r="Z35" s="92" t="s">
        <v>136</v>
      </c>
      <c r="AA35" s="92">
        <v>1</v>
      </c>
      <c r="AB35" s="92" t="s">
        <v>136</v>
      </c>
      <c r="AC35" s="94">
        <f t="shared" si="1"/>
        <v>2</v>
      </c>
      <c r="AD35" s="87"/>
      <c r="AE35" s="88"/>
      <c r="AF35" s="87"/>
      <c r="AG35" s="75"/>
      <c r="AH35" s="89"/>
      <c r="AI35" s="75"/>
      <c r="AJ35" s="89"/>
      <c r="AK35" s="75"/>
      <c r="AL35" s="75"/>
    </row>
    <row r="36" spans="1:38" ht="15.75" customHeight="1">
      <c r="A36" s="80"/>
      <c r="B36" s="157"/>
      <c r="C36" s="157"/>
      <c r="D36" s="157"/>
      <c r="E36" s="160"/>
      <c r="F36" s="80"/>
      <c r="G36" s="80"/>
      <c r="H36" s="80"/>
      <c r="I36" s="80"/>
      <c r="J36" s="63"/>
      <c r="K36" s="63"/>
      <c r="L36" s="62"/>
      <c r="M36" s="62"/>
      <c r="N36" s="62">
        <v>450</v>
      </c>
      <c r="O36" s="66"/>
      <c r="P36" s="81">
        <v>1</v>
      </c>
      <c r="Q36" s="96">
        <v>0.3125</v>
      </c>
      <c r="R36" s="92">
        <v>4</v>
      </c>
      <c r="S36" s="92">
        <v>8</v>
      </c>
      <c r="T36" s="92">
        <v>4</v>
      </c>
      <c r="U36" s="92">
        <v>8</v>
      </c>
      <c r="V36" s="94">
        <f t="shared" si="0"/>
        <v>8</v>
      </c>
      <c r="W36" s="97">
        <v>2</v>
      </c>
      <c r="X36" s="98">
        <v>0.3125</v>
      </c>
      <c r="Y36" s="92">
        <v>1</v>
      </c>
      <c r="Z36" s="92" t="s">
        <v>136</v>
      </c>
      <c r="AA36" s="92">
        <v>1</v>
      </c>
      <c r="AB36" s="92" t="s">
        <v>136</v>
      </c>
      <c r="AC36" s="94">
        <f t="shared" si="1"/>
        <v>2</v>
      </c>
      <c r="AD36" s="75"/>
      <c r="AE36" s="75"/>
      <c r="AF36" s="75"/>
      <c r="AG36" s="75"/>
      <c r="AH36" s="76"/>
      <c r="AI36" s="75"/>
      <c r="AJ36" s="75"/>
      <c r="AK36" s="75"/>
      <c r="AL36" s="75"/>
    </row>
    <row r="37" spans="1:38" ht="15.75" customHeight="1">
      <c r="A37" s="62"/>
      <c r="B37" s="157" t="s">
        <v>140</v>
      </c>
      <c r="C37" s="157"/>
      <c r="D37" s="157"/>
      <c r="E37" s="160">
        <f t="array" ref="E37">ROUND(MAX(IF(G104:G219=1,H104:H219)),2)</f>
        <v>11.41</v>
      </c>
      <c r="F37" s="80"/>
      <c r="G37" s="80"/>
      <c r="H37" s="80"/>
      <c r="I37" s="80"/>
      <c r="J37" s="63"/>
      <c r="K37" s="63"/>
      <c r="L37" s="62"/>
      <c r="M37" s="62"/>
      <c r="N37" s="62">
        <v>480</v>
      </c>
      <c r="O37" s="66"/>
      <c r="P37" s="81">
        <v>1</v>
      </c>
      <c r="Q37" s="96">
        <v>0.33333333333333331</v>
      </c>
      <c r="R37" s="92">
        <v>4</v>
      </c>
      <c r="S37" s="92">
        <v>8</v>
      </c>
      <c r="T37" s="92">
        <v>4</v>
      </c>
      <c r="U37" s="92">
        <v>8</v>
      </c>
      <c r="V37" s="94">
        <f t="shared" si="0"/>
        <v>8</v>
      </c>
      <c r="W37" s="97">
        <v>2</v>
      </c>
      <c r="X37" s="98">
        <v>0.33333333333333331</v>
      </c>
      <c r="Y37" s="92">
        <v>1</v>
      </c>
      <c r="Z37" s="92" t="s">
        <v>136</v>
      </c>
      <c r="AA37" s="92">
        <v>1</v>
      </c>
      <c r="AB37" s="92" t="s">
        <v>136</v>
      </c>
      <c r="AC37" s="94">
        <f t="shared" si="1"/>
        <v>2</v>
      </c>
    </row>
    <row r="38" spans="1:38" ht="15.75" customHeight="1">
      <c r="A38" s="80"/>
      <c r="B38" s="157"/>
      <c r="C38" s="157"/>
      <c r="D38" s="157"/>
      <c r="E38" s="160"/>
      <c r="F38" s="102"/>
      <c r="G38" s="102"/>
      <c r="H38" s="102"/>
      <c r="I38" s="102"/>
      <c r="J38" s="63"/>
      <c r="K38" s="63"/>
      <c r="L38" s="62"/>
      <c r="M38" s="62"/>
      <c r="N38" s="62">
        <v>510</v>
      </c>
      <c r="O38" s="66"/>
      <c r="P38" s="81">
        <v>1</v>
      </c>
      <c r="Q38" s="96">
        <v>0.35416666666666669</v>
      </c>
      <c r="R38" s="92">
        <v>4</v>
      </c>
      <c r="S38" s="92">
        <v>8</v>
      </c>
      <c r="T38" s="92">
        <v>4</v>
      </c>
      <c r="U38" s="92">
        <v>8</v>
      </c>
      <c r="V38" s="94">
        <f t="shared" si="0"/>
        <v>8</v>
      </c>
      <c r="W38" s="97">
        <v>2</v>
      </c>
      <c r="X38" s="98">
        <v>0.35416666666666669</v>
      </c>
      <c r="Y38" s="92">
        <v>1</v>
      </c>
      <c r="Z38" s="92" t="s">
        <v>139</v>
      </c>
      <c r="AA38" s="92">
        <v>1</v>
      </c>
      <c r="AB38" s="92" t="s">
        <v>136</v>
      </c>
      <c r="AC38" s="94">
        <f t="shared" si="1"/>
        <v>3</v>
      </c>
    </row>
    <row r="39" spans="1:38" ht="15.75" customHeight="1">
      <c r="A39" s="80"/>
      <c r="B39" s="157" t="s">
        <v>141</v>
      </c>
      <c r="C39" s="157"/>
      <c r="D39" s="157"/>
      <c r="E39" s="160">
        <f>SUM(E35:E38)</f>
        <v>22.240000000000002</v>
      </c>
      <c r="F39" s="80"/>
      <c r="G39" s="80"/>
      <c r="H39" s="80"/>
      <c r="I39" s="80"/>
      <c r="J39" s="63"/>
      <c r="K39" s="63"/>
      <c r="L39" s="62"/>
      <c r="M39" s="62"/>
      <c r="N39" s="62">
        <v>540</v>
      </c>
      <c r="O39" s="66"/>
      <c r="P39" s="81">
        <v>1</v>
      </c>
      <c r="Q39" s="96">
        <v>0.375</v>
      </c>
      <c r="R39" s="92">
        <v>4</v>
      </c>
      <c r="S39" s="92">
        <v>8</v>
      </c>
      <c r="T39" s="92">
        <v>4</v>
      </c>
      <c r="U39" s="92">
        <v>8</v>
      </c>
      <c r="V39" s="94">
        <f t="shared" si="0"/>
        <v>6</v>
      </c>
      <c r="W39" s="97">
        <v>2</v>
      </c>
      <c r="X39" s="98">
        <v>0.375</v>
      </c>
      <c r="Y39" s="92">
        <v>2</v>
      </c>
      <c r="Z39" s="92" t="s">
        <v>139</v>
      </c>
      <c r="AA39" s="92">
        <v>1</v>
      </c>
      <c r="AB39" s="92" t="s">
        <v>139</v>
      </c>
      <c r="AC39" s="94">
        <f t="shared" si="1"/>
        <v>3</v>
      </c>
    </row>
    <row r="40" spans="1:38" ht="15.75" customHeight="1">
      <c r="A40" s="80"/>
      <c r="B40" s="157"/>
      <c r="C40" s="157"/>
      <c r="D40" s="157"/>
      <c r="E40" s="160"/>
      <c r="F40" s="80"/>
      <c r="G40" s="80"/>
      <c r="H40" s="80"/>
      <c r="I40" s="80"/>
      <c r="J40" s="63"/>
      <c r="K40" s="63"/>
      <c r="L40" s="78"/>
      <c r="M40" s="62"/>
      <c r="N40" s="62">
        <v>570</v>
      </c>
      <c r="O40" s="66"/>
      <c r="P40" s="81">
        <v>1</v>
      </c>
      <c r="Q40" s="96">
        <v>0.39583333333333331</v>
      </c>
      <c r="R40" s="92">
        <v>2</v>
      </c>
      <c r="S40" s="92" t="s">
        <v>143</v>
      </c>
      <c r="T40" s="92">
        <v>4</v>
      </c>
      <c r="U40" s="92">
        <v>8</v>
      </c>
      <c r="V40" s="94">
        <f t="shared" si="0"/>
        <v>4</v>
      </c>
      <c r="W40" s="97">
        <v>2</v>
      </c>
      <c r="X40" s="98">
        <v>0.39583333333333331</v>
      </c>
      <c r="Y40" s="92">
        <v>1</v>
      </c>
      <c r="Z40" s="92" t="s">
        <v>139</v>
      </c>
      <c r="AA40" s="92">
        <v>2</v>
      </c>
      <c r="AB40" s="92" t="s">
        <v>139</v>
      </c>
      <c r="AC40" s="94">
        <f t="shared" si="1"/>
        <v>3</v>
      </c>
    </row>
    <row r="41" spans="1:38" ht="15.75" customHeight="1">
      <c r="A41" s="80"/>
      <c r="B41" s="157"/>
      <c r="C41" s="157"/>
      <c r="D41" s="157"/>
      <c r="E41" s="158"/>
      <c r="F41" s="103"/>
      <c r="G41" s="103"/>
      <c r="H41" s="103"/>
      <c r="I41" s="103"/>
      <c r="J41" s="63"/>
      <c r="K41" s="63"/>
      <c r="L41" s="62"/>
      <c r="M41" s="62"/>
      <c r="N41" s="62">
        <v>600</v>
      </c>
      <c r="O41" s="66"/>
      <c r="P41" s="81">
        <v>1</v>
      </c>
      <c r="Q41" s="96">
        <v>0.41666666666666669</v>
      </c>
      <c r="R41" s="92">
        <v>2</v>
      </c>
      <c r="S41" s="92" t="s">
        <v>143</v>
      </c>
      <c r="T41" s="92">
        <v>2</v>
      </c>
      <c r="U41" s="92" t="s">
        <v>143</v>
      </c>
      <c r="V41" s="94">
        <f t="shared" si="0"/>
        <v>4</v>
      </c>
      <c r="W41" s="97">
        <v>2</v>
      </c>
      <c r="X41" s="98">
        <v>0.41666666666666669</v>
      </c>
      <c r="Y41" s="92">
        <v>2</v>
      </c>
      <c r="Z41" s="92" t="s">
        <v>139</v>
      </c>
      <c r="AA41" s="92">
        <v>1</v>
      </c>
      <c r="AB41" s="92" t="s">
        <v>139</v>
      </c>
      <c r="AC41" s="94">
        <f t="shared" si="1"/>
        <v>3</v>
      </c>
    </row>
    <row r="42" spans="1:38" ht="15.75" customHeight="1">
      <c r="A42" s="80"/>
      <c r="B42" s="157"/>
      <c r="C42" s="157"/>
      <c r="D42" s="157"/>
      <c r="E42" s="158"/>
      <c r="F42" s="80"/>
      <c r="G42" s="80"/>
      <c r="H42" s="80"/>
      <c r="I42" s="80"/>
      <c r="J42" s="63"/>
      <c r="K42" s="63"/>
      <c r="L42" s="62"/>
      <c r="M42" s="62"/>
      <c r="N42" s="62">
        <v>630</v>
      </c>
      <c r="O42" s="66"/>
      <c r="P42" s="81">
        <v>1</v>
      </c>
      <c r="Q42" s="96">
        <v>0.4375</v>
      </c>
      <c r="R42" s="92">
        <v>2</v>
      </c>
      <c r="S42" s="92" t="s">
        <v>143</v>
      </c>
      <c r="T42" s="92">
        <v>2</v>
      </c>
      <c r="U42" s="92" t="s">
        <v>143</v>
      </c>
      <c r="V42" s="94">
        <f t="shared" si="0"/>
        <v>4</v>
      </c>
      <c r="W42" s="97">
        <v>2</v>
      </c>
      <c r="X42" s="98">
        <v>0.4375</v>
      </c>
      <c r="Y42" s="92">
        <v>1</v>
      </c>
      <c r="Z42" s="92" t="s">
        <v>139</v>
      </c>
      <c r="AA42" s="92">
        <v>2</v>
      </c>
      <c r="AB42" s="92" t="s">
        <v>139</v>
      </c>
      <c r="AC42" s="94">
        <f t="shared" si="1"/>
        <v>3</v>
      </c>
    </row>
    <row r="43" spans="1:38" ht="15.75" customHeight="1">
      <c r="A43" s="80"/>
      <c r="B43" s="80"/>
      <c r="C43" s="80"/>
      <c r="D43" s="80"/>
      <c r="E43" s="80"/>
      <c r="F43" s="80"/>
      <c r="G43" s="80"/>
      <c r="H43" s="80"/>
      <c r="I43" s="80"/>
      <c r="J43" s="63"/>
      <c r="K43" s="63"/>
      <c r="L43" s="62"/>
      <c r="M43" s="62"/>
      <c r="N43" s="62">
        <v>660</v>
      </c>
      <c r="O43" s="66"/>
      <c r="P43" s="81">
        <v>1</v>
      </c>
      <c r="Q43" s="96">
        <v>0.45833333333333298</v>
      </c>
      <c r="R43" s="92">
        <v>2</v>
      </c>
      <c r="S43" s="92" t="s">
        <v>143</v>
      </c>
      <c r="T43" s="92">
        <v>2</v>
      </c>
      <c r="U43" s="92" t="s">
        <v>143</v>
      </c>
      <c r="V43" s="94">
        <f t="shared" si="0"/>
        <v>4</v>
      </c>
      <c r="W43" s="97">
        <v>2</v>
      </c>
      <c r="X43" s="98">
        <v>0.45833333333333298</v>
      </c>
      <c r="Y43" s="92">
        <v>2</v>
      </c>
      <c r="Z43" s="92" t="s">
        <v>139</v>
      </c>
      <c r="AA43" s="92">
        <v>1</v>
      </c>
      <c r="AB43" s="92" t="s">
        <v>139</v>
      </c>
      <c r="AC43" s="94">
        <f t="shared" si="1"/>
        <v>3</v>
      </c>
    </row>
    <row r="44" spans="1:38" ht="15.75" customHeight="1">
      <c r="A44" s="80"/>
      <c r="B44" s="80"/>
      <c r="C44" s="80"/>
      <c r="D44" s="80"/>
      <c r="E44" s="80"/>
      <c r="F44" s="80"/>
      <c r="G44" s="80"/>
      <c r="H44" s="80"/>
      <c r="I44" s="80"/>
      <c r="J44" s="63"/>
      <c r="K44" s="63"/>
      <c r="L44" s="62"/>
      <c r="M44" s="62"/>
      <c r="N44" s="62">
        <v>690</v>
      </c>
      <c r="O44" s="66"/>
      <c r="P44" s="81">
        <v>1</v>
      </c>
      <c r="Q44" s="96">
        <v>0.47916666666666702</v>
      </c>
      <c r="R44" s="92">
        <v>2</v>
      </c>
      <c r="S44" s="92" t="s">
        <v>143</v>
      </c>
      <c r="T44" s="92">
        <v>2</v>
      </c>
      <c r="U44" s="92" t="s">
        <v>143</v>
      </c>
      <c r="V44" s="94">
        <f t="shared" si="0"/>
        <v>4</v>
      </c>
      <c r="W44" s="97">
        <v>2</v>
      </c>
      <c r="X44" s="98">
        <v>0.47916666666666702</v>
      </c>
      <c r="Y44" s="92">
        <v>1</v>
      </c>
      <c r="Z44" s="92" t="s">
        <v>139</v>
      </c>
      <c r="AA44" s="92">
        <v>2</v>
      </c>
      <c r="AB44" s="92" t="s">
        <v>139</v>
      </c>
      <c r="AC44" s="94">
        <f t="shared" si="1"/>
        <v>3</v>
      </c>
    </row>
    <row r="45" spans="1:38" ht="15.75" customHeight="1">
      <c r="A45" s="80"/>
      <c r="B45" s="80"/>
      <c r="C45" s="80"/>
      <c r="D45" s="80"/>
      <c r="E45" s="80"/>
      <c r="F45" s="80"/>
      <c r="G45" s="80"/>
      <c r="H45" s="80"/>
      <c r="I45" s="80"/>
      <c r="J45" s="63"/>
      <c r="K45" s="63"/>
      <c r="L45" s="62"/>
      <c r="M45" s="62"/>
      <c r="N45" s="62">
        <v>720</v>
      </c>
      <c r="O45" s="66"/>
      <c r="P45" s="81">
        <v>1</v>
      </c>
      <c r="Q45" s="96">
        <v>0.5</v>
      </c>
      <c r="R45" s="92">
        <v>2</v>
      </c>
      <c r="S45" s="92" t="s">
        <v>143</v>
      </c>
      <c r="T45" s="92">
        <v>2</v>
      </c>
      <c r="U45" s="92" t="s">
        <v>143</v>
      </c>
      <c r="V45" s="94">
        <f t="shared" si="0"/>
        <v>4</v>
      </c>
      <c r="W45" s="97">
        <v>2</v>
      </c>
      <c r="X45" s="98">
        <v>0.5</v>
      </c>
      <c r="Y45" s="92">
        <v>2</v>
      </c>
      <c r="Z45" s="92" t="s">
        <v>139</v>
      </c>
      <c r="AA45" s="92">
        <v>1</v>
      </c>
      <c r="AB45" s="92" t="s">
        <v>139</v>
      </c>
      <c r="AC45" s="94">
        <f t="shared" si="1"/>
        <v>3</v>
      </c>
    </row>
    <row r="46" spans="1:38" ht="15.75" customHeight="1">
      <c r="A46" s="80"/>
      <c r="B46" s="80"/>
      <c r="C46" s="80"/>
      <c r="D46" s="80"/>
      <c r="E46" s="80"/>
      <c r="F46" s="80"/>
      <c r="G46" s="80"/>
      <c r="H46" s="80"/>
      <c r="I46" s="80"/>
      <c r="J46" s="63"/>
      <c r="K46" s="63"/>
      <c r="L46" s="62"/>
      <c r="M46" s="62"/>
      <c r="N46" s="62">
        <v>750</v>
      </c>
      <c r="O46" s="66"/>
      <c r="P46" s="81">
        <v>1</v>
      </c>
      <c r="Q46" s="96">
        <v>0.52083333333333337</v>
      </c>
      <c r="R46" s="92">
        <v>2</v>
      </c>
      <c r="S46" s="92" t="s">
        <v>143</v>
      </c>
      <c r="T46" s="92">
        <v>2</v>
      </c>
      <c r="U46" s="92" t="s">
        <v>143</v>
      </c>
      <c r="V46" s="94">
        <f t="shared" si="0"/>
        <v>4</v>
      </c>
      <c r="W46" s="97">
        <v>2</v>
      </c>
      <c r="X46" s="98">
        <v>0.52083333333333337</v>
      </c>
      <c r="Y46" s="92">
        <v>1</v>
      </c>
      <c r="Z46" s="92" t="s">
        <v>139</v>
      </c>
      <c r="AA46" s="92">
        <v>2</v>
      </c>
      <c r="AB46" s="92" t="s">
        <v>139</v>
      </c>
      <c r="AC46" s="94">
        <f t="shared" si="1"/>
        <v>3</v>
      </c>
    </row>
    <row r="47" spans="1:38" ht="15.75" customHeight="1">
      <c r="A47" s="80"/>
      <c r="B47" s="80"/>
      <c r="C47" s="80"/>
      <c r="D47" s="80"/>
      <c r="E47" s="80"/>
      <c r="F47" s="80"/>
      <c r="G47" s="80"/>
      <c r="H47" s="80"/>
      <c r="I47" s="80"/>
      <c r="J47" s="63"/>
      <c r="K47" s="63"/>
      <c r="L47" s="62"/>
      <c r="M47" s="62"/>
      <c r="N47" s="62">
        <v>780</v>
      </c>
      <c r="O47" s="66"/>
      <c r="P47" s="81">
        <v>1</v>
      </c>
      <c r="Q47" s="96">
        <v>0.54166666666666663</v>
      </c>
      <c r="R47" s="92">
        <v>2</v>
      </c>
      <c r="S47" s="92" t="s">
        <v>143</v>
      </c>
      <c r="T47" s="92">
        <v>2</v>
      </c>
      <c r="U47" s="92" t="s">
        <v>143</v>
      </c>
      <c r="V47" s="94">
        <f t="shared" si="0"/>
        <v>4</v>
      </c>
      <c r="W47" s="97">
        <v>2</v>
      </c>
      <c r="X47" s="98">
        <v>0.54166666666666663</v>
      </c>
      <c r="Y47" s="92">
        <v>2</v>
      </c>
      <c r="Z47" s="92" t="s">
        <v>139</v>
      </c>
      <c r="AA47" s="92">
        <v>1</v>
      </c>
      <c r="AB47" s="92" t="s">
        <v>139</v>
      </c>
      <c r="AC47" s="94">
        <f t="shared" si="1"/>
        <v>3</v>
      </c>
    </row>
    <row r="48" spans="1:38" ht="15.75" customHeight="1">
      <c r="A48" s="80"/>
      <c r="B48" s="80"/>
      <c r="C48" s="80"/>
      <c r="D48" s="80"/>
      <c r="E48" s="80"/>
      <c r="F48" s="80"/>
      <c r="G48" s="80"/>
      <c r="H48" s="80"/>
      <c r="I48" s="80"/>
      <c r="J48" s="63"/>
      <c r="K48" s="63"/>
      <c r="L48" s="62"/>
      <c r="M48" s="62"/>
      <c r="N48" s="62">
        <v>810</v>
      </c>
      <c r="O48" s="66"/>
      <c r="P48" s="81">
        <v>1</v>
      </c>
      <c r="Q48" s="96">
        <v>0.5625</v>
      </c>
      <c r="R48" s="92">
        <v>2</v>
      </c>
      <c r="S48" s="92" t="s">
        <v>143</v>
      </c>
      <c r="T48" s="92">
        <v>2</v>
      </c>
      <c r="U48" s="92" t="s">
        <v>143</v>
      </c>
      <c r="V48" s="94">
        <f t="shared" si="0"/>
        <v>4</v>
      </c>
      <c r="W48" s="97">
        <v>2</v>
      </c>
      <c r="X48" s="98">
        <v>0.5625</v>
      </c>
      <c r="Y48" s="92">
        <v>1</v>
      </c>
      <c r="Z48" s="92" t="s">
        <v>139</v>
      </c>
      <c r="AA48" s="92">
        <v>2</v>
      </c>
      <c r="AB48" s="92" t="s">
        <v>139</v>
      </c>
      <c r="AC48" s="94">
        <f t="shared" si="1"/>
        <v>3</v>
      </c>
    </row>
    <row r="49" spans="1:34" ht="15.75" customHeight="1">
      <c r="A49" s="80"/>
      <c r="B49" s="80"/>
      <c r="C49" s="80"/>
      <c r="D49" s="80"/>
      <c r="E49" s="80"/>
      <c r="F49" s="80"/>
      <c r="G49" s="80"/>
      <c r="H49" s="80"/>
      <c r="I49" s="80"/>
      <c r="J49" s="63"/>
      <c r="K49" s="63"/>
      <c r="L49" s="62"/>
      <c r="M49" s="62"/>
      <c r="N49" s="62">
        <v>840</v>
      </c>
      <c r="O49" s="66"/>
      <c r="P49" s="81">
        <v>1</v>
      </c>
      <c r="Q49" s="96">
        <v>0.58333333333333337</v>
      </c>
      <c r="R49" s="92">
        <v>2</v>
      </c>
      <c r="S49" s="92" t="s">
        <v>143</v>
      </c>
      <c r="T49" s="92">
        <v>2</v>
      </c>
      <c r="U49" s="92" t="s">
        <v>143</v>
      </c>
      <c r="V49" s="94">
        <f t="shared" si="0"/>
        <v>5</v>
      </c>
      <c r="W49" s="97">
        <v>2</v>
      </c>
      <c r="X49" s="98">
        <v>0.58333333333333337</v>
      </c>
      <c r="Y49" s="92">
        <v>2</v>
      </c>
      <c r="Z49" s="92" t="s">
        <v>139</v>
      </c>
      <c r="AA49" s="92">
        <v>1</v>
      </c>
      <c r="AB49" s="92" t="s">
        <v>139</v>
      </c>
      <c r="AC49" s="94">
        <f t="shared" si="1"/>
        <v>3</v>
      </c>
      <c r="AH49" s="68"/>
    </row>
    <row r="50" spans="1:34" ht="15.75" customHeight="1">
      <c r="A50" s="80"/>
      <c r="B50" s="80"/>
      <c r="C50" s="80"/>
      <c r="D50" s="80"/>
      <c r="E50" s="80"/>
      <c r="F50" s="80"/>
      <c r="G50" s="80"/>
      <c r="H50" s="80"/>
      <c r="I50" s="80"/>
      <c r="J50" s="63"/>
      <c r="K50" s="63"/>
      <c r="L50" s="62"/>
      <c r="M50" s="62"/>
      <c r="N50" s="62">
        <v>870</v>
      </c>
      <c r="O50" s="66"/>
      <c r="P50" s="81">
        <v>1</v>
      </c>
      <c r="Q50" s="96">
        <v>0.60416666666666663</v>
      </c>
      <c r="R50" s="92">
        <v>3</v>
      </c>
      <c r="S50" s="92" t="s">
        <v>142</v>
      </c>
      <c r="T50" s="92">
        <v>2</v>
      </c>
      <c r="U50" s="92" t="s">
        <v>143</v>
      </c>
      <c r="V50" s="94">
        <f t="shared" si="0"/>
        <v>5</v>
      </c>
      <c r="W50" s="97">
        <v>2</v>
      </c>
      <c r="X50" s="98">
        <v>0.60416666666666663</v>
      </c>
      <c r="Y50" s="92">
        <v>1</v>
      </c>
      <c r="Z50" s="92" t="s">
        <v>139</v>
      </c>
      <c r="AA50" s="92">
        <v>2</v>
      </c>
      <c r="AB50" s="92" t="s">
        <v>139</v>
      </c>
      <c r="AC50" s="94">
        <f t="shared" si="1"/>
        <v>3</v>
      </c>
      <c r="AH50" s="68"/>
    </row>
    <row r="51" spans="1:34" ht="15.75" customHeight="1">
      <c r="A51" s="80"/>
      <c r="B51" s="80"/>
      <c r="C51" s="80"/>
      <c r="D51" s="80"/>
      <c r="E51" s="80"/>
      <c r="F51" s="80"/>
      <c r="G51" s="80"/>
      <c r="H51" s="80"/>
      <c r="I51" s="80"/>
      <c r="J51" s="63"/>
      <c r="K51" s="63"/>
      <c r="L51" s="62"/>
      <c r="M51" s="62"/>
      <c r="N51" s="62">
        <v>900</v>
      </c>
      <c r="O51" s="66"/>
      <c r="P51" s="81">
        <v>1</v>
      </c>
      <c r="Q51" s="96">
        <v>0.625</v>
      </c>
      <c r="R51" s="92">
        <v>2</v>
      </c>
      <c r="S51" s="92" t="s">
        <v>142</v>
      </c>
      <c r="T51" s="92">
        <v>3</v>
      </c>
      <c r="U51" s="92" t="s">
        <v>142</v>
      </c>
      <c r="V51" s="94">
        <f t="shared" si="0"/>
        <v>5</v>
      </c>
      <c r="W51" s="97">
        <v>2</v>
      </c>
      <c r="X51" s="98">
        <v>0.625</v>
      </c>
      <c r="Y51" s="92">
        <v>2</v>
      </c>
      <c r="Z51" s="92" t="s">
        <v>139</v>
      </c>
      <c r="AA51" s="92">
        <v>1</v>
      </c>
      <c r="AB51" s="92" t="s">
        <v>139</v>
      </c>
      <c r="AC51" s="94">
        <f t="shared" si="1"/>
        <v>3</v>
      </c>
      <c r="AH51" s="68"/>
    </row>
    <row r="52" spans="1:34" ht="15.75" customHeight="1">
      <c r="A52" s="80"/>
      <c r="B52" s="80"/>
      <c r="C52" s="80"/>
      <c r="D52" s="80"/>
      <c r="E52" s="80"/>
      <c r="F52" s="80"/>
      <c r="G52" s="80"/>
      <c r="H52" s="80"/>
      <c r="I52" s="80"/>
      <c r="J52" s="63"/>
      <c r="K52" s="63"/>
      <c r="L52" s="62"/>
      <c r="M52" s="62"/>
      <c r="N52" s="62">
        <v>930</v>
      </c>
      <c r="O52" s="66"/>
      <c r="P52" s="81">
        <v>1</v>
      </c>
      <c r="Q52" s="96">
        <v>0.64583333333333337</v>
      </c>
      <c r="R52" s="92">
        <v>3</v>
      </c>
      <c r="S52" s="92" t="s">
        <v>142</v>
      </c>
      <c r="T52" s="92">
        <v>2</v>
      </c>
      <c r="U52" s="92" t="s">
        <v>142</v>
      </c>
      <c r="V52" s="94">
        <f t="shared" si="0"/>
        <v>5</v>
      </c>
      <c r="W52" s="97">
        <v>2</v>
      </c>
      <c r="X52" s="98">
        <v>0.64583333333333337</v>
      </c>
      <c r="Y52" s="92">
        <v>1</v>
      </c>
      <c r="Z52" s="92" t="s">
        <v>139</v>
      </c>
      <c r="AA52" s="92">
        <v>2</v>
      </c>
      <c r="AB52" s="92" t="s">
        <v>139</v>
      </c>
      <c r="AC52" s="94">
        <f t="shared" si="1"/>
        <v>3</v>
      </c>
      <c r="AH52" s="68"/>
    </row>
    <row r="53" spans="1:34" ht="15.75" customHeight="1">
      <c r="A53" s="80"/>
      <c r="B53" s="80"/>
      <c r="C53" s="80"/>
      <c r="D53" s="80"/>
      <c r="E53" s="80"/>
      <c r="F53" s="80"/>
      <c r="G53" s="80"/>
      <c r="H53" s="80"/>
      <c r="I53" s="80"/>
      <c r="J53" s="63"/>
      <c r="K53" s="63"/>
      <c r="L53" s="62"/>
      <c r="M53" s="62"/>
      <c r="N53" s="62">
        <v>960</v>
      </c>
      <c r="O53" s="66"/>
      <c r="P53" s="81">
        <v>1</v>
      </c>
      <c r="Q53" s="96">
        <v>0.66666666666666663</v>
      </c>
      <c r="R53" s="92">
        <v>2</v>
      </c>
      <c r="S53" s="92" t="s">
        <v>142</v>
      </c>
      <c r="T53" s="92">
        <v>3</v>
      </c>
      <c r="U53" s="92" t="s">
        <v>142</v>
      </c>
      <c r="V53" s="94">
        <f t="shared" si="0"/>
        <v>5</v>
      </c>
      <c r="W53" s="97">
        <v>2</v>
      </c>
      <c r="X53" s="98">
        <v>0.66666666666666663</v>
      </c>
      <c r="Y53" s="92">
        <v>2</v>
      </c>
      <c r="Z53" s="92" t="s">
        <v>139</v>
      </c>
      <c r="AA53" s="92">
        <v>1</v>
      </c>
      <c r="AB53" s="92" t="s">
        <v>139</v>
      </c>
      <c r="AC53" s="94">
        <f t="shared" si="1"/>
        <v>3</v>
      </c>
      <c r="AH53" s="68"/>
    </row>
    <row r="54" spans="1:34" ht="15.75" customHeight="1">
      <c r="A54" s="80"/>
      <c r="B54" s="80"/>
      <c r="C54" s="80"/>
      <c r="D54" s="80"/>
      <c r="E54" s="80"/>
      <c r="F54" s="80"/>
      <c r="G54" s="80"/>
      <c r="H54" s="80"/>
      <c r="I54" s="80"/>
      <c r="J54" s="63"/>
      <c r="K54" s="63"/>
      <c r="L54" s="62"/>
      <c r="M54" s="62"/>
      <c r="N54" s="62">
        <v>990</v>
      </c>
      <c r="O54" s="66"/>
      <c r="P54" s="81">
        <v>1</v>
      </c>
      <c r="Q54" s="96">
        <v>0.6875</v>
      </c>
      <c r="R54" s="92">
        <v>3</v>
      </c>
      <c r="S54" s="92">
        <v>10</v>
      </c>
      <c r="T54" s="92">
        <v>2</v>
      </c>
      <c r="U54" s="92" t="s">
        <v>142</v>
      </c>
      <c r="V54" s="94">
        <f t="shared" si="0"/>
        <v>6</v>
      </c>
      <c r="W54" s="97">
        <v>2</v>
      </c>
      <c r="X54" s="98">
        <v>0.6875</v>
      </c>
      <c r="Y54" s="92">
        <v>1</v>
      </c>
      <c r="Z54" s="92" t="s">
        <v>139</v>
      </c>
      <c r="AA54" s="92">
        <v>2</v>
      </c>
      <c r="AB54" s="92" t="s">
        <v>139</v>
      </c>
      <c r="AC54" s="94">
        <f t="shared" si="1"/>
        <v>3</v>
      </c>
      <c r="AH54" s="68"/>
    </row>
    <row r="55" spans="1:34" ht="15.75" customHeight="1">
      <c r="A55" s="80"/>
      <c r="B55" s="80"/>
      <c r="C55" s="80"/>
      <c r="D55" s="80"/>
      <c r="E55" s="80"/>
      <c r="F55" s="80"/>
      <c r="G55" s="80"/>
      <c r="H55" s="80"/>
      <c r="I55" s="80"/>
      <c r="J55" s="63"/>
      <c r="K55" s="63"/>
      <c r="L55" s="62"/>
      <c r="M55" s="62"/>
      <c r="N55" s="62">
        <v>1020</v>
      </c>
      <c r="O55" s="66"/>
      <c r="P55" s="81">
        <v>1</v>
      </c>
      <c r="Q55" s="96">
        <v>0.70833333333333337</v>
      </c>
      <c r="R55" s="92">
        <v>3</v>
      </c>
      <c r="S55" s="92">
        <v>10</v>
      </c>
      <c r="T55" s="92">
        <v>3</v>
      </c>
      <c r="U55" s="92">
        <v>10</v>
      </c>
      <c r="V55" s="94">
        <f t="shared" si="0"/>
        <v>6</v>
      </c>
      <c r="W55" s="97">
        <v>2</v>
      </c>
      <c r="X55" s="98">
        <v>0.70833333333333337</v>
      </c>
      <c r="Y55" s="92">
        <v>2</v>
      </c>
      <c r="Z55" s="92" t="s">
        <v>139</v>
      </c>
      <c r="AA55" s="92">
        <v>1</v>
      </c>
      <c r="AB55" s="92" t="s">
        <v>139</v>
      </c>
      <c r="AC55" s="94">
        <f t="shared" si="1"/>
        <v>3</v>
      </c>
      <c r="AH55" s="68"/>
    </row>
    <row r="56" spans="1:34" ht="15.75" customHeight="1">
      <c r="A56" s="80"/>
      <c r="B56" s="80"/>
      <c r="C56" s="80"/>
      <c r="D56" s="80"/>
      <c r="E56" s="80"/>
      <c r="F56" s="80"/>
      <c r="G56" s="80"/>
      <c r="H56" s="80"/>
      <c r="I56" s="80"/>
      <c r="J56" s="63"/>
      <c r="K56" s="63"/>
      <c r="L56" s="62"/>
      <c r="M56" s="62"/>
      <c r="N56" s="62">
        <v>1050</v>
      </c>
      <c r="O56" s="66"/>
      <c r="P56" s="81">
        <v>1</v>
      </c>
      <c r="Q56" s="96">
        <v>0.72916666666666663</v>
      </c>
      <c r="R56" s="92">
        <v>3</v>
      </c>
      <c r="S56" s="92">
        <v>10</v>
      </c>
      <c r="T56" s="92">
        <v>3</v>
      </c>
      <c r="U56" s="92">
        <v>10</v>
      </c>
      <c r="V56" s="94">
        <f t="shared" si="0"/>
        <v>6</v>
      </c>
      <c r="W56" s="97">
        <v>2</v>
      </c>
      <c r="X56" s="98">
        <v>0.72916666666666663</v>
      </c>
      <c r="Y56" s="92">
        <v>1</v>
      </c>
      <c r="Z56" s="92" t="s">
        <v>139</v>
      </c>
      <c r="AA56" s="92">
        <v>2</v>
      </c>
      <c r="AB56" s="92" t="s">
        <v>139</v>
      </c>
      <c r="AC56" s="94">
        <f t="shared" si="1"/>
        <v>3</v>
      </c>
      <c r="AH56" s="68"/>
    </row>
    <row r="57" spans="1:34" ht="15.75" customHeight="1">
      <c r="A57" s="80"/>
      <c r="B57" s="80"/>
      <c r="C57" s="80"/>
      <c r="D57" s="80"/>
      <c r="E57" s="80"/>
      <c r="F57" s="80"/>
      <c r="G57" s="80"/>
      <c r="H57" s="80"/>
      <c r="I57" s="80"/>
      <c r="J57" s="63"/>
      <c r="K57" s="63"/>
      <c r="L57" s="62"/>
      <c r="M57" s="62"/>
      <c r="N57" s="62">
        <v>1080</v>
      </c>
      <c r="O57" s="66"/>
      <c r="P57" s="81">
        <v>1</v>
      </c>
      <c r="Q57" s="96">
        <v>0.75</v>
      </c>
      <c r="R57" s="92">
        <v>3</v>
      </c>
      <c r="S57" s="92">
        <v>10</v>
      </c>
      <c r="T57" s="92">
        <v>3</v>
      </c>
      <c r="U57" s="92">
        <v>10</v>
      </c>
      <c r="V57" s="94">
        <f t="shared" si="0"/>
        <v>6</v>
      </c>
      <c r="W57" s="97">
        <v>2</v>
      </c>
      <c r="X57" s="98">
        <v>0.75</v>
      </c>
      <c r="Y57" s="92">
        <v>2</v>
      </c>
      <c r="Z57" s="92" t="s">
        <v>139</v>
      </c>
      <c r="AA57" s="92">
        <v>1</v>
      </c>
      <c r="AB57" s="92" t="s">
        <v>139</v>
      </c>
      <c r="AC57" s="94">
        <f t="shared" si="1"/>
        <v>3</v>
      </c>
      <c r="AH57" s="68"/>
    </row>
    <row r="58" spans="1:34" ht="15.75" customHeight="1">
      <c r="A58" s="80"/>
      <c r="B58" s="80"/>
      <c r="C58" s="80"/>
      <c r="D58" s="80"/>
      <c r="E58" s="80"/>
      <c r="F58" s="80"/>
      <c r="G58" s="80"/>
      <c r="H58" s="80"/>
      <c r="I58" s="80"/>
      <c r="J58" s="63"/>
      <c r="K58" s="63"/>
      <c r="L58" s="62"/>
      <c r="M58" s="62"/>
      <c r="N58" s="62">
        <v>1110</v>
      </c>
      <c r="O58" s="66"/>
      <c r="P58" s="81">
        <v>1</v>
      </c>
      <c r="Q58" s="96">
        <v>0.77083333333333337</v>
      </c>
      <c r="R58" s="92">
        <v>3</v>
      </c>
      <c r="S58" s="92">
        <v>10</v>
      </c>
      <c r="T58" s="92">
        <v>3</v>
      </c>
      <c r="U58" s="92">
        <v>10</v>
      </c>
      <c r="V58" s="94">
        <f t="shared" si="0"/>
        <v>5</v>
      </c>
      <c r="W58" s="97">
        <v>2</v>
      </c>
      <c r="X58" s="98">
        <v>0.77083333333333337</v>
      </c>
      <c r="Y58" s="92">
        <v>1</v>
      </c>
      <c r="Z58" s="92" t="s">
        <v>139</v>
      </c>
      <c r="AA58" s="92">
        <v>2</v>
      </c>
      <c r="AB58" s="92" t="s">
        <v>139</v>
      </c>
      <c r="AC58" s="94">
        <f t="shared" si="1"/>
        <v>3</v>
      </c>
      <c r="AH58" s="68"/>
    </row>
    <row r="59" spans="1:34" ht="15.75" customHeight="1">
      <c r="A59" s="80"/>
      <c r="B59" s="80"/>
      <c r="C59" s="80"/>
      <c r="D59" s="80"/>
      <c r="E59" s="80"/>
      <c r="F59" s="80"/>
      <c r="G59" s="80"/>
      <c r="H59" s="80"/>
      <c r="I59" s="80"/>
      <c r="J59" s="63"/>
      <c r="K59" s="63"/>
      <c r="L59" s="62"/>
      <c r="M59" s="62"/>
      <c r="N59" s="62">
        <v>1140</v>
      </c>
      <c r="O59" s="66"/>
      <c r="P59" s="81">
        <v>1</v>
      </c>
      <c r="Q59" s="96">
        <v>0.79166666666666663</v>
      </c>
      <c r="R59" s="92">
        <v>2</v>
      </c>
      <c r="S59" s="92" t="s">
        <v>143</v>
      </c>
      <c r="T59" s="92">
        <v>3</v>
      </c>
      <c r="U59" s="92">
        <v>10</v>
      </c>
      <c r="V59" s="94">
        <f t="shared" si="0"/>
        <v>4</v>
      </c>
      <c r="W59" s="97">
        <v>2</v>
      </c>
      <c r="X59" s="98">
        <v>0.79166666666666663</v>
      </c>
      <c r="Y59" s="92">
        <v>2</v>
      </c>
      <c r="Z59" s="92" t="s">
        <v>139</v>
      </c>
      <c r="AA59" s="92">
        <v>1</v>
      </c>
      <c r="AB59" s="92" t="s">
        <v>139</v>
      </c>
      <c r="AC59" s="94">
        <f t="shared" si="1"/>
        <v>3</v>
      </c>
      <c r="AH59" s="68"/>
    </row>
    <row r="60" spans="1:34" ht="15.75" customHeight="1">
      <c r="A60" s="80"/>
      <c r="B60" s="80"/>
      <c r="C60" s="80"/>
      <c r="D60" s="80"/>
      <c r="E60" s="102"/>
      <c r="F60" s="102"/>
      <c r="G60" s="102"/>
      <c r="H60" s="102"/>
      <c r="I60" s="102"/>
      <c r="J60" s="63"/>
      <c r="K60" s="63"/>
      <c r="L60" s="62"/>
      <c r="M60" s="62"/>
      <c r="N60" s="62">
        <v>1170</v>
      </c>
      <c r="O60" s="66"/>
      <c r="P60" s="81">
        <v>1</v>
      </c>
      <c r="Q60" s="96">
        <v>0.8125</v>
      </c>
      <c r="R60" s="92">
        <v>2</v>
      </c>
      <c r="S60" s="92" t="s">
        <v>143</v>
      </c>
      <c r="T60" s="92">
        <v>2</v>
      </c>
      <c r="U60" s="92" t="s">
        <v>143</v>
      </c>
      <c r="V60" s="94">
        <f t="shared" si="0"/>
        <v>4</v>
      </c>
      <c r="W60" s="97">
        <v>2</v>
      </c>
      <c r="X60" s="98">
        <v>0.8125</v>
      </c>
      <c r="Y60" s="92">
        <v>1</v>
      </c>
      <c r="Z60" s="92" t="s">
        <v>136</v>
      </c>
      <c r="AA60" s="92">
        <v>2</v>
      </c>
      <c r="AB60" s="92" t="s">
        <v>139</v>
      </c>
      <c r="AC60" s="94">
        <f t="shared" si="1"/>
        <v>2</v>
      </c>
      <c r="AH60" s="68"/>
    </row>
    <row r="61" spans="1:34" ht="15.75" customHeight="1">
      <c r="A61" s="80"/>
      <c r="B61" s="80"/>
      <c r="C61" s="80"/>
      <c r="D61" s="80"/>
      <c r="E61" s="80"/>
      <c r="F61" s="80"/>
      <c r="G61" s="80"/>
      <c r="H61" s="80"/>
      <c r="I61" s="80"/>
      <c r="J61" s="63"/>
      <c r="K61" s="63"/>
      <c r="L61" s="62"/>
      <c r="M61" s="62"/>
      <c r="N61" s="62">
        <v>1200</v>
      </c>
      <c r="O61" s="66"/>
      <c r="P61" s="81">
        <v>1</v>
      </c>
      <c r="Q61" s="96">
        <v>0.83333333333333337</v>
      </c>
      <c r="R61" s="92">
        <v>2</v>
      </c>
      <c r="S61" s="92" t="s">
        <v>143</v>
      </c>
      <c r="T61" s="92">
        <v>2</v>
      </c>
      <c r="U61" s="92" t="s">
        <v>143</v>
      </c>
      <c r="V61" s="94">
        <f t="shared" si="0"/>
        <v>4</v>
      </c>
      <c r="W61" s="97">
        <v>2</v>
      </c>
      <c r="X61" s="98">
        <v>0.83333333333333337</v>
      </c>
      <c r="Y61" s="92">
        <v>1</v>
      </c>
      <c r="Z61" s="92" t="s">
        <v>136</v>
      </c>
      <c r="AA61" s="92">
        <v>1</v>
      </c>
      <c r="AB61" s="92" t="s">
        <v>136</v>
      </c>
      <c r="AC61" s="94">
        <f t="shared" si="1"/>
        <v>2</v>
      </c>
      <c r="AH61" s="68"/>
    </row>
    <row r="62" spans="1:34" ht="15.75" customHeight="1">
      <c r="A62" s="80"/>
      <c r="B62" s="80"/>
      <c r="C62" s="80"/>
      <c r="D62" s="103"/>
      <c r="E62" s="103"/>
      <c r="F62" s="103"/>
      <c r="G62" s="103"/>
      <c r="H62" s="103"/>
      <c r="I62" s="103"/>
      <c r="J62" s="63"/>
      <c r="K62" s="63"/>
      <c r="L62" s="62"/>
      <c r="M62" s="62"/>
      <c r="N62" s="62">
        <v>1230</v>
      </c>
      <c r="O62" s="66"/>
      <c r="P62" s="81">
        <v>1</v>
      </c>
      <c r="Q62" s="96">
        <v>0.85416666666666663</v>
      </c>
      <c r="R62" s="92">
        <v>2</v>
      </c>
      <c r="S62" s="92" t="s">
        <v>143</v>
      </c>
      <c r="T62" s="92">
        <v>2</v>
      </c>
      <c r="U62" s="92" t="s">
        <v>143</v>
      </c>
      <c r="V62" s="94">
        <f t="shared" si="0"/>
        <v>3</v>
      </c>
      <c r="W62" s="97">
        <v>2</v>
      </c>
      <c r="X62" s="98">
        <v>0.85416666666666663</v>
      </c>
      <c r="Y62" s="92">
        <v>1</v>
      </c>
      <c r="Z62" s="92" t="s">
        <v>136</v>
      </c>
      <c r="AA62" s="92">
        <v>1</v>
      </c>
      <c r="AB62" s="92" t="s">
        <v>136</v>
      </c>
      <c r="AC62" s="94">
        <f t="shared" si="1"/>
        <v>2</v>
      </c>
      <c r="AH62" s="68"/>
    </row>
    <row r="63" spans="1:34" ht="15.75" customHeight="1">
      <c r="A63" s="80"/>
      <c r="B63" s="80"/>
      <c r="C63" s="80"/>
      <c r="D63" s="102"/>
      <c r="E63" s="102"/>
      <c r="F63" s="102"/>
      <c r="G63" s="102"/>
      <c r="H63" s="102"/>
      <c r="I63" s="102"/>
      <c r="J63" s="63"/>
      <c r="K63" s="63"/>
      <c r="L63" s="62"/>
      <c r="M63" s="62"/>
      <c r="N63" s="62">
        <v>1260</v>
      </c>
      <c r="O63" s="66"/>
      <c r="P63" s="81">
        <v>1</v>
      </c>
      <c r="Q63" s="96">
        <v>0.875</v>
      </c>
      <c r="R63" s="92">
        <v>1</v>
      </c>
      <c r="S63" s="92" t="s">
        <v>136</v>
      </c>
      <c r="T63" s="92">
        <v>2</v>
      </c>
      <c r="U63" s="92" t="s">
        <v>143</v>
      </c>
      <c r="V63" s="94">
        <f t="shared" si="0"/>
        <v>2</v>
      </c>
      <c r="W63" s="97">
        <v>2</v>
      </c>
      <c r="X63" s="98">
        <v>0.875</v>
      </c>
      <c r="Y63" s="92">
        <v>1</v>
      </c>
      <c r="Z63" s="92" t="s">
        <v>136</v>
      </c>
      <c r="AA63" s="92">
        <v>1</v>
      </c>
      <c r="AB63" s="92" t="s">
        <v>136</v>
      </c>
      <c r="AC63" s="94">
        <f t="shared" si="1"/>
        <v>2</v>
      </c>
      <c r="AH63" s="68"/>
    </row>
    <row r="64" spans="1:34" ht="15.75" customHeight="1">
      <c r="A64" s="80"/>
      <c r="B64" s="80"/>
      <c r="C64" s="80"/>
      <c r="D64" s="102"/>
      <c r="E64" s="102"/>
      <c r="F64" s="102"/>
      <c r="G64" s="102"/>
      <c r="H64" s="102"/>
      <c r="I64" s="102"/>
      <c r="J64" s="63"/>
      <c r="K64" s="63"/>
      <c r="L64" s="62"/>
      <c r="M64" s="62"/>
      <c r="N64" s="62">
        <v>1290</v>
      </c>
      <c r="O64" s="66"/>
      <c r="P64" s="81">
        <v>1</v>
      </c>
      <c r="Q64" s="96">
        <v>0.89583333333333304</v>
      </c>
      <c r="R64" s="92">
        <v>1</v>
      </c>
      <c r="S64" s="92" t="s">
        <v>136</v>
      </c>
      <c r="T64" s="92">
        <v>1</v>
      </c>
      <c r="U64" s="92" t="s">
        <v>136</v>
      </c>
      <c r="V64" s="94">
        <f t="shared" si="0"/>
        <v>2</v>
      </c>
      <c r="W64" s="97">
        <v>2</v>
      </c>
      <c r="X64" s="98">
        <v>0.89583333333333304</v>
      </c>
      <c r="Y64" s="92">
        <v>1</v>
      </c>
      <c r="Z64" s="92" t="s">
        <v>136</v>
      </c>
      <c r="AA64" s="92">
        <v>1</v>
      </c>
      <c r="AB64" s="92" t="s">
        <v>136</v>
      </c>
      <c r="AC64" s="94">
        <f t="shared" si="1"/>
        <v>2</v>
      </c>
      <c r="AH64" s="68"/>
    </row>
    <row r="65" spans="1:34" ht="15.75" customHeight="1">
      <c r="A65" s="80"/>
      <c r="B65" s="80"/>
      <c r="C65" s="80"/>
      <c r="D65" s="80"/>
      <c r="E65" s="80"/>
      <c r="F65" s="80"/>
      <c r="G65" s="80"/>
      <c r="H65" s="80"/>
      <c r="I65" s="80"/>
      <c r="J65" s="63"/>
      <c r="K65" s="63"/>
      <c r="L65" s="62"/>
      <c r="M65" s="62"/>
      <c r="N65" s="62">
        <v>1320</v>
      </c>
      <c r="O65" s="66"/>
      <c r="P65" s="81">
        <v>1</v>
      </c>
      <c r="Q65" s="96">
        <v>0.91666666666666663</v>
      </c>
      <c r="R65" s="92">
        <v>1</v>
      </c>
      <c r="S65" s="92" t="s">
        <v>136</v>
      </c>
      <c r="T65" s="92">
        <v>1</v>
      </c>
      <c r="U65" s="92" t="s">
        <v>136</v>
      </c>
      <c r="V65" s="94">
        <f t="shared" si="0"/>
        <v>2</v>
      </c>
      <c r="W65" s="97">
        <v>2</v>
      </c>
      <c r="X65" s="98">
        <v>0.91666666666666663</v>
      </c>
      <c r="Y65" s="92">
        <v>1</v>
      </c>
      <c r="Z65" s="92" t="s">
        <v>136</v>
      </c>
      <c r="AA65" s="92">
        <v>1</v>
      </c>
      <c r="AB65" s="92" t="s">
        <v>136</v>
      </c>
      <c r="AC65" s="94">
        <f t="shared" si="1"/>
        <v>2</v>
      </c>
      <c r="AH65" s="68"/>
    </row>
    <row r="66" spans="1:34" ht="15.75" customHeight="1">
      <c r="A66" s="80"/>
      <c r="B66" s="80"/>
      <c r="C66" s="80"/>
      <c r="D66" s="80"/>
      <c r="E66" s="80"/>
      <c r="F66" s="80"/>
      <c r="G66" s="80"/>
      <c r="H66" s="80"/>
      <c r="I66" s="80"/>
      <c r="J66" s="63"/>
      <c r="K66" s="63"/>
      <c r="L66" s="62"/>
      <c r="M66" s="62"/>
      <c r="N66" s="62">
        <v>1350</v>
      </c>
      <c r="O66" s="66"/>
      <c r="P66" s="81">
        <v>1</v>
      </c>
      <c r="Q66" s="96">
        <v>0.9375</v>
      </c>
      <c r="R66" s="92">
        <v>1</v>
      </c>
      <c r="S66" s="92" t="s">
        <v>136</v>
      </c>
      <c r="T66" s="92">
        <v>1</v>
      </c>
      <c r="U66" s="92" t="s">
        <v>136</v>
      </c>
      <c r="V66" s="94">
        <f t="shared" si="0"/>
        <v>2</v>
      </c>
      <c r="W66" s="97">
        <v>2</v>
      </c>
      <c r="X66" s="98">
        <v>0.9375</v>
      </c>
      <c r="Y66" s="92">
        <v>1</v>
      </c>
      <c r="Z66" s="92" t="s">
        <v>136</v>
      </c>
      <c r="AA66" s="92">
        <v>1</v>
      </c>
      <c r="AB66" s="92" t="s">
        <v>136</v>
      </c>
      <c r="AC66" s="94">
        <f t="shared" si="1"/>
        <v>2</v>
      </c>
      <c r="AH66" s="68"/>
    </row>
    <row r="67" spans="1:34" ht="15.75" customHeight="1">
      <c r="A67" s="80"/>
      <c r="B67" s="80"/>
      <c r="C67" s="80"/>
      <c r="D67" s="80"/>
      <c r="E67" s="80"/>
      <c r="F67" s="80"/>
      <c r="G67" s="80"/>
      <c r="H67" s="80"/>
      <c r="I67" s="80"/>
      <c r="J67" s="63"/>
      <c r="K67" s="63"/>
      <c r="L67" s="62"/>
      <c r="M67" s="62"/>
      <c r="N67" s="62">
        <v>1380</v>
      </c>
      <c r="O67" s="66"/>
      <c r="P67" s="81">
        <v>1</v>
      </c>
      <c r="Q67" s="96">
        <v>0.95833333333333337</v>
      </c>
      <c r="R67" s="92">
        <v>1</v>
      </c>
      <c r="S67" s="92" t="s">
        <v>136</v>
      </c>
      <c r="T67" s="92">
        <v>1</v>
      </c>
      <c r="U67" s="92" t="s">
        <v>136</v>
      </c>
      <c r="V67" s="94">
        <f t="shared" si="0"/>
        <v>2</v>
      </c>
      <c r="W67" s="97">
        <v>2</v>
      </c>
      <c r="X67" s="98">
        <v>0.95833333333333337</v>
      </c>
      <c r="Y67" s="92">
        <v>1</v>
      </c>
      <c r="Z67" s="92" t="s">
        <v>136</v>
      </c>
      <c r="AA67" s="92">
        <v>1</v>
      </c>
      <c r="AB67" s="92" t="s">
        <v>136</v>
      </c>
      <c r="AC67" s="94">
        <f t="shared" si="1"/>
        <v>2</v>
      </c>
      <c r="AH67" s="68"/>
    </row>
    <row r="68" spans="1:34" ht="15.75" customHeight="1">
      <c r="A68" s="80"/>
      <c r="B68" s="80"/>
      <c r="C68" s="80"/>
      <c r="D68" s="80"/>
      <c r="E68" s="80"/>
      <c r="F68" s="80"/>
      <c r="G68" s="80"/>
      <c r="H68" s="80"/>
      <c r="I68" s="80"/>
      <c r="J68" s="63"/>
      <c r="K68" s="63"/>
      <c r="L68" s="62"/>
      <c r="M68" s="62"/>
      <c r="N68" s="62">
        <v>1410</v>
      </c>
      <c r="O68" s="66"/>
      <c r="P68" s="81">
        <v>1</v>
      </c>
      <c r="Q68" s="96">
        <v>0.97916666666666663</v>
      </c>
      <c r="R68" s="92">
        <v>1</v>
      </c>
      <c r="S68" s="92" t="s">
        <v>136</v>
      </c>
      <c r="T68" s="92">
        <v>1</v>
      </c>
      <c r="U68" s="92" t="s">
        <v>136</v>
      </c>
      <c r="V68" s="94">
        <f t="shared" si="0"/>
        <v>2</v>
      </c>
      <c r="W68" s="97">
        <v>2</v>
      </c>
      <c r="X68" s="98">
        <v>0.97916666666666663</v>
      </c>
      <c r="Y68" s="92">
        <v>1</v>
      </c>
      <c r="Z68" s="92" t="s">
        <v>136</v>
      </c>
      <c r="AA68" s="92">
        <v>1</v>
      </c>
      <c r="AB68" s="92" t="s">
        <v>136</v>
      </c>
      <c r="AC68" s="94">
        <f t="shared" si="1"/>
        <v>2</v>
      </c>
      <c r="AH68" s="68"/>
    </row>
    <row r="69" spans="1:34" ht="15.75" customHeight="1">
      <c r="A69" s="80"/>
      <c r="B69" s="80"/>
      <c r="C69" s="80"/>
      <c r="D69" s="80"/>
      <c r="E69" s="80"/>
      <c r="F69" s="80"/>
      <c r="G69" s="80"/>
      <c r="H69" s="80"/>
      <c r="I69" s="80"/>
      <c r="J69" s="63"/>
      <c r="K69" s="63"/>
      <c r="L69" s="62"/>
      <c r="M69" s="62"/>
      <c r="N69" s="62">
        <v>0</v>
      </c>
      <c r="O69" s="66"/>
      <c r="P69" s="81">
        <v>1</v>
      </c>
      <c r="Q69" s="96">
        <v>0</v>
      </c>
      <c r="R69" s="92">
        <v>1</v>
      </c>
      <c r="S69" s="92" t="s">
        <v>136</v>
      </c>
      <c r="T69" s="92">
        <v>1</v>
      </c>
      <c r="U69" s="92" t="s">
        <v>136</v>
      </c>
      <c r="V69" s="94">
        <f t="shared" si="0"/>
        <v>1</v>
      </c>
      <c r="W69" s="97">
        <v>2</v>
      </c>
      <c r="X69" s="98">
        <v>0</v>
      </c>
      <c r="Y69" s="92">
        <v>1</v>
      </c>
      <c r="Z69" s="92" t="s">
        <v>136</v>
      </c>
      <c r="AA69" s="92">
        <v>1</v>
      </c>
      <c r="AB69" s="92" t="s">
        <v>136</v>
      </c>
      <c r="AC69" s="94">
        <f t="shared" si="1"/>
        <v>2</v>
      </c>
      <c r="AH69" s="68"/>
    </row>
    <row r="70" spans="1:34" ht="15.75" customHeight="1">
      <c r="A70" s="62"/>
      <c r="B70" s="62"/>
      <c r="C70" s="62"/>
      <c r="D70" s="67"/>
      <c r="E70" s="67"/>
      <c r="F70" s="67"/>
      <c r="G70" s="67"/>
      <c r="H70" s="67"/>
      <c r="I70" s="67"/>
      <c r="J70" s="63"/>
      <c r="K70" s="63"/>
      <c r="L70" s="62"/>
      <c r="M70" s="62"/>
      <c r="N70" s="62">
        <v>30</v>
      </c>
      <c r="O70" s="66"/>
      <c r="P70" s="81">
        <v>1</v>
      </c>
      <c r="Q70" s="96">
        <v>2.0833333333333332E-2</v>
      </c>
      <c r="R70" s="92">
        <v>0</v>
      </c>
      <c r="S70" s="92" t="s">
        <v>133</v>
      </c>
      <c r="T70" s="92">
        <v>1</v>
      </c>
      <c r="U70" s="92" t="s">
        <v>136</v>
      </c>
      <c r="V70" s="94">
        <f t="shared" si="0"/>
        <v>0</v>
      </c>
      <c r="W70" s="97">
        <v>2</v>
      </c>
      <c r="X70" s="98">
        <v>2.0833333333333332E-2</v>
      </c>
      <c r="Y70" s="92">
        <v>1</v>
      </c>
      <c r="Z70" s="92" t="s">
        <v>136</v>
      </c>
      <c r="AA70" s="92">
        <v>1</v>
      </c>
      <c r="AB70" s="92" t="s">
        <v>136</v>
      </c>
      <c r="AC70" s="94">
        <f t="shared" si="1"/>
        <v>1</v>
      </c>
      <c r="AH70" s="68"/>
    </row>
    <row r="71" spans="1:34" ht="15.75" customHeight="1">
      <c r="A71" s="62"/>
      <c r="B71" s="62"/>
      <c r="C71" s="62"/>
      <c r="D71" s="67"/>
      <c r="E71" s="67"/>
      <c r="F71" s="67"/>
      <c r="G71" s="67"/>
      <c r="H71" s="67"/>
      <c r="I71" s="67"/>
      <c r="J71" s="63"/>
      <c r="K71" s="63"/>
      <c r="L71" s="62"/>
      <c r="M71" s="62"/>
      <c r="N71" s="62">
        <v>60</v>
      </c>
      <c r="O71" s="66"/>
      <c r="P71" s="81">
        <v>1</v>
      </c>
      <c r="Q71" s="96">
        <v>4.1666666666666699E-2</v>
      </c>
      <c r="R71" s="92">
        <v>0</v>
      </c>
      <c r="S71" s="92" t="s">
        <v>133</v>
      </c>
      <c r="T71" s="92">
        <v>0</v>
      </c>
      <c r="U71" s="92" t="s">
        <v>133</v>
      </c>
      <c r="V71" s="94">
        <f t="shared" si="0"/>
        <v>0</v>
      </c>
      <c r="W71" s="97">
        <v>2</v>
      </c>
      <c r="X71" s="98">
        <v>4.1666666666666699E-2</v>
      </c>
      <c r="Y71" s="92">
        <v>0</v>
      </c>
      <c r="Z71" s="92" t="s">
        <v>133</v>
      </c>
      <c r="AA71" s="92">
        <v>1</v>
      </c>
      <c r="AB71" s="92" t="s">
        <v>136</v>
      </c>
      <c r="AC71" s="94">
        <f t="shared" si="1"/>
        <v>0</v>
      </c>
      <c r="AH71" s="68"/>
    </row>
    <row r="72" spans="1:34" ht="15.75" customHeight="1">
      <c r="A72" s="62"/>
      <c r="B72" s="62"/>
      <c r="C72" s="62"/>
      <c r="D72" s="62"/>
      <c r="E72" s="62"/>
      <c r="F72" s="62"/>
      <c r="G72" s="62"/>
      <c r="H72" s="62"/>
      <c r="I72" s="62"/>
      <c r="J72" s="63"/>
      <c r="K72" s="63"/>
      <c r="L72" s="62"/>
      <c r="M72" s="62"/>
      <c r="N72" s="62">
        <v>90</v>
      </c>
      <c r="O72" s="66"/>
      <c r="P72" s="81">
        <v>1</v>
      </c>
      <c r="Q72" s="96">
        <v>6.25E-2</v>
      </c>
      <c r="R72" s="92">
        <v>0</v>
      </c>
      <c r="S72" s="92" t="s">
        <v>133</v>
      </c>
      <c r="T72" s="92">
        <v>0</v>
      </c>
      <c r="U72" s="92" t="s">
        <v>133</v>
      </c>
      <c r="V72" s="94">
        <f t="shared" si="0"/>
        <v>0</v>
      </c>
      <c r="W72" s="97">
        <v>2</v>
      </c>
      <c r="X72" s="98">
        <v>6.25E-2</v>
      </c>
      <c r="Y72" s="92">
        <v>0</v>
      </c>
      <c r="Z72" s="92" t="s">
        <v>133</v>
      </c>
      <c r="AA72" s="92">
        <v>0</v>
      </c>
      <c r="AB72" s="92" t="s">
        <v>133</v>
      </c>
      <c r="AC72" s="94">
        <f t="shared" si="1"/>
        <v>0</v>
      </c>
      <c r="AH72" s="68"/>
    </row>
    <row r="73" spans="1:34" ht="15.75" customHeight="1">
      <c r="A73" s="62"/>
      <c r="B73" s="62"/>
      <c r="C73" s="62"/>
      <c r="D73" s="62"/>
      <c r="E73" s="62"/>
      <c r="F73" s="62"/>
      <c r="G73" s="62"/>
      <c r="H73" s="62"/>
      <c r="I73" s="62"/>
      <c r="J73" s="63"/>
      <c r="K73" s="63"/>
      <c r="L73" s="62"/>
      <c r="M73" s="62"/>
      <c r="N73" s="62">
        <v>120</v>
      </c>
      <c r="O73" s="66"/>
      <c r="P73" s="81">
        <v>1</v>
      </c>
      <c r="Q73" s="96">
        <v>8.3333333333333301E-2</v>
      </c>
      <c r="R73" s="92">
        <v>0</v>
      </c>
      <c r="S73" s="92" t="s">
        <v>133</v>
      </c>
      <c r="T73" s="92">
        <v>0</v>
      </c>
      <c r="U73" s="92" t="s">
        <v>133</v>
      </c>
      <c r="V73" s="94">
        <f t="shared" si="0"/>
        <v>0</v>
      </c>
      <c r="W73" s="97">
        <v>2</v>
      </c>
      <c r="X73" s="96">
        <v>8.3333333333333301E-2</v>
      </c>
      <c r="Y73" s="92">
        <v>0</v>
      </c>
      <c r="Z73" s="92" t="s">
        <v>133</v>
      </c>
      <c r="AA73" s="92">
        <v>0</v>
      </c>
      <c r="AB73" s="92" t="s">
        <v>133</v>
      </c>
      <c r="AC73" s="94">
        <f t="shared" si="1"/>
        <v>0</v>
      </c>
      <c r="AH73" s="68"/>
    </row>
    <row r="74" spans="1:34" ht="15.75" customHeight="1">
      <c r="A74" s="62"/>
      <c r="B74" s="62"/>
      <c r="C74" s="62"/>
      <c r="D74" s="62"/>
      <c r="E74" s="62"/>
      <c r="F74" s="62"/>
      <c r="G74" s="62"/>
      <c r="H74" s="62"/>
      <c r="I74" s="62"/>
      <c r="J74" s="63"/>
      <c r="K74" s="63"/>
      <c r="L74" s="62"/>
      <c r="M74" s="62"/>
      <c r="N74" s="62">
        <v>150</v>
      </c>
      <c r="O74" s="66"/>
      <c r="P74" s="81">
        <v>1</v>
      </c>
      <c r="Q74" s="96">
        <v>0.104166666666667</v>
      </c>
      <c r="R74" s="92">
        <v>0</v>
      </c>
      <c r="S74" s="92" t="s">
        <v>133</v>
      </c>
      <c r="T74" s="92">
        <v>0</v>
      </c>
      <c r="U74" s="92" t="s">
        <v>133</v>
      </c>
      <c r="V74" s="90"/>
      <c r="W74" s="97">
        <v>2</v>
      </c>
      <c r="X74" s="96">
        <v>0.104166666666667</v>
      </c>
      <c r="Y74" s="92">
        <v>0</v>
      </c>
      <c r="Z74" s="92" t="s">
        <v>133</v>
      </c>
      <c r="AA74" s="92">
        <v>0</v>
      </c>
      <c r="AB74" s="92" t="s">
        <v>133</v>
      </c>
      <c r="AC74" s="66"/>
      <c r="AH74" s="68"/>
    </row>
    <row r="75" spans="1:34" ht="15.75" customHeight="1">
      <c r="A75" s="62"/>
      <c r="B75" s="62"/>
      <c r="C75" s="62"/>
      <c r="D75" s="62"/>
      <c r="E75" s="62"/>
      <c r="F75" s="62"/>
      <c r="G75" s="62"/>
      <c r="H75" s="62"/>
      <c r="I75" s="62"/>
      <c r="J75" s="63"/>
      <c r="K75" s="63"/>
      <c r="L75" s="62"/>
      <c r="M75" s="62"/>
      <c r="N75" s="62"/>
      <c r="O75" s="66"/>
      <c r="P75" s="149" t="s">
        <v>130</v>
      </c>
      <c r="Q75" s="150"/>
      <c r="R75" s="105">
        <f>SUM(R27:R74)</f>
        <v>85</v>
      </c>
      <c r="S75" s="105"/>
      <c r="T75" s="105">
        <f>SUM(T27:T74)</f>
        <v>85</v>
      </c>
      <c r="U75" s="105"/>
      <c r="V75" s="90"/>
      <c r="W75" s="149" t="s">
        <v>130</v>
      </c>
      <c r="X75" s="150"/>
      <c r="Y75" s="105">
        <f>SUM(Y27:Y74)</f>
        <v>50</v>
      </c>
      <c r="Z75" s="105"/>
      <c r="AA75" s="105">
        <f>SUM(AA27:AA74)</f>
        <v>50</v>
      </c>
      <c r="AB75" s="105"/>
      <c r="AC75" s="66"/>
      <c r="AH75" s="68"/>
    </row>
    <row r="76" spans="1:34" ht="15.75" customHeight="1">
      <c r="A76" s="62"/>
      <c r="B76" s="62"/>
      <c r="C76" s="62"/>
      <c r="D76" s="62"/>
      <c r="E76" s="62"/>
      <c r="F76" s="62"/>
      <c r="G76" s="62"/>
      <c r="H76" s="62"/>
      <c r="I76" s="62"/>
      <c r="J76" s="63"/>
      <c r="K76" s="63"/>
      <c r="L76" s="62"/>
      <c r="M76" s="62"/>
      <c r="N76" s="62"/>
      <c r="O76" s="66"/>
      <c r="P76" s="106"/>
      <c r="Q76" s="106"/>
      <c r="R76" s="106"/>
      <c r="S76" s="106"/>
      <c r="T76" s="106"/>
      <c r="U76" s="106"/>
      <c r="V76" s="90"/>
      <c r="W76" s="106"/>
      <c r="X76" s="106"/>
      <c r="Y76" s="106"/>
      <c r="Z76" s="106"/>
      <c r="AA76" s="106"/>
      <c r="AB76" s="106"/>
      <c r="AC76" s="66"/>
      <c r="AH76" s="68"/>
    </row>
    <row r="77" spans="1:34" ht="15.75" customHeight="1">
      <c r="A77" s="62"/>
      <c r="B77" s="62"/>
      <c r="C77" s="62"/>
      <c r="D77" s="62"/>
      <c r="E77" s="62"/>
      <c r="F77" s="62"/>
      <c r="G77" s="62"/>
      <c r="H77" s="62"/>
      <c r="I77" s="62"/>
      <c r="J77" s="63"/>
      <c r="K77" s="63"/>
      <c r="L77" s="62"/>
      <c r="M77" s="62"/>
      <c r="N77" s="62"/>
      <c r="O77" s="66"/>
      <c r="P77" s="106"/>
      <c r="Q77" s="106"/>
      <c r="R77" s="106"/>
      <c r="S77" s="106"/>
      <c r="T77" s="106"/>
      <c r="U77" s="106"/>
      <c r="V77" s="90"/>
      <c r="W77" s="106"/>
      <c r="X77" s="106"/>
      <c r="Y77" s="106"/>
      <c r="Z77" s="106"/>
      <c r="AA77" s="106"/>
      <c r="AB77" s="106"/>
      <c r="AC77" s="66"/>
      <c r="AH77" s="68"/>
    </row>
    <row r="78" spans="1:34" ht="15.75" customHeight="1">
      <c r="A78" s="62"/>
      <c r="B78" s="62"/>
      <c r="C78" s="62"/>
      <c r="D78" s="62"/>
      <c r="E78" s="62"/>
      <c r="F78" s="62"/>
      <c r="G78" s="62"/>
      <c r="H78" s="62"/>
      <c r="I78" s="62"/>
      <c r="J78" s="63"/>
      <c r="K78" s="63"/>
      <c r="L78" s="62"/>
      <c r="M78" s="62"/>
      <c r="N78" s="62"/>
      <c r="O78" s="66"/>
      <c r="P78" s="106"/>
      <c r="Q78" s="106"/>
      <c r="R78" s="106"/>
      <c r="S78" s="106"/>
      <c r="T78" s="106"/>
      <c r="U78" s="106"/>
      <c r="V78" s="90"/>
      <c r="W78" s="106"/>
      <c r="X78" s="106"/>
      <c r="Y78" s="106"/>
      <c r="Z78" s="106"/>
      <c r="AA78" s="106"/>
      <c r="AB78" s="106"/>
      <c r="AC78" s="66"/>
      <c r="AH78" s="68"/>
    </row>
    <row r="79" spans="1:34" ht="15.75" customHeight="1">
      <c r="A79" s="62"/>
      <c r="B79" s="62"/>
      <c r="C79" s="62"/>
      <c r="D79" s="62"/>
      <c r="E79" s="62"/>
      <c r="F79" s="62"/>
      <c r="G79" s="62"/>
      <c r="H79" s="62"/>
      <c r="I79" s="62"/>
      <c r="J79" s="63"/>
      <c r="K79" s="63"/>
      <c r="L79" s="62"/>
      <c r="M79" s="62"/>
      <c r="N79" s="62"/>
      <c r="O79" s="66"/>
      <c r="P79" s="106"/>
      <c r="Q79" s="106"/>
      <c r="R79" s="106"/>
      <c r="S79" s="106"/>
      <c r="T79" s="106"/>
      <c r="U79" s="106"/>
      <c r="V79" s="90"/>
      <c r="W79" s="106"/>
      <c r="X79" s="106"/>
      <c r="Y79" s="106"/>
      <c r="Z79" s="106"/>
      <c r="AA79" s="106"/>
      <c r="AB79" s="106"/>
      <c r="AC79" s="66"/>
      <c r="AH79" s="68"/>
    </row>
    <row r="80" spans="1:34" ht="15.75" customHeight="1">
      <c r="A80" s="62"/>
      <c r="B80" s="62"/>
      <c r="C80" s="62"/>
      <c r="D80" s="62"/>
      <c r="E80" s="62"/>
      <c r="F80" s="62"/>
      <c r="G80" s="62"/>
      <c r="H80" s="62"/>
      <c r="I80" s="62"/>
      <c r="J80" s="63"/>
      <c r="K80" s="63"/>
      <c r="L80" s="62"/>
      <c r="M80" s="62"/>
      <c r="N80" s="62"/>
      <c r="O80" s="66"/>
      <c r="P80" s="106"/>
      <c r="Q80" s="106"/>
      <c r="R80" s="106"/>
      <c r="S80" s="106"/>
      <c r="T80" s="106"/>
      <c r="U80" s="106"/>
      <c r="V80" s="90"/>
      <c r="W80" s="106"/>
      <c r="X80" s="106"/>
      <c r="Y80" s="106"/>
      <c r="Z80" s="106"/>
      <c r="AA80" s="106"/>
      <c r="AB80" s="106"/>
      <c r="AC80" s="66"/>
      <c r="AH80" s="68"/>
    </row>
    <row r="81" spans="1:34" ht="15.75" customHeight="1">
      <c r="A81" s="62"/>
      <c r="B81" s="62"/>
      <c r="C81" s="62"/>
      <c r="D81" s="62"/>
      <c r="E81" s="62"/>
      <c r="F81" s="62"/>
      <c r="G81" s="62"/>
      <c r="H81" s="62"/>
      <c r="I81" s="62"/>
      <c r="J81" s="63"/>
      <c r="K81" s="63"/>
      <c r="L81" s="62"/>
      <c r="M81" s="62"/>
      <c r="N81" s="62"/>
      <c r="O81" s="66"/>
      <c r="P81" s="106"/>
      <c r="Q81" s="106"/>
      <c r="R81" s="106"/>
      <c r="S81" s="106"/>
      <c r="T81" s="106"/>
      <c r="U81" s="106"/>
      <c r="V81" s="90"/>
      <c r="W81" s="106"/>
      <c r="X81" s="106"/>
      <c r="Y81" s="106"/>
      <c r="Z81" s="106"/>
      <c r="AA81" s="106"/>
      <c r="AB81" s="106"/>
      <c r="AC81" s="66"/>
      <c r="AH81" s="68"/>
    </row>
    <row r="82" spans="1:34" ht="15.75" customHeight="1">
      <c r="A82" s="62"/>
      <c r="B82" s="62"/>
      <c r="C82" s="62"/>
      <c r="D82" s="62"/>
      <c r="E82" s="62"/>
      <c r="F82" s="62"/>
      <c r="G82" s="62"/>
      <c r="H82" s="62"/>
      <c r="I82" s="62"/>
      <c r="J82" s="63"/>
      <c r="K82" s="63"/>
      <c r="L82" s="62"/>
      <c r="M82" s="62"/>
      <c r="N82" s="62"/>
      <c r="O82" s="66"/>
      <c r="P82" s="106"/>
      <c r="Q82" s="106"/>
      <c r="R82" s="106"/>
      <c r="S82" s="106"/>
      <c r="T82" s="106"/>
      <c r="U82" s="106"/>
      <c r="V82" s="90"/>
      <c r="W82" s="106"/>
      <c r="X82" s="106"/>
      <c r="Y82" s="106"/>
      <c r="Z82" s="106"/>
      <c r="AA82" s="106"/>
      <c r="AB82" s="106"/>
      <c r="AC82" s="66"/>
      <c r="AH82" s="68"/>
    </row>
    <row r="83" spans="1:34" ht="15.75" customHeight="1">
      <c r="A83" s="62"/>
      <c r="B83" s="62"/>
      <c r="C83" s="62"/>
      <c r="D83" s="62"/>
      <c r="E83" s="62"/>
      <c r="F83" s="62"/>
      <c r="G83" s="62"/>
      <c r="H83" s="62"/>
      <c r="I83" s="62"/>
      <c r="J83" s="63"/>
      <c r="K83" s="63"/>
      <c r="L83" s="62"/>
      <c r="M83" s="62"/>
      <c r="N83" s="62"/>
      <c r="O83" s="66"/>
      <c r="P83" s="106"/>
      <c r="Q83" s="106"/>
      <c r="R83" s="106"/>
      <c r="S83" s="106"/>
      <c r="T83" s="106"/>
      <c r="U83" s="106"/>
      <c r="V83" s="90"/>
      <c r="W83" s="106"/>
      <c r="X83" s="106"/>
      <c r="Y83" s="106"/>
      <c r="Z83" s="106"/>
      <c r="AA83" s="106"/>
      <c r="AB83" s="106"/>
      <c r="AC83" s="66"/>
      <c r="AH83" s="68"/>
    </row>
    <row r="84" spans="1:34" ht="15.75" customHeight="1">
      <c r="A84" s="62"/>
      <c r="B84" s="62"/>
      <c r="C84" s="62"/>
      <c r="D84" s="62"/>
      <c r="E84" s="62"/>
      <c r="F84" s="62"/>
      <c r="G84" s="62"/>
      <c r="H84" s="62"/>
      <c r="I84" s="62"/>
      <c r="J84" s="63"/>
      <c r="K84" s="63"/>
      <c r="L84" s="62"/>
      <c r="M84" s="62"/>
      <c r="N84" s="62"/>
      <c r="O84" s="66"/>
      <c r="P84" s="106"/>
      <c r="Q84" s="106"/>
      <c r="R84" s="106"/>
      <c r="S84" s="106"/>
      <c r="T84" s="106"/>
      <c r="U84" s="106"/>
      <c r="V84" s="90"/>
      <c r="W84" s="106"/>
      <c r="X84" s="106"/>
      <c r="Y84" s="106"/>
      <c r="Z84" s="106"/>
      <c r="AA84" s="106"/>
      <c r="AB84" s="106"/>
      <c r="AC84" s="66"/>
      <c r="AH84" s="68"/>
    </row>
    <row r="85" spans="1:34" ht="15.75" customHeight="1">
      <c r="A85" s="62"/>
      <c r="B85" s="62"/>
      <c r="C85" s="62"/>
      <c r="D85" s="62"/>
      <c r="E85" s="62"/>
      <c r="F85" s="62"/>
      <c r="G85" s="62"/>
      <c r="H85" s="62"/>
      <c r="I85" s="62"/>
      <c r="J85" s="63"/>
      <c r="K85" s="63"/>
      <c r="L85" s="62"/>
      <c r="M85" s="62"/>
      <c r="N85" s="62"/>
      <c r="O85" s="66"/>
      <c r="P85" s="106"/>
      <c r="Q85" s="106"/>
      <c r="R85" s="106"/>
      <c r="S85" s="106"/>
      <c r="T85" s="106"/>
      <c r="U85" s="106"/>
      <c r="V85" s="90"/>
      <c r="W85" s="106"/>
      <c r="X85" s="106"/>
      <c r="Y85" s="106"/>
      <c r="Z85" s="106"/>
      <c r="AA85" s="106"/>
      <c r="AB85" s="106"/>
      <c r="AC85" s="66"/>
      <c r="AH85" s="68"/>
    </row>
    <row r="86" spans="1:34" ht="15.75" customHeight="1">
      <c r="A86" s="62"/>
      <c r="B86" s="62"/>
      <c r="C86" s="62"/>
      <c r="D86" s="62"/>
      <c r="E86" s="62"/>
      <c r="F86" s="62"/>
      <c r="G86" s="62"/>
      <c r="H86" s="62"/>
      <c r="I86" s="62"/>
      <c r="J86" s="63"/>
      <c r="K86" s="63"/>
      <c r="L86" s="62"/>
      <c r="M86" s="62"/>
      <c r="N86" s="62"/>
      <c r="O86" s="66"/>
      <c r="P86" s="106"/>
      <c r="Q86" s="106"/>
      <c r="R86" s="106"/>
      <c r="S86" s="106"/>
      <c r="T86" s="106"/>
      <c r="U86" s="106"/>
      <c r="V86" s="90"/>
      <c r="W86" s="106"/>
      <c r="X86" s="106"/>
      <c r="Y86" s="106"/>
      <c r="Z86" s="106"/>
      <c r="AA86" s="106"/>
      <c r="AB86" s="106"/>
      <c r="AC86" s="66"/>
      <c r="AH86" s="68"/>
    </row>
    <row r="87" spans="1:34" ht="15.75" customHeight="1">
      <c r="A87" s="62"/>
      <c r="B87" s="62"/>
      <c r="C87" s="62"/>
      <c r="D87" s="62"/>
      <c r="E87" s="62"/>
      <c r="F87" s="62"/>
      <c r="G87" s="62"/>
      <c r="H87" s="62"/>
      <c r="I87" s="62"/>
      <c r="J87" s="63"/>
      <c r="K87" s="63"/>
      <c r="L87" s="62"/>
      <c r="M87" s="62"/>
      <c r="N87" s="62"/>
      <c r="O87" s="66"/>
      <c r="P87" s="106"/>
      <c r="Q87" s="106"/>
      <c r="R87" s="106"/>
      <c r="S87" s="106"/>
      <c r="T87" s="106"/>
      <c r="U87" s="106"/>
      <c r="V87" s="90"/>
      <c r="W87" s="106"/>
      <c r="X87" s="106"/>
      <c r="Y87" s="106"/>
      <c r="Z87" s="106"/>
      <c r="AA87" s="106"/>
      <c r="AB87" s="106"/>
      <c r="AC87" s="66"/>
      <c r="AH87" s="68"/>
    </row>
    <row r="88" spans="1:34" ht="15.75" customHeight="1">
      <c r="A88" s="62"/>
      <c r="B88" s="62"/>
      <c r="C88" s="62"/>
      <c r="D88" s="62"/>
      <c r="E88" s="62"/>
      <c r="F88" s="62"/>
      <c r="G88" s="62"/>
      <c r="H88" s="62"/>
      <c r="I88" s="62"/>
      <c r="J88" s="63"/>
      <c r="K88" s="63"/>
      <c r="L88" s="62"/>
      <c r="M88" s="62"/>
      <c r="N88" s="62"/>
      <c r="O88" s="66"/>
      <c r="P88" s="106"/>
      <c r="Q88" s="106"/>
      <c r="R88" s="106"/>
      <c r="S88" s="106"/>
      <c r="T88" s="106"/>
      <c r="U88" s="106"/>
      <c r="V88" s="90"/>
      <c r="W88" s="106"/>
      <c r="X88" s="106"/>
      <c r="Y88" s="106"/>
      <c r="Z88" s="106"/>
      <c r="AA88" s="106"/>
      <c r="AB88" s="106"/>
      <c r="AC88" s="66"/>
      <c r="AH88" s="68"/>
    </row>
    <row r="89" spans="1:34" ht="15.75" customHeight="1">
      <c r="A89" s="62"/>
      <c r="B89" s="62"/>
      <c r="C89" s="62"/>
      <c r="D89" s="62"/>
      <c r="E89" s="62"/>
      <c r="F89" s="62"/>
      <c r="G89" s="62"/>
      <c r="H89" s="62"/>
      <c r="I89" s="62"/>
      <c r="J89" s="63"/>
      <c r="K89" s="63"/>
      <c r="L89" s="62"/>
      <c r="M89" s="62"/>
      <c r="N89" s="62"/>
      <c r="O89" s="66"/>
      <c r="P89" s="106"/>
      <c r="Q89" s="106"/>
      <c r="R89" s="106"/>
      <c r="S89" s="106"/>
      <c r="T89" s="106"/>
      <c r="U89" s="106"/>
      <c r="V89" s="90"/>
      <c r="W89" s="106"/>
      <c r="X89" s="106"/>
      <c r="Y89" s="106"/>
      <c r="Z89" s="106"/>
      <c r="AA89" s="106"/>
      <c r="AB89" s="106"/>
      <c r="AC89" s="66"/>
      <c r="AH89" s="68"/>
    </row>
    <row r="90" spans="1:34" ht="15.75" customHeight="1">
      <c r="A90" s="62"/>
      <c r="B90" s="62"/>
      <c r="C90" s="62"/>
      <c r="D90" s="62"/>
      <c r="E90" s="62"/>
      <c r="F90" s="62"/>
      <c r="G90" s="62"/>
      <c r="H90" s="62"/>
      <c r="I90" s="62"/>
      <c r="J90" s="63"/>
      <c r="K90" s="63"/>
      <c r="L90" s="62"/>
      <c r="M90" s="62"/>
      <c r="N90" s="62"/>
      <c r="O90" s="66"/>
      <c r="P90" s="106"/>
      <c r="Q90" s="106"/>
      <c r="R90" s="106"/>
      <c r="S90" s="106"/>
      <c r="T90" s="106"/>
      <c r="U90" s="106"/>
      <c r="V90" s="90"/>
      <c r="W90" s="106"/>
      <c r="X90" s="106"/>
      <c r="Y90" s="106"/>
      <c r="Z90" s="106"/>
      <c r="AA90" s="106"/>
      <c r="AB90" s="106"/>
      <c r="AC90" s="66"/>
      <c r="AH90" s="68"/>
    </row>
    <row r="91" spans="1:34" ht="15.75" customHeight="1">
      <c r="A91" s="62"/>
      <c r="B91" s="62"/>
      <c r="C91" s="62"/>
      <c r="D91" s="62"/>
      <c r="E91" s="62"/>
      <c r="F91" s="62"/>
      <c r="G91" s="62"/>
      <c r="H91" s="62"/>
      <c r="I91" s="62"/>
      <c r="J91" s="63"/>
      <c r="K91" s="63"/>
      <c r="L91" s="62"/>
      <c r="M91" s="62"/>
      <c r="N91" s="62"/>
      <c r="O91" s="66"/>
      <c r="P91" s="106"/>
      <c r="Q91" s="106"/>
      <c r="R91" s="106"/>
      <c r="S91" s="106"/>
      <c r="T91" s="106"/>
      <c r="U91" s="106"/>
      <c r="V91" s="90"/>
      <c r="W91" s="106"/>
      <c r="X91" s="106"/>
      <c r="Y91" s="106"/>
      <c r="Z91" s="106"/>
      <c r="AA91" s="106"/>
      <c r="AB91" s="106"/>
      <c r="AC91" s="66"/>
      <c r="AH91" s="68"/>
    </row>
    <row r="92" spans="1:34" ht="15.75" customHeight="1">
      <c r="A92" s="62"/>
      <c r="B92" s="62"/>
      <c r="C92" s="62"/>
      <c r="D92" s="62"/>
      <c r="E92" s="62"/>
      <c r="F92" s="62"/>
      <c r="G92" s="62"/>
      <c r="H92" s="62"/>
      <c r="I92" s="62"/>
      <c r="J92" s="63"/>
      <c r="K92" s="63"/>
      <c r="L92" s="62"/>
      <c r="M92" s="62"/>
      <c r="N92" s="62"/>
      <c r="O92" s="66"/>
      <c r="P92" s="106"/>
      <c r="Q92" s="106"/>
      <c r="R92" s="106"/>
      <c r="S92" s="106"/>
      <c r="T92" s="106"/>
      <c r="U92" s="106"/>
      <c r="V92" s="90"/>
      <c r="W92" s="106"/>
      <c r="X92" s="106"/>
      <c r="Y92" s="106"/>
      <c r="Z92" s="106"/>
      <c r="AA92" s="106"/>
      <c r="AB92" s="106"/>
      <c r="AC92" s="66"/>
      <c r="AH92" s="68"/>
    </row>
    <row r="93" spans="1:34" ht="15.75" customHeight="1">
      <c r="A93" s="62"/>
      <c r="B93" s="62"/>
      <c r="C93" s="62"/>
      <c r="D93" s="62"/>
      <c r="E93" s="62"/>
      <c r="F93" s="62"/>
      <c r="G93" s="62"/>
      <c r="H93" s="62"/>
      <c r="I93" s="62"/>
      <c r="J93" s="63"/>
      <c r="K93" s="63"/>
      <c r="L93" s="62"/>
      <c r="M93" s="62"/>
      <c r="N93" s="62"/>
      <c r="O93" s="66"/>
      <c r="P93" s="106"/>
      <c r="Q93" s="106"/>
      <c r="R93" s="106"/>
      <c r="S93" s="106"/>
      <c r="T93" s="106"/>
      <c r="U93" s="106"/>
      <c r="V93" s="90"/>
      <c r="W93" s="106"/>
      <c r="X93" s="106"/>
      <c r="Y93" s="106"/>
      <c r="Z93" s="106"/>
      <c r="AA93" s="106"/>
      <c r="AB93" s="106"/>
      <c r="AC93" s="66"/>
      <c r="AH93" s="68"/>
    </row>
    <row r="94" spans="1:34" ht="15.75" customHeight="1">
      <c r="A94" s="62"/>
      <c r="B94" s="62"/>
      <c r="C94" s="62"/>
      <c r="D94" s="62"/>
      <c r="E94" s="62"/>
      <c r="F94" s="62"/>
      <c r="G94" s="62"/>
      <c r="H94" s="62"/>
      <c r="I94" s="62"/>
      <c r="J94" s="63"/>
      <c r="K94" s="63"/>
      <c r="L94" s="62"/>
      <c r="M94" s="62"/>
      <c r="N94" s="62"/>
      <c r="O94" s="66"/>
      <c r="P94" s="106"/>
      <c r="Q94" s="106"/>
      <c r="R94" s="106"/>
      <c r="S94" s="106"/>
      <c r="T94" s="106"/>
      <c r="U94" s="106"/>
      <c r="V94" s="90"/>
      <c r="W94" s="106"/>
      <c r="X94" s="106"/>
      <c r="Y94" s="106"/>
      <c r="Z94" s="106"/>
      <c r="AA94" s="106"/>
      <c r="AB94" s="106"/>
      <c r="AC94" s="66"/>
      <c r="AH94" s="68"/>
    </row>
    <row r="95" spans="1:34" ht="15.75" customHeight="1">
      <c r="A95" s="62"/>
      <c r="B95" s="62"/>
      <c r="C95" s="62"/>
      <c r="D95" s="62"/>
      <c r="E95" s="62"/>
      <c r="F95" s="62"/>
      <c r="G95" s="62"/>
      <c r="H95" s="62"/>
      <c r="I95" s="62"/>
      <c r="J95" s="63"/>
      <c r="K95" s="63"/>
      <c r="L95" s="62"/>
      <c r="M95" s="62"/>
      <c r="N95" s="62"/>
      <c r="O95" s="66"/>
      <c r="P95" s="106"/>
      <c r="Q95" s="106"/>
      <c r="R95" s="106"/>
      <c r="S95" s="106"/>
      <c r="T95" s="106"/>
      <c r="U95" s="106"/>
      <c r="V95" s="90"/>
      <c r="W95" s="106"/>
      <c r="X95" s="106"/>
      <c r="Y95" s="106"/>
      <c r="Z95" s="106"/>
      <c r="AA95" s="106"/>
      <c r="AB95" s="106"/>
      <c r="AC95" s="66"/>
      <c r="AH95" s="68"/>
    </row>
    <row r="96" spans="1:34" ht="15.75" customHeight="1">
      <c r="A96" s="62"/>
      <c r="B96" s="62"/>
      <c r="C96" s="62"/>
      <c r="D96" s="62"/>
      <c r="E96" s="62"/>
      <c r="F96" s="62"/>
      <c r="G96" s="62"/>
      <c r="H96" s="62"/>
      <c r="I96" s="62"/>
      <c r="J96" s="63"/>
      <c r="K96" s="63"/>
      <c r="L96" s="62"/>
      <c r="M96" s="62"/>
      <c r="N96" s="62"/>
      <c r="O96" s="66"/>
      <c r="P96" s="106"/>
      <c r="Q96" s="106"/>
      <c r="R96" s="106"/>
      <c r="S96" s="106"/>
      <c r="T96" s="106"/>
      <c r="U96" s="106"/>
      <c r="V96" s="90"/>
      <c r="W96" s="106"/>
      <c r="X96" s="106"/>
      <c r="Y96" s="106"/>
      <c r="Z96" s="106"/>
      <c r="AA96" s="106"/>
      <c r="AB96" s="106"/>
      <c r="AC96" s="66"/>
      <c r="AH96" s="68"/>
    </row>
    <row r="97" spans="1:34" ht="15.75" customHeight="1">
      <c r="A97" s="62"/>
      <c r="B97" s="62"/>
      <c r="C97" s="62"/>
      <c r="D97" s="62"/>
      <c r="E97" s="62"/>
      <c r="F97" s="62"/>
      <c r="G97" s="62"/>
      <c r="H97" s="62"/>
      <c r="I97" s="62"/>
      <c r="J97" s="63"/>
      <c r="K97" s="63"/>
      <c r="L97" s="62"/>
      <c r="M97" s="62"/>
      <c r="N97" s="62"/>
      <c r="O97" s="66"/>
      <c r="P97" s="106"/>
      <c r="Q97" s="106"/>
      <c r="R97" s="106"/>
      <c r="S97" s="106"/>
      <c r="T97" s="106"/>
      <c r="U97" s="106"/>
      <c r="V97" s="90"/>
      <c r="W97" s="106"/>
      <c r="X97" s="106"/>
      <c r="Y97" s="106"/>
      <c r="Z97" s="106"/>
      <c r="AA97" s="106"/>
      <c r="AB97" s="106"/>
      <c r="AC97" s="66"/>
      <c r="AH97" s="68"/>
    </row>
    <row r="98" spans="1:34" ht="15.75" customHeight="1">
      <c r="A98" s="62"/>
      <c r="B98" s="62"/>
      <c r="C98" s="62"/>
      <c r="D98" s="62"/>
      <c r="E98" s="62"/>
      <c r="F98" s="62"/>
      <c r="G98" s="62"/>
      <c r="H98" s="62"/>
      <c r="I98" s="62"/>
      <c r="J98" s="63"/>
      <c r="K98" s="63"/>
      <c r="L98" s="62"/>
      <c r="M98" s="62"/>
      <c r="N98" s="62"/>
      <c r="O98" s="66"/>
      <c r="P98" s="106"/>
      <c r="Q98" s="106"/>
      <c r="R98" s="106"/>
      <c r="S98" s="106"/>
      <c r="T98" s="106"/>
      <c r="U98" s="106"/>
      <c r="V98" s="90"/>
      <c r="W98" s="106"/>
      <c r="X98" s="106"/>
      <c r="Y98" s="106"/>
      <c r="Z98" s="106"/>
      <c r="AA98" s="106"/>
      <c r="AB98" s="106"/>
      <c r="AC98" s="66"/>
      <c r="AH98" s="68"/>
    </row>
    <row r="99" spans="1:34" ht="15.75" customHeight="1">
      <c r="A99" s="62"/>
      <c r="B99" s="62"/>
      <c r="C99" s="62"/>
      <c r="D99" s="62"/>
      <c r="E99" s="62"/>
      <c r="F99" s="62"/>
      <c r="G99" s="62"/>
      <c r="H99" s="62"/>
      <c r="I99" s="62"/>
      <c r="J99" s="63"/>
      <c r="K99" s="63"/>
      <c r="L99" s="62"/>
      <c r="M99" s="62"/>
      <c r="N99" s="62"/>
      <c r="O99" s="66"/>
      <c r="P99" s="106"/>
      <c r="Q99" s="106"/>
      <c r="R99" s="106"/>
      <c r="S99" s="106"/>
      <c r="T99" s="106"/>
      <c r="U99" s="106"/>
      <c r="V99" s="90"/>
      <c r="W99" s="106"/>
      <c r="X99" s="106"/>
      <c r="Y99" s="106"/>
      <c r="Z99" s="106"/>
      <c r="AA99" s="106"/>
      <c r="AB99" s="106"/>
      <c r="AC99" s="66"/>
      <c r="AH99" s="68"/>
    </row>
    <row r="100" spans="1:34" ht="15.75" customHeight="1">
      <c r="A100" s="62"/>
      <c r="B100" s="62"/>
      <c r="C100" s="62"/>
      <c r="D100" s="62"/>
      <c r="E100" s="62"/>
      <c r="F100" s="62"/>
      <c r="G100" s="62"/>
      <c r="H100" s="62"/>
      <c r="I100" s="62"/>
      <c r="J100" s="63"/>
      <c r="K100" s="63"/>
      <c r="L100" s="62"/>
      <c r="M100" s="62"/>
      <c r="N100" s="62"/>
      <c r="O100" s="66"/>
      <c r="P100" s="106"/>
      <c r="Q100" s="106"/>
      <c r="R100" s="106"/>
      <c r="S100" s="106"/>
      <c r="T100" s="106"/>
      <c r="U100" s="106"/>
      <c r="V100" s="90"/>
      <c r="W100" s="106"/>
      <c r="X100" s="106"/>
      <c r="Y100" s="106"/>
      <c r="Z100" s="106"/>
      <c r="AA100" s="106"/>
      <c r="AB100" s="106"/>
      <c r="AC100" s="66"/>
      <c r="AH100" s="68"/>
    </row>
    <row r="101" spans="1:34" ht="15.75" customHeight="1">
      <c r="A101" s="62"/>
      <c r="B101" s="62"/>
      <c r="C101" s="62"/>
      <c r="D101" s="62"/>
      <c r="E101" s="62"/>
      <c r="F101" s="62"/>
      <c r="G101" s="62"/>
      <c r="H101" s="62"/>
      <c r="I101" s="62"/>
      <c r="J101" s="63"/>
      <c r="K101" s="63"/>
      <c r="L101" s="62"/>
      <c r="M101" s="62"/>
      <c r="N101" s="62"/>
      <c r="O101" s="66"/>
      <c r="P101" s="107"/>
      <c r="Q101" s="108"/>
      <c r="R101" s="107"/>
      <c r="S101" s="109"/>
      <c r="T101" s="107"/>
      <c r="U101" s="109"/>
      <c r="V101" s="90"/>
      <c r="W101" s="110"/>
      <c r="X101" s="111"/>
      <c r="Y101" s="107"/>
      <c r="Z101" s="109"/>
      <c r="AA101" s="107"/>
      <c r="AB101" s="109"/>
      <c r="AC101" s="66"/>
      <c r="AH101" s="68"/>
    </row>
    <row r="102" spans="1:34" ht="15.75" customHeight="1">
      <c r="A102" s="62"/>
      <c r="B102" s="62"/>
      <c r="C102" s="62"/>
      <c r="D102" s="159" t="s">
        <v>144</v>
      </c>
      <c r="E102" s="159"/>
      <c r="F102" s="159"/>
      <c r="G102" s="159"/>
      <c r="H102" s="159"/>
      <c r="I102" s="159"/>
      <c r="J102" s="63"/>
      <c r="K102" s="63"/>
      <c r="L102" s="62"/>
      <c r="M102" s="62"/>
      <c r="N102" s="62"/>
      <c r="O102" s="66"/>
      <c r="P102" s="107"/>
      <c r="Q102" s="108"/>
      <c r="R102" s="107"/>
      <c r="S102" s="109"/>
      <c r="T102" s="107"/>
      <c r="U102" s="109"/>
      <c r="V102" s="90"/>
      <c r="W102" s="110"/>
      <c r="X102" s="111"/>
      <c r="Y102" s="107"/>
      <c r="Z102" s="109"/>
      <c r="AA102" s="107"/>
      <c r="AB102" s="109"/>
      <c r="AC102" s="66"/>
      <c r="AH102" s="68"/>
    </row>
    <row r="103" spans="1:34" ht="15.75" customHeight="1">
      <c r="A103" s="62"/>
      <c r="B103" s="62"/>
      <c r="C103" s="62"/>
      <c r="D103" s="62"/>
      <c r="E103" s="62"/>
      <c r="F103" s="62"/>
      <c r="G103" s="62"/>
      <c r="H103" s="62"/>
      <c r="I103" s="62"/>
      <c r="J103" s="63"/>
      <c r="K103" s="63"/>
      <c r="L103" s="62"/>
      <c r="M103" s="62"/>
      <c r="N103" s="62"/>
      <c r="O103" s="66"/>
      <c r="P103" s="107"/>
      <c r="Q103" s="108"/>
      <c r="R103" s="107"/>
      <c r="S103" s="109"/>
      <c r="T103" s="107"/>
      <c r="U103" s="109"/>
      <c r="V103" s="90"/>
      <c r="W103" s="110"/>
      <c r="X103" s="111"/>
      <c r="Y103" s="107"/>
      <c r="Z103" s="109"/>
      <c r="AA103" s="107"/>
      <c r="AB103" s="109"/>
      <c r="AC103" s="66"/>
      <c r="AH103" s="68"/>
    </row>
    <row r="104" spans="1:34" ht="15.75" customHeight="1">
      <c r="A104" s="62"/>
      <c r="B104" s="156" t="s">
        <v>145</v>
      </c>
      <c r="C104" s="161" t="s">
        <v>146</v>
      </c>
      <c r="D104" s="156" t="s">
        <v>147</v>
      </c>
      <c r="E104" s="156" t="s">
        <v>148</v>
      </c>
      <c r="F104" s="156" t="s">
        <v>149</v>
      </c>
      <c r="G104" s="156" t="s">
        <v>150</v>
      </c>
      <c r="H104" s="156" t="s">
        <v>151</v>
      </c>
      <c r="I104" s="156" t="s">
        <v>152</v>
      </c>
      <c r="J104" s="156" t="s">
        <v>153</v>
      </c>
      <c r="K104" s="63"/>
      <c r="L104" s="62"/>
      <c r="M104" s="62"/>
      <c r="N104" s="62"/>
      <c r="O104" s="66"/>
      <c r="P104" s="151" t="s">
        <v>91</v>
      </c>
      <c r="Q104" s="151" t="s">
        <v>127</v>
      </c>
      <c r="R104" s="154" t="s">
        <v>128</v>
      </c>
      <c r="S104" s="155"/>
      <c r="T104" s="154" t="s">
        <v>129</v>
      </c>
      <c r="U104" s="155"/>
      <c r="V104" s="90"/>
      <c r="W104" s="151" t="s">
        <v>91</v>
      </c>
      <c r="X104" s="151" t="s">
        <v>127</v>
      </c>
      <c r="Y104" s="154" t="s">
        <v>128</v>
      </c>
      <c r="Z104" s="155"/>
      <c r="AA104" s="154" t="s">
        <v>129</v>
      </c>
      <c r="AB104" s="155"/>
      <c r="AC104" s="66"/>
      <c r="AH104" s="68"/>
    </row>
    <row r="105" spans="1:34" ht="15.75" customHeight="1">
      <c r="A105" s="62"/>
      <c r="B105" s="156"/>
      <c r="C105" s="162"/>
      <c r="D105" s="156"/>
      <c r="E105" s="156"/>
      <c r="F105" s="156"/>
      <c r="G105" s="156"/>
      <c r="H105" s="156"/>
      <c r="I105" s="156"/>
      <c r="J105" s="156"/>
      <c r="K105" s="63"/>
      <c r="L105" s="62"/>
      <c r="M105" s="62"/>
      <c r="N105" s="62"/>
      <c r="O105" s="66"/>
      <c r="P105" s="152"/>
      <c r="Q105" s="152"/>
      <c r="R105" s="151" t="s">
        <v>130</v>
      </c>
      <c r="S105" s="151" t="s">
        <v>131</v>
      </c>
      <c r="T105" s="151" t="s">
        <v>154</v>
      </c>
      <c r="U105" s="151" t="s">
        <v>131</v>
      </c>
      <c r="V105" s="90"/>
      <c r="W105" s="152"/>
      <c r="X105" s="152"/>
      <c r="Y105" s="151" t="s">
        <v>130</v>
      </c>
      <c r="Z105" s="151" t="s">
        <v>131</v>
      </c>
      <c r="AA105" s="151" t="s">
        <v>130</v>
      </c>
      <c r="AB105" s="151" t="s">
        <v>131</v>
      </c>
      <c r="AC105" s="66"/>
      <c r="AH105" s="68"/>
    </row>
    <row r="106" spans="1:34" ht="15.75" customHeight="1">
      <c r="A106" s="62"/>
      <c r="B106" s="156"/>
      <c r="C106" s="162"/>
      <c r="D106" s="156"/>
      <c r="E106" s="156"/>
      <c r="F106" s="156"/>
      <c r="G106" s="156"/>
      <c r="H106" s="156"/>
      <c r="I106" s="156"/>
      <c r="J106" s="156"/>
      <c r="K106" s="63"/>
      <c r="L106" s="62"/>
      <c r="M106" s="62"/>
      <c r="N106" s="62"/>
      <c r="O106" s="66"/>
      <c r="P106" s="152"/>
      <c r="Q106" s="152"/>
      <c r="R106" s="152"/>
      <c r="S106" s="152"/>
      <c r="T106" s="152"/>
      <c r="U106" s="152"/>
      <c r="V106" s="90"/>
      <c r="W106" s="152"/>
      <c r="X106" s="152"/>
      <c r="Y106" s="152"/>
      <c r="Z106" s="152"/>
      <c r="AA106" s="152"/>
      <c r="AB106" s="152"/>
      <c r="AC106" s="66"/>
    </row>
    <row r="107" spans="1:34" ht="15.75" customHeight="1">
      <c r="A107" s="62"/>
      <c r="B107" s="156"/>
      <c r="C107" s="162"/>
      <c r="D107" s="156"/>
      <c r="E107" s="156"/>
      <c r="F107" s="156"/>
      <c r="G107" s="156"/>
      <c r="H107" s="156"/>
      <c r="I107" s="156"/>
      <c r="J107" s="156"/>
      <c r="K107" s="63"/>
      <c r="L107" s="62"/>
      <c r="M107" s="62"/>
      <c r="N107" s="62"/>
      <c r="O107" s="66"/>
      <c r="P107" s="152"/>
      <c r="Q107" s="152"/>
      <c r="R107" s="152"/>
      <c r="S107" s="152"/>
      <c r="T107" s="152"/>
      <c r="U107" s="152"/>
      <c r="V107" s="90"/>
      <c r="W107" s="152"/>
      <c r="X107" s="152"/>
      <c r="Y107" s="152"/>
      <c r="Z107" s="152"/>
      <c r="AA107" s="152"/>
      <c r="AB107" s="152"/>
      <c r="AC107" s="66"/>
    </row>
    <row r="108" spans="1:34" ht="15.75" customHeight="1">
      <c r="A108" s="62"/>
      <c r="B108" s="156"/>
      <c r="C108" s="162"/>
      <c r="D108" s="156"/>
      <c r="E108" s="156"/>
      <c r="F108" s="156"/>
      <c r="G108" s="156"/>
      <c r="H108" s="156"/>
      <c r="I108" s="156"/>
      <c r="J108" s="156"/>
      <c r="K108" s="63"/>
      <c r="L108" s="62"/>
      <c r="M108" s="62"/>
      <c r="N108" s="62"/>
      <c r="O108" s="66"/>
      <c r="P108" s="152"/>
      <c r="Q108" s="152"/>
      <c r="R108" s="152"/>
      <c r="S108" s="152"/>
      <c r="T108" s="152"/>
      <c r="U108" s="152"/>
      <c r="V108" s="90"/>
      <c r="W108" s="152"/>
      <c r="X108" s="152"/>
      <c r="Y108" s="152"/>
      <c r="Z108" s="152"/>
      <c r="AA108" s="152"/>
      <c r="AB108" s="152"/>
      <c r="AC108" s="66"/>
    </row>
    <row r="109" spans="1:34" ht="15.75" customHeight="1">
      <c r="A109" s="62"/>
      <c r="B109" s="156"/>
      <c r="C109" s="162"/>
      <c r="D109" s="156"/>
      <c r="E109" s="156"/>
      <c r="F109" s="156"/>
      <c r="G109" s="156"/>
      <c r="H109" s="156"/>
      <c r="I109" s="156"/>
      <c r="J109" s="156"/>
      <c r="K109" s="63"/>
      <c r="L109" s="62"/>
      <c r="M109" s="62"/>
      <c r="N109" s="62"/>
      <c r="O109" s="66"/>
      <c r="P109" s="153"/>
      <c r="Q109" s="153"/>
      <c r="R109" s="153"/>
      <c r="S109" s="153"/>
      <c r="T109" s="153"/>
      <c r="U109" s="153"/>
      <c r="V109" s="90"/>
      <c r="W109" s="153"/>
      <c r="X109" s="153"/>
      <c r="Y109" s="153"/>
      <c r="Z109" s="153"/>
      <c r="AA109" s="153"/>
      <c r="AB109" s="153"/>
      <c r="AC109" s="66"/>
    </row>
    <row r="110" spans="1:34" ht="15.75" customHeight="1">
      <c r="A110" s="62"/>
      <c r="B110" s="156"/>
      <c r="C110" s="162"/>
      <c r="D110" s="156"/>
      <c r="E110" s="156"/>
      <c r="F110" s="156"/>
      <c r="G110" s="156"/>
      <c r="H110" s="156"/>
      <c r="I110" s="156"/>
      <c r="J110" s="156"/>
      <c r="K110" s="63"/>
      <c r="L110" s="62"/>
      <c r="M110" s="62"/>
      <c r="N110" s="62"/>
      <c r="O110" s="66"/>
      <c r="P110" s="81">
        <v>3</v>
      </c>
      <c r="Q110" s="96">
        <v>0.125</v>
      </c>
      <c r="R110" s="92">
        <v>0</v>
      </c>
      <c r="S110" s="92" t="s">
        <v>133</v>
      </c>
      <c r="T110" s="92">
        <v>0</v>
      </c>
      <c r="U110" s="92" t="s">
        <v>133</v>
      </c>
      <c r="V110" s="94">
        <f>R110+R111</f>
        <v>0</v>
      </c>
      <c r="W110" s="97">
        <v>4</v>
      </c>
      <c r="X110" s="96">
        <v>0.125</v>
      </c>
      <c r="Y110" s="92">
        <v>0</v>
      </c>
      <c r="Z110" s="92" t="s">
        <v>133</v>
      </c>
      <c r="AA110" s="92">
        <v>0</v>
      </c>
      <c r="AB110" s="92" t="s">
        <v>133</v>
      </c>
      <c r="AC110" s="94">
        <f>Y110+Y111</f>
        <v>0</v>
      </c>
    </row>
    <row r="111" spans="1:34" ht="15.75" customHeight="1">
      <c r="A111" s="62"/>
      <c r="B111" s="156"/>
      <c r="C111" s="163"/>
      <c r="D111" s="156"/>
      <c r="E111" s="156"/>
      <c r="F111" s="156"/>
      <c r="G111" s="156"/>
      <c r="H111" s="156"/>
      <c r="I111" s="156"/>
      <c r="J111" s="156"/>
      <c r="K111" s="63"/>
      <c r="L111" s="62" t="s">
        <v>155</v>
      </c>
      <c r="M111" s="62" t="s">
        <v>103</v>
      </c>
      <c r="N111" s="62" t="s">
        <v>104</v>
      </c>
      <c r="O111" s="85"/>
      <c r="P111" s="81">
        <v>3</v>
      </c>
      <c r="Q111" s="96">
        <v>0.14583333333333301</v>
      </c>
      <c r="R111" s="92">
        <v>0</v>
      </c>
      <c r="S111" s="92" t="s">
        <v>133</v>
      </c>
      <c r="T111" s="92">
        <v>0</v>
      </c>
      <c r="U111" s="92" t="s">
        <v>133</v>
      </c>
      <c r="V111" s="94">
        <f t="shared" ref="V111:V156" si="2">R111+R112</f>
        <v>0</v>
      </c>
      <c r="W111" s="97">
        <v>4</v>
      </c>
      <c r="X111" s="96">
        <v>0.14583333333333301</v>
      </c>
      <c r="Y111" s="92">
        <v>0</v>
      </c>
      <c r="Z111" s="92" t="s">
        <v>133</v>
      </c>
      <c r="AA111" s="92">
        <v>0</v>
      </c>
      <c r="AB111" s="92" t="s">
        <v>133</v>
      </c>
      <c r="AC111" s="94">
        <f t="shared" ref="AC111:AC156" si="3">Y111+Y112</f>
        <v>0</v>
      </c>
      <c r="AH111" s="76"/>
    </row>
    <row r="112" spans="1:34" ht="15.75" customHeight="1">
      <c r="A112" s="113">
        <v>9630</v>
      </c>
      <c r="B112" s="114">
        <v>1</v>
      </c>
      <c r="C112" s="115" t="s">
        <v>180</v>
      </c>
      <c r="D112" s="62" t="s">
        <v>175</v>
      </c>
      <c r="E112" s="116">
        <v>55.783022492801003</v>
      </c>
      <c r="F112" s="116">
        <v>37.836818826328702</v>
      </c>
      <c r="G112" s="114">
        <v>0</v>
      </c>
      <c r="H112" s="117">
        <v>0</v>
      </c>
      <c r="I112" s="118">
        <v>0</v>
      </c>
      <c r="J112" s="114">
        <v>1</v>
      </c>
      <c r="K112" s="63"/>
      <c r="L112" s="78">
        <v>1</v>
      </c>
      <c r="M112" s="115">
        <v>1</v>
      </c>
      <c r="N112" s="78">
        <v>0</v>
      </c>
      <c r="O112" s="85"/>
      <c r="P112" s="81">
        <v>3</v>
      </c>
      <c r="Q112" s="96">
        <v>0.16666666666666699</v>
      </c>
      <c r="R112" s="92">
        <v>0</v>
      </c>
      <c r="S112" s="92" t="s">
        <v>133</v>
      </c>
      <c r="T112" s="92">
        <v>0</v>
      </c>
      <c r="U112" s="92" t="s">
        <v>133</v>
      </c>
      <c r="V112" s="94">
        <f t="shared" si="2"/>
        <v>0</v>
      </c>
      <c r="W112" s="97">
        <v>4</v>
      </c>
      <c r="X112" s="96">
        <v>0.16666666666666699</v>
      </c>
      <c r="Y112" s="92">
        <v>0</v>
      </c>
      <c r="Z112" s="92" t="s">
        <v>133</v>
      </c>
      <c r="AA112" s="92">
        <v>0</v>
      </c>
      <c r="AB112" s="92" t="s">
        <v>133</v>
      </c>
      <c r="AC112" s="94">
        <f t="shared" si="3"/>
        <v>0</v>
      </c>
      <c r="AH112" s="76"/>
    </row>
    <row r="113" spans="1:34" ht="15.75" customHeight="1">
      <c r="A113" s="113">
        <v>4731</v>
      </c>
      <c r="B113" s="114">
        <v>2</v>
      </c>
      <c r="C113" s="115" t="s">
        <v>174</v>
      </c>
      <c r="D113" s="62" t="s">
        <v>175</v>
      </c>
      <c r="E113" s="116">
        <v>55.782725642235803</v>
      </c>
      <c r="F113" s="116">
        <v>37.835779511310797</v>
      </c>
      <c r="G113" s="114">
        <v>0</v>
      </c>
      <c r="H113" s="117">
        <v>6.7000000000000004E-2</v>
      </c>
      <c r="I113" s="118">
        <v>6.7000000000000004E-2</v>
      </c>
      <c r="J113" s="114">
        <v>2</v>
      </c>
      <c r="K113" s="63"/>
      <c r="L113" s="78">
        <v>2</v>
      </c>
      <c r="M113" s="115">
        <v>2</v>
      </c>
      <c r="N113" s="115">
        <v>0</v>
      </c>
      <c r="O113" s="85"/>
      <c r="P113" s="81">
        <v>3</v>
      </c>
      <c r="Q113" s="96">
        <v>0.1875</v>
      </c>
      <c r="R113" s="92">
        <v>0</v>
      </c>
      <c r="S113" s="92" t="s">
        <v>133</v>
      </c>
      <c r="T113" s="92">
        <v>0</v>
      </c>
      <c r="U113" s="92" t="s">
        <v>133</v>
      </c>
      <c r="V113" s="94">
        <f t="shared" si="2"/>
        <v>1</v>
      </c>
      <c r="W113" s="97">
        <v>4</v>
      </c>
      <c r="X113" s="96">
        <v>0.1875</v>
      </c>
      <c r="Y113" s="92">
        <v>0</v>
      </c>
      <c r="Z113" s="92" t="s">
        <v>133</v>
      </c>
      <c r="AA113" s="92">
        <v>0</v>
      </c>
      <c r="AB113" s="92" t="s">
        <v>133</v>
      </c>
      <c r="AC113" s="94">
        <f t="shared" si="3"/>
        <v>0</v>
      </c>
      <c r="AH113" s="119"/>
    </row>
    <row r="114" spans="1:34" ht="15.75" customHeight="1">
      <c r="A114" s="113">
        <v>4637</v>
      </c>
      <c r="B114" s="114">
        <v>3</v>
      </c>
      <c r="C114" s="115" t="s">
        <v>170</v>
      </c>
      <c r="D114" s="62" t="s">
        <v>165</v>
      </c>
      <c r="E114" s="116">
        <v>55.779675821300302</v>
      </c>
      <c r="F114" s="116">
        <v>37.837679486681601</v>
      </c>
      <c r="G114" s="114">
        <v>0</v>
      </c>
      <c r="H114" s="117">
        <v>0.58699999999999997</v>
      </c>
      <c r="I114" s="118">
        <v>0.52</v>
      </c>
      <c r="J114" s="114">
        <v>3</v>
      </c>
      <c r="K114" s="63"/>
      <c r="L114" s="78">
        <v>3</v>
      </c>
      <c r="M114" s="115">
        <v>3</v>
      </c>
      <c r="N114" s="115">
        <v>0</v>
      </c>
      <c r="O114" s="85"/>
      <c r="P114" s="81">
        <v>3</v>
      </c>
      <c r="Q114" s="96">
        <v>0.20833333333333334</v>
      </c>
      <c r="R114" s="92">
        <v>1</v>
      </c>
      <c r="S114" s="92" t="s">
        <v>136</v>
      </c>
      <c r="T114" s="92">
        <v>0</v>
      </c>
      <c r="U114" s="92" t="s">
        <v>133</v>
      </c>
      <c r="V114" s="94">
        <f t="shared" si="2"/>
        <v>2</v>
      </c>
      <c r="W114" s="97">
        <v>4</v>
      </c>
      <c r="X114" s="96">
        <v>0.20833333333333334</v>
      </c>
      <c r="Y114" s="92">
        <v>0</v>
      </c>
      <c r="Z114" s="92" t="s">
        <v>133</v>
      </c>
      <c r="AA114" s="92">
        <v>0</v>
      </c>
      <c r="AB114" s="92" t="s">
        <v>133</v>
      </c>
      <c r="AC114" s="94">
        <f t="shared" si="3"/>
        <v>1</v>
      </c>
      <c r="AH114" s="119"/>
    </row>
    <row r="115" spans="1:34" ht="15.75" customHeight="1">
      <c r="A115" s="113">
        <v>4638</v>
      </c>
      <c r="B115" s="114">
        <v>4</v>
      </c>
      <c r="C115" s="115" t="s">
        <v>168</v>
      </c>
      <c r="D115" s="62" t="s">
        <v>165</v>
      </c>
      <c r="E115" s="116">
        <v>55.777689796299498</v>
      </c>
      <c r="F115" s="116">
        <v>37.829282800218202</v>
      </c>
      <c r="G115" s="114">
        <v>0</v>
      </c>
      <c r="H115" s="117">
        <v>1.1579999999999999</v>
      </c>
      <c r="I115" s="118">
        <v>0.57099999999999995</v>
      </c>
      <c r="J115" s="114">
        <v>4</v>
      </c>
      <c r="K115" s="63"/>
      <c r="L115" s="78">
        <v>4</v>
      </c>
      <c r="M115" s="115">
        <v>4</v>
      </c>
      <c r="N115" s="115">
        <v>0</v>
      </c>
      <c r="O115" s="85"/>
      <c r="P115" s="81">
        <v>3</v>
      </c>
      <c r="Q115" s="96">
        <v>0.22916666666666666</v>
      </c>
      <c r="R115" s="92">
        <v>1</v>
      </c>
      <c r="S115" s="92" t="s">
        <v>136</v>
      </c>
      <c r="T115" s="92">
        <v>1</v>
      </c>
      <c r="U115" s="92" t="s">
        <v>136</v>
      </c>
      <c r="V115" s="94">
        <f t="shared" si="2"/>
        <v>2</v>
      </c>
      <c r="W115" s="97">
        <v>4</v>
      </c>
      <c r="X115" s="96">
        <v>0.22916666666666666</v>
      </c>
      <c r="Y115" s="92">
        <v>1</v>
      </c>
      <c r="Z115" s="92" t="s">
        <v>136</v>
      </c>
      <c r="AA115" s="92">
        <v>0</v>
      </c>
      <c r="AB115" s="92" t="s">
        <v>133</v>
      </c>
      <c r="AC115" s="94">
        <f t="shared" si="3"/>
        <v>2</v>
      </c>
      <c r="AH115" s="119"/>
    </row>
    <row r="116" spans="1:34" ht="15.75" customHeight="1">
      <c r="A116" s="113">
        <v>4639</v>
      </c>
      <c r="B116" s="114">
        <v>5</v>
      </c>
      <c r="C116" s="115" t="s">
        <v>167</v>
      </c>
      <c r="D116" s="62" t="s">
        <v>165</v>
      </c>
      <c r="E116" s="116">
        <v>55.777032812045199</v>
      </c>
      <c r="F116" s="116">
        <v>37.826408786611601</v>
      </c>
      <c r="G116" s="114">
        <v>0</v>
      </c>
      <c r="H116" s="117">
        <v>1.353</v>
      </c>
      <c r="I116" s="118">
        <v>0.19500000000000001</v>
      </c>
      <c r="J116" s="114">
        <v>5</v>
      </c>
      <c r="K116" s="63"/>
      <c r="L116" s="78">
        <v>5</v>
      </c>
      <c r="M116" s="115">
        <v>5</v>
      </c>
      <c r="N116" s="115">
        <v>0</v>
      </c>
      <c r="O116" s="85"/>
      <c r="P116" s="81">
        <v>3</v>
      </c>
      <c r="Q116" s="96">
        <v>0.25</v>
      </c>
      <c r="R116" s="92">
        <v>1</v>
      </c>
      <c r="S116" s="92" t="s">
        <v>139</v>
      </c>
      <c r="T116" s="92">
        <v>1</v>
      </c>
      <c r="U116" s="92" t="s">
        <v>136</v>
      </c>
      <c r="V116" s="94">
        <f t="shared" si="2"/>
        <v>3</v>
      </c>
      <c r="W116" s="97">
        <v>4</v>
      </c>
      <c r="X116" s="96">
        <v>0.25</v>
      </c>
      <c r="Y116" s="92">
        <v>1</v>
      </c>
      <c r="Z116" s="92" t="s">
        <v>136</v>
      </c>
      <c r="AA116" s="92">
        <v>1</v>
      </c>
      <c r="AB116" s="92" t="s">
        <v>136</v>
      </c>
      <c r="AC116" s="94">
        <f t="shared" si="3"/>
        <v>2</v>
      </c>
      <c r="AH116" s="119"/>
    </row>
    <row r="117" spans="1:34" ht="15.75" customHeight="1">
      <c r="A117" s="113">
        <v>4640</v>
      </c>
      <c r="B117" s="114">
        <v>6</v>
      </c>
      <c r="C117" s="115" t="s">
        <v>164</v>
      </c>
      <c r="D117" s="62" t="s">
        <v>163</v>
      </c>
      <c r="E117" s="116">
        <v>55.774745818838703</v>
      </c>
      <c r="F117" s="116">
        <v>37.819464738985701</v>
      </c>
      <c r="G117" s="114">
        <v>0</v>
      </c>
      <c r="H117" s="117">
        <v>1.8879999999999999</v>
      </c>
      <c r="I117" s="118">
        <v>0.53500000000000003</v>
      </c>
      <c r="J117" s="114">
        <v>6</v>
      </c>
      <c r="K117" s="63"/>
      <c r="L117" s="78">
        <v>6</v>
      </c>
      <c r="M117" s="115">
        <v>6</v>
      </c>
      <c r="N117" s="115">
        <v>0</v>
      </c>
      <c r="O117" s="85"/>
      <c r="P117" s="81">
        <v>3</v>
      </c>
      <c r="Q117" s="96">
        <v>0.27083333333333331</v>
      </c>
      <c r="R117" s="92">
        <v>2</v>
      </c>
      <c r="S117" s="92" t="s">
        <v>139</v>
      </c>
      <c r="T117" s="92">
        <v>1</v>
      </c>
      <c r="U117" s="92" t="s">
        <v>139</v>
      </c>
      <c r="V117" s="94">
        <f t="shared" si="2"/>
        <v>6</v>
      </c>
      <c r="W117" s="97">
        <v>4</v>
      </c>
      <c r="X117" s="96">
        <v>0.27083333333333331</v>
      </c>
      <c r="Y117" s="92">
        <v>1</v>
      </c>
      <c r="Z117" s="92" t="s">
        <v>136</v>
      </c>
      <c r="AA117" s="92">
        <v>1</v>
      </c>
      <c r="AB117" s="92" t="s">
        <v>136</v>
      </c>
      <c r="AC117" s="94">
        <f t="shared" si="3"/>
        <v>2</v>
      </c>
      <c r="AH117" s="119"/>
    </row>
    <row r="118" spans="1:34" ht="15.75" customHeight="1">
      <c r="A118" s="113">
        <v>4641</v>
      </c>
      <c r="B118" s="114">
        <v>7</v>
      </c>
      <c r="C118" s="115" t="s">
        <v>162</v>
      </c>
      <c r="D118" s="62" t="s">
        <v>163</v>
      </c>
      <c r="E118" s="116">
        <v>55.772271887580501</v>
      </c>
      <c r="F118" s="116">
        <v>37.819804184314798</v>
      </c>
      <c r="G118" s="114">
        <v>0</v>
      </c>
      <c r="H118" s="117">
        <v>2.04</v>
      </c>
      <c r="I118" s="118">
        <v>0.152</v>
      </c>
      <c r="J118" s="114">
        <v>7</v>
      </c>
      <c r="K118" s="63"/>
      <c r="L118" s="78">
        <v>7</v>
      </c>
      <c r="M118" s="115">
        <v>7</v>
      </c>
      <c r="N118" s="115">
        <v>0</v>
      </c>
      <c r="O118" s="85"/>
      <c r="P118" s="81">
        <v>3</v>
      </c>
      <c r="Q118" s="96">
        <v>0.29166666666666669</v>
      </c>
      <c r="R118" s="92">
        <v>4</v>
      </c>
      <c r="S118" s="101" t="s">
        <v>166</v>
      </c>
      <c r="T118" s="92">
        <v>2</v>
      </c>
      <c r="U118" s="92" t="s">
        <v>139</v>
      </c>
      <c r="V118" s="94">
        <f t="shared" si="2"/>
        <v>7</v>
      </c>
      <c r="W118" s="97">
        <v>4</v>
      </c>
      <c r="X118" s="96">
        <v>0.29166666666666669</v>
      </c>
      <c r="Y118" s="92">
        <v>1</v>
      </c>
      <c r="Z118" s="92" t="s">
        <v>136</v>
      </c>
      <c r="AA118" s="92">
        <v>1</v>
      </c>
      <c r="AB118" s="92" t="s">
        <v>136</v>
      </c>
      <c r="AC118" s="94">
        <f t="shared" si="3"/>
        <v>2</v>
      </c>
      <c r="AH118" s="119"/>
    </row>
    <row r="119" spans="1:34" ht="15.75" customHeight="1">
      <c r="A119" s="113">
        <v>4430</v>
      </c>
      <c r="B119" s="114">
        <v>8</v>
      </c>
      <c r="C119" s="115" t="s">
        <v>176</v>
      </c>
      <c r="D119" s="62" t="s">
        <v>181</v>
      </c>
      <c r="E119" s="116">
        <v>55.771483167854001</v>
      </c>
      <c r="F119" s="116">
        <v>37.819160379103103</v>
      </c>
      <c r="G119" s="114">
        <v>0</v>
      </c>
      <c r="H119" s="117">
        <v>2.29</v>
      </c>
      <c r="I119" s="118">
        <v>0.25</v>
      </c>
      <c r="J119" s="114">
        <v>8</v>
      </c>
      <c r="K119" s="63"/>
      <c r="L119" s="78">
        <v>8</v>
      </c>
      <c r="M119" s="115">
        <v>8</v>
      </c>
      <c r="N119" s="115">
        <v>0</v>
      </c>
      <c r="O119" s="85"/>
      <c r="P119" s="81">
        <v>3</v>
      </c>
      <c r="Q119" s="96">
        <v>0.3125</v>
      </c>
      <c r="R119" s="92">
        <v>3</v>
      </c>
      <c r="S119" s="101" t="s">
        <v>166</v>
      </c>
      <c r="T119" s="92">
        <v>4</v>
      </c>
      <c r="U119" s="101" t="s">
        <v>166</v>
      </c>
      <c r="V119" s="94">
        <f t="shared" si="2"/>
        <v>7</v>
      </c>
      <c r="W119" s="97">
        <v>4</v>
      </c>
      <c r="X119" s="96">
        <v>0.3125</v>
      </c>
      <c r="Y119" s="92">
        <v>1</v>
      </c>
      <c r="Z119" s="92" t="s">
        <v>136</v>
      </c>
      <c r="AA119" s="92">
        <v>1</v>
      </c>
      <c r="AB119" s="92" t="s">
        <v>136</v>
      </c>
      <c r="AC119" s="94">
        <f t="shared" si="3"/>
        <v>2</v>
      </c>
      <c r="AH119" s="119"/>
    </row>
    <row r="120" spans="1:34" ht="15.75" customHeight="1">
      <c r="A120" s="113">
        <v>4431</v>
      </c>
      <c r="B120" s="114">
        <v>9</v>
      </c>
      <c r="C120" s="115" t="s">
        <v>182</v>
      </c>
      <c r="D120" s="62" t="s">
        <v>181</v>
      </c>
      <c r="E120" s="116">
        <v>55.767688413679302</v>
      </c>
      <c r="F120" s="116">
        <v>37.799826610954597</v>
      </c>
      <c r="G120" s="114">
        <v>0</v>
      </c>
      <c r="H120" s="117">
        <v>3.5750000000000002</v>
      </c>
      <c r="I120" s="118">
        <v>1.2849999999999999</v>
      </c>
      <c r="J120" s="114">
        <v>9</v>
      </c>
      <c r="K120" s="63"/>
      <c r="L120" s="78">
        <v>9</v>
      </c>
      <c r="M120" s="115">
        <v>9</v>
      </c>
      <c r="N120" s="115">
        <v>0</v>
      </c>
      <c r="O120" s="85"/>
      <c r="P120" s="81">
        <v>3</v>
      </c>
      <c r="Q120" s="96">
        <v>0.33333333333333331</v>
      </c>
      <c r="R120" s="92">
        <v>4</v>
      </c>
      <c r="S120" s="101" t="s">
        <v>166</v>
      </c>
      <c r="T120" s="92">
        <v>3</v>
      </c>
      <c r="U120" s="101" t="s">
        <v>166</v>
      </c>
      <c r="V120" s="94">
        <f t="shared" si="2"/>
        <v>7</v>
      </c>
      <c r="W120" s="97">
        <v>4</v>
      </c>
      <c r="X120" s="96">
        <v>0.33333333333333331</v>
      </c>
      <c r="Y120" s="92">
        <v>1</v>
      </c>
      <c r="Z120" s="92" t="s">
        <v>136</v>
      </c>
      <c r="AA120" s="92">
        <v>1</v>
      </c>
      <c r="AB120" s="92" t="s">
        <v>136</v>
      </c>
      <c r="AC120" s="94">
        <f t="shared" si="3"/>
        <v>2</v>
      </c>
      <c r="AH120" s="119"/>
    </row>
    <row r="121" spans="1:34" ht="15.75" customHeight="1">
      <c r="A121" s="113">
        <v>4432</v>
      </c>
      <c r="B121" s="114">
        <v>10</v>
      </c>
      <c r="C121" s="115" t="s">
        <v>183</v>
      </c>
      <c r="D121" s="62" t="s">
        <v>181</v>
      </c>
      <c r="E121" s="116">
        <v>55.766697484139399</v>
      </c>
      <c r="F121" s="116">
        <v>37.794694101650499</v>
      </c>
      <c r="G121" s="114">
        <v>0</v>
      </c>
      <c r="H121" s="117">
        <v>3.915</v>
      </c>
      <c r="I121" s="118">
        <v>0.34</v>
      </c>
      <c r="J121" s="114">
        <v>10</v>
      </c>
      <c r="K121" s="63"/>
      <c r="L121" s="78">
        <v>10</v>
      </c>
      <c r="M121" s="115">
        <v>10</v>
      </c>
      <c r="N121" s="115">
        <v>0</v>
      </c>
      <c r="O121" s="85"/>
      <c r="P121" s="81">
        <v>3</v>
      </c>
      <c r="Q121" s="96">
        <v>0.35416666666666669</v>
      </c>
      <c r="R121" s="92">
        <v>3</v>
      </c>
      <c r="S121" s="101" t="s">
        <v>166</v>
      </c>
      <c r="T121" s="92">
        <v>4</v>
      </c>
      <c r="U121" s="101" t="s">
        <v>166</v>
      </c>
      <c r="V121" s="94">
        <f t="shared" si="2"/>
        <v>7</v>
      </c>
      <c r="W121" s="97">
        <v>4</v>
      </c>
      <c r="X121" s="96">
        <v>0.35416666666666669</v>
      </c>
      <c r="Y121" s="92">
        <v>1</v>
      </c>
      <c r="Z121" s="92" t="s">
        <v>139</v>
      </c>
      <c r="AA121" s="92">
        <v>1</v>
      </c>
      <c r="AB121" s="92" t="s">
        <v>136</v>
      </c>
      <c r="AC121" s="94">
        <f t="shared" si="3"/>
        <v>3</v>
      </c>
      <c r="AH121" s="119"/>
    </row>
    <row r="122" spans="1:34" ht="15.75" customHeight="1">
      <c r="A122" s="113">
        <v>4433</v>
      </c>
      <c r="B122" s="114">
        <v>11</v>
      </c>
      <c r="C122" s="115" t="s">
        <v>184</v>
      </c>
      <c r="D122" s="62" t="s">
        <v>181</v>
      </c>
      <c r="E122" s="116">
        <v>55.765558342503503</v>
      </c>
      <c r="F122" s="116">
        <v>37.788842557799398</v>
      </c>
      <c r="G122" s="114">
        <v>0</v>
      </c>
      <c r="H122" s="117">
        <v>4.3040000000000003</v>
      </c>
      <c r="I122" s="118">
        <v>0.38900000000000001</v>
      </c>
      <c r="J122" s="114">
        <v>11</v>
      </c>
      <c r="K122" s="63"/>
      <c r="L122" s="78">
        <v>11</v>
      </c>
      <c r="M122" s="115">
        <v>11</v>
      </c>
      <c r="N122" s="115">
        <v>0</v>
      </c>
      <c r="O122" s="85"/>
      <c r="P122" s="81">
        <v>3</v>
      </c>
      <c r="Q122" s="96">
        <v>0.375</v>
      </c>
      <c r="R122" s="92">
        <v>4</v>
      </c>
      <c r="S122" s="101" t="s">
        <v>166</v>
      </c>
      <c r="T122" s="92">
        <v>3</v>
      </c>
      <c r="U122" s="101" t="s">
        <v>166</v>
      </c>
      <c r="V122" s="94">
        <f t="shared" si="2"/>
        <v>7</v>
      </c>
      <c r="W122" s="97">
        <v>4</v>
      </c>
      <c r="X122" s="96">
        <v>0.375</v>
      </c>
      <c r="Y122" s="92">
        <v>2</v>
      </c>
      <c r="Z122" s="92" t="s">
        <v>139</v>
      </c>
      <c r="AA122" s="92">
        <v>1</v>
      </c>
      <c r="AB122" s="92" t="s">
        <v>139</v>
      </c>
      <c r="AC122" s="94">
        <f t="shared" si="3"/>
        <v>3</v>
      </c>
      <c r="AH122" s="119"/>
    </row>
    <row r="123" spans="1:34" ht="15.75" customHeight="1">
      <c r="A123" s="113">
        <v>4536</v>
      </c>
      <c r="B123" s="114">
        <v>12</v>
      </c>
      <c r="C123" s="115" t="s">
        <v>185</v>
      </c>
      <c r="D123" s="62" t="s">
        <v>181</v>
      </c>
      <c r="E123" s="116">
        <v>55.764414152534499</v>
      </c>
      <c r="F123" s="116">
        <v>37.782811795651902</v>
      </c>
      <c r="G123" s="114">
        <v>0</v>
      </c>
      <c r="H123" s="117">
        <v>4.7030000000000003</v>
      </c>
      <c r="I123" s="118">
        <v>0.39900000000000002</v>
      </c>
      <c r="J123" s="114">
        <v>12</v>
      </c>
      <c r="K123" s="63"/>
      <c r="L123" s="78">
        <v>12</v>
      </c>
      <c r="M123" s="115">
        <v>12</v>
      </c>
      <c r="N123" s="115">
        <v>0</v>
      </c>
      <c r="O123" s="85"/>
      <c r="P123" s="81">
        <v>3</v>
      </c>
      <c r="Q123" s="96">
        <v>0.39583333333333331</v>
      </c>
      <c r="R123" s="92">
        <v>3</v>
      </c>
      <c r="S123" s="101" t="s">
        <v>166</v>
      </c>
      <c r="T123" s="92">
        <v>4</v>
      </c>
      <c r="U123" s="101" t="s">
        <v>166</v>
      </c>
      <c r="V123" s="94">
        <f t="shared" si="2"/>
        <v>5</v>
      </c>
      <c r="W123" s="97">
        <v>4</v>
      </c>
      <c r="X123" s="96">
        <v>0.39583333333333331</v>
      </c>
      <c r="Y123" s="92">
        <v>1</v>
      </c>
      <c r="Z123" s="92" t="s">
        <v>139</v>
      </c>
      <c r="AA123" s="92">
        <v>2</v>
      </c>
      <c r="AB123" s="92" t="s">
        <v>139</v>
      </c>
      <c r="AC123" s="94">
        <f t="shared" si="3"/>
        <v>3</v>
      </c>
      <c r="AH123" s="119"/>
    </row>
    <row r="124" spans="1:34" ht="15.75" customHeight="1">
      <c r="A124" s="113">
        <v>4417</v>
      </c>
      <c r="B124" s="114">
        <v>13</v>
      </c>
      <c r="C124" s="115" t="s">
        <v>186</v>
      </c>
      <c r="D124" s="62" t="s">
        <v>181</v>
      </c>
      <c r="E124" s="116">
        <v>55.763268371214501</v>
      </c>
      <c r="F124" s="116">
        <v>37.776973464568698</v>
      </c>
      <c r="G124" s="114">
        <v>0</v>
      </c>
      <c r="H124" s="117">
        <v>5.0910000000000002</v>
      </c>
      <c r="I124" s="118">
        <v>0.38800000000000001</v>
      </c>
      <c r="J124" s="114">
        <v>13</v>
      </c>
      <c r="K124" s="63"/>
      <c r="L124" s="78">
        <v>13</v>
      </c>
      <c r="M124" s="115">
        <v>13</v>
      </c>
      <c r="N124" s="115">
        <v>0</v>
      </c>
      <c r="O124" s="85"/>
      <c r="P124" s="81">
        <v>3</v>
      </c>
      <c r="Q124" s="96">
        <v>0.41666666666666669</v>
      </c>
      <c r="R124" s="92">
        <v>2</v>
      </c>
      <c r="S124" s="92" t="s">
        <v>143</v>
      </c>
      <c r="T124" s="92">
        <v>3</v>
      </c>
      <c r="U124" s="101" t="s">
        <v>166</v>
      </c>
      <c r="V124" s="94">
        <f t="shared" si="2"/>
        <v>4</v>
      </c>
      <c r="W124" s="97">
        <v>4</v>
      </c>
      <c r="X124" s="96">
        <v>0.41666666666666669</v>
      </c>
      <c r="Y124" s="92">
        <v>2</v>
      </c>
      <c r="Z124" s="92" t="s">
        <v>139</v>
      </c>
      <c r="AA124" s="92">
        <v>1</v>
      </c>
      <c r="AB124" s="92" t="s">
        <v>139</v>
      </c>
      <c r="AC124" s="94">
        <f t="shared" si="3"/>
        <v>3</v>
      </c>
      <c r="AH124" s="119"/>
    </row>
    <row r="125" spans="1:34" ht="15.75" customHeight="1">
      <c r="A125" s="113">
        <v>4507</v>
      </c>
      <c r="B125" s="114">
        <v>14</v>
      </c>
      <c r="C125" s="115" t="s">
        <v>187</v>
      </c>
      <c r="D125" s="62" t="s">
        <v>181</v>
      </c>
      <c r="E125" s="116">
        <v>55.762822043100797</v>
      </c>
      <c r="F125" s="116">
        <v>37.774731589928003</v>
      </c>
      <c r="G125" s="114">
        <v>0</v>
      </c>
      <c r="H125" s="117">
        <v>5.2409999999999997</v>
      </c>
      <c r="I125" s="118">
        <v>0.15</v>
      </c>
      <c r="J125" s="114">
        <v>14</v>
      </c>
      <c r="K125" s="63"/>
      <c r="L125" s="78">
        <v>14</v>
      </c>
      <c r="M125" s="115">
        <v>14</v>
      </c>
      <c r="N125" s="115">
        <v>0</v>
      </c>
      <c r="O125" s="85"/>
      <c r="P125" s="81">
        <v>3</v>
      </c>
      <c r="Q125" s="96">
        <v>0.4375</v>
      </c>
      <c r="R125" s="92">
        <v>2</v>
      </c>
      <c r="S125" s="92" t="s">
        <v>143</v>
      </c>
      <c r="T125" s="92">
        <v>2</v>
      </c>
      <c r="U125" s="92" t="s">
        <v>143</v>
      </c>
      <c r="V125" s="94">
        <f t="shared" si="2"/>
        <v>4</v>
      </c>
      <c r="W125" s="97">
        <v>4</v>
      </c>
      <c r="X125" s="96">
        <v>0.4375</v>
      </c>
      <c r="Y125" s="92">
        <v>1</v>
      </c>
      <c r="Z125" s="92" t="s">
        <v>139</v>
      </c>
      <c r="AA125" s="92">
        <v>2</v>
      </c>
      <c r="AB125" s="92" t="s">
        <v>139</v>
      </c>
      <c r="AC125" s="94">
        <f t="shared" si="3"/>
        <v>3</v>
      </c>
      <c r="AH125" s="119"/>
    </row>
    <row r="126" spans="1:34" ht="15.75" customHeight="1">
      <c r="A126" s="113">
        <v>4406</v>
      </c>
      <c r="B126" s="114">
        <v>15</v>
      </c>
      <c r="C126" s="115" t="s">
        <v>188</v>
      </c>
      <c r="D126" s="62" t="s">
        <v>181</v>
      </c>
      <c r="E126" s="116">
        <v>55.761658731445301</v>
      </c>
      <c r="F126" s="116">
        <v>37.768745723596403</v>
      </c>
      <c r="G126" s="114">
        <v>0</v>
      </c>
      <c r="H126" s="117">
        <v>5.6379999999999999</v>
      </c>
      <c r="I126" s="118">
        <v>0.39700000000000002</v>
      </c>
      <c r="J126" s="114">
        <v>15</v>
      </c>
      <c r="K126" s="63"/>
      <c r="L126" s="78">
        <v>15</v>
      </c>
      <c r="M126" s="115">
        <v>15</v>
      </c>
      <c r="N126" s="115">
        <v>0</v>
      </c>
      <c r="O126" s="85"/>
      <c r="P126" s="81">
        <v>3</v>
      </c>
      <c r="Q126" s="96">
        <v>0.45833333333333298</v>
      </c>
      <c r="R126" s="92">
        <v>2</v>
      </c>
      <c r="S126" s="92" t="s">
        <v>143</v>
      </c>
      <c r="T126" s="92">
        <v>2</v>
      </c>
      <c r="U126" s="92" t="s">
        <v>143</v>
      </c>
      <c r="V126" s="94">
        <f t="shared" si="2"/>
        <v>4</v>
      </c>
      <c r="W126" s="97">
        <v>4</v>
      </c>
      <c r="X126" s="96">
        <v>0.45833333333333298</v>
      </c>
      <c r="Y126" s="92">
        <v>2</v>
      </c>
      <c r="Z126" s="92" t="s">
        <v>139</v>
      </c>
      <c r="AA126" s="92">
        <v>1</v>
      </c>
      <c r="AB126" s="92" t="s">
        <v>139</v>
      </c>
      <c r="AC126" s="94">
        <f t="shared" si="3"/>
        <v>3</v>
      </c>
      <c r="AH126" s="119"/>
    </row>
    <row r="127" spans="1:34" ht="15.75" customHeight="1">
      <c r="A127" s="113">
        <v>4508</v>
      </c>
      <c r="B127" s="114">
        <v>16</v>
      </c>
      <c r="C127" s="115" t="s">
        <v>189</v>
      </c>
      <c r="D127" s="62" t="s">
        <v>181</v>
      </c>
      <c r="E127" s="116">
        <v>55.759146964944698</v>
      </c>
      <c r="F127" s="116">
        <v>37.7557788648094</v>
      </c>
      <c r="G127" s="114">
        <v>0</v>
      </c>
      <c r="H127" s="117">
        <v>6.4989999999999997</v>
      </c>
      <c r="I127" s="118">
        <v>0.86099999999999999</v>
      </c>
      <c r="J127" s="114">
        <v>16</v>
      </c>
      <c r="K127" s="63"/>
      <c r="L127" s="78">
        <v>16</v>
      </c>
      <c r="M127" s="115">
        <v>16</v>
      </c>
      <c r="N127" s="115">
        <v>0</v>
      </c>
      <c r="O127" s="85"/>
      <c r="P127" s="81">
        <v>3</v>
      </c>
      <c r="Q127" s="96">
        <v>0.47916666666666702</v>
      </c>
      <c r="R127" s="92">
        <v>2</v>
      </c>
      <c r="S127" s="92" t="s">
        <v>143</v>
      </c>
      <c r="T127" s="92">
        <v>2</v>
      </c>
      <c r="U127" s="92" t="s">
        <v>143</v>
      </c>
      <c r="V127" s="94">
        <f t="shared" si="2"/>
        <v>4</v>
      </c>
      <c r="W127" s="97">
        <v>4</v>
      </c>
      <c r="X127" s="96">
        <v>0.47916666666666702</v>
      </c>
      <c r="Y127" s="92">
        <v>1</v>
      </c>
      <c r="Z127" s="92" t="s">
        <v>139</v>
      </c>
      <c r="AA127" s="92">
        <v>2</v>
      </c>
      <c r="AB127" s="92" t="s">
        <v>139</v>
      </c>
      <c r="AC127" s="94">
        <f t="shared" si="3"/>
        <v>3</v>
      </c>
      <c r="AH127" s="119"/>
    </row>
    <row r="128" spans="1:34" ht="15.75" customHeight="1">
      <c r="A128" s="113">
        <v>4509</v>
      </c>
      <c r="B128" s="114">
        <v>17</v>
      </c>
      <c r="C128" s="115" t="s">
        <v>190</v>
      </c>
      <c r="D128" s="62" t="s">
        <v>181</v>
      </c>
      <c r="E128" s="116">
        <v>55.758488747872903</v>
      </c>
      <c r="F128" s="116">
        <v>37.752350180883198</v>
      </c>
      <c r="G128" s="114">
        <v>0</v>
      </c>
      <c r="H128" s="117">
        <v>6.726</v>
      </c>
      <c r="I128" s="118">
        <v>0.22700000000000001</v>
      </c>
      <c r="J128" s="114">
        <v>17</v>
      </c>
      <c r="K128" s="63"/>
      <c r="L128" s="78">
        <v>17</v>
      </c>
      <c r="M128" s="115">
        <v>17</v>
      </c>
      <c r="N128" s="115">
        <v>0</v>
      </c>
      <c r="O128" s="85"/>
      <c r="P128" s="81">
        <v>3</v>
      </c>
      <c r="Q128" s="96">
        <v>0.5</v>
      </c>
      <c r="R128" s="92">
        <v>2</v>
      </c>
      <c r="S128" s="92" t="s">
        <v>143</v>
      </c>
      <c r="T128" s="92">
        <v>2</v>
      </c>
      <c r="U128" s="92" t="s">
        <v>143</v>
      </c>
      <c r="V128" s="94">
        <f t="shared" si="2"/>
        <v>4</v>
      </c>
      <c r="W128" s="97">
        <v>4</v>
      </c>
      <c r="X128" s="96">
        <v>0.5</v>
      </c>
      <c r="Y128" s="92">
        <v>2</v>
      </c>
      <c r="Z128" s="92" t="s">
        <v>139</v>
      </c>
      <c r="AA128" s="92">
        <v>1</v>
      </c>
      <c r="AB128" s="92" t="s">
        <v>139</v>
      </c>
      <c r="AC128" s="94">
        <f t="shared" si="3"/>
        <v>3</v>
      </c>
      <c r="AH128" s="119"/>
    </row>
    <row r="129" spans="1:34" ht="15.75" customHeight="1">
      <c r="A129" s="113">
        <v>3930</v>
      </c>
      <c r="B129" s="114">
        <v>18</v>
      </c>
      <c r="C129" s="115" t="s">
        <v>191</v>
      </c>
      <c r="D129" s="62" t="s">
        <v>181</v>
      </c>
      <c r="E129" s="116">
        <v>55.7566463784609</v>
      </c>
      <c r="F129" s="116">
        <v>37.742439082237198</v>
      </c>
      <c r="G129" s="114">
        <v>0</v>
      </c>
      <c r="H129" s="117">
        <v>7.399</v>
      </c>
      <c r="I129" s="118">
        <v>0.67300000000000004</v>
      </c>
      <c r="J129" s="114">
        <v>18</v>
      </c>
      <c r="K129" s="63"/>
      <c r="L129" s="78">
        <v>18</v>
      </c>
      <c r="M129" s="115">
        <v>18</v>
      </c>
      <c r="N129" s="115">
        <v>0</v>
      </c>
      <c r="O129" s="85"/>
      <c r="P129" s="81">
        <v>3</v>
      </c>
      <c r="Q129" s="96">
        <v>0.52083333333333337</v>
      </c>
      <c r="R129" s="92">
        <v>2</v>
      </c>
      <c r="S129" s="92" t="s">
        <v>143</v>
      </c>
      <c r="T129" s="92">
        <v>2</v>
      </c>
      <c r="U129" s="92" t="s">
        <v>143</v>
      </c>
      <c r="V129" s="94">
        <f t="shared" si="2"/>
        <v>4</v>
      </c>
      <c r="W129" s="97">
        <v>4</v>
      </c>
      <c r="X129" s="96">
        <v>0.52083333333333337</v>
      </c>
      <c r="Y129" s="92">
        <v>1</v>
      </c>
      <c r="Z129" s="92" t="s">
        <v>139</v>
      </c>
      <c r="AA129" s="92">
        <v>2</v>
      </c>
      <c r="AB129" s="92" t="s">
        <v>139</v>
      </c>
      <c r="AC129" s="94">
        <f t="shared" si="3"/>
        <v>3</v>
      </c>
      <c r="AH129" s="119"/>
    </row>
    <row r="130" spans="1:34" ht="15.75" customHeight="1">
      <c r="A130" s="113">
        <v>4554</v>
      </c>
      <c r="B130" s="114">
        <v>19</v>
      </c>
      <c r="C130" s="115" t="s">
        <v>192</v>
      </c>
      <c r="D130" s="62" t="s">
        <v>193</v>
      </c>
      <c r="E130" s="116">
        <v>55.7575555499347</v>
      </c>
      <c r="F130" s="116">
        <v>37.739937832773897</v>
      </c>
      <c r="G130" s="114">
        <v>0</v>
      </c>
      <c r="H130" s="117">
        <v>7.633</v>
      </c>
      <c r="I130" s="118">
        <v>0.23400000000000001</v>
      </c>
      <c r="J130" s="114">
        <v>19</v>
      </c>
      <c r="K130" s="63"/>
      <c r="L130" s="78">
        <v>19</v>
      </c>
      <c r="M130" s="115">
        <v>19</v>
      </c>
      <c r="N130" s="115">
        <v>0</v>
      </c>
      <c r="O130" s="85" t="s">
        <v>173</v>
      </c>
      <c r="P130" s="81">
        <v>3</v>
      </c>
      <c r="Q130" s="96">
        <v>0.54166666666666663</v>
      </c>
      <c r="R130" s="92">
        <v>2</v>
      </c>
      <c r="S130" s="92" t="s">
        <v>143</v>
      </c>
      <c r="T130" s="92">
        <v>2</v>
      </c>
      <c r="U130" s="92" t="s">
        <v>143</v>
      </c>
      <c r="V130" s="94">
        <f t="shared" si="2"/>
        <v>4</v>
      </c>
      <c r="W130" s="97">
        <v>4</v>
      </c>
      <c r="X130" s="96">
        <v>0.54166666666666663</v>
      </c>
      <c r="Y130" s="92">
        <v>2</v>
      </c>
      <c r="Z130" s="92" t="s">
        <v>139</v>
      </c>
      <c r="AA130" s="92">
        <v>1</v>
      </c>
      <c r="AB130" s="92" t="s">
        <v>139</v>
      </c>
      <c r="AC130" s="94">
        <f t="shared" si="3"/>
        <v>3</v>
      </c>
      <c r="AH130" s="119"/>
    </row>
    <row r="131" spans="1:34" ht="15.75" customHeight="1">
      <c r="A131" s="113">
        <v>3928</v>
      </c>
      <c r="B131" s="114">
        <v>20</v>
      </c>
      <c r="C131" s="115" t="s">
        <v>194</v>
      </c>
      <c r="D131" s="62" t="s">
        <v>193</v>
      </c>
      <c r="E131" s="116">
        <v>55.760909207730499</v>
      </c>
      <c r="F131" s="116">
        <v>37.736846625441103</v>
      </c>
      <c r="G131" s="114">
        <v>0</v>
      </c>
      <c r="H131" s="117">
        <v>8.0540000000000003</v>
      </c>
      <c r="I131" s="118">
        <v>0.42099999999999999</v>
      </c>
      <c r="J131" s="114">
        <v>20</v>
      </c>
      <c r="K131" s="63"/>
      <c r="L131" s="78">
        <v>20</v>
      </c>
      <c r="M131" s="115">
        <v>20</v>
      </c>
      <c r="N131" s="115">
        <v>0</v>
      </c>
      <c r="O131" s="85"/>
      <c r="P131" s="81">
        <v>3</v>
      </c>
      <c r="Q131" s="96">
        <v>0.5625</v>
      </c>
      <c r="R131" s="92">
        <v>2</v>
      </c>
      <c r="S131" s="92" t="s">
        <v>143</v>
      </c>
      <c r="T131" s="92">
        <v>2</v>
      </c>
      <c r="U131" s="92" t="s">
        <v>143</v>
      </c>
      <c r="V131" s="94">
        <f t="shared" si="2"/>
        <v>4</v>
      </c>
      <c r="W131" s="97">
        <v>4</v>
      </c>
      <c r="X131" s="96">
        <v>0.5625</v>
      </c>
      <c r="Y131" s="92">
        <v>1</v>
      </c>
      <c r="Z131" s="92" t="s">
        <v>139</v>
      </c>
      <c r="AA131" s="92">
        <v>2</v>
      </c>
      <c r="AB131" s="92" t="s">
        <v>139</v>
      </c>
      <c r="AC131" s="94">
        <f t="shared" si="3"/>
        <v>3</v>
      </c>
      <c r="AH131" s="119"/>
    </row>
    <row r="132" spans="1:34" ht="15.75" customHeight="1">
      <c r="A132" s="113">
        <v>4777</v>
      </c>
      <c r="B132" s="114">
        <v>21</v>
      </c>
      <c r="C132" s="115" t="s">
        <v>195</v>
      </c>
      <c r="D132" s="62" t="s">
        <v>193</v>
      </c>
      <c r="E132" s="116">
        <v>55.763416792744998</v>
      </c>
      <c r="F132" s="116">
        <v>37.734474324332702</v>
      </c>
      <c r="G132" s="114">
        <v>0</v>
      </c>
      <c r="H132" s="117">
        <v>8.3710000000000004</v>
      </c>
      <c r="I132" s="118">
        <v>0.317</v>
      </c>
      <c r="J132" s="114">
        <v>21</v>
      </c>
      <c r="K132" s="63"/>
      <c r="L132" s="78">
        <v>21</v>
      </c>
      <c r="M132" s="115">
        <v>21</v>
      </c>
      <c r="N132" s="115">
        <v>0</v>
      </c>
      <c r="O132" s="85"/>
      <c r="P132" s="81">
        <v>3</v>
      </c>
      <c r="Q132" s="96">
        <v>0.58333333333333337</v>
      </c>
      <c r="R132" s="92">
        <v>2</v>
      </c>
      <c r="S132" s="92" t="s">
        <v>143</v>
      </c>
      <c r="T132" s="92">
        <v>2</v>
      </c>
      <c r="U132" s="92" t="s">
        <v>143</v>
      </c>
      <c r="V132" s="94">
        <f t="shared" si="2"/>
        <v>5</v>
      </c>
      <c r="W132" s="97">
        <v>4</v>
      </c>
      <c r="X132" s="96">
        <v>0.58333333333333337</v>
      </c>
      <c r="Y132" s="92">
        <v>2</v>
      </c>
      <c r="Z132" s="92" t="s">
        <v>139</v>
      </c>
      <c r="AA132" s="92">
        <v>1</v>
      </c>
      <c r="AB132" s="92" t="s">
        <v>139</v>
      </c>
      <c r="AC132" s="94">
        <f t="shared" si="3"/>
        <v>3</v>
      </c>
      <c r="AH132" s="119"/>
    </row>
    <row r="133" spans="1:34" ht="15.75" customHeight="1">
      <c r="A133" s="113">
        <v>10700</v>
      </c>
      <c r="B133" s="114">
        <v>22</v>
      </c>
      <c r="C133" s="115" t="s">
        <v>196</v>
      </c>
      <c r="D133" s="62" t="s">
        <v>193</v>
      </c>
      <c r="E133" s="116">
        <v>55.765415587090402</v>
      </c>
      <c r="F133" s="116">
        <v>37.732677349304304</v>
      </c>
      <c r="G133" s="114">
        <v>0</v>
      </c>
      <c r="H133" s="117">
        <v>8.6199999999999992</v>
      </c>
      <c r="I133" s="118">
        <v>0.249</v>
      </c>
      <c r="J133" s="114">
        <v>22</v>
      </c>
      <c r="K133" s="63"/>
      <c r="L133" s="78">
        <v>22</v>
      </c>
      <c r="M133" s="115">
        <v>22</v>
      </c>
      <c r="N133" s="115">
        <v>0</v>
      </c>
      <c r="O133" s="85"/>
      <c r="P133" s="81">
        <v>3</v>
      </c>
      <c r="Q133" s="96">
        <v>0.60416666666666663</v>
      </c>
      <c r="R133" s="92">
        <v>3</v>
      </c>
      <c r="S133" s="92" t="s">
        <v>142</v>
      </c>
      <c r="T133" s="92">
        <v>2</v>
      </c>
      <c r="U133" s="92" t="s">
        <v>143</v>
      </c>
      <c r="V133" s="94">
        <f t="shared" si="2"/>
        <v>5</v>
      </c>
      <c r="W133" s="97">
        <v>4</v>
      </c>
      <c r="X133" s="96">
        <v>0.60416666666666663</v>
      </c>
      <c r="Y133" s="92">
        <v>1</v>
      </c>
      <c r="Z133" s="92" t="s">
        <v>139</v>
      </c>
      <c r="AA133" s="92">
        <v>2</v>
      </c>
      <c r="AB133" s="92" t="s">
        <v>139</v>
      </c>
      <c r="AC133" s="94">
        <f t="shared" si="3"/>
        <v>3</v>
      </c>
      <c r="AH133" s="119"/>
    </row>
    <row r="134" spans="1:34" ht="15.75" customHeight="1">
      <c r="A134" s="113">
        <v>3863</v>
      </c>
      <c r="B134" s="114">
        <v>23</v>
      </c>
      <c r="C134" s="115" t="s">
        <v>197</v>
      </c>
      <c r="D134" s="62" t="s">
        <v>193</v>
      </c>
      <c r="E134" s="116">
        <v>55.767859104636301</v>
      </c>
      <c r="F134" s="116">
        <v>37.730438629817598</v>
      </c>
      <c r="G134" s="114">
        <v>0</v>
      </c>
      <c r="H134" s="117">
        <v>8.9260000000000002</v>
      </c>
      <c r="I134" s="118">
        <v>0.30599999999999999</v>
      </c>
      <c r="J134" s="114">
        <v>23</v>
      </c>
      <c r="K134" s="63"/>
      <c r="L134" s="78">
        <v>23</v>
      </c>
      <c r="M134" s="115">
        <v>23</v>
      </c>
      <c r="N134" s="115">
        <v>0</v>
      </c>
      <c r="O134" s="85"/>
      <c r="P134" s="81">
        <v>3</v>
      </c>
      <c r="Q134" s="96">
        <v>0.625</v>
      </c>
      <c r="R134" s="92">
        <v>2</v>
      </c>
      <c r="S134" s="92" t="s">
        <v>142</v>
      </c>
      <c r="T134" s="92">
        <v>3</v>
      </c>
      <c r="U134" s="92" t="s">
        <v>142</v>
      </c>
      <c r="V134" s="94">
        <f t="shared" si="2"/>
        <v>5</v>
      </c>
      <c r="W134" s="97">
        <v>4</v>
      </c>
      <c r="X134" s="96">
        <v>0.625</v>
      </c>
      <c r="Y134" s="92">
        <v>2</v>
      </c>
      <c r="Z134" s="92" t="s">
        <v>139</v>
      </c>
      <c r="AA134" s="92">
        <v>1</v>
      </c>
      <c r="AB134" s="92" t="s">
        <v>139</v>
      </c>
      <c r="AC134" s="94">
        <f t="shared" si="3"/>
        <v>3</v>
      </c>
      <c r="AH134" s="119"/>
    </row>
    <row r="135" spans="1:34" ht="15.75" customHeight="1">
      <c r="A135" s="113">
        <v>3864</v>
      </c>
      <c r="B135" s="114">
        <v>24</v>
      </c>
      <c r="C135" s="115" t="s">
        <v>198</v>
      </c>
      <c r="D135" s="62" t="s">
        <v>193</v>
      </c>
      <c r="E135" s="116">
        <v>55.770552941166898</v>
      </c>
      <c r="F135" s="116">
        <v>37.727979524966699</v>
      </c>
      <c r="G135" s="114">
        <v>0</v>
      </c>
      <c r="H135" s="117">
        <v>9.2639999999999993</v>
      </c>
      <c r="I135" s="118">
        <v>0.33800000000000002</v>
      </c>
      <c r="J135" s="114">
        <v>24</v>
      </c>
      <c r="K135" s="63"/>
      <c r="L135" s="78">
        <v>24</v>
      </c>
      <c r="M135" s="115">
        <v>24</v>
      </c>
      <c r="N135" s="115">
        <v>0</v>
      </c>
      <c r="O135" s="85"/>
      <c r="P135" s="81">
        <v>3</v>
      </c>
      <c r="Q135" s="96">
        <v>0.64583333333333337</v>
      </c>
      <c r="R135" s="92">
        <v>3</v>
      </c>
      <c r="S135" s="92" t="s">
        <v>142</v>
      </c>
      <c r="T135" s="92">
        <v>2</v>
      </c>
      <c r="U135" s="92" t="s">
        <v>142</v>
      </c>
      <c r="V135" s="94">
        <f t="shared" si="2"/>
        <v>5</v>
      </c>
      <c r="W135" s="97">
        <v>4</v>
      </c>
      <c r="X135" s="96">
        <v>0.64583333333333337</v>
      </c>
      <c r="Y135" s="92">
        <v>1</v>
      </c>
      <c r="Z135" s="92" t="s">
        <v>139</v>
      </c>
      <c r="AA135" s="92">
        <v>2</v>
      </c>
      <c r="AB135" s="92" t="s">
        <v>139</v>
      </c>
      <c r="AC135" s="94">
        <f t="shared" si="3"/>
        <v>3</v>
      </c>
      <c r="AH135" s="119"/>
    </row>
    <row r="136" spans="1:34" ht="15.75" customHeight="1">
      <c r="A136" s="113">
        <v>3865</v>
      </c>
      <c r="B136" s="114">
        <v>25</v>
      </c>
      <c r="C136" s="115" t="s">
        <v>199</v>
      </c>
      <c r="D136" s="62" t="s">
        <v>193</v>
      </c>
      <c r="E136" s="116">
        <v>55.772836452346702</v>
      </c>
      <c r="F136" s="116">
        <v>37.725930854655701</v>
      </c>
      <c r="G136" s="114">
        <v>0</v>
      </c>
      <c r="H136" s="117">
        <v>9.5489999999999995</v>
      </c>
      <c r="I136" s="118">
        <v>0.28499999999999998</v>
      </c>
      <c r="J136" s="114">
        <v>25</v>
      </c>
      <c r="K136" s="63"/>
      <c r="L136" s="78">
        <v>25</v>
      </c>
      <c r="M136" s="115">
        <v>25</v>
      </c>
      <c r="N136" s="115">
        <v>0</v>
      </c>
      <c r="O136" s="85"/>
      <c r="P136" s="81">
        <v>3</v>
      </c>
      <c r="Q136" s="96">
        <v>0.66666666666666663</v>
      </c>
      <c r="R136" s="92">
        <v>2</v>
      </c>
      <c r="S136" s="92" t="s">
        <v>142</v>
      </c>
      <c r="T136" s="92">
        <v>3</v>
      </c>
      <c r="U136" s="92" t="s">
        <v>142</v>
      </c>
      <c r="V136" s="94">
        <f t="shared" si="2"/>
        <v>5</v>
      </c>
      <c r="W136" s="97">
        <v>4</v>
      </c>
      <c r="X136" s="96">
        <v>0.66666666666666663</v>
      </c>
      <c r="Y136" s="92">
        <v>2</v>
      </c>
      <c r="Z136" s="92" t="s">
        <v>139</v>
      </c>
      <c r="AA136" s="92">
        <v>1</v>
      </c>
      <c r="AB136" s="92" t="s">
        <v>139</v>
      </c>
      <c r="AC136" s="94">
        <f t="shared" si="3"/>
        <v>3</v>
      </c>
      <c r="AH136" s="119"/>
    </row>
    <row r="137" spans="1:34" ht="15.75" customHeight="1">
      <c r="A137" s="113">
        <v>3866</v>
      </c>
      <c r="B137" s="114">
        <v>26</v>
      </c>
      <c r="C137" s="115" t="s">
        <v>200</v>
      </c>
      <c r="D137" s="62" t="s">
        <v>193</v>
      </c>
      <c r="E137" s="116">
        <v>55.775122510072599</v>
      </c>
      <c r="F137" s="116">
        <v>37.723840512570398</v>
      </c>
      <c r="G137" s="114">
        <v>0</v>
      </c>
      <c r="H137" s="117">
        <v>9.8350000000000009</v>
      </c>
      <c r="I137" s="118">
        <v>0.28599999999999998</v>
      </c>
      <c r="J137" s="114">
        <v>26</v>
      </c>
      <c r="K137" s="63"/>
      <c r="L137" s="78">
        <v>26</v>
      </c>
      <c r="M137" s="115">
        <v>26</v>
      </c>
      <c r="N137" s="115">
        <v>0</v>
      </c>
      <c r="O137" s="85"/>
      <c r="P137" s="81">
        <v>3</v>
      </c>
      <c r="Q137" s="96">
        <v>0.6875</v>
      </c>
      <c r="R137" s="92">
        <v>3</v>
      </c>
      <c r="S137" s="92" t="s">
        <v>142</v>
      </c>
      <c r="T137" s="92">
        <v>2</v>
      </c>
      <c r="U137" s="92" t="s">
        <v>142</v>
      </c>
      <c r="V137" s="94">
        <f t="shared" si="2"/>
        <v>5</v>
      </c>
      <c r="W137" s="97">
        <v>4</v>
      </c>
      <c r="X137" s="96">
        <v>0.6875</v>
      </c>
      <c r="Y137" s="92">
        <v>1</v>
      </c>
      <c r="Z137" s="92" t="s">
        <v>139</v>
      </c>
      <c r="AA137" s="92">
        <v>2</v>
      </c>
      <c r="AB137" s="92" t="s">
        <v>139</v>
      </c>
      <c r="AC137" s="94">
        <f t="shared" si="3"/>
        <v>3</v>
      </c>
      <c r="AH137" s="119"/>
    </row>
    <row r="138" spans="1:34" ht="15.75" customHeight="1">
      <c r="A138" s="113">
        <v>3867</v>
      </c>
      <c r="B138" s="114">
        <v>27</v>
      </c>
      <c r="C138" s="115" t="s">
        <v>201</v>
      </c>
      <c r="D138" s="62" t="s">
        <v>193</v>
      </c>
      <c r="E138" s="116">
        <v>55.7775468217624</v>
      </c>
      <c r="F138" s="116">
        <v>37.721626011063996</v>
      </c>
      <c r="G138" s="114">
        <v>0</v>
      </c>
      <c r="H138" s="117">
        <v>10.138</v>
      </c>
      <c r="I138" s="118">
        <v>0.30299999999999999</v>
      </c>
      <c r="J138" s="114">
        <v>27</v>
      </c>
      <c r="K138" s="63"/>
      <c r="L138" s="78">
        <v>27</v>
      </c>
      <c r="M138" s="115">
        <v>27</v>
      </c>
      <c r="N138" s="115">
        <v>0</v>
      </c>
      <c r="O138" s="85"/>
      <c r="P138" s="81">
        <v>3</v>
      </c>
      <c r="Q138" s="96">
        <v>0.70833333333333337</v>
      </c>
      <c r="R138" s="92">
        <v>2</v>
      </c>
      <c r="S138" s="92" t="s">
        <v>142</v>
      </c>
      <c r="T138" s="92">
        <v>3</v>
      </c>
      <c r="U138" s="92" t="s">
        <v>142</v>
      </c>
      <c r="V138" s="94">
        <f t="shared" si="2"/>
        <v>5</v>
      </c>
      <c r="W138" s="97">
        <v>4</v>
      </c>
      <c r="X138" s="96">
        <v>0.70833333333333337</v>
      </c>
      <c r="Y138" s="92">
        <v>2</v>
      </c>
      <c r="Z138" s="92" t="s">
        <v>139</v>
      </c>
      <c r="AA138" s="92">
        <v>1</v>
      </c>
      <c r="AB138" s="92" t="s">
        <v>139</v>
      </c>
      <c r="AC138" s="94">
        <f t="shared" si="3"/>
        <v>3</v>
      </c>
      <c r="AH138" s="119"/>
    </row>
    <row r="139" spans="1:34" ht="15.75" customHeight="1">
      <c r="A139" s="113">
        <v>8856</v>
      </c>
      <c r="B139" s="114">
        <v>28</v>
      </c>
      <c r="C139" s="115" t="s">
        <v>202</v>
      </c>
      <c r="D139" s="62" t="s">
        <v>203</v>
      </c>
      <c r="E139" s="116">
        <v>55.782393643949597</v>
      </c>
      <c r="F139" s="116">
        <v>37.720596377743398</v>
      </c>
      <c r="G139" s="114">
        <v>0</v>
      </c>
      <c r="H139" s="117">
        <v>10.833</v>
      </c>
      <c r="I139" s="118">
        <v>0.69500000000000006</v>
      </c>
      <c r="J139" s="114">
        <v>28</v>
      </c>
      <c r="K139" s="63"/>
      <c r="L139" s="78">
        <v>28</v>
      </c>
      <c r="M139" s="115">
        <v>28</v>
      </c>
      <c r="N139" s="115">
        <v>0</v>
      </c>
      <c r="O139" s="85"/>
      <c r="P139" s="81">
        <v>3</v>
      </c>
      <c r="Q139" s="96">
        <v>0.72916666666666663</v>
      </c>
      <c r="R139" s="92">
        <v>3</v>
      </c>
      <c r="S139" s="92" t="s">
        <v>142</v>
      </c>
      <c r="T139" s="92">
        <v>2</v>
      </c>
      <c r="U139" s="92" t="s">
        <v>142</v>
      </c>
      <c r="V139" s="94">
        <f t="shared" si="2"/>
        <v>5</v>
      </c>
      <c r="W139" s="97">
        <v>4</v>
      </c>
      <c r="X139" s="96">
        <v>0.72916666666666663</v>
      </c>
      <c r="Y139" s="92">
        <v>1</v>
      </c>
      <c r="Z139" s="92" t="s">
        <v>139</v>
      </c>
      <c r="AA139" s="92">
        <v>2</v>
      </c>
      <c r="AB139" s="92" t="s">
        <v>139</v>
      </c>
      <c r="AC139" s="94">
        <f t="shared" si="3"/>
        <v>3</v>
      </c>
      <c r="AH139" s="119"/>
    </row>
    <row r="140" spans="1:34" ht="15.75" customHeight="1">
      <c r="A140" s="113">
        <v>8856</v>
      </c>
      <c r="B140" s="114">
        <v>29</v>
      </c>
      <c r="C140" s="115" t="s">
        <v>202</v>
      </c>
      <c r="D140" s="62" t="s">
        <v>203</v>
      </c>
      <c r="E140" s="116">
        <v>55.782393643949597</v>
      </c>
      <c r="F140" s="116">
        <v>37.720596377743398</v>
      </c>
      <c r="G140" s="114">
        <v>1</v>
      </c>
      <c r="H140" s="117">
        <v>0</v>
      </c>
      <c r="I140" s="118">
        <v>0</v>
      </c>
      <c r="J140" s="114">
        <v>1</v>
      </c>
      <c r="K140" s="63"/>
      <c r="L140" s="78">
        <v>29</v>
      </c>
      <c r="M140" s="115">
        <v>29</v>
      </c>
      <c r="N140" s="115">
        <v>0</v>
      </c>
      <c r="O140" s="85"/>
      <c r="P140" s="81">
        <v>3</v>
      </c>
      <c r="Q140" s="96">
        <v>0.75</v>
      </c>
      <c r="R140" s="92">
        <v>2</v>
      </c>
      <c r="S140" s="92" t="s">
        <v>142</v>
      </c>
      <c r="T140" s="92">
        <v>3</v>
      </c>
      <c r="U140" s="92" t="s">
        <v>142</v>
      </c>
      <c r="V140" s="94">
        <f t="shared" si="2"/>
        <v>5</v>
      </c>
      <c r="W140" s="97">
        <v>4</v>
      </c>
      <c r="X140" s="96">
        <v>0.75</v>
      </c>
      <c r="Y140" s="92">
        <v>2</v>
      </c>
      <c r="Z140" s="92" t="s">
        <v>139</v>
      </c>
      <c r="AA140" s="92">
        <v>1</v>
      </c>
      <c r="AB140" s="92" t="s">
        <v>139</v>
      </c>
      <c r="AC140" s="94">
        <f t="shared" si="3"/>
        <v>3</v>
      </c>
      <c r="AH140" s="119"/>
    </row>
    <row r="141" spans="1:34" ht="15.75" customHeight="1">
      <c r="A141" s="113">
        <v>8857</v>
      </c>
      <c r="B141" s="114">
        <v>30</v>
      </c>
      <c r="C141" s="115" t="s">
        <v>204</v>
      </c>
      <c r="D141" s="62" t="s">
        <v>203</v>
      </c>
      <c r="E141" s="116">
        <v>55.782447157729003</v>
      </c>
      <c r="F141" s="116">
        <v>37.720346507721501</v>
      </c>
      <c r="G141" s="114">
        <v>1</v>
      </c>
      <c r="H141" s="117">
        <v>2.9000000000000001E-2</v>
      </c>
      <c r="I141" s="118">
        <v>2.9000000000000001E-2</v>
      </c>
      <c r="J141" s="114">
        <v>2</v>
      </c>
      <c r="K141" s="63"/>
      <c r="L141" s="78">
        <v>30</v>
      </c>
      <c r="M141" s="115">
        <v>30</v>
      </c>
      <c r="N141" s="115">
        <v>0</v>
      </c>
      <c r="O141" s="85"/>
      <c r="P141" s="81">
        <v>3</v>
      </c>
      <c r="Q141" s="96">
        <v>0.77083333333333337</v>
      </c>
      <c r="R141" s="92">
        <v>3</v>
      </c>
      <c r="S141" s="92" t="s">
        <v>142</v>
      </c>
      <c r="T141" s="92">
        <v>2</v>
      </c>
      <c r="U141" s="92" t="s">
        <v>142</v>
      </c>
      <c r="V141" s="94">
        <f t="shared" si="2"/>
        <v>5</v>
      </c>
      <c r="W141" s="97">
        <v>4</v>
      </c>
      <c r="X141" s="96">
        <v>0.77083333333333337</v>
      </c>
      <c r="Y141" s="92">
        <v>1</v>
      </c>
      <c r="Z141" s="92" t="s">
        <v>139</v>
      </c>
      <c r="AA141" s="92">
        <v>2</v>
      </c>
      <c r="AB141" s="92" t="s">
        <v>139</v>
      </c>
      <c r="AC141" s="94">
        <f t="shared" si="3"/>
        <v>3</v>
      </c>
      <c r="AH141" s="119"/>
    </row>
    <row r="142" spans="1:34" ht="15.75" customHeight="1">
      <c r="A142" s="113">
        <v>3853</v>
      </c>
      <c r="B142" s="114">
        <v>31</v>
      </c>
      <c r="C142" s="115" t="s">
        <v>201</v>
      </c>
      <c r="D142" s="62" t="s">
        <v>193</v>
      </c>
      <c r="E142" s="116">
        <v>55.777516190840799</v>
      </c>
      <c r="F142" s="116">
        <v>37.721049125222898</v>
      </c>
      <c r="G142" s="114">
        <v>1</v>
      </c>
      <c r="H142" s="117">
        <v>0.74099999999999999</v>
      </c>
      <c r="I142" s="118">
        <v>0.71199999999999997</v>
      </c>
      <c r="J142" s="114">
        <v>3</v>
      </c>
      <c r="K142" s="63"/>
      <c r="L142" s="78">
        <v>31</v>
      </c>
      <c r="M142" s="115">
        <v>999</v>
      </c>
      <c r="N142" s="115">
        <v>0</v>
      </c>
      <c r="O142" s="85"/>
      <c r="P142" s="81">
        <v>3</v>
      </c>
      <c r="Q142" s="96">
        <v>0.79166666666666663</v>
      </c>
      <c r="R142" s="92">
        <v>2</v>
      </c>
      <c r="S142" s="92" t="s">
        <v>142</v>
      </c>
      <c r="T142" s="92">
        <v>3</v>
      </c>
      <c r="U142" s="92" t="s">
        <v>142</v>
      </c>
      <c r="V142" s="94">
        <f t="shared" si="2"/>
        <v>4</v>
      </c>
      <c r="W142" s="97">
        <v>4</v>
      </c>
      <c r="X142" s="96">
        <v>0.79166666666666663</v>
      </c>
      <c r="Y142" s="92">
        <v>2</v>
      </c>
      <c r="Z142" s="92" t="s">
        <v>139</v>
      </c>
      <c r="AA142" s="92">
        <v>1</v>
      </c>
      <c r="AB142" s="92" t="s">
        <v>139</v>
      </c>
      <c r="AC142" s="94">
        <f t="shared" si="3"/>
        <v>3</v>
      </c>
      <c r="AH142" s="119"/>
    </row>
    <row r="143" spans="1:34" ht="15.75" customHeight="1">
      <c r="A143" s="113">
        <v>3854</v>
      </c>
      <c r="B143" s="114">
        <v>32</v>
      </c>
      <c r="C143" s="115" t="s">
        <v>200</v>
      </c>
      <c r="D143" s="62" t="s">
        <v>193</v>
      </c>
      <c r="E143" s="116">
        <v>55.774825638802398</v>
      </c>
      <c r="F143" s="116">
        <v>37.723484464238403</v>
      </c>
      <c r="G143" s="114">
        <v>1</v>
      </c>
      <c r="H143" s="117">
        <v>1.077</v>
      </c>
      <c r="I143" s="118">
        <v>0.33600000000000002</v>
      </c>
      <c r="J143" s="114">
        <v>4</v>
      </c>
      <c r="K143" s="63"/>
      <c r="L143" s="78">
        <v>32</v>
      </c>
      <c r="M143" s="115">
        <v>0</v>
      </c>
      <c r="N143" s="115">
        <v>1</v>
      </c>
      <c r="O143" s="85"/>
      <c r="P143" s="81">
        <v>3</v>
      </c>
      <c r="Q143" s="96">
        <v>0.8125</v>
      </c>
      <c r="R143" s="92">
        <v>2</v>
      </c>
      <c r="S143" s="92" t="s">
        <v>143</v>
      </c>
      <c r="T143" s="92">
        <v>2</v>
      </c>
      <c r="U143" s="92" t="s">
        <v>142</v>
      </c>
      <c r="V143" s="94">
        <f t="shared" si="2"/>
        <v>4</v>
      </c>
      <c r="W143" s="97">
        <v>4</v>
      </c>
      <c r="X143" s="96">
        <v>0.8125</v>
      </c>
      <c r="Y143" s="92">
        <v>1</v>
      </c>
      <c r="Z143" s="92" t="s">
        <v>136</v>
      </c>
      <c r="AA143" s="92">
        <v>2</v>
      </c>
      <c r="AB143" s="92" t="s">
        <v>139</v>
      </c>
      <c r="AC143" s="94">
        <f t="shared" si="3"/>
        <v>2</v>
      </c>
      <c r="AH143" s="119"/>
    </row>
    <row r="144" spans="1:34" ht="15.75" customHeight="1">
      <c r="A144" s="113">
        <v>3855</v>
      </c>
      <c r="B144" s="114">
        <v>33</v>
      </c>
      <c r="C144" s="115" t="s">
        <v>199</v>
      </c>
      <c r="D144" s="62" t="s">
        <v>193</v>
      </c>
      <c r="E144" s="116">
        <v>55.772120880726497</v>
      </c>
      <c r="F144" s="116">
        <v>37.725983934524599</v>
      </c>
      <c r="G144" s="114">
        <v>1</v>
      </c>
      <c r="H144" s="117">
        <v>1.4159999999999999</v>
      </c>
      <c r="I144" s="118">
        <v>0.33900000000000002</v>
      </c>
      <c r="J144" s="114">
        <v>5</v>
      </c>
      <c r="K144" s="63"/>
      <c r="L144" s="78">
        <v>33</v>
      </c>
      <c r="M144" s="115">
        <v>0</v>
      </c>
      <c r="N144" s="115">
        <v>2</v>
      </c>
      <c r="O144" s="85"/>
      <c r="P144" s="81">
        <v>3</v>
      </c>
      <c r="Q144" s="96">
        <v>0.83333333333333337</v>
      </c>
      <c r="R144" s="92">
        <v>2</v>
      </c>
      <c r="S144" s="92" t="s">
        <v>143</v>
      </c>
      <c r="T144" s="92">
        <v>2</v>
      </c>
      <c r="U144" s="92" t="s">
        <v>143</v>
      </c>
      <c r="V144" s="94">
        <f t="shared" si="2"/>
        <v>4</v>
      </c>
      <c r="W144" s="97">
        <v>4</v>
      </c>
      <c r="X144" s="96">
        <v>0.83333333333333337</v>
      </c>
      <c r="Y144" s="92">
        <v>1</v>
      </c>
      <c r="Z144" s="92" t="s">
        <v>136</v>
      </c>
      <c r="AA144" s="92">
        <v>1</v>
      </c>
      <c r="AB144" s="92" t="s">
        <v>136</v>
      </c>
      <c r="AC144" s="94">
        <f t="shared" si="3"/>
        <v>2</v>
      </c>
      <c r="AH144" s="119"/>
    </row>
    <row r="145" spans="1:34" ht="15.75" customHeight="1">
      <c r="A145" s="113">
        <v>3856</v>
      </c>
      <c r="B145" s="114">
        <v>34</v>
      </c>
      <c r="C145" s="115" t="s">
        <v>198</v>
      </c>
      <c r="D145" s="62" t="s">
        <v>193</v>
      </c>
      <c r="E145" s="116">
        <v>55.769529817902502</v>
      </c>
      <c r="F145" s="116">
        <v>37.728327008731</v>
      </c>
      <c r="G145" s="114">
        <v>1</v>
      </c>
      <c r="H145" s="117">
        <v>1.74</v>
      </c>
      <c r="I145" s="118">
        <v>0.32400000000000001</v>
      </c>
      <c r="J145" s="114">
        <v>6</v>
      </c>
      <c r="K145" s="63"/>
      <c r="L145" s="78">
        <v>34</v>
      </c>
      <c r="M145" s="115">
        <v>0</v>
      </c>
      <c r="N145" s="115">
        <v>3</v>
      </c>
      <c r="O145" s="85"/>
      <c r="P145" s="81">
        <v>3</v>
      </c>
      <c r="Q145" s="96">
        <v>0.85416666666666663</v>
      </c>
      <c r="R145" s="92">
        <v>2</v>
      </c>
      <c r="S145" s="92" t="s">
        <v>143</v>
      </c>
      <c r="T145" s="92">
        <v>2</v>
      </c>
      <c r="U145" s="92" t="s">
        <v>143</v>
      </c>
      <c r="V145" s="94">
        <f t="shared" si="2"/>
        <v>3</v>
      </c>
      <c r="W145" s="97">
        <v>4</v>
      </c>
      <c r="X145" s="96">
        <v>0.85416666666666663</v>
      </c>
      <c r="Y145" s="92">
        <v>1</v>
      </c>
      <c r="Z145" s="92" t="s">
        <v>136</v>
      </c>
      <c r="AA145" s="92">
        <v>1</v>
      </c>
      <c r="AB145" s="92" t="s">
        <v>136</v>
      </c>
      <c r="AC145" s="94">
        <f t="shared" si="3"/>
        <v>2</v>
      </c>
      <c r="AH145" s="119"/>
    </row>
    <row r="146" spans="1:34" ht="15.75" customHeight="1">
      <c r="A146" s="113">
        <v>3857</v>
      </c>
      <c r="B146" s="114">
        <v>35</v>
      </c>
      <c r="C146" s="115" t="s">
        <v>197</v>
      </c>
      <c r="D146" s="62" t="s">
        <v>193</v>
      </c>
      <c r="E146" s="116">
        <v>55.7670827143628</v>
      </c>
      <c r="F146" s="116">
        <v>37.7305113040943</v>
      </c>
      <c r="G146" s="114">
        <v>1</v>
      </c>
      <c r="H146" s="117">
        <v>2.0459999999999998</v>
      </c>
      <c r="I146" s="118">
        <v>0.30599999999999999</v>
      </c>
      <c r="J146" s="114">
        <v>7</v>
      </c>
      <c r="K146" s="63"/>
      <c r="L146" s="78">
        <v>35</v>
      </c>
      <c r="M146" s="115">
        <v>0</v>
      </c>
      <c r="N146" s="115">
        <v>4</v>
      </c>
      <c r="O146" s="85"/>
      <c r="P146" s="81">
        <v>3</v>
      </c>
      <c r="Q146" s="96">
        <v>0.875</v>
      </c>
      <c r="R146" s="92">
        <v>1</v>
      </c>
      <c r="S146" s="92" t="s">
        <v>136</v>
      </c>
      <c r="T146" s="92">
        <v>2</v>
      </c>
      <c r="U146" s="92" t="s">
        <v>143</v>
      </c>
      <c r="V146" s="94">
        <f t="shared" si="2"/>
        <v>2</v>
      </c>
      <c r="W146" s="97">
        <v>4</v>
      </c>
      <c r="X146" s="96">
        <v>0.875</v>
      </c>
      <c r="Y146" s="92">
        <v>1</v>
      </c>
      <c r="Z146" s="92" t="s">
        <v>136</v>
      </c>
      <c r="AA146" s="92">
        <v>1</v>
      </c>
      <c r="AB146" s="92" t="s">
        <v>136</v>
      </c>
      <c r="AC146" s="94">
        <f t="shared" si="3"/>
        <v>2</v>
      </c>
      <c r="AH146" s="119"/>
    </row>
    <row r="147" spans="1:34" ht="15.75" customHeight="1">
      <c r="A147" s="113">
        <v>10405</v>
      </c>
      <c r="B147" s="114">
        <v>36</v>
      </c>
      <c r="C147" s="115" t="s">
        <v>196</v>
      </c>
      <c r="D147" s="62" t="s">
        <v>193</v>
      </c>
      <c r="E147" s="116">
        <v>55.764976516902799</v>
      </c>
      <c r="F147" s="116">
        <v>37.7324345269584</v>
      </c>
      <c r="G147" s="114">
        <v>1</v>
      </c>
      <c r="H147" s="117">
        <v>2.3090000000000002</v>
      </c>
      <c r="I147" s="118">
        <v>0.26300000000000001</v>
      </c>
      <c r="J147" s="114">
        <v>8</v>
      </c>
      <c r="K147" s="63"/>
      <c r="L147" s="78">
        <v>36</v>
      </c>
      <c r="M147" s="115">
        <v>0</v>
      </c>
      <c r="N147" s="115">
        <v>5</v>
      </c>
      <c r="O147" s="85"/>
      <c r="P147" s="81">
        <v>3</v>
      </c>
      <c r="Q147" s="96">
        <v>0.89583333333333304</v>
      </c>
      <c r="R147" s="92">
        <v>1</v>
      </c>
      <c r="S147" s="92" t="s">
        <v>136</v>
      </c>
      <c r="T147" s="92">
        <v>1</v>
      </c>
      <c r="U147" s="92" t="s">
        <v>136</v>
      </c>
      <c r="V147" s="94">
        <f t="shared" si="2"/>
        <v>2</v>
      </c>
      <c r="W147" s="97">
        <v>4</v>
      </c>
      <c r="X147" s="96">
        <v>0.89583333333333304</v>
      </c>
      <c r="Y147" s="92">
        <v>1</v>
      </c>
      <c r="Z147" s="92" t="s">
        <v>136</v>
      </c>
      <c r="AA147" s="92">
        <v>1</v>
      </c>
      <c r="AB147" s="92" t="s">
        <v>136</v>
      </c>
      <c r="AC147" s="94">
        <f t="shared" si="3"/>
        <v>2</v>
      </c>
      <c r="AH147" s="119"/>
    </row>
    <row r="148" spans="1:34" ht="15.75" customHeight="1">
      <c r="A148" s="113">
        <v>3927</v>
      </c>
      <c r="B148" s="114">
        <v>37</v>
      </c>
      <c r="C148" s="115" t="s">
        <v>195</v>
      </c>
      <c r="D148" s="62" t="s">
        <v>193</v>
      </c>
      <c r="E148" s="116">
        <v>55.762458019965699</v>
      </c>
      <c r="F148" s="116">
        <v>37.7347851158192</v>
      </c>
      <c r="G148" s="114">
        <v>1</v>
      </c>
      <c r="H148" s="117">
        <v>2.6259999999999999</v>
      </c>
      <c r="I148" s="118">
        <v>0.317</v>
      </c>
      <c r="J148" s="114">
        <v>9</v>
      </c>
      <c r="K148" s="63"/>
      <c r="L148" s="78">
        <v>37</v>
      </c>
      <c r="M148" s="115">
        <v>0</v>
      </c>
      <c r="N148" s="115">
        <v>6</v>
      </c>
      <c r="O148" s="85"/>
      <c r="P148" s="81">
        <v>3</v>
      </c>
      <c r="Q148" s="96">
        <v>0.91666666666666663</v>
      </c>
      <c r="R148" s="92">
        <v>1</v>
      </c>
      <c r="S148" s="92" t="s">
        <v>136</v>
      </c>
      <c r="T148" s="92">
        <v>1</v>
      </c>
      <c r="U148" s="92" t="s">
        <v>136</v>
      </c>
      <c r="V148" s="94">
        <f t="shared" si="2"/>
        <v>2</v>
      </c>
      <c r="W148" s="97">
        <v>4</v>
      </c>
      <c r="X148" s="96">
        <v>0.91666666666666663</v>
      </c>
      <c r="Y148" s="92">
        <v>1</v>
      </c>
      <c r="Z148" s="92" t="s">
        <v>136</v>
      </c>
      <c r="AA148" s="92">
        <v>1</v>
      </c>
      <c r="AB148" s="92" t="s">
        <v>136</v>
      </c>
      <c r="AC148" s="94">
        <f t="shared" si="3"/>
        <v>2</v>
      </c>
      <c r="AH148" s="119"/>
    </row>
    <row r="149" spans="1:34" ht="15.75" customHeight="1">
      <c r="A149" s="113">
        <v>3941</v>
      </c>
      <c r="B149" s="114">
        <v>38</v>
      </c>
      <c r="C149" s="115" t="s">
        <v>194</v>
      </c>
      <c r="D149" s="62" t="s">
        <v>193</v>
      </c>
      <c r="E149" s="116">
        <v>55.760046664648002</v>
      </c>
      <c r="F149" s="116">
        <v>37.737000687837103</v>
      </c>
      <c r="G149" s="114">
        <v>1</v>
      </c>
      <c r="H149" s="117">
        <v>2.9279999999999999</v>
      </c>
      <c r="I149" s="118">
        <v>0.30199999999999999</v>
      </c>
      <c r="J149" s="114">
        <v>10</v>
      </c>
      <c r="K149" s="63"/>
      <c r="L149" s="78">
        <v>38</v>
      </c>
      <c r="M149" s="115">
        <v>0</v>
      </c>
      <c r="N149" s="115">
        <v>7</v>
      </c>
      <c r="O149" s="85"/>
      <c r="P149" s="81">
        <v>3</v>
      </c>
      <c r="Q149" s="96">
        <v>0.9375</v>
      </c>
      <c r="R149" s="92">
        <v>1</v>
      </c>
      <c r="S149" s="92" t="s">
        <v>136</v>
      </c>
      <c r="T149" s="92">
        <v>1</v>
      </c>
      <c r="U149" s="92" t="s">
        <v>136</v>
      </c>
      <c r="V149" s="94">
        <f t="shared" si="2"/>
        <v>2</v>
      </c>
      <c r="W149" s="97">
        <v>4</v>
      </c>
      <c r="X149" s="96">
        <v>0.9375</v>
      </c>
      <c r="Y149" s="92">
        <v>1</v>
      </c>
      <c r="Z149" s="92" t="s">
        <v>136</v>
      </c>
      <c r="AA149" s="92">
        <v>1</v>
      </c>
      <c r="AB149" s="92" t="s">
        <v>136</v>
      </c>
      <c r="AC149" s="94">
        <f t="shared" si="3"/>
        <v>2</v>
      </c>
      <c r="AH149" s="119"/>
    </row>
    <row r="150" spans="1:34" ht="15.75" customHeight="1">
      <c r="A150" s="113">
        <v>4875</v>
      </c>
      <c r="B150" s="114">
        <v>39</v>
      </c>
      <c r="C150" s="115" t="s">
        <v>192</v>
      </c>
      <c r="D150" s="62" t="s">
        <v>193</v>
      </c>
      <c r="E150" s="116">
        <v>55.757257481980503</v>
      </c>
      <c r="F150" s="116">
        <v>37.739500375949397</v>
      </c>
      <c r="G150" s="114">
        <v>1</v>
      </c>
      <c r="H150" s="117">
        <v>3.2759999999999998</v>
      </c>
      <c r="I150" s="118">
        <v>0.34799999999999998</v>
      </c>
      <c r="J150" s="114">
        <v>11</v>
      </c>
      <c r="K150" s="63"/>
      <c r="L150" s="78">
        <v>39</v>
      </c>
      <c r="M150" s="115">
        <v>0</v>
      </c>
      <c r="N150" s="115">
        <v>8</v>
      </c>
      <c r="O150" s="85"/>
      <c r="P150" s="81">
        <v>3</v>
      </c>
      <c r="Q150" s="96">
        <v>0.95833333333333337</v>
      </c>
      <c r="R150" s="92">
        <v>1</v>
      </c>
      <c r="S150" s="92" t="s">
        <v>136</v>
      </c>
      <c r="T150" s="92">
        <v>1</v>
      </c>
      <c r="U150" s="92" t="s">
        <v>136</v>
      </c>
      <c r="V150" s="94">
        <f t="shared" si="2"/>
        <v>2</v>
      </c>
      <c r="W150" s="97">
        <v>4</v>
      </c>
      <c r="X150" s="96">
        <v>0.95833333333333337</v>
      </c>
      <c r="Y150" s="92">
        <v>1</v>
      </c>
      <c r="Z150" s="92" t="s">
        <v>136</v>
      </c>
      <c r="AA150" s="92">
        <v>1</v>
      </c>
      <c r="AB150" s="92" t="s">
        <v>136</v>
      </c>
      <c r="AC150" s="94">
        <f t="shared" si="3"/>
        <v>2</v>
      </c>
      <c r="AH150" s="119"/>
    </row>
    <row r="151" spans="1:34" ht="15.75" customHeight="1">
      <c r="A151" s="113">
        <v>4412</v>
      </c>
      <c r="B151" s="114">
        <v>40</v>
      </c>
      <c r="C151" s="115" t="s">
        <v>191</v>
      </c>
      <c r="D151" s="62" t="s">
        <v>181</v>
      </c>
      <c r="E151" s="116">
        <v>55.756328039135802</v>
      </c>
      <c r="F151" s="116">
        <v>37.742843799957299</v>
      </c>
      <c r="G151" s="114">
        <v>1</v>
      </c>
      <c r="H151" s="117">
        <v>3.5550000000000002</v>
      </c>
      <c r="I151" s="118">
        <v>0.27900000000000003</v>
      </c>
      <c r="J151" s="114">
        <v>12</v>
      </c>
      <c r="K151" s="63"/>
      <c r="L151" s="78">
        <v>40</v>
      </c>
      <c r="M151" s="115">
        <v>0</v>
      </c>
      <c r="N151" s="115">
        <v>9</v>
      </c>
      <c r="O151" s="85"/>
      <c r="P151" s="81">
        <v>3</v>
      </c>
      <c r="Q151" s="96">
        <v>0.97916666666666663</v>
      </c>
      <c r="R151" s="92">
        <v>1</v>
      </c>
      <c r="S151" s="92" t="s">
        <v>136</v>
      </c>
      <c r="T151" s="92">
        <v>1</v>
      </c>
      <c r="U151" s="92" t="s">
        <v>136</v>
      </c>
      <c r="V151" s="94">
        <f t="shared" si="2"/>
        <v>2</v>
      </c>
      <c r="W151" s="97">
        <v>4</v>
      </c>
      <c r="X151" s="96">
        <v>0.97916666666666663</v>
      </c>
      <c r="Y151" s="92">
        <v>1</v>
      </c>
      <c r="Z151" s="92" t="s">
        <v>136</v>
      </c>
      <c r="AA151" s="92">
        <v>1</v>
      </c>
      <c r="AB151" s="92" t="s">
        <v>136</v>
      </c>
      <c r="AC151" s="94">
        <f t="shared" si="3"/>
        <v>2</v>
      </c>
      <c r="AH151" s="119"/>
    </row>
    <row r="152" spans="1:34" ht="15.75" customHeight="1">
      <c r="A152" s="113">
        <v>4510</v>
      </c>
      <c r="B152" s="114">
        <v>41</v>
      </c>
      <c r="C152" s="115" t="s">
        <v>205</v>
      </c>
      <c r="D152" s="62" t="s">
        <v>181</v>
      </c>
      <c r="E152" s="116">
        <v>55.758176861415002</v>
      </c>
      <c r="F152" s="116">
        <v>37.752356800175498</v>
      </c>
      <c r="G152" s="114">
        <v>1</v>
      </c>
      <c r="H152" s="117">
        <v>4.1859999999999999</v>
      </c>
      <c r="I152" s="118">
        <v>0.63100000000000001</v>
      </c>
      <c r="J152" s="114">
        <v>13</v>
      </c>
      <c r="K152" s="63"/>
      <c r="L152" s="78">
        <v>41</v>
      </c>
      <c r="M152" s="115">
        <v>0</v>
      </c>
      <c r="N152" s="115">
        <v>10</v>
      </c>
      <c r="O152" s="85"/>
      <c r="P152" s="81">
        <v>3</v>
      </c>
      <c r="Q152" s="96">
        <v>0</v>
      </c>
      <c r="R152" s="92">
        <v>1</v>
      </c>
      <c r="S152" s="92" t="s">
        <v>136</v>
      </c>
      <c r="T152" s="92">
        <v>1</v>
      </c>
      <c r="U152" s="92" t="s">
        <v>136</v>
      </c>
      <c r="V152" s="94">
        <f t="shared" si="2"/>
        <v>1</v>
      </c>
      <c r="W152" s="97">
        <v>4</v>
      </c>
      <c r="X152" s="96">
        <v>0</v>
      </c>
      <c r="Y152" s="92">
        <v>1</v>
      </c>
      <c r="Z152" s="92" t="s">
        <v>136</v>
      </c>
      <c r="AA152" s="92">
        <v>1</v>
      </c>
      <c r="AB152" s="92" t="s">
        <v>136</v>
      </c>
      <c r="AC152" s="94">
        <f t="shared" si="3"/>
        <v>2</v>
      </c>
      <c r="AH152" s="119"/>
    </row>
    <row r="153" spans="1:34" ht="15.75" customHeight="1">
      <c r="A153" s="113">
        <v>4511</v>
      </c>
      <c r="B153" s="114">
        <v>42</v>
      </c>
      <c r="C153" s="115" t="s">
        <v>189</v>
      </c>
      <c r="D153" s="62" t="s">
        <v>181</v>
      </c>
      <c r="E153" s="116">
        <v>55.759120738105601</v>
      </c>
      <c r="F153" s="116">
        <v>37.757182164442902</v>
      </c>
      <c r="G153" s="114">
        <v>1</v>
      </c>
      <c r="H153" s="117">
        <v>4.5069999999999997</v>
      </c>
      <c r="I153" s="118">
        <v>0.32100000000000001</v>
      </c>
      <c r="J153" s="114">
        <v>14</v>
      </c>
      <c r="K153" s="63"/>
      <c r="L153" s="78">
        <v>42</v>
      </c>
      <c r="M153" s="115">
        <v>0</v>
      </c>
      <c r="N153" s="115">
        <v>11</v>
      </c>
      <c r="O153" s="85"/>
      <c r="P153" s="81">
        <v>3</v>
      </c>
      <c r="Q153" s="96">
        <v>2.0833333333333332E-2</v>
      </c>
      <c r="R153" s="92">
        <v>0</v>
      </c>
      <c r="S153" s="92" t="s">
        <v>133</v>
      </c>
      <c r="T153" s="92">
        <v>1</v>
      </c>
      <c r="U153" s="92" t="s">
        <v>136</v>
      </c>
      <c r="V153" s="94">
        <f t="shared" si="2"/>
        <v>0</v>
      </c>
      <c r="W153" s="97">
        <v>4</v>
      </c>
      <c r="X153" s="96">
        <v>2.0833333333333332E-2</v>
      </c>
      <c r="Y153" s="92">
        <v>1</v>
      </c>
      <c r="Z153" s="92" t="s">
        <v>136</v>
      </c>
      <c r="AA153" s="92">
        <v>1</v>
      </c>
      <c r="AB153" s="92" t="s">
        <v>136</v>
      </c>
      <c r="AC153" s="94">
        <f t="shared" si="3"/>
        <v>1</v>
      </c>
      <c r="AH153" s="119"/>
    </row>
    <row r="154" spans="1:34" ht="15.75" customHeight="1">
      <c r="A154" s="113">
        <v>4512</v>
      </c>
      <c r="B154" s="114">
        <v>43</v>
      </c>
      <c r="C154" s="115" t="s">
        <v>188</v>
      </c>
      <c r="D154" s="62" t="s">
        <v>181</v>
      </c>
      <c r="E154" s="116">
        <v>55.760889449574698</v>
      </c>
      <c r="F154" s="116">
        <v>37.766222082154997</v>
      </c>
      <c r="G154" s="114">
        <v>1</v>
      </c>
      <c r="H154" s="117">
        <v>5.1079999999999997</v>
      </c>
      <c r="I154" s="118">
        <v>0.60099999999999998</v>
      </c>
      <c r="J154" s="114">
        <v>15</v>
      </c>
      <c r="K154" s="63"/>
      <c r="L154" s="78">
        <v>43</v>
      </c>
      <c r="M154" s="115">
        <v>0</v>
      </c>
      <c r="N154" s="115">
        <v>12</v>
      </c>
      <c r="O154" s="85"/>
      <c r="P154" s="81">
        <v>3</v>
      </c>
      <c r="Q154" s="96">
        <v>4.1666666666666699E-2</v>
      </c>
      <c r="R154" s="92">
        <v>0</v>
      </c>
      <c r="S154" s="92" t="s">
        <v>133</v>
      </c>
      <c r="T154" s="92">
        <v>0</v>
      </c>
      <c r="U154" s="92" t="s">
        <v>133</v>
      </c>
      <c r="V154" s="94">
        <f t="shared" si="2"/>
        <v>0</v>
      </c>
      <c r="W154" s="97">
        <v>4</v>
      </c>
      <c r="X154" s="96">
        <v>4.1666666666666699E-2</v>
      </c>
      <c r="Y154" s="92">
        <v>0</v>
      </c>
      <c r="Z154" s="92" t="s">
        <v>133</v>
      </c>
      <c r="AA154" s="92">
        <v>1</v>
      </c>
      <c r="AB154" s="92" t="s">
        <v>136</v>
      </c>
      <c r="AC154" s="94">
        <f t="shared" si="3"/>
        <v>0</v>
      </c>
      <c r="AH154" s="119"/>
    </row>
    <row r="155" spans="1:34" ht="15.75" customHeight="1">
      <c r="A155" s="113">
        <v>4642</v>
      </c>
      <c r="B155" s="114">
        <v>44</v>
      </c>
      <c r="C155" s="115" t="s">
        <v>187</v>
      </c>
      <c r="D155" s="62" t="s">
        <v>181</v>
      </c>
      <c r="E155" s="116">
        <v>55.762374589196597</v>
      </c>
      <c r="F155" s="116">
        <v>37.7739355301999</v>
      </c>
      <c r="G155" s="114">
        <v>1</v>
      </c>
      <c r="H155" s="117">
        <v>5.6189999999999998</v>
      </c>
      <c r="I155" s="118">
        <v>0.51100000000000001</v>
      </c>
      <c r="J155" s="114">
        <v>16</v>
      </c>
      <c r="K155" s="63"/>
      <c r="L155" s="78">
        <v>44</v>
      </c>
      <c r="M155" s="115">
        <v>0</v>
      </c>
      <c r="N155" s="115">
        <v>13</v>
      </c>
      <c r="O155" s="85"/>
      <c r="P155" s="81">
        <v>3</v>
      </c>
      <c r="Q155" s="96">
        <v>6.25E-2</v>
      </c>
      <c r="R155" s="92">
        <v>0</v>
      </c>
      <c r="S155" s="92" t="s">
        <v>133</v>
      </c>
      <c r="T155" s="92">
        <v>0</v>
      </c>
      <c r="U155" s="92" t="s">
        <v>133</v>
      </c>
      <c r="V155" s="94">
        <f t="shared" si="2"/>
        <v>0</v>
      </c>
      <c r="W155" s="97">
        <v>4</v>
      </c>
      <c r="X155" s="96">
        <v>6.25E-2</v>
      </c>
      <c r="Y155" s="92">
        <v>0</v>
      </c>
      <c r="Z155" s="92" t="s">
        <v>133</v>
      </c>
      <c r="AA155" s="92">
        <v>0</v>
      </c>
      <c r="AB155" s="92" t="s">
        <v>133</v>
      </c>
      <c r="AC155" s="94">
        <f t="shared" si="3"/>
        <v>0</v>
      </c>
      <c r="AH155" s="76"/>
    </row>
    <row r="156" spans="1:34" ht="15.75" customHeight="1">
      <c r="A156" s="113">
        <v>4418</v>
      </c>
      <c r="B156" s="114">
        <v>45</v>
      </c>
      <c r="C156" s="115" t="s">
        <v>186</v>
      </c>
      <c r="D156" s="62" t="s">
        <v>181</v>
      </c>
      <c r="E156" s="116">
        <v>55.763232408487703</v>
      </c>
      <c r="F156" s="116">
        <v>37.7785989458581</v>
      </c>
      <c r="G156" s="114">
        <v>1</v>
      </c>
      <c r="H156" s="117">
        <v>5.9269999999999996</v>
      </c>
      <c r="I156" s="118">
        <v>0.308</v>
      </c>
      <c r="J156" s="114">
        <v>17</v>
      </c>
      <c r="K156" s="63"/>
      <c r="L156" s="78">
        <v>45</v>
      </c>
      <c r="M156" s="115">
        <v>0</v>
      </c>
      <c r="N156" s="115">
        <v>14</v>
      </c>
      <c r="O156" s="85"/>
      <c r="P156" s="81">
        <v>3</v>
      </c>
      <c r="Q156" s="96">
        <v>8.3333333333333301E-2</v>
      </c>
      <c r="R156" s="92">
        <v>0</v>
      </c>
      <c r="S156" s="92" t="s">
        <v>133</v>
      </c>
      <c r="T156" s="92">
        <v>0</v>
      </c>
      <c r="U156" s="92" t="s">
        <v>133</v>
      </c>
      <c r="V156" s="94">
        <f t="shared" si="2"/>
        <v>0</v>
      </c>
      <c r="W156" s="97">
        <v>4</v>
      </c>
      <c r="X156" s="96">
        <v>8.3333333333333301E-2</v>
      </c>
      <c r="Y156" s="92">
        <v>0</v>
      </c>
      <c r="Z156" s="92" t="s">
        <v>133</v>
      </c>
      <c r="AA156" s="92">
        <v>0</v>
      </c>
      <c r="AB156" s="92" t="s">
        <v>133</v>
      </c>
      <c r="AC156" s="94">
        <f t="shared" si="3"/>
        <v>0</v>
      </c>
      <c r="AH156" s="76"/>
    </row>
    <row r="157" spans="1:34" ht="15.75" customHeight="1">
      <c r="A157" s="113">
        <v>4419</v>
      </c>
      <c r="B157" s="114">
        <v>46</v>
      </c>
      <c r="C157" s="115" t="s">
        <v>185</v>
      </c>
      <c r="D157" s="62" t="s">
        <v>181</v>
      </c>
      <c r="E157" s="116">
        <v>55.764110931185598</v>
      </c>
      <c r="F157" s="116">
        <v>37.782920175761198</v>
      </c>
      <c r="G157" s="114">
        <v>1</v>
      </c>
      <c r="H157" s="117">
        <v>6.2160000000000002</v>
      </c>
      <c r="I157" s="118">
        <v>0.28899999999999998</v>
      </c>
      <c r="J157" s="114">
        <v>18</v>
      </c>
      <c r="K157" s="63"/>
      <c r="L157" s="78">
        <v>46</v>
      </c>
      <c r="M157" s="115">
        <v>0</v>
      </c>
      <c r="N157" s="115">
        <v>15</v>
      </c>
      <c r="O157" s="85"/>
      <c r="P157" s="81">
        <v>3</v>
      </c>
      <c r="Q157" s="96">
        <v>0.104166666666667</v>
      </c>
      <c r="R157" s="92">
        <v>0</v>
      </c>
      <c r="S157" s="92" t="s">
        <v>133</v>
      </c>
      <c r="T157" s="92">
        <v>0</v>
      </c>
      <c r="U157" s="92" t="s">
        <v>133</v>
      </c>
      <c r="V157" s="90"/>
      <c r="W157" s="97">
        <v>4</v>
      </c>
      <c r="X157" s="96">
        <v>0.104166666666667</v>
      </c>
      <c r="Y157" s="92">
        <v>0</v>
      </c>
      <c r="Z157" s="92" t="s">
        <v>133</v>
      </c>
      <c r="AA157" s="92">
        <v>0</v>
      </c>
      <c r="AB157" s="92" t="s">
        <v>133</v>
      </c>
      <c r="AC157" s="66"/>
      <c r="AH157" s="76"/>
    </row>
    <row r="158" spans="1:34" ht="15.75" customHeight="1">
      <c r="A158" s="113">
        <v>4434</v>
      </c>
      <c r="B158" s="114">
        <v>47</v>
      </c>
      <c r="C158" s="115" t="s">
        <v>184</v>
      </c>
      <c r="D158" s="62" t="s">
        <v>181</v>
      </c>
      <c r="E158" s="116">
        <v>55.765727318008103</v>
      </c>
      <c r="F158" s="116">
        <v>37.790845324454601</v>
      </c>
      <c r="G158" s="114">
        <v>1</v>
      </c>
      <c r="H158" s="117">
        <v>6.7450000000000001</v>
      </c>
      <c r="I158" s="118">
        <v>0.52900000000000003</v>
      </c>
      <c r="J158" s="114">
        <v>19</v>
      </c>
      <c r="K158" s="63"/>
      <c r="L158" s="78">
        <v>47</v>
      </c>
      <c r="M158" s="115">
        <v>0</v>
      </c>
      <c r="N158" s="115">
        <v>16</v>
      </c>
      <c r="O158" s="85"/>
      <c r="P158" s="149" t="s">
        <v>130</v>
      </c>
      <c r="Q158" s="150"/>
      <c r="R158" s="105">
        <f>SUM(R110:R157)</f>
        <v>82</v>
      </c>
      <c r="S158" s="105"/>
      <c r="T158" s="105">
        <f>SUM(T110:T157)</f>
        <v>82</v>
      </c>
      <c r="U158" s="105"/>
      <c r="V158" s="122"/>
      <c r="W158" s="149" t="s">
        <v>130</v>
      </c>
      <c r="X158" s="150"/>
      <c r="Y158" s="105">
        <f>SUM(Y110:Y157)</f>
        <v>50</v>
      </c>
      <c r="Z158" s="105"/>
      <c r="AA158" s="105">
        <f>SUM(AA110:AA157)</f>
        <v>50</v>
      </c>
      <c r="AB158" s="105"/>
      <c r="AC158" s="66"/>
      <c r="AH158" s="76"/>
    </row>
    <row r="159" spans="1:34" ht="15.75" customHeight="1">
      <c r="A159" s="113">
        <v>4435</v>
      </c>
      <c r="B159" s="114">
        <v>48</v>
      </c>
      <c r="C159" s="115" t="s">
        <v>183</v>
      </c>
      <c r="D159" s="62" t="s">
        <v>181</v>
      </c>
      <c r="E159" s="116">
        <v>55.766490794475601</v>
      </c>
      <c r="F159" s="116">
        <v>37.794762339209001</v>
      </c>
      <c r="G159" s="114">
        <v>1</v>
      </c>
      <c r="H159" s="117">
        <v>7.0049999999999999</v>
      </c>
      <c r="I159" s="118">
        <v>0.26</v>
      </c>
      <c r="J159" s="114">
        <v>20</v>
      </c>
      <c r="K159" s="63"/>
      <c r="L159" s="78">
        <v>48</v>
      </c>
      <c r="M159" s="115">
        <v>0</v>
      </c>
      <c r="N159" s="115">
        <v>17</v>
      </c>
      <c r="O159" s="85"/>
      <c r="P159" s="123"/>
      <c r="Q159" s="90"/>
      <c r="R159" s="90"/>
      <c r="S159" s="90"/>
      <c r="T159" s="107"/>
      <c r="U159" s="90"/>
      <c r="V159" s="90"/>
      <c r="W159" s="90"/>
      <c r="X159" s="123"/>
      <c r="Y159" s="123"/>
      <c r="Z159" s="123"/>
      <c r="AA159" s="123"/>
      <c r="AB159" s="123"/>
      <c r="AC159" s="66"/>
      <c r="AH159" s="76"/>
    </row>
    <row r="160" spans="1:34" ht="15.75" customHeight="1">
      <c r="A160" s="113">
        <v>4436</v>
      </c>
      <c r="B160" s="114">
        <v>49</v>
      </c>
      <c r="C160" s="115" t="s">
        <v>182</v>
      </c>
      <c r="D160" s="62" t="s">
        <v>181</v>
      </c>
      <c r="E160" s="116">
        <v>55.767631011789199</v>
      </c>
      <c r="F160" s="116">
        <v>37.800606127253701</v>
      </c>
      <c r="G160" s="114">
        <v>1</v>
      </c>
      <c r="H160" s="117">
        <v>7.3929999999999998</v>
      </c>
      <c r="I160" s="118">
        <v>0.38800000000000001</v>
      </c>
      <c r="J160" s="114">
        <v>21</v>
      </c>
      <c r="K160" s="63"/>
      <c r="L160" s="78">
        <v>49</v>
      </c>
      <c r="M160" s="115">
        <v>0</v>
      </c>
      <c r="N160" s="115">
        <v>18</v>
      </c>
      <c r="O160" s="85"/>
      <c r="P160" s="123"/>
      <c r="Q160" s="123"/>
      <c r="R160" s="123"/>
      <c r="S160" s="123"/>
      <c r="T160" s="123"/>
      <c r="U160" s="123"/>
      <c r="V160" s="123"/>
      <c r="W160" s="123"/>
      <c r="X160" s="123"/>
      <c r="Y160" s="123"/>
      <c r="Z160" s="123"/>
      <c r="AA160" s="123"/>
      <c r="AB160" s="123"/>
      <c r="AC160" s="66"/>
      <c r="AH160" s="76"/>
    </row>
    <row r="161" spans="1:34" ht="15.75" customHeight="1">
      <c r="A161" s="113">
        <v>4643</v>
      </c>
      <c r="B161" s="114">
        <v>50</v>
      </c>
      <c r="C161" s="115" t="s">
        <v>161</v>
      </c>
      <c r="D161" s="62" t="s">
        <v>157</v>
      </c>
      <c r="E161" s="116">
        <v>55.768005120770098</v>
      </c>
      <c r="F161" s="116">
        <v>37.822735894913698</v>
      </c>
      <c r="G161" s="114">
        <v>1</v>
      </c>
      <c r="H161" s="117">
        <v>9.3699999999999992</v>
      </c>
      <c r="I161" s="118">
        <v>1.9769999999999999</v>
      </c>
      <c r="J161" s="114">
        <v>22</v>
      </c>
      <c r="K161" s="63"/>
      <c r="L161" s="78">
        <v>50</v>
      </c>
      <c r="M161" s="115">
        <v>0</v>
      </c>
      <c r="N161" s="115">
        <v>19</v>
      </c>
      <c r="O161" s="85"/>
      <c r="P161" s="123"/>
      <c r="Q161" s="123"/>
      <c r="R161" s="123"/>
      <c r="S161" s="123"/>
      <c r="T161" s="123"/>
      <c r="U161" s="123"/>
      <c r="V161" s="123"/>
      <c r="W161" s="123"/>
      <c r="X161" s="123"/>
      <c r="Y161" s="123"/>
      <c r="Z161" s="123"/>
      <c r="AA161" s="123"/>
      <c r="AB161" s="123"/>
      <c r="AC161" s="66"/>
      <c r="AH161" s="76"/>
    </row>
    <row r="162" spans="1:34" ht="15.75" customHeight="1">
      <c r="A162" s="113">
        <v>4644</v>
      </c>
      <c r="B162" s="114">
        <v>51</v>
      </c>
      <c r="C162" s="115" t="s">
        <v>162</v>
      </c>
      <c r="D162" s="62" t="s">
        <v>163</v>
      </c>
      <c r="E162" s="116">
        <v>55.773340774209998</v>
      </c>
      <c r="F162" s="116">
        <v>37.819967484085502</v>
      </c>
      <c r="G162" s="114">
        <v>1</v>
      </c>
      <c r="H162" s="117">
        <v>10.006</v>
      </c>
      <c r="I162" s="118">
        <v>0.63600000000000001</v>
      </c>
      <c r="J162" s="114">
        <v>23</v>
      </c>
      <c r="K162" s="63"/>
      <c r="L162" s="78">
        <v>51</v>
      </c>
      <c r="M162" s="115">
        <v>0</v>
      </c>
      <c r="N162" s="115">
        <v>20</v>
      </c>
      <c r="O162" s="85"/>
      <c r="P162" s="123"/>
      <c r="Q162" s="123"/>
      <c r="R162" s="123"/>
      <c r="S162" s="123"/>
      <c r="T162" s="123"/>
      <c r="U162" s="123"/>
      <c r="V162" s="123"/>
      <c r="W162" s="123"/>
      <c r="X162" s="123"/>
      <c r="Y162" s="123"/>
      <c r="Z162" s="123"/>
      <c r="AA162" s="123"/>
      <c r="AB162" s="123"/>
      <c r="AC162" s="66"/>
      <c r="AH162" s="76"/>
    </row>
    <row r="163" spans="1:34" ht="15.75" customHeight="1">
      <c r="A163" s="113">
        <v>4645</v>
      </c>
      <c r="B163" s="114">
        <v>52</v>
      </c>
      <c r="C163" s="115" t="s">
        <v>164</v>
      </c>
      <c r="D163" s="62" t="s">
        <v>165</v>
      </c>
      <c r="E163" s="116">
        <v>55.775389512440299</v>
      </c>
      <c r="F163" s="116">
        <v>37.820286400974503</v>
      </c>
      <c r="G163" s="114">
        <v>1</v>
      </c>
      <c r="H163" s="117">
        <v>10.263</v>
      </c>
      <c r="I163" s="118">
        <v>0.25700000000000001</v>
      </c>
      <c r="J163" s="114">
        <v>24</v>
      </c>
      <c r="K163" s="63"/>
      <c r="L163" s="78">
        <v>52</v>
      </c>
      <c r="M163" s="115">
        <v>0</v>
      </c>
      <c r="N163" s="115">
        <v>21</v>
      </c>
      <c r="O163" s="85"/>
      <c r="P163" s="123"/>
      <c r="Q163" s="123"/>
      <c r="R163" s="123"/>
      <c r="S163" s="123"/>
      <c r="T163" s="123"/>
      <c r="U163" s="123"/>
      <c r="V163" s="123"/>
      <c r="W163" s="123"/>
      <c r="X163" s="123"/>
      <c r="Y163" s="123"/>
      <c r="Z163" s="123"/>
      <c r="AA163" s="123"/>
      <c r="AB163" s="123"/>
      <c r="AC163" s="66"/>
      <c r="AH163" s="76"/>
    </row>
    <row r="164" spans="1:34" ht="15.75" customHeight="1">
      <c r="A164" s="113">
        <v>4646</v>
      </c>
      <c r="B164" s="114">
        <v>53</v>
      </c>
      <c r="C164" s="115" t="s">
        <v>167</v>
      </c>
      <c r="D164" s="62" t="s">
        <v>165</v>
      </c>
      <c r="E164" s="116">
        <v>55.777030694064202</v>
      </c>
      <c r="F164" s="116">
        <v>37.827205567257401</v>
      </c>
      <c r="G164" s="114">
        <v>1</v>
      </c>
      <c r="H164" s="117">
        <v>10.734</v>
      </c>
      <c r="I164" s="118">
        <v>0.47099999999999997</v>
      </c>
      <c r="J164" s="114">
        <v>25</v>
      </c>
      <c r="K164" s="63"/>
      <c r="L164" s="78">
        <v>53</v>
      </c>
      <c r="M164" s="115">
        <v>0</v>
      </c>
      <c r="N164" s="115">
        <v>22</v>
      </c>
      <c r="O164" s="85"/>
      <c r="P164" s="123"/>
      <c r="Q164" s="123"/>
      <c r="R164" s="123"/>
      <c r="S164" s="123"/>
      <c r="T164" s="123"/>
      <c r="U164" s="123"/>
      <c r="V164" s="123"/>
      <c r="W164" s="123"/>
      <c r="X164" s="123"/>
      <c r="Y164" s="123"/>
      <c r="Z164" s="123"/>
      <c r="AA164" s="123"/>
      <c r="AB164" s="123"/>
      <c r="AC164" s="66"/>
      <c r="AH164" s="76"/>
    </row>
    <row r="165" spans="1:34" ht="15.75" customHeight="1">
      <c r="A165" s="113">
        <v>4647</v>
      </c>
      <c r="B165" s="114">
        <v>54</v>
      </c>
      <c r="C165" s="115" t="s">
        <v>168</v>
      </c>
      <c r="D165" s="62" t="s">
        <v>165</v>
      </c>
      <c r="E165" s="116">
        <v>55.778125835593997</v>
      </c>
      <c r="F165" s="116">
        <v>37.8318937381745</v>
      </c>
      <c r="G165" s="114">
        <v>1</v>
      </c>
      <c r="H165" s="117">
        <v>11.053000000000001</v>
      </c>
      <c r="I165" s="118">
        <v>0.31900000000000001</v>
      </c>
      <c r="J165" s="114">
        <v>26</v>
      </c>
      <c r="K165" s="63"/>
      <c r="L165" s="78">
        <v>54</v>
      </c>
      <c r="M165" s="115">
        <v>0</v>
      </c>
      <c r="N165" s="115">
        <v>23</v>
      </c>
      <c r="O165" s="85"/>
      <c r="P165" s="123"/>
      <c r="Q165" s="123"/>
      <c r="R165" s="123"/>
      <c r="S165" s="123"/>
      <c r="T165" s="123"/>
      <c r="U165" s="123"/>
      <c r="V165" s="123"/>
      <c r="W165" s="123"/>
      <c r="X165" s="123"/>
      <c r="Y165" s="123"/>
      <c r="Z165" s="123"/>
      <c r="AA165" s="123"/>
      <c r="AB165" s="123"/>
      <c r="AC165" s="66"/>
      <c r="AH165" s="76"/>
    </row>
    <row r="166" spans="1:34" ht="15.75" customHeight="1">
      <c r="A166" s="113">
        <v>4648</v>
      </c>
      <c r="B166" s="114">
        <v>55</v>
      </c>
      <c r="C166" s="115" t="s">
        <v>169</v>
      </c>
      <c r="D166" s="62" t="s">
        <v>165</v>
      </c>
      <c r="E166" s="116">
        <v>55.779346557729902</v>
      </c>
      <c r="F166" s="116">
        <v>37.837074781778099</v>
      </c>
      <c r="G166" s="114">
        <v>1</v>
      </c>
      <c r="H166" s="117">
        <v>11.404999999999999</v>
      </c>
      <c r="I166" s="118">
        <v>0.35199999999999998</v>
      </c>
      <c r="J166" s="114">
        <v>27</v>
      </c>
      <c r="K166" s="63"/>
      <c r="L166" s="78">
        <v>55</v>
      </c>
      <c r="M166" s="115">
        <v>0</v>
      </c>
      <c r="N166" s="115">
        <v>24</v>
      </c>
      <c r="O166" s="85"/>
      <c r="P166" s="123"/>
      <c r="Q166" s="90"/>
      <c r="R166" s="90"/>
      <c r="S166" s="90"/>
      <c r="T166" s="90"/>
      <c r="U166" s="90"/>
      <c r="V166" s="90"/>
      <c r="W166" s="90"/>
      <c r="X166" s="123"/>
      <c r="Y166" s="123"/>
      <c r="Z166" s="123"/>
      <c r="AA166" s="123"/>
      <c r="AB166" s="123"/>
      <c r="AC166" s="66"/>
      <c r="AH166" s="76"/>
    </row>
    <row r="167" spans="1:34" ht="15.75" customHeight="1">
      <c r="A167" s="113">
        <v>4649</v>
      </c>
      <c r="B167" s="114">
        <v>56</v>
      </c>
      <c r="C167" s="115" t="s">
        <v>170</v>
      </c>
      <c r="D167" s="62" t="s">
        <v>171</v>
      </c>
      <c r="E167" s="116">
        <v>55.780992835132103</v>
      </c>
      <c r="F167" s="116">
        <v>37.838553067443897</v>
      </c>
      <c r="G167" s="114">
        <v>1</v>
      </c>
      <c r="H167" s="117">
        <v>11.122999999999999</v>
      </c>
      <c r="I167" s="118">
        <v>0.21899999999999942</v>
      </c>
      <c r="J167" s="114">
        <v>28</v>
      </c>
      <c r="K167" s="63"/>
      <c r="L167" s="78">
        <v>56</v>
      </c>
      <c r="M167" s="115">
        <v>0</v>
      </c>
      <c r="N167" s="115">
        <v>25</v>
      </c>
      <c r="O167" s="85"/>
      <c r="P167" s="123"/>
      <c r="Q167" s="90"/>
      <c r="R167" s="90"/>
      <c r="S167" s="90"/>
      <c r="T167" s="90"/>
      <c r="U167" s="90"/>
      <c r="V167" s="90"/>
      <c r="W167" s="90"/>
      <c r="X167" s="123"/>
      <c r="Y167" s="123"/>
      <c r="Z167" s="123"/>
      <c r="AA167" s="123"/>
      <c r="AB167" s="123"/>
      <c r="AC167" s="66"/>
      <c r="AH167" s="76"/>
    </row>
    <row r="168" spans="1:34" ht="15.75" customHeight="1">
      <c r="A168" s="113">
        <v>4732</v>
      </c>
      <c r="B168" s="114">
        <v>57</v>
      </c>
      <c r="C168" s="115" t="s">
        <v>172</v>
      </c>
      <c r="D168" s="62" t="s">
        <v>171</v>
      </c>
      <c r="E168" s="116">
        <v>55.782767773915801</v>
      </c>
      <c r="F168" s="116">
        <v>37.837996064356403</v>
      </c>
      <c r="G168" s="114">
        <v>1</v>
      </c>
      <c r="H168" s="117">
        <v>11.314</v>
      </c>
      <c r="I168" s="118">
        <v>0.19100000000000072</v>
      </c>
      <c r="J168" s="114">
        <v>29</v>
      </c>
      <c r="K168" s="63"/>
      <c r="L168" s="78">
        <v>57</v>
      </c>
      <c r="M168" s="115">
        <v>0</v>
      </c>
      <c r="N168" s="115">
        <v>26</v>
      </c>
      <c r="O168" s="85"/>
      <c r="P168" s="123"/>
      <c r="Q168" s="90"/>
      <c r="R168" s="90"/>
      <c r="S168" s="90"/>
      <c r="T168" s="90"/>
      <c r="U168" s="90"/>
      <c r="V168" s="90"/>
      <c r="W168" s="90"/>
      <c r="X168" s="123"/>
      <c r="Y168" s="123"/>
      <c r="Z168" s="123"/>
      <c r="AA168" s="123"/>
      <c r="AB168" s="123"/>
      <c r="AC168" s="66"/>
      <c r="AH168" s="76"/>
    </row>
    <row r="169" spans="1:34" ht="15.75" customHeight="1">
      <c r="A169" s="113">
        <v>9630</v>
      </c>
      <c r="B169" s="114">
        <v>58</v>
      </c>
      <c r="C169" s="115" t="s">
        <v>180</v>
      </c>
      <c r="D169" s="62" t="s">
        <v>175</v>
      </c>
      <c r="E169" s="116">
        <v>55.783022492801003</v>
      </c>
      <c r="F169" s="116">
        <v>37.836818826328702</v>
      </c>
      <c r="G169" s="114">
        <v>1</v>
      </c>
      <c r="H169" s="117">
        <v>11.4</v>
      </c>
      <c r="I169" s="118">
        <v>8.6000000000000298E-2</v>
      </c>
      <c r="J169" s="114">
        <v>30</v>
      </c>
      <c r="K169" s="63"/>
      <c r="L169" s="78">
        <v>58</v>
      </c>
      <c r="M169" s="115">
        <v>0</v>
      </c>
      <c r="N169" s="115">
        <v>27</v>
      </c>
      <c r="O169" s="85"/>
      <c r="P169" s="123"/>
      <c r="Q169" s="90"/>
      <c r="R169" s="90"/>
      <c r="S169" s="90"/>
      <c r="T169" s="90"/>
      <c r="U169" s="90"/>
      <c r="V169" s="90"/>
      <c r="W169" s="90"/>
      <c r="X169" s="123"/>
      <c r="Y169" s="123"/>
      <c r="Z169" s="123"/>
      <c r="AA169" s="123"/>
      <c r="AB169" s="123"/>
      <c r="AC169" s="66"/>
      <c r="AH169" s="76"/>
    </row>
    <row r="170" spans="1:34" ht="15.75" customHeight="1">
      <c r="A170" s="113" t="s">
        <v>173</v>
      </c>
      <c r="B170" s="114" t="str">
        <f>IF(C170=" ","",IF(C170=$L$9,#REF!,#REF!+1))</f>
        <v/>
      </c>
      <c r="C170" s="115" t="s">
        <v>173</v>
      </c>
      <c r="D170" s="62" t="s">
        <v>173</v>
      </c>
      <c r="E170" s="116" t="s">
        <v>173</v>
      </c>
      <c r="F170" s="116" t="s">
        <v>173</v>
      </c>
      <c r="G170" s="114" t="str">
        <f>IF(M172&gt;0,0,IF(N172&gt;0,1,""))</f>
        <v/>
      </c>
      <c r="H170" s="117" t="s">
        <v>34</v>
      </c>
      <c r="I170" s="118" t="str">
        <f>IFERROR(IF(IF(ISERROR(H170-#REF!),"",H170-#REF!)&lt;0,"",H170-#REF!)," ")</f>
        <v xml:space="preserve"> </v>
      </c>
      <c r="J170" s="114" t="str">
        <f>IF(AND(M172&gt;0,M172&lt;999),M172,IF(AND(N172&gt;0,N172&lt;999),N172," "))</f>
        <v xml:space="preserve"> </v>
      </c>
      <c r="K170" s="63"/>
      <c r="L170" s="78">
        <v>59</v>
      </c>
      <c r="M170" s="115">
        <v>0</v>
      </c>
      <c r="N170" s="115">
        <v>28</v>
      </c>
      <c r="O170" s="85"/>
      <c r="P170" s="123"/>
      <c r="Q170" s="90"/>
      <c r="R170" s="90"/>
      <c r="S170" s="90"/>
      <c r="T170" s="90"/>
      <c r="U170" s="90"/>
      <c r="V170" s="90"/>
      <c r="W170" s="90"/>
      <c r="X170" s="123"/>
      <c r="Y170" s="123"/>
      <c r="Z170" s="123"/>
      <c r="AA170" s="123"/>
      <c r="AB170" s="123"/>
      <c r="AC170" s="66"/>
      <c r="AH170" s="68"/>
    </row>
    <row r="171" spans="1:34" ht="15.75" customHeight="1">
      <c r="A171" s="113" t="s">
        <v>173</v>
      </c>
      <c r="B171" s="114" t="str">
        <f t="shared" ref="B171:B219" si="4">IF(C171=" ","",IF(C171=$L$9,B170,B170+1))</f>
        <v/>
      </c>
      <c r="C171" s="115" t="s">
        <v>173</v>
      </c>
      <c r="D171" s="62" t="s">
        <v>173</v>
      </c>
      <c r="E171" s="116" t="s">
        <v>173</v>
      </c>
      <c r="F171" s="116" t="s">
        <v>173</v>
      </c>
      <c r="G171" s="114" t="str">
        <f>IF(M173&gt;0,0,IF(N173&gt;0,1,""))</f>
        <v/>
      </c>
      <c r="H171" s="117" t="s">
        <v>34</v>
      </c>
      <c r="I171" s="118" t="str">
        <f t="shared" ref="I171:I219" si="5">IFERROR(IF(IF(ISERROR(H171-H170),"",H171-H170)&lt;0,"",H171-H170)," ")</f>
        <v xml:space="preserve"> </v>
      </c>
      <c r="J171" s="114" t="str">
        <f>IF(AND(M173&gt;0,M173&lt;999),M173,IF(AND(N173&gt;0,N173&lt;999),N173," "))</f>
        <v xml:space="preserve"> </v>
      </c>
      <c r="K171" s="63"/>
      <c r="L171" s="78">
        <v>60</v>
      </c>
      <c r="M171" s="115">
        <v>0</v>
      </c>
      <c r="N171" s="115">
        <v>999</v>
      </c>
      <c r="O171" s="85"/>
      <c r="P171" s="123"/>
      <c r="Q171" s="90"/>
      <c r="R171" s="90"/>
      <c r="S171" s="90"/>
      <c r="T171" s="90"/>
      <c r="U171" s="90"/>
      <c r="V171" s="90"/>
      <c r="W171" s="90"/>
      <c r="X171" s="123"/>
      <c r="Y171" s="123"/>
      <c r="Z171" s="123"/>
      <c r="AA171" s="123"/>
      <c r="AB171" s="123"/>
      <c r="AC171" s="66"/>
      <c r="AH171" s="68"/>
    </row>
    <row r="172" spans="1:34" ht="15.75" customHeight="1">
      <c r="A172" s="113" t="s">
        <v>173</v>
      </c>
      <c r="B172" s="114" t="str">
        <f t="shared" si="4"/>
        <v/>
      </c>
      <c r="C172" s="115" t="s">
        <v>173</v>
      </c>
      <c r="D172" s="62" t="s">
        <v>173</v>
      </c>
      <c r="E172" s="116" t="s">
        <v>173</v>
      </c>
      <c r="F172" s="116" t="s">
        <v>173</v>
      </c>
      <c r="G172" s="114" t="str">
        <f>IF(M174&gt;0,0,IF(N174&gt;0,1,""))</f>
        <v/>
      </c>
      <c r="H172" s="117" t="s">
        <v>34</v>
      </c>
      <c r="I172" s="118" t="str">
        <f t="shared" si="5"/>
        <v xml:space="preserve"> </v>
      </c>
      <c r="J172" s="114" t="str">
        <f>IF(AND(M174&gt;0,M174&lt;999),M174,IF(AND(N174&gt;0,N174&lt;999),N174," "))</f>
        <v xml:space="preserve"> </v>
      </c>
      <c r="K172" s="63"/>
      <c r="L172" s="78">
        <v>61</v>
      </c>
      <c r="M172" s="115">
        <v>0</v>
      </c>
      <c r="N172" s="115">
        <v>0</v>
      </c>
      <c r="O172" s="85"/>
      <c r="P172" s="123"/>
      <c r="Q172" s="90"/>
      <c r="R172" s="90"/>
      <c r="S172" s="90"/>
      <c r="T172" s="90"/>
      <c r="U172" s="90"/>
      <c r="V172" s="90"/>
      <c r="W172" s="90"/>
      <c r="X172" s="123"/>
      <c r="Y172" s="123"/>
      <c r="Z172" s="123"/>
      <c r="AA172" s="123"/>
      <c r="AB172" s="123"/>
      <c r="AC172" s="66"/>
      <c r="AH172" s="68"/>
    </row>
    <row r="173" spans="1:34" ht="15.75" customHeight="1">
      <c r="A173" s="113" t="s">
        <v>173</v>
      </c>
      <c r="B173" s="114" t="str">
        <f t="shared" si="4"/>
        <v/>
      </c>
      <c r="C173" s="115" t="s">
        <v>173</v>
      </c>
      <c r="D173" s="62" t="s">
        <v>173</v>
      </c>
      <c r="E173" s="116" t="s">
        <v>173</v>
      </c>
      <c r="F173" s="116" t="s">
        <v>173</v>
      </c>
      <c r="G173" s="114" t="str">
        <f>IF(M175&gt;0,0,IF(N175&gt;0,1,""))</f>
        <v/>
      </c>
      <c r="H173" s="117" t="s">
        <v>34</v>
      </c>
      <c r="I173" s="118" t="str">
        <f t="shared" si="5"/>
        <v xml:space="preserve"> </v>
      </c>
      <c r="J173" s="114" t="str">
        <f>IF(AND(M175&gt;0,M175&lt;999),M175,IF(AND(N175&gt;0,N175&lt;999),N175," "))</f>
        <v xml:space="preserve"> </v>
      </c>
      <c r="K173" s="63"/>
      <c r="L173" s="78">
        <v>62</v>
      </c>
      <c r="M173" s="115">
        <v>0</v>
      </c>
      <c r="N173" s="115">
        <v>0</v>
      </c>
      <c r="O173" s="85"/>
      <c r="P173" s="123"/>
      <c r="Q173" s="90"/>
      <c r="R173" s="90"/>
      <c r="S173" s="90"/>
      <c r="T173" s="90"/>
      <c r="U173" s="90"/>
      <c r="V173" s="90"/>
      <c r="W173" s="90"/>
      <c r="X173" s="123"/>
      <c r="Y173" s="123"/>
      <c r="Z173" s="123"/>
      <c r="AA173" s="123"/>
      <c r="AB173" s="123"/>
      <c r="AC173" s="66"/>
      <c r="AH173" s="68"/>
    </row>
    <row r="174" spans="1:34" ht="15.75" customHeight="1">
      <c r="A174" s="113" t="s">
        <v>173</v>
      </c>
      <c r="B174" s="114" t="str">
        <f t="shared" si="4"/>
        <v/>
      </c>
      <c r="C174" s="115" t="s">
        <v>173</v>
      </c>
      <c r="D174" s="62" t="s">
        <v>173</v>
      </c>
      <c r="E174" s="116" t="s">
        <v>173</v>
      </c>
      <c r="F174" s="116" t="s">
        <v>173</v>
      </c>
      <c r="G174" s="114" t="str">
        <f>IF(M176&gt;0,0,IF(N176&gt;0,1,""))</f>
        <v/>
      </c>
      <c r="H174" s="117" t="s">
        <v>34</v>
      </c>
      <c r="I174" s="118" t="str">
        <f t="shared" si="5"/>
        <v xml:space="preserve"> </v>
      </c>
      <c r="J174" s="114" t="str">
        <f>IF(AND(M176&gt;0,M176&lt;999),M176,IF(AND(N176&gt;0,N176&lt;999),N176," "))</f>
        <v xml:space="preserve"> </v>
      </c>
      <c r="K174" s="63"/>
      <c r="L174" s="78">
        <v>63</v>
      </c>
      <c r="M174" s="115">
        <v>0</v>
      </c>
      <c r="N174" s="115">
        <v>0</v>
      </c>
      <c r="O174" s="85"/>
      <c r="P174" s="123"/>
      <c r="Q174" s="90"/>
      <c r="R174" s="90"/>
      <c r="S174" s="90"/>
      <c r="T174" s="90"/>
      <c r="U174" s="90"/>
      <c r="V174" s="90"/>
      <c r="W174" s="90"/>
      <c r="X174" s="123"/>
      <c r="Y174" s="123"/>
      <c r="Z174" s="123"/>
      <c r="AA174" s="123"/>
      <c r="AB174" s="123"/>
      <c r="AC174" s="66"/>
      <c r="AH174" s="68"/>
    </row>
    <row r="175" spans="1:34" ht="15.75" customHeight="1">
      <c r="A175" s="113" t="s">
        <v>173</v>
      </c>
      <c r="B175" s="114" t="str">
        <f t="shared" si="4"/>
        <v/>
      </c>
      <c r="C175" s="115" t="s">
        <v>173</v>
      </c>
      <c r="D175" s="62" t="s">
        <v>173</v>
      </c>
      <c r="E175" s="116" t="s">
        <v>173</v>
      </c>
      <c r="F175" s="116" t="s">
        <v>173</v>
      </c>
      <c r="G175" s="114" t="str">
        <f t="shared" ref="G175:G219" si="6">IF(M177&gt;0,0,IF(N177&gt;0,1,""))</f>
        <v/>
      </c>
      <c r="H175" s="117" t="s">
        <v>34</v>
      </c>
      <c r="I175" s="118" t="str">
        <f t="shared" si="5"/>
        <v xml:space="preserve"> </v>
      </c>
      <c r="J175" s="114" t="str">
        <f t="shared" ref="J175:J219" si="7">IF(AND(M177&gt;0,M177&lt;999),M177,IF(AND(N177&gt;0,N177&lt;999),N177," "))</f>
        <v xml:space="preserve"> </v>
      </c>
      <c r="K175" s="63"/>
      <c r="L175" s="78">
        <v>64</v>
      </c>
      <c r="M175" s="115">
        <v>0</v>
      </c>
      <c r="N175" s="115">
        <v>0</v>
      </c>
      <c r="O175" s="85"/>
      <c r="P175" s="123"/>
      <c r="Q175" s="90"/>
      <c r="R175" s="90"/>
      <c r="S175" s="90"/>
      <c r="T175" s="90"/>
      <c r="U175" s="90"/>
      <c r="V175" s="90"/>
      <c r="W175" s="90"/>
      <c r="X175" s="123"/>
      <c r="Y175" s="123"/>
      <c r="Z175" s="123"/>
      <c r="AA175" s="123"/>
      <c r="AB175" s="123"/>
      <c r="AC175" s="66"/>
      <c r="AH175" s="68"/>
    </row>
    <row r="176" spans="1:34" ht="15.75" customHeight="1">
      <c r="A176" s="113" t="s">
        <v>173</v>
      </c>
      <c r="B176" s="114" t="str">
        <f t="shared" si="4"/>
        <v/>
      </c>
      <c r="C176" s="115" t="s">
        <v>173</v>
      </c>
      <c r="D176" s="62" t="s">
        <v>173</v>
      </c>
      <c r="E176" s="116" t="s">
        <v>173</v>
      </c>
      <c r="F176" s="116" t="s">
        <v>173</v>
      </c>
      <c r="G176" s="114" t="str">
        <f t="shared" si="6"/>
        <v/>
      </c>
      <c r="H176" s="117" t="s">
        <v>34</v>
      </c>
      <c r="I176" s="118" t="str">
        <f t="shared" si="5"/>
        <v xml:space="preserve"> </v>
      </c>
      <c r="J176" s="114" t="str">
        <f t="shared" si="7"/>
        <v xml:space="preserve"> </v>
      </c>
      <c r="K176" s="63"/>
      <c r="L176" s="78">
        <v>65</v>
      </c>
      <c r="M176" s="115">
        <v>0</v>
      </c>
      <c r="N176" s="115">
        <v>0</v>
      </c>
      <c r="O176" s="85"/>
      <c r="P176" s="123"/>
      <c r="Q176" s="90"/>
      <c r="R176" s="90"/>
      <c r="S176" s="90"/>
      <c r="T176" s="90"/>
      <c r="U176" s="90"/>
      <c r="V176" s="90"/>
      <c r="W176" s="90"/>
      <c r="X176" s="123"/>
      <c r="Y176" s="123"/>
      <c r="Z176" s="123"/>
      <c r="AA176" s="123"/>
      <c r="AB176" s="123"/>
      <c r="AC176" s="66"/>
      <c r="AH176" s="68"/>
    </row>
    <row r="177" spans="1:34" ht="15.75" customHeight="1">
      <c r="A177" s="113" t="s">
        <v>173</v>
      </c>
      <c r="B177" s="114" t="str">
        <f t="shared" si="4"/>
        <v/>
      </c>
      <c r="C177" s="115" t="s">
        <v>173</v>
      </c>
      <c r="D177" s="62" t="s">
        <v>173</v>
      </c>
      <c r="E177" s="116" t="s">
        <v>173</v>
      </c>
      <c r="F177" s="116" t="s">
        <v>173</v>
      </c>
      <c r="G177" s="114" t="str">
        <f t="shared" si="6"/>
        <v/>
      </c>
      <c r="H177" s="117" t="s">
        <v>34</v>
      </c>
      <c r="I177" s="118" t="str">
        <f t="shared" si="5"/>
        <v xml:space="preserve"> </v>
      </c>
      <c r="J177" s="114" t="str">
        <f t="shared" si="7"/>
        <v xml:space="preserve"> </v>
      </c>
      <c r="K177" s="63"/>
      <c r="L177" s="78">
        <v>66</v>
      </c>
      <c r="M177" s="115">
        <v>0</v>
      </c>
      <c r="N177" s="115">
        <v>0</v>
      </c>
      <c r="O177" s="85"/>
      <c r="P177" s="123"/>
      <c r="Q177" s="90"/>
      <c r="R177" s="90"/>
      <c r="S177" s="90"/>
      <c r="T177" s="90"/>
      <c r="U177" s="90"/>
      <c r="V177" s="90"/>
      <c r="W177" s="90"/>
      <c r="X177" s="123"/>
      <c r="Y177" s="123"/>
      <c r="Z177" s="123"/>
      <c r="AA177" s="123"/>
      <c r="AB177" s="123"/>
      <c r="AC177" s="66"/>
      <c r="AH177" s="68"/>
    </row>
    <row r="178" spans="1:34" ht="15.75" customHeight="1">
      <c r="A178" s="113" t="s">
        <v>173</v>
      </c>
      <c r="B178" s="114" t="str">
        <f t="shared" si="4"/>
        <v/>
      </c>
      <c r="C178" s="115" t="s">
        <v>173</v>
      </c>
      <c r="D178" s="62" t="s">
        <v>173</v>
      </c>
      <c r="E178" s="116" t="s">
        <v>173</v>
      </c>
      <c r="F178" s="116" t="s">
        <v>173</v>
      </c>
      <c r="G178" s="114" t="str">
        <f t="shared" si="6"/>
        <v/>
      </c>
      <c r="H178" s="117" t="s">
        <v>34</v>
      </c>
      <c r="I178" s="118" t="str">
        <f t="shared" si="5"/>
        <v xml:space="preserve"> </v>
      </c>
      <c r="J178" s="114" t="str">
        <f t="shared" si="7"/>
        <v xml:space="preserve"> </v>
      </c>
      <c r="K178" s="63"/>
      <c r="L178" s="78">
        <v>67</v>
      </c>
      <c r="M178" s="115">
        <v>0</v>
      </c>
      <c r="N178" s="115">
        <v>0</v>
      </c>
      <c r="O178" s="85"/>
      <c r="P178" s="123"/>
      <c r="Q178" s="90"/>
      <c r="R178" s="90"/>
      <c r="S178" s="90"/>
      <c r="T178" s="90"/>
      <c r="U178" s="90"/>
      <c r="V178" s="90"/>
      <c r="W178" s="90"/>
      <c r="X178" s="123"/>
      <c r="Y178" s="123"/>
      <c r="Z178" s="123"/>
      <c r="AA178" s="123"/>
      <c r="AB178" s="123"/>
      <c r="AC178" s="66"/>
      <c r="AH178" s="68"/>
    </row>
    <row r="179" spans="1:34" ht="15.75" customHeight="1">
      <c r="A179" s="113" t="s">
        <v>173</v>
      </c>
      <c r="B179" s="114" t="str">
        <f t="shared" si="4"/>
        <v/>
      </c>
      <c r="C179" s="115" t="s">
        <v>173</v>
      </c>
      <c r="D179" s="62" t="s">
        <v>173</v>
      </c>
      <c r="E179" s="116" t="s">
        <v>173</v>
      </c>
      <c r="F179" s="116" t="s">
        <v>173</v>
      </c>
      <c r="G179" s="114" t="str">
        <f t="shared" si="6"/>
        <v/>
      </c>
      <c r="H179" s="117" t="s">
        <v>34</v>
      </c>
      <c r="I179" s="118" t="str">
        <f t="shared" si="5"/>
        <v xml:space="preserve"> </v>
      </c>
      <c r="J179" s="114" t="str">
        <f t="shared" si="7"/>
        <v xml:space="preserve"> </v>
      </c>
      <c r="K179" s="63"/>
      <c r="L179" s="78">
        <v>68</v>
      </c>
      <c r="M179" s="115">
        <v>0</v>
      </c>
      <c r="N179" s="115">
        <v>0</v>
      </c>
      <c r="O179" s="85"/>
      <c r="P179" s="123"/>
      <c r="Q179" s="90"/>
      <c r="R179" s="90"/>
      <c r="S179" s="90"/>
      <c r="T179" s="90"/>
      <c r="U179" s="90"/>
      <c r="V179" s="90"/>
      <c r="W179" s="90"/>
      <c r="X179" s="123"/>
      <c r="Y179" s="123"/>
      <c r="Z179" s="123"/>
      <c r="AA179" s="123"/>
      <c r="AB179" s="123"/>
      <c r="AC179" s="66"/>
      <c r="AH179" s="68"/>
    </row>
    <row r="180" spans="1:34" ht="15.75" customHeight="1">
      <c r="A180" s="113" t="s">
        <v>173</v>
      </c>
      <c r="B180" s="114" t="str">
        <f t="shared" si="4"/>
        <v/>
      </c>
      <c r="C180" s="115" t="s">
        <v>173</v>
      </c>
      <c r="D180" s="62" t="s">
        <v>173</v>
      </c>
      <c r="E180" s="116" t="s">
        <v>173</v>
      </c>
      <c r="F180" s="116" t="s">
        <v>173</v>
      </c>
      <c r="G180" s="114" t="str">
        <f t="shared" si="6"/>
        <v/>
      </c>
      <c r="H180" s="117" t="s">
        <v>34</v>
      </c>
      <c r="I180" s="118" t="str">
        <f t="shared" si="5"/>
        <v xml:space="preserve"> </v>
      </c>
      <c r="J180" s="114" t="str">
        <f t="shared" si="7"/>
        <v xml:space="preserve"> </v>
      </c>
      <c r="K180" s="63"/>
      <c r="L180" s="78">
        <v>69</v>
      </c>
      <c r="M180" s="115">
        <v>0</v>
      </c>
      <c r="N180" s="115">
        <v>0</v>
      </c>
      <c r="O180" s="85"/>
      <c r="P180" s="123"/>
      <c r="Q180" s="90"/>
      <c r="R180" s="90"/>
      <c r="S180" s="90"/>
      <c r="T180" s="90"/>
      <c r="U180" s="90"/>
      <c r="V180" s="90"/>
      <c r="W180" s="90"/>
      <c r="X180" s="123"/>
      <c r="Y180" s="123"/>
      <c r="Z180" s="123"/>
      <c r="AA180" s="123"/>
      <c r="AB180" s="123"/>
      <c r="AC180" s="66"/>
      <c r="AH180" s="68"/>
    </row>
    <row r="181" spans="1:34" ht="15.75" customHeight="1">
      <c r="A181" s="113" t="s">
        <v>173</v>
      </c>
      <c r="B181" s="114" t="str">
        <f t="shared" si="4"/>
        <v/>
      </c>
      <c r="C181" s="115" t="s">
        <v>173</v>
      </c>
      <c r="D181" s="62" t="s">
        <v>173</v>
      </c>
      <c r="E181" s="116" t="s">
        <v>173</v>
      </c>
      <c r="F181" s="116" t="s">
        <v>173</v>
      </c>
      <c r="G181" s="114" t="str">
        <f t="shared" si="6"/>
        <v/>
      </c>
      <c r="H181" s="117" t="s">
        <v>34</v>
      </c>
      <c r="I181" s="118" t="str">
        <f t="shared" si="5"/>
        <v xml:space="preserve"> </v>
      </c>
      <c r="J181" s="114" t="str">
        <f t="shared" si="7"/>
        <v xml:space="preserve"> </v>
      </c>
      <c r="K181" s="63"/>
      <c r="L181" s="78">
        <v>70</v>
      </c>
      <c r="M181" s="115">
        <v>0</v>
      </c>
      <c r="N181" s="115">
        <v>0</v>
      </c>
      <c r="O181" s="85"/>
      <c r="P181" s="123"/>
      <c r="Q181" s="90"/>
      <c r="R181" s="90"/>
      <c r="S181" s="90"/>
      <c r="T181" s="90"/>
      <c r="U181" s="90"/>
      <c r="V181" s="90"/>
      <c r="W181" s="90"/>
      <c r="X181" s="123"/>
      <c r="Y181" s="123"/>
      <c r="Z181" s="123"/>
      <c r="AA181" s="123"/>
      <c r="AB181" s="123"/>
      <c r="AC181" s="66"/>
      <c r="AH181" s="68"/>
    </row>
    <row r="182" spans="1:34" ht="15.75" customHeight="1">
      <c r="A182" s="113" t="s">
        <v>173</v>
      </c>
      <c r="B182" s="114" t="str">
        <f t="shared" si="4"/>
        <v/>
      </c>
      <c r="C182" s="115" t="s">
        <v>173</v>
      </c>
      <c r="D182" s="62" t="s">
        <v>173</v>
      </c>
      <c r="E182" s="116" t="s">
        <v>173</v>
      </c>
      <c r="F182" s="116" t="s">
        <v>173</v>
      </c>
      <c r="G182" s="114" t="str">
        <f t="shared" si="6"/>
        <v/>
      </c>
      <c r="H182" s="117" t="s">
        <v>34</v>
      </c>
      <c r="I182" s="118" t="str">
        <f t="shared" si="5"/>
        <v xml:space="preserve"> </v>
      </c>
      <c r="J182" s="114" t="str">
        <f t="shared" si="7"/>
        <v xml:space="preserve"> </v>
      </c>
      <c r="K182" s="63"/>
      <c r="L182" s="78">
        <v>71</v>
      </c>
      <c r="M182" s="115">
        <v>0</v>
      </c>
      <c r="N182" s="115">
        <v>0</v>
      </c>
      <c r="O182" s="85"/>
      <c r="P182" s="123"/>
      <c r="Q182" s="90"/>
      <c r="R182" s="90"/>
      <c r="S182" s="90"/>
      <c r="T182" s="90"/>
      <c r="U182" s="90"/>
      <c r="V182" s="90"/>
      <c r="W182" s="90"/>
      <c r="X182" s="123"/>
      <c r="Y182" s="123"/>
      <c r="Z182" s="123"/>
      <c r="AA182" s="123"/>
      <c r="AB182" s="123"/>
      <c r="AC182" s="66"/>
      <c r="AH182" s="68"/>
    </row>
    <row r="183" spans="1:34" ht="15.75" customHeight="1">
      <c r="A183" s="113" t="s">
        <v>173</v>
      </c>
      <c r="B183" s="114" t="str">
        <f t="shared" si="4"/>
        <v/>
      </c>
      <c r="C183" s="115" t="s">
        <v>173</v>
      </c>
      <c r="D183" s="62" t="s">
        <v>173</v>
      </c>
      <c r="E183" s="116" t="s">
        <v>173</v>
      </c>
      <c r="F183" s="116" t="s">
        <v>173</v>
      </c>
      <c r="G183" s="114" t="str">
        <f t="shared" si="6"/>
        <v/>
      </c>
      <c r="H183" s="117" t="s">
        <v>34</v>
      </c>
      <c r="I183" s="118" t="str">
        <f t="shared" si="5"/>
        <v xml:space="preserve"> </v>
      </c>
      <c r="J183" s="114" t="str">
        <f t="shared" si="7"/>
        <v xml:space="preserve"> </v>
      </c>
      <c r="K183" s="63"/>
      <c r="L183" s="78">
        <v>72</v>
      </c>
      <c r="M183" s="115">
        <v>0</v>
      </c>
      <c r="N183" s="115">
        <v>0</v>
      </c>
      <c r="O183" s="85"/>
      <c r="P183" s="123"/>
      <c r="Q183" s="90"/>
      <c r="R183" s="90"/>
      <c r="S183" s="90"/>
      <c r="T183" s="90"/>
      <c r="U183" s="90"/>
      <c r="V183" s="90"/>
      <c r="W183" s="90"/>
      <c r="X183" s="123"/>
      <c r="Y183" s="123"/>
      <c r="Z183" s="123"/>
      <c r="AA183" s="123"/>
      <c r="AB183" s="123"/>
      <c r="AC183" s="66"/>
      <c r="AH183" s="68"/>
    </row>
    <row r="184" spans="1:34" ht="15.75" customHeight="1">
      <c r="A184" s="113" t="s">
        <v>173</v>
      </c>
      <c r="B184" s="114" t="str">
        <f t="shared" si="4"/>
        <v/>
      </c>
      <c r="C184" s="115" t="s">
        <v>173</v>
      </c>
      <c r="D184" s="62" t="s">
        <v>173</v>
      </c>
      <c r="E184" s="116" t="s">
        <v>173</v>
      </c>
      <c r="F184" s="116" t="s">
        <v>173</v>
      </c>
      <c r="G184" s="114" t="str">
        <f t="shared" si="6"/>
        <v/>
      </c>
      <c r="H184" s="117" t="s">
        <v>34</v>
      </c>
      <c r="I184" s="118" t="str">
        <f t="shared" si="5"/>
        <v xml:space="preserve"> </v>
      </c>
      <c r="J184" s="114" t="str">
        <f t="shared" si="7"/>
        <v xml:space="preserve"> </v>
      </c>
      <c r="K184" s="63"/>
      <c r="L184" s="78">
        <v>73</v>
      </c>
      <c r="M184" s="115">
        <v>0</v>
      </c>
      <c r="N184" s="115">
        <v>0</v>
      </c>
      <c r="O184" s="85"/>
      <c r="P184" s="123"/>
      <c r="Q184" s="90"/>
      <c r="R184" s="90"/>
      <c r="S184" s="90"/>
      <c r="T184" s="90"/>
      <c r="U184" s="90"/>
      <c r="V184" s="90"/>
      <c r="W184" s="90"/>
      <c r="X184" s="123"/>
      <c r="Y184" s="123"/>
      <c r="Z184" s="123"/>
      <c r="AA184" s="123"/>
      <c r="AB184" s="123"/>
      <c r="AC184" s="66"/>
      <c r="AH184" s="68"/>
    </row>
    <row r="185" spans="1:34" ht="15.75" customHeight="1">
      <c r="A185" s="113" t="s">
        <v>173</v>
      </c>
      <c r="B185" s="114" t="str">
        <f t="shared" si="4"/>
        <v/>
      </c>
      <c r="C185" s="115" t="s">
        <v>173</v>
      </c>
      <c r="D185" s="62" t="s">
        <v>173</v>
      </c>
      <c r="E185" s="116" t="s">
        <v>173</v>
      </c>
      <c r="F185" s="116" t="s">
        <v>173</v>
      </c>
      <c r="G185" s="114" t="str">
        <f t="shared" si="6"/>
        <v/>
      </c>
      <c r="H185" s="117" t="s">
        <v>34</v>
      </c>
      <c r="I185" s="118" t="str">
        <f t="shared" si="5"/>
        <v xml:space="preserve"> </v>
      </c>
      <c r="J185" s="114" t="str">
        <f t="shared" si="7"/>
        <v xml:space="preserve"> </v>
      </c>
      <c r="K185" s="63"/>
      <c r="L185" s="78">
        <v>74</v>
      </c>
      <c r="M185" s="115">
        <v>0</v>
      </c>
      <c r="N185" s="115">
        <v>0</v>
      </c>
      <c r="O185" s="85"/>
      <c r="P185" s="123"/>
      <c r="Q185" s="90"/>
      <c r="R185" s="90"/>
      <c r="S185" s="90"/>
      <c r="T185" s="90"/>
      <c r="U185" s="90"/>
      <c r="V185" s="90"/>
      <c r="W185" s="90"/>
      <c r="X185" s="123"/>
      <c r="Y185" s="123"/>
      <c r="Z185" s="123"/>
      <c r="AA185" s="123"/>
      <c r="AB185" s="123"/>
      <c r="AC185" s="66"/>
      <c r="AH185" s="68"/>
    </row>
    <row r="186" spans="1:34" ht="15.75" customHeight="1">
      <c r="A186" s="113" t="s">
        <v>173</v>
      </c>
      <c r="B186" s="114" t="str">
        <f t="shared" si="4"/>
        <v/>
      </c>
      <c r="C186" s="115" t="s">
        <v>173</v>
      </c>
      <c r="D186" s="62" t="s">
        <v>173</v>
      </c>
      <c r="E186" s="116" t="s">
        <v>173</v>
      </c>
      <c r="F186" s="116" t="s">
        <v>173</v>
      </c>
      <c r="G186" s="114" t="str">
        <f t="shared" si="6"/>
        <v/>
      </c>
      <c r="H186" s="117" t="s">
        <v>34</v>
      </c>
      <c r="I186" s="118" t="str">
        <f t="shared" si="5"/>
        <v xml:space="preserve"> </v>
      </c>
      <c r="J186" s="114" t="str">
        <f t="shared" si="7"/>
        <v xml:space="preserve"> </v>
      </c>
      <c r="K186" s="63"/>
      <c r="L186" s="78">
        <v>75</v>
      </c>
      <c r="M186" s="115">
        <v>0</v>
      </c>
      <c r="N186" s="115">
        <v>0</v>
      </c>
      <c r="O186" s="85"/>
      <c r="P186" s="123"/>
      <c r="Q186" s="90"/>
      <c r="R186" s="90"/>
      <c r="S186" s="90"/>
      <c r="T186" s="90"/>
      <c r="U186" s="90"/>
      <c r="V186" s="90"/>
      <c r="W186" s="90"/>
      <c r="X186" s="123"/>
      <c r="Y186" s="123"/>
      <c r="Z186" s="123"/>
      <c r="AA186" s="123"/>
      <c r="AB186" s="123"/>
      <c r="AC186" s="66"/>
      <c r="AH186" s="68"/>
    </row>
    <row r="187" spans="1:34" ht="15.75" customHeight="1">
      <c r="A187" s="113" t="s">
        <v>173</v>
      </c>
      <c r="B187" s="114" t="str">
        <f t="shared" si="4"/>
        <v/>
      </c>
      <c r="C187" s="115" t="s">
        <v>173</v>
      </c>
      <c r="D187" s="62" t="s">
        <v>173</v>
      </c>
      <c r="E187" s="116" t="s">
        <v>173</v>
      </c>
      <c r="F187" s="116" t="s">
        <v>173</v>
      </c>
      <c r="G187" s="114" t="str">
        <f t="shared" si="6"/>
        <v/>
      </c>
      <c r="H187" s="117" t="s">
        <v>34</v>
      </c>
      <c r="I187" s="118" t="str">
        <f t="shared" si="5"/>
        <v xml:space="preserve"> </v>
      </c>
      <c r="J187" s="114" t="str">
        <f t="shared" si="7"/>
        <v xml:space="preserve"> </v>
      </c>
      <c r="K187" s="63"/>
      <c r="L187" s="78">
        <v>76</v>
      </c>
      <c r="M187" s="115">
        <v>0</v>
      </c>
      <c r="N187" s="115">
        <v>0</v>
      </c>
      <c r="O187" s="85"/>
      <c r="P187" s="123"/>
      <c r="Q187" s="90"/>
      <c r="R187" s="90"/>
      <c r="S187" s="90"/>
      <c r="T187" s="90"/>
      <c r="U187" s="90"/>
      <c r="V187" s="90"/>
      <c r="W187" s="90"/>
      <c r="X187" s="123"/>
      <c r="Y187" s="123"/>
      <c r="Z187" s="123"/>
      <c r="AA187" s="123"/>
      <c r="AB187" s="123"/>
      <c r="AC187" s="66"/>
      <c r="AH187" s="68"/>
    </row>
    <row r="188" spans="1:34" ht="15.75" customHeight="1">
      <c r="A188" s="113" t="s">
        <v>173</v>
      </c>
      <c r="B188" s="114" t="str">
        <f t="shared" si="4"/>
        <v/>
      </c>
      <c r="C188" s="115" t="s">
        <v>173</v>
      </c>
      <c r="D188" s="62" t="s">
        <v>173</v>
      </c>
      <c r="E188" s="116" t="s">
        <v>173</v>
      </c>
      <c r="F188" s="116" t="s">
        <v>173</v>
      </c>
      <c r="G188" s="114" t="str">
        <f t="shared" si="6"/>
        <v/>
      </c>
      <c r="H188" s="117" t="s">
        <v>34</v>
      </c>
      <c r="I188" s="118" t="str">
        <f t="shared" si="5"/>
        <v xml:space="preserve"> </v>
      </c>
      <c r="J188" s="114" t="str">
        <f t="shared" si="7"/>
        <v xml:space="preserve"> </v>
      </c>
      <c r="K188" s="63"/>
      <c r="L188" s="78">
        <v>77</v>
      </c>
      <c r="M188" s="115">
        <v>0</v>
      </c>
      <c r="N188" s="115">
        <v>0</v>
      </c>
      <c r="O188" s="85"/>
      <c r="P188" s="123"/>
      <c r="Q188" s="90"/>
      <c r="R188" s="90"/>
      <c r="S188" s="90"/>
      <c r="T188" s="90"/>
      <c r="U188" s="90"/>
      <c r="V188" s="90"/>
      <c r="W188" s="90"/>
      <c r="X188" s="123"/>
      <c r="Y188" s="123"/>
      <c r="Z188" s="123"/>
      <c r="AA188" s="123"/>
      <c r="AB188" s="123"/>
      <c r="AC188" s="66"/>
      <c r="AH188" s="68"/>
    </row>
    <row r="189" spans="1:34" ht="15.75" customHeight="1">
      <c r="A189" s="113" t="s">
        <v>173</v>
      </c>
      <c r="B189" s="114" t="str">
        <f t="shared" si="4"/>
        <v/>
      </c>
      <c r="C189" s="115" t="s">
        <v>173</v>
      </c>
      <c r="D189" s="62" t="s">
        <v>173</v>
      </c>
      <c r="E189" s="116" t="s">
        <v>173</v>
      </c>
      <c r="F189" s="116" t="s">
        <v>173</v>
      </c>
      <c r="G189" s="114" t="str">
        <f t="shared" si="6"/>
        <v/>
      </c>
      <c r="H189" s="117" t="s">
        <v>34</v>
      </c>
      <c r="I189" s="118" t="str">
        <f t="shared" si="5"/>
        <v xml:space="preserve"> </v>
      </c>
      <c r="J189" s="114" t="str">
        <f t="shared" si="7"/>
        <v xml:space="preserve"> </v>
      </c>
      <c r="K189" s="63"/>
      <c r="L189" s="78">
        <v>78</v>
      </c>
      <c r="M189" s="115">
        <v>0</v>
      </c>
      <c r="N189" s="115">
        <v>0</v>
      </c>
      <c r="O189" s="85"/>
      <c r="P189" s="123"/>
      <c r="Q189" s="90"/>
      <c r="R189" s="90"/>
      <c r="S189" s="90"/>
      <c r="T189" s="90"/>
      <c r="U189" s="90"/>
      <c r="V189" s="90"/>
      <c r="W189" s="90"/>
      <c r="X189" s="123"/>
      <c r="Y189" s="123"/>
      <c r="Z189" s="123"/>
      <c r="AA189" s="123"/>
      <c r="AB189" s="123"/>
      <c r="AC189" s="66"/>
      <c r="AH189" s="68"/>
    </row>
    <row r="190" spans="1:34" ht="15.75" customHeight="1">
      <c r="A190" s="113" t="s">
        <v>173</v>
      </c>
      <c r="B190" s="114" t="str">
        <f t="shared" si="4"/>
        <v/>
      </c>
      <c r="C190" s="115" t="s">
        <v>173</v>
      </c>
      <c r="D190" s="62" t="s">
        <v>173</v>
      </c>
      <c r="E190" s="116" t="s">
        <v>173</v>
      </c>
      <c r="F190" s="116" t="s">
        <v>173</v>
      </c>
      <c r="G190" s="114" t="str">
        <f t="shared" si="6"/>
        <v/>
      </c>
      <c r="H190" s="117" t="s">
        <v>34</v>
      </c>
      <c r="I190" s="118" t="str">
        <f t="shared" si="5"/>
        <v xml:space="preserve"> </v>
      </c>
      <c r="J190" s="114" t="str">
        <f t="shared" si="7"/>
        <v xml:space="preserve"> </v>
      </c>
      <c r="K190" s="63"/>
      <c r="L190" s="78">
        <v>79</v>
      </c>
      <c r="M190" s="115">
        <v>0</v>
      </c>
      <c r="N190" s="115">
        <v>0</v>
      </c>
      <c r="O190" s="85"/>
      <c r="P190" s="123"/>
      <c r="Q190" s="90"/>
      <c r="R190" s="90"/>
      <c r="S190" s="90"/>
      <c r="T190" s="90"/>
      <c r="U190" s="90"/>
      <c r="V190" s="90"/>
      <c r="W190" s="90"/>
      <c r="X190" s="123"/>
      <c r="Y190" s="123"/>
      <c r="Z190" s="123"/>
      <c r="AA190" s="123"/>
      <c r="AB190" s="123"/>
      <c r="AC190" s="66"/>
      <c r="AH190" s="68"/>
    </row>
    <row r="191" spans="1:34" ht="15.75" customHeight="1">
      <c r="A191" s="113" t="s">
        <v>173</v>
      </c>
      <c r="B191" s="114" t="str">
        <f t="shared" si="4"/>
        <v/>
      </c>
      <c r="C191" s="115" t="s">
        <v>173</v>
      </c>
      <c r="D191" s="62" t="s">
        <v>173</v>
      </c>
      <c r="E191" s="116" t="s">
        <v>173</v>
      </c>
      <c r="F191" s="116" t="s">
        <v>173</v>
      </c>
      <c r="G191" s="114" t="str">
        <f t="shared" si="6"/>
        <v/>
      </c>
      <c r="H191" s="117" t="s">
        <v>34</v>
      </c>
      <c r="I191" s="118" t="str">
        <f t="shared" si="5"/>
        <v xml:space="preserve"> </v>
      </c>
      <c r="J191" s="114" t="str">
        <f t="shared" si="7"/>
        <v xml:space="preserve"> </v>
      </c>
      <c r="K191" s="63"/>
      <c r="L191" s="78">
        <v>80</v>
      </c>
      <c r="M191" s="115">
        <v>0</v>
      </c>
      <c r="N191" s="115">
        <v>0</v>
      </c>
      <c r="O191" s="85"/>
      <c r="P191" s="123"/>
      <c r="Q191" s="90"/>
      <c r="R191" s="90"/>
      <c r="S191" s="90"/>
      <c r="T191" s="90"/>
      <c r="U191" s="90"/>
      <c r="V191" s="90"/>
      <c r="W191" s="90"/>
      <c r="X191" s="123"/>
      <c r="Y191" s="123"/>
      <c r="Z191" s="123"/>
      <c r="AA191" s="123"/>
      <c r="AB191" s="123"/>
      <c r="AC191" s="66"/>
      <c r="AH191" s="68"/>
    </row>
    <row r="192" spans="1:34" ht="15.75" customHeight="1">
      <c r="A192" s="113" t="s">
        <v>173</v>
      </c>
      <c r="B192" s="114" t="str">
        <f t="shared" si="4"/>
        <v/>
      </c>
      <c r="C192" s="115" t="s">
        <v>173</v>
      </c>
      <c r="D192" s="62" t="s">
        <v>173</v>
      </c>
      <c r="E192" s="116" t="s">
        <v>173</v>
      </c>
      <c r="F192" s="116" t="s">
        <v>173</v>
      </c>
      <c r="G192" s="114" t="str">
        <f t="shared" si="6"/>
        <v/>
      </c>
      <c r="H192" s="117" t="s">
        <v>34</v>
      </c>
      <c r="I192" s="118" t="str">
        <f t="shared" si="5"/>
        <v xml:space="preserve"> </v>
      </c>
      <c r="J192" s="114" t="str">
        <f t="shared" si="7"/>
        <v xml:space="preserve"> </v>
      </c>
      <c r="K192" s="63"/>
      <c r="L192" s="78">
        <v>81</v>
      </c>
      <c r="M192" s="115">
        <v>0</v>
      </c>
      <c r="N192" s="115">
        <v>0</v>
      </c>
      <c r="O192" s="85"/>
      <c r="P192" s="123"/>
      <c r="Q192" s="90"/>
      <c r="R192" s="90"/>
      <c r="S192" s="90"/>
      <c r="T192" s="90"/>
      <c r="U192" s="90"/>
      <c r="V192" s="90"/>
      <c r="W192" s="90"/>
      <c r="X192" s="123"/>
      <c r="Y192" s="123"/>
      <c r="Z192" s="123"/>
      <c r="AA192" s="123"/>
      <c r="AB192" s="123"/>
      <c r="AC192" s="66"/>
      <c r="AH192" s="68"/>
    </row>
    <row r="193" spans="1:34" ht="15.75" customHeight="1">
      <c r="A193" s="113" t="s">
        <v>173</v>
      </c>
      <c r="B193" s="114" t="str">
        <f t="shared" si="4"/>
        <v/>
      </c>
      <c r="C193" s="115" t="s">
        <v>173</v>
      </c>
      <c r="D193" s="62" t="s">
        <v>173</v>
      </c>
      <c r="E193" s="116" t="s">
        <v>173</v>
      </c>
      <c r="F193" s="116" t="s">
        <v>173</v>
      </c>
      <c r="G193" s="114" t="str">
        <f t="shared" si="6"/>
        <v/>
      </c>
      <c r="H193" s="117" t="s">
        <v>34</v>
      </c>
      <c r="I193" s="118" t="str">
        <f t="shared" si="5"/>
        <v xml:space="preserve"> </v>
      </c>
      <c r="J193" s="114" t="str">
        <f t="shared" si="7"/>
        <v xml:space="preserve"> </v>
      </c>
      <c r="K193" s="63"/>
      <c r="L193" s="78">
        <v>82</v>
      </c>
      <c r="M193" s="115">
        <v>0</v>
      </c>
      <c r="N193" s="115">
        <v>0</v>
      </c>
      <c r="O193" s="85"/>
      <c r="P193" s="123"/>
      <c r="Q193" s="90"/>
      <c r="R193" s="90"/>
      <c r="S193" s="90"/>
      <c r="T193" s="90"/>
      <c r="U193" s="90"/>
      <c r="V193" s="90"/>
      <c r="W193" s="90"/>
      <c r="X193" s="123"/>
      <c r="Y193" s="123"/>
      <c r="Z193" s="123"/>
      <c r="AA193" s="123"/>
      <c r="AB193" s="123"/>
      <c r="AC193" s="66"/>
      <c r="AH193" s="68"/>
    </row>
    <row r="194" spans="1:34" ht="15.75" customHeight="1">
      <c r="A194" s="113" t="s">
        <v>173</v>
      </c>
      <c r="B194" s="114" t="str">
        <f t="shared" si="4"/>
        <v/>
      </c>
      <c r="C194" s="115" t="s">
        <v>173</v>
      </c>
      <c r="D194" s="62" t="s">
        <v>173</v>
      </c>
      <c r="E194" s="116" t="s">
        <v>173</v>
      </c>
      <c r="F194" s="116" t="s">
        <v>173</v>
      </c>
      <c r="G194" s="114" t="str">
        <f t="shared" si="6"/>
        <v/>
      </c>
      <c r="H194" s="117" t="s">
        <v>34</v>
      </c>
      <c r="I194" s="118" t="str">
        <f t="shared" si="5"/>
        <v xml:space="preserve"> </v>
      </c>
      <c r="J194" s="114" t="str">
        <f t="shared" si="7"/>
        <v xml:space="preserve"> </v>
      </c>
      <c r="K194" s="63"/>
      <c r="L194" s="78">
        <v>83</v>
      </c>
      <c r="M194" s="115">
        <v>0</v>
      </c>
      <c r="N194" s="115">
        <v>0</v>
      </c>
      <c r="O194" s="85"/>
      <c r="P194" s="123"/>
      <c r="Q194" s="90"/>
      <c r="R194" s="90"/>
      <c r="S194" s="90"/>
      <c r="T194" s="90"/>
      <c r="U194" s="90"/>
      <c r="V194" s="90"/>
      <c r="W194" s="90"/>
      <c r="X194" s="123"/>
      <c r="Y194" s="123"/>
      <c r="Z194" s="123"/>
      <c r="AA194" s="123"/>
      <c r="AB194" s="123"/>
      <c r="AC194" s="66"/>
      <c r="AH194" s="68"/>
    </row>
    <row r="195" spans="1:34" ht="15.75" customHeight="1">
      <c r="A195" s="113" t="s">
        <v>173</v>
      </c>
      <c r="B195" s="114" t="str">
        <f t="shared" si="4"/>
        <v/>
      </c>
      <c r="C195" s="115" t="s">
        <v>173</v>
      </c>
      <c r="D195" s="62" t="s">
        <v>173</v>
      </c>
      <c r="E195" s="116" t="s">
        <v>173</v>
      </c>
      <c r="F195" s="116" t="s">
        <v>173</v>
      </c>
      <c r="G195" s="114" t="str">
        <f t="shared" si="6"/>
        <v/>
      </c>
      <c r="H195" s="117" t="s">
        <v>34</v>
      </c>
      <c r="I195" s="118" t="str">
        <f t="shared" si="5"/>
        <v xml:space="preserve"> </v>
      </c>
      <c r="J195" s="114" t="str">
        <f t="shared" si="7"/>
        <v xml:space="preserve"> </v>
      </c>
      <c r="K195" s="63"/>
      <c r="L195" s="78">
        <v>84</v>
      </c>
      <c r="M195" s="115">
        <v>0</v>
      </c>
      <c r="N195" s="115">
        <v>0</v>
      </c>
      <c r="O195" s="85"/>
      <c r="P195" s="123"/>
      <c r="Q195" s="90"/>
      <c r="R195" s="90"/>
      <c r="S195" s="90"/>
      <c r="T195" s="90"/>
      <c r="U195" s="90"/>
      <c r="V195" s="90"/>
      <c r="W195" s="90"/>
      <c r="X195" s="123"/>
      <c r="Y195" s="123"/>
      <c r="Z195" s="123"/>
      <c r="AA195" s="123"/>
      <c r="AB195" s="123"/>
      <c r="AC195" s="66"/>
      <c r="AH195" s="68"/>
    </row>
    <row r="196" spans="1:34" ht="15.75" customHeight="1">
      <c r="A196" s="113" t="s">
        <v>173</v>
      </c>
      <c r="B196" s="114" t="str">
        <f t="shared" si="4"/>
        <v/>
      </c>
      <c r="C196" s="115" t="s">
        <v>173</v>
      </c>
      <c r="D196" s="62" t="s">
        <v>173</v>
      </c>
      <c r="E196" s="116" t="s">
        <v>173</v>
      </c>
      <c r="F196" s="116" t="s">
        <v>173</v>
      </c>
      <c r="G196" s="114" t="str">
        <f t="shared" si="6"/>
        <v/>
      </c>
      <c r="H196" s="117" t="s">
        <v>34</v>
      </c>
      <c r="I196" s="118" t="str">
        <f t="shared" si="5"/>
        <v xml:space="preserve"> </v>
      </c>
      <c r="J196" s="114" t="str">
        <f t="shared" si="7"/>
        <v xml:space="preserve"> </v>
      </c>
      <c r="K196" s="63"/>
      <c r="L196" s="78">
        <v>85</v>
      </c>
      <c r="M196" s="115">
        <v>0</v>
      </c>
      <c r="N196" s="115">
        <v>0</v>
      </c>
      <c r="O196" s="85"/>
      <c r="P196" s="123"/>
      <c r="Q196" s="90"/>
      <c r="R196" s="90"/>
      <c r="S196" s="90"/>
      <c r="T196" s="90"/>
      <c r="U196" s="90"/>
      <c r="V196" s="90"/>
      <c r="W196" s="90"/>
      <c r="X196" s="123"/>
      <c r="Y196" s="123"/>
      <c r="Z196" s="123"/>
      <c r="AA196" s="123"/>
      <c r="AB196" s="123"/>
      <c r="AC196" s="66"/>
      <c r="AH196" s="68"/>
    </row>
    <row r="197" spans="1:34" ht="15.75" customHeight="1">
      <c r="A197" s="113" t="s">
        <v>173</v>
      </c>
      <c r="B197" s="114" t="str">
        <f t="shared" si="4"/>
        <v/>
      </c>
      <c r="C197" s="115" t="s">
        <v>173</v>
      </c>
      <c r="D197" s="62" t="s">
        <v>173</v>
      </c>
      <c r="E197" s="116" t="s">
        <v>173</v>
      </c>
      <c r="F197" s="116" t="s">
        <v>173</v>
      </c>
      <c r="G197" s="114" t="str">
        <f t="shared" si="6"/>
        <v/>
      </c>
      <c r="H197" s="117" t="s">
        <v>34</v>
      </c>
      <c r="I197" s="118" t="str">
        <f t="shared" si="5"/>
        <v xml:space="preserve"> </v>
      </c>
      <c r="J197" s="114" t="str">
        <f t="shared" si="7"/>
        <v xml:space="preserve"> </v>
      </c>
      <c r="K197" s="63"/>
      <c r="L197" s="78">
        <v>86</v>
      </c>
      <c r="M197" s="115">
        <v>0</v>
      </c>
      <c r="N197" s="115">
        <v>0</v>
      </c>
      <c r="O197" s="85"/>
      <c r="P197" s="123"/>
      <c r="Q197" s="90"/>
      <c r="R197" s="90"/>
      <c r="S197" s="90"/>
      <c r="T197" s="90"/>
      <c r="U197" s="90"/>
      <c r="V197" s="90"/>
      <c r="W197" s="90"/>
      <c r="X197" s="123"/>
      <c r="Y197" s="123"/>
      <c r="Z197" s="123"/>
      <c r="AA197" s="123"/>
      <c r="AB197" s="123"/>
      <c r="AC197" s="66"/>
      <c r="AH197" s="68"/>
    </row>
    <row r="198" spans="1:34" ht="15.75" customHeight="1">
      <c r="A198" s="113" t="s">
        <v>173</v>
      </c>
      <c r="B198" s="114" t="str">
        <f t="shared" si="4"/>
        <v/>
      </c>
      <c r="C198" s="115" t="s">
        <v>173</v>
      </c>
      <c r="D198" s="62" t="s">
        <v>173</v>
      </c>
      <c r="E198" s="116" t="s">
        <v>173</v>
      </c>
      <c r="F198" s="116" t="s">
        <v>173</v>
      </c>
      <c r="G198" s="114" t="str">
        <f t="shared" si="6"/>
        <v/>
      </c>
      <c r="H198" s="117" t="s">
        <v>34</v>
      </c>
      <c r="I198" s="118" t="str">
        <f t="shared" si="5"/>
        <v xml:space="preserve"> </v>
      </c>
      <c r="J198" s="114" t="str">
        <f t="shared" si="7"/>
        <v xml:space="preserve"> </v>
      </c>
      <c r="K198" s="63"/>
      <c r="L198" s="78">
        <v>87</v>
      </c>
      <c r="M198" s="115">
        <v>0</v>
      </c>
      <c r="N198" s="115">
        <v>0</v>
      </c>
      <c r="O198" s="85"/>
      <c r="P198" s="123"/>
      <c r="Q198" s="90"/>
      <c r="R198" s="90"/>
      <c r="S198" s="90"/>
      <c r="T198" s="90"/>
      <c r="U198" s="90"/>
      <c r="V198" s="90"/>
      <c r="W198" s="90"/>
      <c r="X198" s="123"/>
      <c r="Y198" s="123"/>
      <c r="Z198" s="123"/>
      <c r="AA198" s="123"/>
      <c r="AB198" s="123"/>
      <c r="AC198" s="66"/>
      <c r="AH198" s="68"/>
    </row>
    <row r="199" spans="1:34" ht="15.75" customHeight="1">
      <c r="A199" s="113" t="s">
        <v>173</v>
      </c>
      <c r="B199" s="114" t="str">
        <f t="shared" si="4"/>
        <v/>
      </c>
      <c r="C199" s="115" t="s">
        <v>173</v>
      </c>
      <c r="D199" s="62" t="s">
        <v>173</v>
      </c>
      <c r="E199" s="116" t="s">
        <v>173</v>
      </c>
      <c r="F199" s="116" t="s">
        <v>173</v>
      </c>
      <c r="G199" s="114" t="str">
        <f t="shared" si="6"/>
        <v/>
      </c>
      <c r="H199" s="117" t="s">
        <v>34</v>
      </c>
      <c r="I199" s="118" t="str">
        <f t="shared" si="5"/>
        <v xml:space="preserve"> </v>
      </c>
      <c r="J199" s="114" t="str">
        <f t="shared" si="7"/>
        <v xml:space="preserve"> </v>
      </c>
      <c r="K199" s="63"/>
      <c r="L199" s="78">
        <v>88</v>
      </c>
      <c r="M199" s="115">
        <v>0</v>
      </c>
      <c r="N199" s="115">
        <v>0</v>
      </c>
      <c r="O199" s="85"/>
      <c r="P199" s="123"/>
      <c r="Q199" s="90"/>
      <c r="R199" s="90"/>
      <c r="S199" s="90"/>
      <c r="T199" s="90"/>
      <c r="U199" s="90"/>
      <c r="V199" s="90"/>
      <c r="W199" s="90"/>
      <c r="X199" s="123"/>
      <c r="Y199" s="123"/>
      <c r="Z199" s="123"/>
      <c r="AA199" s="123"/>
      <c r="AB199" s="123"/>
      <c r="AC199" s="66"/>
      <c r="AH199" s="68"/>
    </row>
    <row r="200" spans="1:34" ht="15.75" customHeight="1">
      <c r="A200" s="113" t="s">
        <v>173</v>
      </c>
      <c r="B200" s="114" t="str">
        <f t="shared" si="4"/>
        <v/>
      </c>
      <c r="C200" s="115" t="s">
        <v>173</v>
      </c>
      <c r="D200" s="62" t="s">
        <v>173</v>
      </c>
      <c r="E200" s="116" t="s">
        <v>173</v>
      </c>
      <c r="F200" s="116" t="s">
        <v>173</v>
      </c>
      <c r="G200" s="114" t="str">
        <f t="shared" si="6"/>
        <v/>
      </c>
      <c r="H200" s="117" t="s">
        <v>34</v>
      </c>
      <c r="I200" s="118" t="str">
        <f t="shared" si="5"/>
        <v xml:space="preserve"> </v>
      </c>
      <c r="J200" s="114" t="str">
        <f t="shared" si="7"/>
        <v xml:space="preserve"> </v>
      </c>
      <c r="K200" s="63"/>
      <c r="L200" s="78">
        <v>89</v>
      </c>
      <c r="M200" s="115">
        <v>0</v>
      </c>
      <c r="N200" s="115">
        <v>0</v>
      </c>
      <c r="O200" s="85"/>
      <c r="P200" s="123"/>
      <c r="Q200" s="90"/>
      <c r="R200" s="90"/>
      <c r="S200" s="90"/>
      <c r="T200" s="90"/>
      <c r="U200" s="90"/>
      <c r="V200" s="90"/>
      <c r="W200" s="90"/>
      <c r="X200" s="123"/>
      <c r="Y200" s="123"/>
      <c r="Z200" s="123"/>
      <c r="AA200" s="123"/>
      <c r="AB200" s="123"/>
      <c r="AC200" s="66"/>
      <c r="AH200" s="68"/>
    </row>
    <row r="201" spans="1:34" ht="15.75" customHeight="1">
      <c r="A201" s="113" t="s">
        <v>173</v>
      </c>
      <c r="B201" s="114" t="str">
        <f t="shared" si="4"/>
        <v/>
      </c>
      <c r="C201" s="115" t="s">
        <v>173</v>
      </c>
      <c r="D201" s="62" t="s">
        <v>173</v>
      </c>
      <c r="E201" s="116" t="s">
        <v>173</v>
      </c>
      <c r="F201" s="116" t="s">
        <v>173</v>
      </c>
      <c r="G201" s="114" t="str">
        <f t="shared" si="6"/>
        <v/>
      </c>
      <c r="H201" s="117" t="s">
        <v>34</v>
      </c>
      <c r="I201" s="118" t="str">
        <f t="shared" si="5"/>
        <v xml:space="preserve"> </v>
      </c>
      <c r="J201" s="114" t="str">
        <f t="shared" si="7"/>
        <v xml:space="preserve"> </v>
      </c>
      <c r="K201" s="63"/>
      <c r="L201" s="78">
        <v>90</v>
      </c>
      <c r="M201" s="115">
        <v>0</v>
      </c>
      <c r="N201" s="115">
        <v>0</v>
      </c>
      <c r="O201" s="85"/>
      <c r="P201" s="123"/>
      <c r="Q201" s="90"/>
      <c r="R201" s="90"/>
      <c r="S201" s="90"/>
      <c r="T201" s="90"/>
      <c r="U201" s="90"/>
      <c r="V201" s="90"/>
      <c r="W201" s="90"/>
      <c r="X201" s="123"/>
      <c r="Y201" s="123"/>
      <c r="Z201" s="123"/>
      <c r="AA201" s="123"/>
      <c r="AB201" s="123"/>
      <c r="AC201" s="66"/>
      <c r="AH201" s="68"/>
    </row>
    <row r="202" spans="1:34" ht="15.75" customHeight="1">
      <c r="A202" s="113" t="s">
        <v>173</v>
      </c>
      <c r="B202" s="114" t="str">
        <f t="shared" si="4"/>
        <v/>
      </c>
      <c r="C202" s="115" t="s">
        <v>173</v>
      </c>
      <c r="D202" s="62" t="s">
        <v>173</v>
      </c>
      <c r="E202" s="116" t="s">
        <v>173</v>
      </c>
      <c r="F202" s="116" t="s">
        <v>173</v>
      </c>
      <c r="G202" s="114" t="str">
        <f t="shared" si="6"/>
        <v/>
      </c>
      <c r="H202" s="117" t="s">
        <v>34</v>
      </c>
      <c r="I202" s="118" t="str">
        <f t="shared" si="5"/>
        <v xml:space="preserve"> </v>
      </c>
      <c r="J202" s="114" t="str">
        <f t="shared" si="7"/>
        <v xml:space="preserve"> </v>
      </c>
      <c r="K202" s="63"/>
      <c r="L202" s="78">
        <v>91</v>
      </c>
      <c r="M202" s="115">
        <v>0</v>
      </c>
      <c r="N202" s="115">
        <v>0</v>
      </c>
      <c r="O202" s="85"/>
      <c r="P202" s="123"/>
      <c r="Q202" s="90"/>
      <c r="R202" s="90"/>
      <c r="S202" s="90"/>
      <c r="T202" s="90"/>
      <c r="U202" s="90"/>
      <c r="V202" s="90"/>
      <c r="W202" s="90"/>
      <c r="X202" s="123"/>
      <c r="Y202" s="123"/>
      <c r="Z202" s="123"/>
      <c r="AA202" s="123"/>
      <c r="AB202" s="123"/>
      <c r="AC202" s="66"/>
      <c r="AH202" s="68"/>
    </row>
    <row r="203" spans="1:34" ht="15.75" customHeight="1">
      <c r="A203" s="113" t="s">
        <v>173</v>
      </c>
      <c r="B203" s="114" t="str">
        <f t="shared" si="4"/>
        <v/>
      </c>
      <c r="C203" s="115" t="s">
        <v>173</v>
      </c>
      <c r="D203" s="62" t="s">
        <v>173</v>
      </c>
      <c r="E203" s="116" t="s">
        <v>173</v>
      </c>
      <c r="F203" s="116" t="s">
        <v>173</v>
      </c>
      <c r="G203" s="114" t="str">
        <f t="shared" si="6"/>
        <v/>
      </c>
      <c r="H203" s="117" t="s">
        <v>34</v>
      </c>
      <c r="I203" s="118" t="str">
        <f t="shared" si="5"/>
        <v xml:space="preserve"> </v>
      </c>
      <c r="J203" s="114" t="str">
        <f t="shared" si="7"/>
        <v xml:space="preserve"> </v>
      </c>
      <c r="K203" s="63"/>
      <c r="L203" s="78">
        <v>92</v>
      </c>
      <c r="M203" s="115">
        <v>0</v>
      </c>
      <c r="N203" s="115">
        <v>0</v>
      </c>
      <c r="O203" s="85"/>
      <c r="P203" s="123"/>
      <c r="Q203" s="90"/>
      <c r="R203" s="90"/>
      <c r="S203" s="90"/>
      <c r="T203" s="90"/>
      <c r="U203" s="90"/>
      <c r="V203" s="90"/>
      <c r="W203" s="90"/>
      <c r="X203" s="123"/>
      <c r="Y203" s="123"/>
      <c r="Z203" s="123"/>
      <c r="AA203" s="123"/>
      <c r="AB203" s="123"/>
      <c r="AC203" s="66"/>
      <c r="AH203" s="68"/>
    </row>
    <row r="204" spans="1:34" ht="15.75" customHeight="1">
      <c r="A204" s="113" t="s">
        <v>173</v>
      </c>
      <c r="B204" s="114" t="str">
        <f t="shared" si="4"/>
        <v/>
      </c>
      <c r="C204" s="115" t="s">
        <v>173</v>
      </c>
      <c r="D204" s="62" t="s">
        <v>173</v>
      </c>
      <c r="E204" s="116" t="s">
        <v>173</v>
      </c>
      <c r="F204" s="116" t="s">
        <v>173</v>
      </c>
      <c r="G204" s="114" t="str">
        <f t="shared" si="6"/>
        <v/>
      </c>
      <c r="H204" s="117" t="s">
        <v>34</v>
      </c>
      <c r="I204" s="118" t="str">
        <f t="shared" si="5"/>
        <v xml:space="preserve"> </v>
      </c>
      <c r="J204" s="114" t="str">
        <f t="shared" si="7"/>
        <v xml:space="preserve"> </v>
      </c>
      <c r="K204" s="63"/>
      <c r="L204" s="78">
        <v>93</v>
      </c>
      <c r="M204" s="115">
        <v>0</v>
      </c>
      <c r="N204" s="115">
        <v>0</v>
      </c>
      <c r="O204" s="85"/>
      <c r="P204" s="123"/>
      <c r="Q204" s="90"/>
      <c r="R204" s="90"/>
      <c r="S204" s="90"/>
      <c r="T204" s="90"/>
      <c r="U204" s="90"/>
      <c r="V204" s="90"/>
      <c r="W204" s="90"/>
      <c r="X204" s="123"/>
      <c r="Y204" s="123"/>
      <c r="Z204" s="123"/>
      <c r="AA204" s="123"/>
      <c r="AB204" s="123"/>
      <c r="AC204" s="66"/>
      <c r="AH204" s="68"/>
    </row>
    <row r="205" spans="1:34" ht="15.75" customHeight="1">
      <c r="A205" s="113" t="s">
        <v>173</v>
      </c>
      <c r="B205" s="114" t="str">
        <f t="shared" si="4"/>
        <v/>
      </c>
      <c r="C205" s="115" t="s">
        <v>173</v>
      </c>
      <c r="D205" s="62" t="s">
        <v>173</v>
      </c>
      <c r="E205" s="116" t="s">
        <v>173</v>
      </c>
      <c r="F205" s="116" t="s">
        <v>173</v>
      </c>
      <c r="G205" s="114" t="str">
        <f t="shared" si="6"/>
        <v/>
      </c>
      <c r="H205" s="117" t="s">
        <v>34</v>
      </c>
      <c r="I205" s="118" t="str">
        <f t="shared" si="5"/>
        <v xml:space="preserve"> </v>
      </c>
      <c r="J205" s="114" t="str">
        <f t="shared" si="7"/>
        <v xml:space="preserve"> </v>
      </c>
      <c r="K205" s="63"/>
      <c r="L205" s="78">
        <v>94</v>
      </c>
      <c r="M205" s="115">
        <v>0</v>
      </c>
      <c r="N205" s="115">
        <v>0</v>
      </c>
      <c r="O205" s="85"/>
      <c r="P205" s="123"/>
      <c r="Q205" s="90"/>
      <c r="R205" s="90"/>
      <c r="S205" s="90"/>
      <c r="T205" s="90"/>
      <c r="U205" s="90"/>
      <c r="V205" s="90"/>
      <c r="W205" s="90"/>
      <c r="X205" s="123"/>
      <c r="Y205" s="123"/>
      <c r="Z205" s="123"/>
      <c r="AA205" s="123"/>
      <c r="AB205" s="123"/>
      <c r="AC205" s="66"/>
      <c r="AH205" s="68"/>
    </row>
    <row r="206" spans="1:34" ht="15.75" customHeight="1">
      <c r="A206" s="113" t="s">
        <v>173</v>
      </c>
      <c r="B206" s="114" t="str">
        <f t="shared" si="4"/>
        <v/>
      </c>
      <c r="C206" s="115" t="s">
        <v>173</v>
      </c>
      <c r="D206" s="62" t="s">
        <v>173</v>
      </c>
      <c r="E206" s="116" t="s">
        <v>173</v>
      </c>
      <c r="F206" s="116" t="s">
        <v>173</v>
      </c>
      <c r="G206" s="114" t="str">
        <f t="shared" si="6"/>
        <v/>
      </c>
      <c r="H206" s="117" t="s">
        <v>34</v>
      </c>
      <c r="I206" s="118" t="str">
        <f t="shared" si="5"/>
        <v xml:space="preserve"> </v>
      </c>
      <c r="J206" s="114" t="str">
        <f t="shared" si="7"/>
        <v xml:space="preserve"> </v>
      </c>
      <c r="K206" s="63"/>
      <c r="L206" s="78">
        <v>95</v>
      </c>
      <c r="M206" s="115">
        <v>0</v>
      </c>
      <c r="N206" s="115">
        <v>0</v>
      </c>
      <c r="O206" s="85"/>
      <c r="P206" s="123"/>
      <c r="Q206" s="90"/>
      <c r="R206" s="90"/>
      <c r="S206" s="90"/>
      <c r="T206" s="90"/>
      <c r="U206" s="90"/>
      <c r="V206" s="90"/>
      <c r="W206" s="90"/>
      <c r="X206" s="123"/>
      <c r="Y206" s="123"/>
      <c r="Z206" s="123"/>
      <c r="AA206" s="123"/>
      <c r="AB206" s="123"/>
      <c r="AC206" s="66"/>
      <c r="AH206" s="68"/>
    </row>
    <row r="207" spans="1:34" ht="15.75" customHeight="1">
      <c r="A207" s="113" t="s">
        <v>173</v>
      </c>
      <c r="B207" s="114" t="str">
        <f t="shared" si="4"/>
        <v/>
      </c>
      <c r="C207" s="115" t="s">
        <v>173</v>
      </c>
      <c r="D207" s="62" t="s">
        <v>173</v>
      </c>
      <c r="E207" s="116" t="s">
        <v>173</v>
      </c>
      <c r="F207" s="116" t="s">
        <v>173</v>
      </c>
      <c r="G207" s="114" t="str">
        <f t="shared" si="6"/>
        <v/>
      </c>
      <c r="H207" s="117" t="s">
        <v>34</v>
      </c>
      <c r="I207" s="118" t="str">
        <f t="shared" si="5"/>
        <v xml:space="preserve"> </v>
      </c>
      <c r="J207" s="114" t="str">
        <f t="shared" si="7"/>
        <v xml:space="preserve"> </v>
      </c>
      <c r="K207" s="63"/>
      <c r="L207" s="78">
        <v>96</v>
      </c>
      <c r="M207" s="115">
        <v>0</v>
      </c>
      <c r="N207" s="115">
        <v>0</v>
      </c>
      <c r="O207" s="85"/>
      <c r="P207" s="123"/>
      <c r="Q207" s="90"/>
      <c r="R207" s="90"/>
      <c r="S207" s="90"/>
      <c r="T207" s="90"/>
      <c r="U207" s="90"/>
      <c r="V207" s="90"/>
      <c r="W207" s="90"/>
      <c r="X207" s="123"/>
      <c r="Y207" s="123"/>
      <c r="Z207" s="123"/>
      <c r="AA207" s="123"/>
      <c r="AB207" s="123"/>
      <c r="AC207" s="66"/>
      <c r="AH207" s="68"/>
    </row>
    <row r="208" spans="1:34" ht="15.75" customHeight="1">
      <c r="A208" s="113" t="s">
        <v>173</v>
      </c>
      <c r="B208" s="114" t="str">
        <f t="shared" si="4"/>
        <v/>
      </c>
      <c r="C208" s="115" t="s">
        <v>173</v>
      </c>
      <c r="D208" s="62" t="s">
        <v>173</v>
      </c>
      <c r="E208" s="116" t="s">
        <v>173</v>
      </c>
      <c r="F208" s="116" t="s">
        <v>173</v>
      </c>
      <c r="G208" s="114" t="str">
        <f t="shared" si="6"/>
        <v/>
      </c>
      <c r="H208" s="117" t="s">
        <v>34</v>
      </c>
      <c r="I208" s="118" t="str">
        <f t="shared" si="5"/>
        <v xml:space="preserve"> </v>
      </c>
      <c r="J208" s="114" t="str">
        <f t="shared" si="7"/>
        <v xml:space="preserve"> </v>
      </c>
      <c r="K208" s="63"/>
      <c r="L208" s="78">
        <v>97</v>
      </c>
      <c r="M208" s="115">
        <v>0</v>
      </c>
      <c r="N208" s="115">
        <v>0</v>
      </c>
      <c r="O208" s="85"/>
      <c r="P208" s="123"/>
      <c r="Q208" s="90"/>
      <c r="R208" s="90"/>
      <c r="S208" s="90"/>
      <c r="T208" s="90"/>
      <c r="U208" s="90"/>
      <c r="V208" s="90"/>
      <c r="W208" s="90"/>
      <c r="X208" s="123"/>
      <c r="Y208" s="123"/>
      <c r="Z208" s="123"/>
      <c r="AA208" s="123"/>
      <c r="AB208" s="123"/>
      <c r="AC208" s="66"/>
      <c r="AH208" s="68"/>
    </row>
    <row r="209" spans="1:34" ht="15.75" customHeight="1">
      <c r="A209" s="113" t="s">
        <v>173</v>
      </c>
      <c r="B209" s="114" t="str">
        <f t="shared" si="4"/>
        <v/>
      </c>
      <c r="C209" s="115" t="s">
        <v>173</v>
      </c>
      <c r="D209" s="62" t="s">
        <v>173</v>
      </c>
      <c r="E209" s="116" t="s">
        <v>173</v>
      </c>
      <c r="F209" s="116" t="s">
        <v>173</v>
      </c>
      <c r="G209" s="114" t="str">
        <f t="shared" si="6"/>
        <v/>
      </c>
      <c r="H209" s="117" t="s">
        <v>34</v>
      </c>
      <c r="I209" s="118" t="str">
        <f t="shared" si="5"/>
        <v xml:space="preserve"> </v>
      </c>
      <c r="J209" s="114" t="str">
        <f t="shared" si="7"/>
        <v xml:space="preserve"> </v>
      </c>
      <c r="K209" s="63"/>
      <c r="L209" s="78">
        <v>98</v>
      </c>
      <c r="M209" s="115">
        <v>0</v>
      </c>
      <c r="N209" s="115">
        <v>0</v>
      </c>
      <c r="O209" s="85"/>
      <c r="P209" s="123"/>
      <c r="Q209" s="90"/>
      <c r="R209" s="90"/>
      <c r="S209" s="90"/>
      <c r="T209" s="90"/>
      <c r="U209" s="90"/>
      <c r="V209" s="90"/>
      <c r="W209" s="90"/>
      <c r="X209" s="123"/>
      <c r="Y209" s="123"/>
      <c r="Z209" s="123"/>
      <c r="AA209" s="123"/>
      <c r="AB209" s="123"/>
      <c r="AC209" s="66"/>
      <c r="AH209" s="68"/>
    </row>
    <row r="210" spans="1:34" ht="15.75" customHeight="1">
      <c r="A210" s="113" t="s">
        <v>173</v>
      </c>
      <c r="B210" s="114" t="str">
        <f t="shared" si="4"/>
        <v/>
      </c>
      <c r="C210" s="115" t="s">
        <v>173</v>
      </c>
      <c r="D210" s="62" t="s">
        <v>173</v>
      </c>
      <c r="E210" s="116" t="s">
        <v>173</v>
      </c>
      <c r="F210" s="116" t="s">
        <v>173</v>
      </c>
      <c r="G210" s="114" t="str">
        <f t="shared" si="6"/>
        <v/>
      </c>
      <c r="H210" s="117" t="s">
        <v>34</v>
      </c>
      <c r="I210" s="118" t="str">
        <f t="shared" si="5"/>
        <v xml:space="preserve"> </v>
      </c>
      <c r="J210" s="114" t="str">
        <f t="shared" si="7"/>
        <v xml:space="preserve"> </v>
      </c>
      <c r="K210" s="63"/>
      <c r="L210" s="78">
        <v>99</v>
      </c>
      <c r="M210" s="115">
        <v>0</v>
      </c>
      <c r="N210" s="115">
        <v>0</v>
      </c>
      <c r="O210" s="85"/>
      <c r="P210" s="123"/>
      <c r="Q210" s="90"/>
      <c r="R210" s="90"/>
      <c r="S210" s="90"/>
      <c r="T210" s="90"/>
      <c r="U210" s="90"/>
      <c r="V210" s="90"/>
      <c r="W210" s="90"/>
      <c r="X210" s="123"/>
      <c r="Y210" s="123"/>
      <c r="Z210" s="123"/>
      <c r="AA210" s="123"/>
      <c r="AB210" s="123"/>
      <c r="AC210" s="66"/>
      <c r="AH210" s="68"/>
    </row>
    <row r="211" spans="1:34" ht="15.75" customHeight="1">
      <c r="A211" s="113" t="s">
        <v>173</v>
      </c>
      <c r="B211" s="114" t="str">
        <f t="shared" si="4"/>
        <v/>
      </c>
      <c r="C211" s="115" t="s">
        <v>173</v>
      </c>
      <c r="D211" s="62" t="s">
        <v>173</v>
      </c>
      <c r="E211" s="116" t="s">
        <v>173</v>
      </c>
      <c r="F211" s="116" t="s">
        <v>173</v>
      </c>
      <c r="G211" s="114" t="str">
        <f t="shared" si="6"/>
        <v/>
      </c>
      <c r="H211" s="117" t="s">
        <v>34</v>
      </c>
      <c r="I211" s="118" t="str">
        <f t="shared" si="5"/>
        <v xml:space="preserve"> </v>
      </c>
      <c r="J211" s="114" t="str">
        <f t="shared" si="7"/>
        <v xml:space="preserve"> </v>
      </c>
      <c r="K211" s="63"/>
      <c r="L211" s="78">
        <v>100</v>
      </c>
      <c r="M211" s="115">
        <v>0</v>
      </c>
      <c r="N211" s="115">
        <v>0</v>
      </c>
      <c r="O211" s="85"/>
      <c r="P211" s="123"/>
      <c r="Q211" s="90"/>
      <c r="R211" s="90"/>
      <c r="S211" s="90"/>
      <c r="T211" s="90"/>
      <c r="U211" s="90"/>
      <c r="V211" s="90"/>
      <c r="W211" s="90"/>
      <c r="X211" s="123"/>
      <c r="Y211" s="123"/>
      <c r="Z211" s="123"/>
      <c r="AA211" s="123"/>
      <c r="AB211" s="123"/>
      <c r="AC211" s="66"/>
      <c r="AH211" s="68"/>
    </row>
    <row r="212" spans="1:34" ht="15.75" customHeight="1">
      <c r="A212" s="113" t="s">
        <v>173</v>
      </c>
      <c r="B212" s="114" t="str">
        <f t="shared" si="4"/>
        <v/>
      </c>
      <c r="C212" s="115" t="s">
        <v>173</v>
      </c>
      <c r="D212" s="62" t="s">
        <v>173</v>
      </c>
      <c r="E212" s="116" t="s">
        <v>173</v>
      </c>
      <c r="F212" s="116" t="s">
        <v>173</v>
      </c>
      <c r="G212" s="114" t="str">
        <f t="shared" si="6"/>
        <v/>
      </c>
      <c r="H212" s="117" t="s">
        <v>34</v>
      </c>
      <c r="I212" s="118" t="str">
        <f t="shared" si="5"/>
        <v xml:space="preserve"> </v>
      </c>
      <c r="J212" s="114" t="str">
        <f t="shared" si="7"/>
        <v xml:space="preserve"> </v>
      </c>
      <c r="K212" s="63"/>
      <c r="L212" s="78">
        <v>101</v>
      </c>
      <c r="M212" s="115">
        <v>0</v>
      </c>
      <c r="N212" s="115">
        <v>0</v>
      </c>
      <c r="O212" s="85"/>
      <c r="P212" s="123"/>
      <c r="Q212" s="90"/>
      <c r="R212" s="90"/>
      <c r="S212" s="90"/>
      <c r="T212" s="90"/>
      <c r="U212" s="90"/>
      <c r="V212" s="90"/>
      <c r="W212" s="90"/>
      <c r="X212" s="123"/>
      <c r="Y212" s="123"/>
      <c r="Z212" s="123"/>
      <c r="AA212" s="123"/>
      <c r="AB212" s="123"/>
      <c r="AC212" s="66"/>
      <c r="AH212" s="68"/>
    </row>
    <row r="213" spans="1:34" ht="15.75" customHeight="1">
      <c r="A213" s="113" t="s">
        <v>173</v>
      </c>
      <c r="B213" s="114" t="str">
        <f t="shared" si="4"/>
        <v/>
      </c>
      <c r="C213" s="115" t="s">
        <v>173</v>
      </c>
      <c r="D213" s="62" t="s">
        <v>173</v>
      </c>
      <c r="E213" s="116" t="s">
        <v>173</v>
      </c>
      <c r="F213" s="116" t="s">
        <v>173</v>
      </c>
      <c r="G213" s="114" t="str">
        <f t="shared" si="6"/>
        <v/>
      </c>
      <c r="H213" s="117" t="s">
        <v>34</v>
      </c>
      <c r="I213" s="118" t="str">
        <f t="shared" si="5"/>
        <v xml:space="preserve"> </v>
      </c>
      <c r="J213" s="114" t="str">
        <f t="shared" si="7"/>
        <v xml:space="preserve"> </v>
      </c>
      <c r="K213" s="63"/>
      <c r="L213" s="78">
        <v>102</v>
      </c>
      <c r="M213" s="115">
        <v>0</v>
      </c>
      <c r="N213" s="115">
        <v>0</v>
      </c>
      <c r="O213" s="85"/>
      <c r="P213" s="123"/>
      <c r="Q213" s="90"/>
      <c r="R213" s="90"/>
      <c r="S213" s="90"/>
      <c r="T213" s="90"/>
      <c r="U213" s="90"/>
      <c r="V213" s="90"/>
      <c r="W213" s="90"/>
      <c r="X213" s="123"/>
      <c r="Y213" s="123"/>
      <c r="Z213" s="123"/>
      <c r="AA213" s="123"/>
      <c r="AB213" s="123"/>
      <c r="AC213" s="66"/>
      <c r="AH213" s="68"/>
    </row>
    <row r="214" spans="1:34" ht="15.75" customHeight="1">
      <c r="A214" s="113" t="s">
        <v>173</v>
      </c>
      <c r="B214" s="114" t="str">
        <f t="shared" si="4"/>
        <v/>
      </c>
      <c r="C214" s="115" t="s">
        <v>173</v>
      </c>
      <c r="D214" s="62" t="s">
        <v>173</v>
      </c>
      <c r="E214" s="116" t="s">
        <v>173</v>
      </c>
      <c r="F214" s="116" t="s">
        <v>173</v>
      </c>
      <c r="G214" s="114" t="str">
        <f t="shared" si="6"/>
        <v/>
      </c>
      <c r="H214" s="117" t="s">
        <v>34</v>
      </c>
      <c r="I214" s="118" t="str">
        <f t="shared" si="5"/>
        <v xml:space="preserve"> </v>
      </c>
      <c r="J214" s="114" t="str">
        <f t="shared" si="7"/>
        <v xml:space="preserve"> </v>
      </c>
      <c r="K214" s="63"/>
      <c r="L214" s="78">
        <v>103</v>
      </c>
      <c r="M214" s="115">
        <v>0</v>
      </c>
      <c r="N214" s="115">
        <v>0</v>
      </c>
      <c r="O214" s="85"/>
      <c r="P214" s="123"/>
      <c r="Q214" s="90"/>
      <c r="R214" s="90"/>
      <c r="S214" s="90"/>
      <c r="T214" s="90"/>
      <c r="U214" s="90"/>
      <c r="V214" s="90"/>
      <c r="W214" s="90"/>
      <c r="X214" s="123"/>
      <c r="Y214" s="123"/>
      <c r="Z214" s="123"/>
      <c r="AA214" s="123"/>
      <c r="AB214" s="123"/>
      <c r="AC214" s="66"/>
      <c r="AH214" s="68"/>
    </row>
    <row r="215" spans="1:34" ht="15.75" customHeight="1">
      <c r="A215" s="113" t="s">
        <v>173</v>
      </c>
      <c r="B215" s="114" t="str">
        <f t="shared" si="4"/>
        <v/>
      </c>
      <c r="C215" s="115" t="s">
        <v>173</v>
      </c>
      <c r="D215" s="62" t="s">
        <v>173</v>
      </c>
      <c r="E215" s="116" t="s">
        <v>173</v>
      </c>
      <c r="F215" s="116" t="s">
        <v>173</v>
      </c>
      <c r="G215" s="114" t="str">
        <f t="shared" si="6"/>
        <v/>
      </c>
      <c r="H215" s="117" t="s">
        <v>34</v>
      </c>
      <c r="I215" s="118" t="str">
        <f t="shared" si="5"/>
        <v xml:space="preserve"> </v>
      </c>
      <c r="J215" s="114" t="str">
        <f t="shared" si="7"/>
        <v xml:space="preserve"> </v>
      </c>
      <c r="K215" s="63"/>
      <c r="L215" s="78">
        <v>104</v>
      </c>
      <c r="M215" s="115">
        <v>0</v>
      </c>
      <c r="N215" s="115">
        <v>0</v>
      </c>
      <c r="O215" s="85"/>
      <c r="P215" s="123"/>
      <c r="Q215" s="90"/>
      <c r="R215" s="90"/>
      <c r="S215" s="90"/>
      <c r="T215" s="90"/>
      <c r="U215" s="90"/>
      <c r="V215" s="90"/>
      <c r="W215" s="90"/>
      <c r="X215" s="123"/>
      <c r="Y215" s="123"/>
      <c r="Z215" s="123"/>
      <c r="AA215" s="123"/>
      <c r="AB215" s="123"/>
      <c r="AC215" s="66"/>
      <c r="AH215" s="68"/>
    </row>
    <row r="216" spans="1:34" ht="15.75" customHeight="1">
      <c r="A216" s="113" t="s">
        <v>173</v>
      </c>
      <c r="B216" s="114" t="str">
        <f t="shared" si="4"/>
        <v/>
      </c>
      <c r="C216" s="115" t="s">
        <v>173</v>
      </c>
      <c r="D216" s="62" t="s">
        <v>173</v>
      </c>
      <c r="E216" s="116" t="s">
        <v>173</v>
      </c>
      <c r="F216" s="116" t="s">
        <v>173</v>
      </c>
      <c r="G216" s="114" t="str">
        <f t="shared" si="6"/>
        <v/>
      </c>
      <c r="H216" s="117" t="s">
        <v>34</v>
      </c>
      <c r="I216" s="118" t="str">
        <f t="shared" si="5"/>
        <v xml:space="preserve"> </v>
      </c>
      <c r="J216" s="114" t="str">
        <f t="shared" si="7"/>
        <v xml:space="preserve"> </v>
      </c>
      <c r="K216" s="63"/>
      <c r="L216" s="78">
        <v>105</v>
      </c>
      <c r="M216" s="115">
        <v>0</v>
      </c>
      <c r="N216" s="115">
        <v>0</v>
      </c>
      <c r="O216" s="85"/>
      <c r="P216" s="123"/>
      <c r="Q216" s="90"/>
      <c r="R216" s="90"/>
      <c r="S216" s="90"/>
      <c r="T216" s="90"/>
      <c r="U216" s="90"/>
      <c r="V216" s="90"/>
      <c r="W216" s="90"/>
      <c r="X216" s="123"/>
      <c r="Y216" s="123"/>
      <c r="Z216" s="123"/>
      <c r="AA216" s="123"/>
      <c r="AB216" s="123"/>
      <c r="AC216" s="66"/>
      <c r="AH216" s="68"/>
    </row>
    <row r="217" spans="1:34" ht="15.75" customHeight="1">
      <c r="A217" s="113" t="s">
        <v>173</v>
      </c>
      <c r="B217" s="114" t="str">
        <f t="shared" si="4"/>
        <v/>
      </c>
      <c r="C217" s="115" t="s">
        <v>173</v>
      </c>
      <c r="D217" s="62" t="s">
        <v>173</v>
      </c>
      <c r="E217" s="116" t="s">
        <v>173</v>
      </c>
      <c r="F217" s="116" t="s">
        <v>173</v>
      </c>
      <c r="G217" s="114" t="str">
        <f t="shared" si="6"/>
        <v/>
      </c>
      <c r="H217" s="117" t="s">
        <v>34</v>
      </c>
      <c r="I217" s="118" t="str">
        <f t="shared" si="5"/>
        <v xml:space="preserve"> </v>
      </c>
      <c r="J217" s="114" t="str">
        <f t="shared" si="7"/>
        <v xml:space="preserve"> </v>
      </c>
      <c r="K217" s="63"/>
      <c r="L217" s="78">
        <v>106</v>
      </c>
      <c r="M217" s="115">
        <v>0</v>
      </c>
      <c r="N217" s="115">
        <v>0</v>
      </c>
      <c r="O217" s="85"/>
      <c r="P217" s="123"/>
      <c r="Q217" s="90"/>
      <c r="R217" s="90"/>
      <c r="S217" s="90"/>
      <c r="T217" s="90"/>
      <c r="U217" s="90"/>
      <c r="V217" s="90"/>
      <c r="W217" s="90"/>
      <c r="X217" s="123"/>
      <c r="Y217" s="123"/>
      <c r="Z217" s="123"/>
      <c r="AA217" s="123"/>
      <c r="AB217" s="123"/>
      <c r="AC217" s="66"/>
      <c r="AH217" s="68"/>
    </row>
    <row r="218" spans="1:34" ht="15.75" customHeight="1">
      <c r="A218" s="113" t="s">
        <v>173</v>
      </c>
      <c r="B218" s="114" t="str">
        <f t="shared" si="4"/>
        <v/>
      </c>
      <c r="C218" s="115" t="s">
        <v>173</v>
      </c>
      <c r="D218" s="62" t="s">
        <v>173</v>
      </c>
      <c r="E218" s="116" t="s">
        <v>173</v>
      </c>
      <c r="F218" s="116" t="s">
        <v>173</v>
      </c>
      <c r="G218" s="114" t="str">
        <f t="shared" si="6"/>
        <v/>
      </c>
      <c r="H218" s="117" t="s">
        <v>34</v>
      </c>
      <c r="I218" s="118" t="str">
        <f t="shared" si="5"/>
        <v xml:space="preserve"> </v>
      </c>
      <c r="J218" s="114" t="str">
        <f t="shared" si="7"/>
        <v xml:space="preserve"> </v>
      </c>
      <c r="K218" s="63"/>
      <c r="L218" s="78">
        <v>107</v>
      </c>
      <c r="M218" s="115">
        <v>0</v>
      </c>
      <c r="N218" s="115">
        <v>0</v>
      </c>
      <c r="O218" s="85"/>
      <c r="P218" s="123"/>
      <c r="Q218" s="90"/>
      <c r="R218" s="90"/>
      <c r="S218" s="90"/>
      <c r="T218" s="90"/>
      <c r="U218" s="90"/>
      <c r="V218" s="90"/>
      <c r="W218" s="90"/>
      <c r="X218" s="123"/>
      <c r="Y218" s="123"/>
      <c r="Z218" s="123"/>
      <c r="AA218" s="123"/>
      <c r="AB218" s="123"/>
      <c r="AC218" s="66"/>
      <c r="AH218" s="68"/>
    </row>
    <row r="219" spans="1:34" ht="15.75" customHeight="1">
      <c r="A219" s="126" t="s">
        <v>173</v>
      </c>
      <c r="B219" s="114" t="str">
        <f t="shared" si="4"/>
        <v/>
      </c>
      <c r="C219" s="115" t="s">
        <v>173</v>
      </c>
      <c r="D219" s="68" t="s">
        <v>173</v>
      </c>
      <c r="E219" s="116" t="s">
        <v>173</v>
      </c>
      <c r="F219" s="116" t="s">
        <v>173</v>
      </c>
      <c r="G219" s="114" t="str">
        <f t="shared" si="6"/>
        <v/>
      </c>
      <c r="H219" s="117" t="s">
        <v>34</v>
      </c>
      <c r="I219" s="118" t="str">
        <f t="shared" si="5"/>
        <v xml:space="preserve"> </v>
      </c>
      <c r="J219" s="114" t="str">
        <f t="shared" si="7"/>
        <v xml:space="preserve"> </v>
      </c>
      <c r="L219" s="75">
        <v>108</v>
      </c>
      <c r="M219" s="128">
        <v>0</v>
      </c>
      <c r="N219" s="128">
        <v>0</v>
      </c>
      <c r="O219" s="129"/>
      <c r="P219" s="130"/>
      <c r="Q219" s="131"/>
      <c r="R219" s="131"/>
      <c r="S219" s="131"/>
      <c r="T219" s="131"/>
      <c r="U219" s="131"/>
      <c r="V219" s="131"/>
      <c r="W219" s="131"/>
      <c r="X219" s="130"/>
      <c r="Y219" s="130"/>
      <c r="Z219" s="130"/>
      <c r="AA219" s="130"/>
      <c r="AB219" s="130"/>
      <c r="AH219" s="68"/>
    </row>
    <row r="220" spans="1:34" ht="15.75" customHeight="1">
      <c r="J220" s="68"/>
      <c r="L220" s="75">
        <v>109</v>
      </c>
      <c r="M220" s="128">
        <v>0</v>
      </c>
      <c r="N220" s="128">
        <v>0</v>
      </c>
      <c r="O220" s="129"/>
      <c r="P220" s="130"/>
      <c r="Q220" s="131"/>
      <c r="R220" s="131"/>
      <c r="S220" s="131"/>
      <c r="T220" s="131"/>
      <c r="U220" s="131"/>
      <c r="V220" s="131"/>
      <c r="W220" s="131"/>
      <c r="X220" s="130"/>
      <c r="Y220" s="130"/>
      <c r="Z220" s="130"/>
      <c r="AA220" s="130"/>
      <c r="AB220" s="130"/>
      <c r="AH220" s="68"/>
    </row>
    <row r="221" spans="1:34" ht="15.75" customHeight="1">
      <c r="J221" s="68"/>
      <c r="L221" s="75">
        <v>110</v>
      </c>
      <c r="M221" s="128">
        <v>0</v>
      </c>
      <c r="N221" s="128">
        <v>0</v>
      </c>
      <c r="O221" s="129"/>
      <c r="P221" s="130"/>
      <c r="Q221" s="131"/>
      <c r="R221" s="131"/>
      <c r="S221" s="131"/>
      <c r="T221" s="131"/>
      <c r="U221" s="131"/>
      <c r="V221" s="131"/>
      <c r="W221" s="131"/>
      <c r="X221" s="130"/>
      <c r="Y221" s="130"/>
      <c r="Z221" s="130"/>
      <c r="AA221" s="130"/>
      <c r="AB221" s="130"/>
      <c r="AH221" s="68"/>
    </row>
    <row r="222" spans="1:34" ht="15.75" customHeight="1">
      <c r="J222" s="68"/>
      <c r="L222" s="75"/>
      <c r="M222" s="75"/>
      <c r="N222" s="75"/>
      <c r="O222" s="129"/>
      <c r="P222" s="130"/>
      <c r="Q222" s="131"/>
      <c r="R222" s="131"/>
      <c r="S222" s="131"/>
      <c r="T222" s="131"/>
      <c r="U222" s="131"/>
      <c r="V222" s="131"/>
      <c r="W222" s="131"/>
      <c r="X222" s="130"/>
      <c r="Y222" s="130"/>
      <c r="Z222" s="130"/>
      <c r="AA222" s="130"/>
      <c r="AB222" s="130"/>
      <c r="AH222" s="68"/>
    </row>
    <row r="223" spans="1:34" ht="15.75" customHeight="1">
      <c r="J223" s="68"/>
      <c r="L223" s="75"/>
      <c r="M223" s="75"/>
      <c r="N223" s="75"/>
      <c r="P223" s="130"/>
      <c r="Q223" s="131"/>
      <c r="R223" s="131"/>
      <c r="S223" s="131"/>
      <c r="T223" s="131"/>
      <c r="U223" s="131"/>
      <c r="V223" s="131"/>
      <c r="W223" s="131"/>
      <c r="X223" s="130"/>
      <c r="Y223" s="130"/>
      <c r="Z223" s="130"/>
      <c r="AA223" s="130"/>
      <c r="AB223" s="130"/>
      <c r="AH223" s="68"/>
    </row>
    <row r="224" spans="1:34" ht="15.75" customHeight="1">
      <c r="P224" s="130"/>
      <c r="Q224" s="131"/>
      <c r="R224" s="131"/>
      <c r="S224" s="131"/>
      <c r="T224" s="131"/>
      <c r="U224" s="131"/>
      <c r="V224" s="131"/>
      <c r="W224" s="131"/>
      <c r="X224" s="130"/>
      <c r="Y224" s="130"/>
      <c r="Z224" s="130"/>
      <c r="AA224" s="130"/>
      <c r="AB224" s="130"/>
      <c r="AH224" s="68"/>
    </row>
    <row r="225" spans="16:34" ht="15.75" customHeight="1">
      <c r="P225" s="130"/>
      <c r="Q225" s="131"/>
      <c r="R225" s="131"/>
      <c r="S225" s="131"/>
      <c r="T225" s="131"/>
      <c r="U225" s="131"/>
      <c r="V225" s="131"/>
      <c r="W225" s="131"/>
      <c r="X225" s="130"/>
      <c r="Y225" s="130"/>
      <c r="Z225" s="130"/>
      <c r="AA225" s="130"/>
      <c r="AB225" s="130"/>
      <c r="AH225" s="68"/>
    </row>
    <row r="226" spans="16:34">
      <c r="P226" s="130"/>
      <c r="Q226" s="131"/>
      <c r="R226" s="131"/>
      <c r="S226" s="131"/>
      <c r="T226" s="131"/>
      <c r="U226" s="131"/>
      <c r="V226" s="131"/>
      <c r="W226" s="131"/>
      <c r="X226" s="130"/>
      <c r="Y226" s="130"/>
      <c r="Z226" s="130"/>
      <c r="AA226" s="130"/>
      <c r="AB226" s="130"/>
    </row>
    <row r="227" spans="16:34">
      <c r="P227" s="130"/>
      <c r="Q227" s="131"/>
      <c r="R227" s="131"/>
      <c r="S227" s="131"/>
      <c r="T227" s="131"/>
      <c r="U227" s="131"/>
      <c r="V227" s="131"/>
      <c r="W227" s="131"/>
      <c r="X227" s="130"/>
      <c r="Y227" s="130"/>
      <c r="Z227" s="130"/>
      <c r="AA227" s="130"/>
      <c r="AB227" s="130"/>
    </row>
    <row r="228" spans="16:34">
      <c r="P228" s="130"/>
      <c r="Q228" s="131"/>
      <c r="R228" s="131"/>
      <c r="S228" s="131"/>
      <c r="T228" s="131"/>
      <c r="U228" s="131"/>
      <c r="V228" s="131"/>
      <c r="W228" s="131"/>
      <c r="X228" s="130"/>
      <c r="Y228" s="130"/>
      <c r="Z228" s="130"/>
      <c r="AA228" s="130"/>
      <c r="AB228" s="130"/>
    </row>
    <row r="229" spans="16:34">
      <c r="P229" s="130"/>
      <c r="Q229" s="131"/>
      <c r="R229" s="131"/>
      <c r="S229" s="131"/>
      <c r="T229" s="131"/>
      <c r="U229" s="131"/>
      <c r="V229" s="131"/>
      <c r="W229" s="131"/>
      <c r="X229" s="130"/>
      <c r="Y229" s="130"/>
      <c r="Z229" s="130"/>
      <c r="AA229" s="130"/>
      <c r="AB229" s="130"/>
    </row>
    <row r="230" spans="16:34">
      <c r="P230" s="130"/>
      <c r="Q230" s="131"/>
      <c r="R230" s="131"/>
      <c r="S230" s="131"/>
      <c r="T230" s="131"/>
      <c r="U230" s="131"/>
      <c r="V230" s="131"/>
      <c r="W230" s="131"/>
      <c r="X230" s="130"/>
      <c r="Y230" s="130"/>
      <c r="Z230" s="130"/>
      <c r="AA230" s="130"/>
      <c r="AB230" s="130"/>
    </row>
    <row r="231" spans="16:34">
      <c r="P231" s="130"/>
      <c r="Q231" s="131"/>
      <c r="R231" s="131"/>
      <c r="S231" s="131"/>
      <c r="T231" s="131"/>
      <c r="U231" s="131"/>
      <c r="V231" s="131"/>
      <c r="W231" s="131"/>
      <c r="X231" s="130"/>
      <c r="Y231" s="130"/>
      <c r="Z231" s="130"/>
      <c r="AA231" s="130"/>
      <c r="AB231" s="130"/>
    </row>
    <row r="232" spans="16:34">
      <c r="P232" s="130"/>
      <c r="Q232" s="131"/>
      <c r="R232" s="131"/>
      <c r="S232" s="131"/>
      <c r="T232" s="131"/>
      <c r="U232" s="131"/>
      <c r="V232" s="131"/>
      <c r="W232" s="131"/>
      <c r="X232" s="130"/>
      <c r="Y232" s="130"/>
      <c r="Z232" s="130"/>
      <c r="AA232" s="130"/>
      <c r="AB232" s="130"/>
    </row>
    <row r="233" spans="16:34">
      <c r="P233" s="130"/>
      <c r="Q233" s="131"/>
      <c r="R233" s="131"/>
      <c r="S233" s="131"/>
      <c r="T233" s="131"/>
      <c r="U233" s="131"/>
      <c r="V233" s="131"/>
      <c r="W233" s="131"/>
      <c r="X233" s="130"/>
      <c r="Y233" s="130"/>
      <c r="Z233" s="130"/>
      <c r="AA233" s="130"/>
      <c r="AB233" s="130"/>
    </row>
    <row r="234" spans="16:34">
      <c r="P234" s="130"/>
      <c r="Q234" s="131"/>
      <c r="R234" s="131"/>
      <c r="S234" s="131"/>
      <c r="T234" s="131"/>
      <c r="U234" s="131"/>
      <c r="V234" s="131"/>
      <c r="W234" s="131"/>
      <c r="X234" s="130"/>
      <c r="Y234" s="130"/>
      <c r="Z234" s="130"/>
      <c r="AA234" s="130"/>
      <c r="AB234" s="130"/>
    </row>
    <row r="235" spans="16:34">
      <c r="P235" s="130"/>
      <c r="Q235" s="131"/>
      <c r="R235" s="131"/>
      <c r="S235" s="131"/>
      <c r="T235" s="131"/>
      <c r="U235" s="131"/>
      <c r="V235" s="131"/>
      <c r="W235" s="131"/>
      <c r="X235" s="130"/>
      <c r="Y235" s="130"/>
      <c r="Z235" s="130"/>
      <c r="AA235" s="130"/>
      <c r="AB235" s="130"/>
    </row>
    <row r="236" spans="16:34">
      <c r="P236" s="130"/>
      <c r="Q236" s="131"/>
      <c r="R236" s="131"/>
      <c r="S236" s="131"/>
      <c r="T236" s="131"/>
      <c r="U236" s="131"/>
      <c r="V236" s="131"/>
      <c r="W236" s="131"/>
      <c r="X236" s="130"/>
      <c r="Y236" s="130"/>
      <c r="Z236" s="130"/>
      <c r="AA236" s="130"/>
      <c r="AB236" s="130"/>
    </row>
    <row r="40432" spans="15:15">
      <c r="O40432" s="68"/>
    </row>
    <row r="40433" spans="4:34">
      <c r="D40433" s="68">
        <v>1888</v>
      </c>
      <c r="J40433" s="68"/>
      <c r="AH40433" s="68"/>
    </row>
    <row r="40435" spans="4:34">
      <c r="K40435" s="68"/>
    </row>
  </sheetData>
  <mergeCells count="96"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  <mergeCell ref="P13:AB13"/>
    <mergeCell ref="X4:X7"/>
    <mergeCell ref="Y4:Z7"/>
    <mergeCell ref="AA4:AB7"/>
    <mergeCell ref="B5:J6"/>
    <mergeCell ref="B8:J9"/>
    <mergeCell ref="Y8:Z8"/>
    <mergeCell ref="AA8:AB8"/>
    <mergeCell ref="Y9:Z9"/>
    <mergeCell ref="AA9:AB9"/>
    <mergeCell ref="B10:J11"/>
    <mergeCell ref="Y10:Z10"/>
    <mergeCell ref="AA10:AB10"/>
    <mergeCell ref="Y11:Z11"/>
    <mergeCell ref="AA11:AB11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B33:J34"/>
    <mergeCell ref="B35:D36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30:J31"/>
    <mergeCell ref="B22:J23"/>
    <mergeCell ref="R22:R26"/>
    <mergeCell ref="S22:S26"/>
    <mergeCell ref="T22:T26"/>
    <mergeCell ref="Z22:Z26"/>
    <mergeCell ref="AA22:AA26"/>
    <mergeCell ref="AB22:AB26"/>
    <mergeCell ref="B26:J27"/>
    <mergeCell ref="B28:J29"/>
    <mergeCell ref="U22:U26"/>
    <mergeCell ref="Y22:Y26"/>
    <mergeCell ref="E35:E36"/>
    <mergeCell ref="B37:D38"/>
    <mergeCell ref="E37:E38"/>
    <mergeCell ref="B104:B111"/>
    <mergeCell ref="C104:C111"/>
    <mergeCell ref="D104:D111"/>
    <mergeCell ref="E104:E111"/>
    <mergeCell ref="B39:D40"/>
    <mergeCell ref="E39:E40"/>
    <mergeCell ref="AB105:AB109"/>
    <mergeCell ref="F104:F111"/>
    <mergeCell ref="B41:D42"/>
    <mergeCell ref="E41:E42"/>
    <mergeCell ref="P75:Q75"/>
    <mergeCell ref="W75:X75"/>
    <mergeCell ref="D102:I102"/>
    <mergeCell ref="G104:G111"/>
    <mergeCell ref="H104:H111"/>
    <mergeCell ref="I104:I111"/>
    <mergeCell ref="J104:J111"/>
    <mergeCell ref="P104:P109"/>
    <mergeCell ref="P158:Q158"/>
    <mergeCell ref="W158:X158"/>
    <mergeCell ref="Q104:Q109"/>
    <mergeCell ref="AA104:AB104"/>
    <mergeCell ref="R105:R109"/>
    <mergeCell ref="S105:S109"/>
    <mergeCell ref="T105:T109"/>
    <mergeCell ref="U105:U109"/>
    <mergeCell ref="R104:S104"/>
    <mergeCell ref="T104:U104"/>
    <mergeCell ref="W104:W109"/>
    <mergeCell ref="X104:X109"/>
    <mergeCell ref="Y104:Z104"/>
    <mergeCell ref="Y105:Y109"/>
    <mergeCell ref="Z105:Z109"/>
    <mergeCell ref="AA105:AA109"/>
  </mergeCells>
  <conditionalFormatting sqref="C112:C219">
    <cfRule type="notContainsBlanks" dxfId="19" priority="2">
      <formula>LEN(TRIM(C112))&gt;0</formula>
    </cfRule>
  </conditionalFormatting>
  <conditionalFormatting sqref="B112:B219 D112:J219">
    <cfRule type="expression" dxfId="18" priority="3">
      <formula>IF($C112=" ",FALSE,TRUE)</formula>
    </cfRule>
  </conditionalFormatting>
  <conditionalFormatting sqref="B112:B219">
    <cfRule type="expression" dxfId="17" priority="1">
      <formula>IF($C112=$L$9,TRUE,FALSE)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100" max="28" man="1"/>
    <brk id="169" max="28" man="1"/>
  </rowBreaks>
  <colBreaks count="1" manualBreakCount="1">
    <brk id="14" max="168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40433"/>
  <sheetViews>
    <sheetView tabSelected="1" view="pageBreakPreview" zoomScale="40" zoomScaleNormal="50" zoomScaleSheetLayoutView="40" workbookViewId="0">
      <selection activeCell="E1" sqref="E1:J3"/>
    </sheetView>
  </sheetViews>
  <sheetFormatPr defaultRowHeight="15.75"/>
  <cols>
    <col min="1" max="1" width="6" style="68" customWidth="1"/>
    <col min="2" max="2" width="9.7109375" style="68" customWidth="1"/>
    <col min="3" max="3" width="49.42578125" style="68" customWidth="1"/>
    <col min="4" max="4" width="33" style="68" customWidth="1"/>
    <col min="5" max="5" width="18.7109375" style="68" customWidth="1"/>
    <col min="6" max="6" width="19.140625" style="68" customWidth="1"/>
    <col min="7" max="7" width="10.85546875" style="68" customWidth="1"/>
    <col min="8" max="8" width="12" style="68" customWidth="1"/>
    <col min="9" max="9" width="12.5703125" style="68" customWidth="1"/>
    <col min="10" max="10" width="16.140625" style="127" customWidth="1"/>
    <col min="11" max="11" width="5.5703125" style="127" customWidth="1"/>
    <col min="12" max="12" width="11" style="68" hidden="1" customWidth="1"/>
    <col min="13" max="13" width="43" style="68" hidden="1" customWidth="1"/>
    <col min="14" max="14" width="19.42578125" style="68" hidden="1" customWidth="1"/>
    <col min="15" max="15" width="5.7109375" style="132" customWidth="1"/>
    <col min="16" max="16" width="9.5703125" style="132" customWidth="1"/>
    <col min="17" max="17" width="10" style="133" customWidth="1"/>
    <col min="18" max="18" width="13.5703125" style="133" customWidth="1"/>
    <col min="19" max="19" width="18.85546875" style="133" customWidth="1"/>
    <col min="20" max="20" width="13.5703125" style="133" customWidth="1"/>
    <col min="21" max="21" width="18.85546875" style="133" customWidth="1"/>
    <col min="22" max="22" width="9.42578125" style="133" customWidth="1"/>
    <col min="23" max="23" width="9.5703125" style="133" customWidth="1"/>
    <col min="24" max="24" width="10" style="132" customWidth="1"/>
    <col min="25" max="25" width="13.5703125" style="132" customWidth="1"/>
    <col min="26" max="26" width="18.85546875" style="132" customWidth="1"/>
    <col min="27" max="27" width="13.5703125" style="132" customWidth="1"/>
    <col min="28" max="28" width="18.85546875" style="132" customWidth="1"/>
    <col min="29" max="29" width="5.7109375" style="132" customWidth="1"/>
    <col min="30" max="30" width="17.5703125" style="68" customWidth="1"/>
    <col min="31" max="31" width="14.28515625" style="68" customWidth="1"/>
    <col min="32" max="32" width="17.7109375" style="68" customWidth="1"/>
    <col min="33" max="33" width="7.140625" style="68" customWidth="1"/>
    <col min="34" max="34" width="14.42578125" style="69" customWidth="1"/>
    <col min="35" max="35" width="17.5703125" style="68" customWidth="1"/>
    <col min="36" max="36" width="14.42578125" style="68" customWidth="1"/>
    <col min="37" max="37" width="17.7109375" style="68" customWidth="1"/>
    <col min="38" max="16384" width="9.140625" style="68"/>
  </cols>
  <sheetData>
    <row r="1" spans="1:38" ht="74.25" customHeight="1">
      <c r="A1" s="62"/>
      <c r="B1" s="62"/>
      <c r="C1" s="62"/>
      <c r="D1" s="62"/>
      <c r="E1" s="176" t="s">
        <v>252</v>
      </c>
      <c r="F1" s="176"/>
      <c r="G1" s="176"/>
      <c r="H1" s="176"/>
      <c r="I1" s="176"/>
      <c r="J1" s="176"/>
      <c r="K1" s="63"/>
      <c r="L1" s="64" t="s">
        <v>86</v>
      </c>
      <c r="M1" s="62"/>
      <c r="N1" s="65">
        <v>32</v>
      </c>
      <c r="O1" s="66"/>
      <c r="P1" s="66"/>
      <c r="Q1" s="67"/>
      <c r="R1" s="67"/>
      <c r="S1" s="67"/>
      <c r="T1" s="67"/>
      <c r="U1" s="67"/>
      <c r="V1" s="67"/>
      <c r="W1" s="67"/>
      <c r="X1" s="66"/>
      <c r="Y1" s="66"/>
      <c r="Z1" s="66"/>
      <c r="AA1" s="66"/>
      <c r="AB1" s="66"/>
      <c r="AC1" s="66"/>
    </row>
    <row r="2" spans="1:38" ht="16.5" customHeight="1">
      <c r="A2" s="62"/>
      <c r="B2" s="62"/>
      <c r="C2" s="62"/>
      <c r="D2" s="70"/>
      <c r="E2" s="176"/>
      <c r="F2" s="176"/>
      <c r="G2" s="176"/>
      <c r="H2" s="176"/>
      <c r="I2" s="176"/>
      <c r="J2" s="176"/>
      <c r="K2" s="63"/>
      <c r="L2" s="71" t="str">
        <f ca="1">INDIRECT("лоты!C"&amp;SUM(N1,3))</f>
        <v>C7</v>
      </c>
      <c r="M2" s="72" t="s">
        <v>87</v>
      </c>
      <c r="N2" s="73"/>
      <c r="O2" s="74"/>
      <c r="P2" s="159" t="s">
        <v>88</v>
      </c>
      <c r="Q2" s="159"/>
      <c r="R2" s="159"/>
      <c r="S2" s="159"/>
      <c r="T2" s="159"/>
      <c r="U2" s="159"/>
      <c r="V2" s="159"/>
      <c r="W2" s="159"/>
      <c r="X2" s="159"/>
      <c r="Y2" s="159"/>
      <c r="Z2" s="159"/>
      <c r="AA2" s="159"/>
      <c r="AB2" s="159"/>
      <c r="AC2" s="66"/>
      <c r="AD2" s="75"/>
      <c r="AE2" s="75"/>
      <c r="AF2" s="75"/>
      <c r="AG2" s="75"/>
      <c r="AH2" s="76"/>
      <c r="AI2" s="75"/>
      <c r="AJ2" s="75"/>
      <c r="AK2" s="76"/>
      <c r="AL2" s="75"/>
    </row>
    <row r="3" spans="1:38" ht="15" customHeight="1">
      <c r="A3" s="62"/>
      <c r="B3" s="62"/>
      <c r="C3" s="62"/>
      <c r="D3" s="70"/>
      <c r="E3" s="176"/>
      <c r="F3" s="176"/>
      <c r="G3" s="176"/>
      <c r="H3" s="176"/>
      <c r="I3" s="176"/>
      <c r="J3" s="176"/>
      <c r="K3" s="63"/>
      <c r="L3" s="62" t="str">
        <f ca="1">IF(INDIRECT("лоты!d"&amp;SUM(N1,3))="","",INDIRECT("лоты!d"&amp;SUM(N1,3)))</f>
        <v>новый</v>
      </c>
      <c r="M3" s="62" t="s">
        <v>89</v>
      </c>
      <c r="N3" s="77"/>
      <c r="O3" s="74"/>
      <c r="P3" s="66"/>
      <c r="Q3" s="67"/>
      <c r="R3" s="67"/>
      <c r="S3" s="67"/>
      <c r="T3" s="67"/>
      <c r="U3" s="67"/>
      <c r="V3" s="67"/>
      <c r="W3" s="67"/>
      <c r="X3" s="66"/>
      <c r="Y3" s="66"/>
      <c r="Z3" s="66"/>
      <c r="AA3" s="66"/>
      <c r="AB3" s="66"/>
      <c r="AC3" s="66"/>
      <c r="AI3" s="75"/>
      <c r="AJ3" s="75"/>
      <c r="AK3" s="76"/>
      <c r="AL3" s="75"/>
    </row>
    <row r="4" spans="1:38" ht="15" customHeight="1">
      <c r="A4" s="62"/>
      <c r="B4" s="62"/>
      <c r="C4" s="62"/>
      <c r="D4" s="62"/>
      <c r="E4" s="62"/>
      <c r="F4" s="62"/>
      <c r="G4" s="62"/>
      <c r="H4" s="62"/>
      <c r="I4" s="62"/>
      <c r="J4" s="63"/>
      <c r="K4" s="63"/>
      <c r="L4" s="72"/>
      <c r="M4" s="72" t="s">
        <v>90</v>
      </c>
      <c r="N4" s="73"/>
      <c r="O4" s="74"/>
      <c r="P4" s="177" t="s">
        <v>91</v>
      </c>
      <c r="Q4" s="177" t="s">
        <v>92</v>
      </c>
      <c r="R4" s="177" t="s">
        <v>93</v>
      </c>
      <c r="S4" s="177" t="s">
        <v>94</v>
      </c>
      <c r="T4" s="177" t="s">
        <v>95</v>
      </c>
      <c r="U4" s="177" t="s">
        <v>96</v>
      </c>
      <c r="V4" s="177" t="s">
        <v>97</v>
      </c>
      <c r="W4" s="177" t="s">
        <v>98</v>
      </c>
      <c r="X4" s="167" t="s">
        <v>99</v>
      </c>
      <c r="Y4" s="169" t="s">
        <v>100</v>
      </c>
      <c r="Z4" s="170"/>
      <c r="AA4" s="169" t="s">
        <v>101</v>
      </c>
      <c r="AB4" s="170"/>
      <c r="AC4" s="66"/>
      <c r="AI4" s="75"/>
      <c r="AJ4" s="75"/>
      <c r="AK4" s="76"/>
      <c r="AL4" s="75"/>
    </row>
    <row r="5" spans="1:38" ht="15" customHeight="1">
      <c r="A5" s="62"/>
      <c r="B5" s="165" t="str">
        <f ca="1">"№ (ID) Маршрута: "&amp;VLOOKUP(L2,'[1]лоты (2)'!C:G,5,0)</f>
        <v>№ (ID) Маршрута: С7</v>
      </c>
      <c r="C5" s="165"/>
      <c r="D5" s="165"/>
      <c r="E5" s="165"/>
      <c r="F5" s="165"/>
      <c r="G5" s="165"/>
      <c r="H5" s="165"/>
      <c r="I5" s="165"/>
      <c r="J5" s="165"/>
      <c r="K5" s="63"/>
      <c r="L5" s="78"/>
      <c r="M5" s="78" t="s">
        <v>102</v>
      </c>
      <c r="N5" s="77"/>
      <c r="O5" s="74"/>
      <c r="P5" s="178"/>
      <c r="Q5" s="178"/>
      <c r="R5" s="178"/>
      <c r="S5" s="178"/>
      <c r="T5" s="178"/>
      <c r="U5" s="178"/>
      <c r="V5" s="178"/>
      <c r="W5" s="178"/>
      <c r="X5" s="167"/>
      <c r="Y5" s="171"/>
      <c r="Z5" s="172"/>
      <c r="AA5" s="171"/>
      <c r="AB5" s="172"/>
      <c r="AC5" s="66"/>
      <c r="AI5" s="75"/>
      <c r="AJ5" s="75"/>
      <c r="AK5" s="76"/>
      <c r="AL5" s="75"/>
    </row>
    <row r="6" spans="1:38" ht="15.75" customHeight="1">
      <c r="A6" s="62"/>
      <c r="B6" s="165"/>
      <c r="C6" s="165"/>
      <c r="D6" s="165"/>
      <c r="E6" s="165"/>
      <c r="F6" s="165"/>
      <c r="G6" s="165"/>
      <c r="H6" s="165"/>
      <c r="I6" s="165"/>
      <c r="J6" s="165"/>
      <c r="K6" s="63"/>
      <c r="L6" s="79"/>
      <c r="M6" s="72" t="s">
        <v>103</v>
      </c>
      <c r="N6" s="72"/>
      <c r="O6" s="66"/>
      <c r="P6" s="178"/>
      <c r="Q6" s="178"/>
      <c r="R6" s="178"/>
      <c r="S6" s="178"/>
      <c r="T6" s="178"/>
      <c r="U6" s="178"/>
      <c r="V6" s="178"/>
      <c r="W6" s="178"/>
      <c r="X6" s="167"/>
      <c r="Y6" s="171"/>
      <c r="Z6" s="172"/>
      <c r="AA6" s="171"/>
      <c r="AB6" s="172"/>
      <c r="AC6" s="66"/>
      <c r="AI6" s="75"/>
      <c r="AJ6" s="75"/>
      <c r="AK6" s="76"/>
      <c r="AL6" s="75"/>
    </row>
    <row r="7" spans="1:38" ht="15.75" customHeight="1">
      <c r="A7" s="80"/>
      <c r="B7" s="62"/>
      <c r="C7" s="62"/>
      <c r="D7" s="62"/>
      <c r="E7" s="62"/>
      <c r="F7" s="62"/>
      <c r="G7" s="62"/>
      <c r="H7" s="62"/>
      <c r="I7" s="62"/>
      <c r="J7" s="63"/>
      <c r="K7" s="63"/>
      <c r="L7" s="78"/>
      <c r="M7" s="78" t="s">
        <v>104</v>
      </c>
      <c r="N7" s="78"/>
      <c r="O7" s="66"/>
      <c r="P7" s="179"/>
      <c r="Q7" s="179"/>
      <c r="R7" s="179"/>
      <c r="S7" s="179"/>
      <c r="T7" s="179"/>
      <c r="U7" s="179"/>
      <c r="V7" s="179"/>
      <c r="W7" s="179"/>
      <c r="X7" s="167"/>
      <c r="Y7" s="173"/>
      <c r="Z7" s="174"/>
      <c r="AA7" s="173"/>
      <c r="AB7" s="174"/>
      <c r="AC7" s="66"/>
      <c r="AI7" s="75"/>
      <c r="AJ7" s="75"/>
      <c r="AK7" s="76"/>
      <c r="AL7" s="75"/>
    </row>
    <row r="8" spans="1:38" ht="15.75" customHeight="1">
      <c r="A8" s="80"/>
      <c r="B8" s="165" t="s">
        <v>105</v>
      </c>
      <c r="C8" s="165"/>
      <c r="D8" s="165"/>
      <c r="E8" s="165"/>
      <c r="F8" s="165"/>
      <c r="G8" s="165"/>
      <c r="H8" s="165"/>
      <c r="I8" s="165"/>
      <c r="J8" s="165"/>
      <c r="K8" s="63"/>
      <c r="L8" s="72">
        <v>1</v>
      </c>
      <c r="M8" s="72" t="s">
        <v>106</v>
      </c>
      <c r="N8" s="72"/>
      <c r="O8" s="66"/>
      <c r="P8" s="81">
        <v>1</v>
      </c>
      <c r="Q8" s="82">
        <v>1</v>
      </c>
      <c r="R8" s="82">
        <v>1</v>
      </c>
      <c r="S8" s="82">
        <v>1</v>
      </c>
      <c r="T8" s="82">
        <v>1</v>
      </c>
      <c r="U8" s="82">
        <v>1</v>
      </c>
      <c r="V8" s="82">
        <v>0</v>
      </c>
      <c r="W8" s="82">
        <v>0</v>
      </c>
      <c r="X8" s="82">
        <v>0</v>
      </c>
      <c r="Y8" s="175" t="s">
        <v>107</v>
      </c>
      <c r="Z8" s="175"/>
      <c r="AA8" s="175" t="s">
        <v>108</v>
      </c>
      <c r="AB8" s="175"/>
      <c r="AC8" s="66"/>
      <c r="AD8" s="75"/>
      <c r="AE8" s="75"/>
      <c r="AF8" s="75"/>
      <c r="AG8" s="75"/>
      <c r="AH8" s="76"/>
      <c r="AI8" s="75"/>
      <c r="AJ8" s="75"/>
      <c r="AK8" s="76"/>
      <c r="AL8" s="75"/>
    </row>
    <row r="9" spans="1:38" ht="15.75" customHeight="1">
      <c r="A9" s="80"/>
      <c r="B9" s="165"/>
      <c r="C9" s="165"/>
      <c r="D9" s="165"/>
      <c r="E9" s="165"/>
      <c r="F9" s="165"/>
      <c r="G9" s="165"/>
      <c r="H9" s="165"/>
      <c r="I9" s="165"/>
      <c r="J9" s="165"/>
      <c r="K9" s="63"/>
      <c r="L9" s="72" t="s">
        <v>109</v>
      </c>
      <c r="M9" s="72" t="s">
        <v>110</v>
      </c>
      <c r="N9" s="72"/>
      <c r="O9" s="66"/>
      <c r="P9" s="81">
        <v>2</v>
      </c>
      <c r="Q9" s="82">
        <v>0</v>
      </c>
      <c r="R9" s="82">
        <v>0</v>
      </c>
      <c r="S9" s="82">
        <v>0</v>
      </c>
      <c r="T9" s="82">
        <v>0</v>
      </c>
      <c r="U9" s="82">
        <v>0</v>
      </c>
      <c r="V9" s="82">
        <v>1</v>
      </c>
      <c r="W9" s="82">
        <v>1</v>
      </c>
      <c r="X9" s="82">
        <v>1</v>
      </c>
      <c r="Y9" s="175" t="s">
        <v>107</v>
      </c>
      <c r="Z9" s="175"/>
      <c r="AA9" s="175" t="s">
        <v>108</v>
      </c>
      <c r="AB9" s="175"/>
      <c r="AC9" s="66"/>
      <c r="AD9" s="75"/>
      <c r="AE9" s="75"/>
      <c r="AF9" s="75"/>
      <c r="AG9" s="75"/>
      <c r="AH9" s="76"/>
      <c r="AI9" s="75"/>
      <c r="AJ9" s="75"/>
      <c r="AK9" s="76"/>
      <c r="AL9" s="75"/>
    </row>
    <row r="10" spans="1:38" ht="15.75" customHeight="1">
      <c r="A10" s="80"/>
      <c r="B10" s="164" t="s">
        <v>111</v>
      </c>
      <c r="C10" s="164"/>
      <c r="D10" s="164"/>
      <c r="E10" s="164"/>
      <c r="F10" s="164"/>
      <c r="G10" s="164"/>
      <c r="H10" s="164"/>
      <c r="I10" s="164"/>
      <c r="J10" s="164"/>
      <c r="K10" s="63"/>
      <c r="L10" s="83" t="str">
        <f ca="1">INDIRECT("лоты!e"&amp;SUM(N1,3))</f>
        <v>С7</v>
      </c>
      <c r="M10" s="72" t="s">
        <v>112</v>
      </c>
      <c r="N10" s="72"/>
      <c r="O10" s="66"/>
      <c r="P10" s="81">
        <v>3</v>
      </c>
      <c r="Q10" s="82">
        <v>1</v>
      </c>
      <c r="R10" s="82">
        <v>1</v>
      </c>
      <c r="S10" s="82">
        <v>1</v>
      </c>
      <c r="T10" s="82">
        <v>1</v>
      </c>
      <c r="U10" s="82">
        <v>1</v>
      </c>
      <c r="V10" s="82">
        <v>0</v>
      </c>
      <c r="W10" s="82">
        <v>0</v>
      </c>
      <c r="X10" s="82">
        <v>0</v>
      </c>
      <c r="Y10" s="175" t="s">
        <v>113</v>
      </c>
      <c r="Z10" s="175"/>
      <c r="AA10" s="175" t="s">
        <v>114</v>
      </c>
      <c r="AB10" s="175"/>
      <c r="AC10" s="66"/>
      <c r="AD10" s="75"/>
      <c r="AE10" s="75"/>
      <c r="AF10" s="75"/>
      <c r="AG10" s="75"/>
      <c r="AH10" s="76"/>
      <c r="AI10" s="75"/>
      <c r="AJ10" s="75"/>
      <c r="AK10" s="76"/>
      <c r="AL10" s="75"/>
    </row>
    <row r="11" spans="1:38" ht="15.75" customHeight="1">
      <c r="A11" s="80"/>
      <c r="B11" s="164"/>
      <c r="C11" s="164"/>
      <c r="D11" s="164"/>
      <c r="E11" s="164"/>
      <c r="F11" s="164"/>
      <c r="G11" s="164"/>
      <c r="H11" s="164"/>
      <c r="I11" s="164"/>
      <c r="J11" s="164"/>
      <c r="K11" s="63"/>
      <c r="L11" s="78"/>
      <c r="M11" s="84" t="s">
        <v>116</v>
      </c>
      <c r="N11" s="78"/>
      <c r="O11" s="85"/>
      <c r="P11" s="81">
        <v>4</v>
      </c>
      <c r="Q11" s="82">
        <v>0</v>
      </c>
      <c r="R11" s="82">
        <v>0</v>
      </c>
      <c r="S11" s="82">
        <v>0</v>
      </c>
      <c r="T11" s="82">
        <v>0</v>
      </c>
      <c r="U11" s="82">
        <v>0</v>
      </c>
      <c r="V11" s="82">
        <v>1</v>
      </c>
      <c r="W11" s="82">
        <v>1</v>
      </c>
      <c r="X11" s="82">
        <v>1</v>
      </c>
      <c r="Y11" s="175" t="s">
        <v>113</v>
      </c>
      <c r="Z11" s="175"/>
      <c r="AA11" s="175" t="s">
        <v>114</v>
      </c>
      <c r="AB11" s="175"/>
      <c r="AC11" s="66"/>
      <c r="AD11" s="75"/>
      <c r="AE11" s="75"/>
      <c r="AF11" s="75"/>
      <c r="AG11" s="75"/>
      <c r="AH11" s="76"/>
      <c r="AI11" s="75"/>
      <c r="AJ11" s="75"/>
      <c r="AK11" s="76"/>
      <c r="AL11" s="75"/>
    </row>
    <row r="12" spans="1:38" ht="15.75" customHeight="1">
      <c r="A12" s="80"/>
      <c r="B12" s="62"/>
      <c r="C12" s="62"/>
      <c r="D12" s="62"/>
      <c r="E12" s="62"/>
      <c r="F12" s="62"/>
      <c r="G12" s="62"/>
      <c r="H12" s="62"/>
      <c r="I12" s="62"/>
      <c r="J12" s="63"/>
      <c r="K12" s="63"/>
      <c r="L12" s="84"/>
      <c r="M12" s="78"/>
      <c r="N12" s="78"/>
      <c r="O12" s="85"/>
      <c r="P12" s="66"/>
      <c r="Q12" s="67"/>
      <c r="R12" s="67"/>
      <c r="S12" s="67"/>
      <c r="T12" s="67"/>
      <c r="U12" s="67"/>
      <c r="V12" s="67"/>
      <c r="W12" s="67"/>
      <c r="X12" s="66"/>
      <c r="Y12" s="66"/>
      <c r="Z12" s="66"/>
      <c r="AA12" s="66"/>
      <c r="AB12" s="66"/>
      <c r="AC12" s="66"/>
      <c r="AD12" s="75"/>
      <c r="AE12" s="75"/>
      <c r="AF12" s="75"/>
      <c r="AG12" s="75"/>
      <c r="AH12" s="76"/>
      <c r="AI12" s="75"/>
      <c r="AJ12" s="75"/>
      <c r="AK12" s="76"/>
      <c r="AL12" s="75"/>
    </row>
    <row r="13" spans="1:38" ht="15.75" customHeight="1">
      <c r="A13" s="80"/>
      <c r="B13" s="62"/>
      <c r="C13" s="62"/>
      <c r="D13" s="62"/>
      <c r="E13" s="62"/>
      <c r="F13" s="62"/>
      <c r="G13" s="62"/>
      <c r="H13" s="62"/>
      <c r="I13" s="62"/>
      <c r="J13" s="63"/>
      <c r="K13" s="63"/>
      <c r="L13" s="62"/>
      <c r="M13" s="78"/>
      <c r="N13" s="78"/>
      <c r="O13" s="85"/>
      <c r="P13" s="168" t="s">
        <v>117</v>
      </c>
      <c r="Q13" s="168"/>
      <c r="R13" s="168"/>
      <c r="S13" s="168"/>
      <c r="T13" s="168"/>
      <c r="U13" s="168"/>
      <c r="V13" s="168"/>
      <c r="W13" s="168"/>
      <c r="X13" s="168"/>
      <c r="Y13" s="168"/>
      <c r="Z13" s="168"/>
      <c r="AA13" s="168"/>
      <c r="AB13" s="168"/>
      <c r="AC13" s="86"/>
      <c r="AD13" s="75"/>
      <c r="AE13" s="75"/>
      <c r="AF13" s="75"/>
      <c r="AG13" s="75"/>
      <c r="AH13" s="76"/>
      <c r="AI13" s="75"/>
      <c r="AJ13" s="75"/>
      <c r="AK13" s="76"/>
      <c r="AL13" s="75"/>
    </row>
    <row r="14" spans="1:38" ht="15.75" customHeight="1">
      <c r="A14" s="80"/>
      <c r="B14" s="165" t="s">
        <v>118</v>
      </c>
      <c r="C14" s="165"/>
      <c r="D14" s="165"/>
      <c r="E14" s="165"/>
      <c r="F14" s="165"/>
      <c r="G14" s="165"/>
      <c r="H14" s="165"/>
      <c r="I14" s="165"/>
      <c r="J14" s="165"/>
      <c r="K14" s="63"/>
      <c r="L14" s="84"/>
      <c r="M14" s="78"/>
      <c r="N14" s="78"/>
      <c r="O14" s="85"/>
      <c r="P14" s="66"/>
      <c r="Q14" s="67"/>
      <c r="R14" s="67"/>
      <c r="S14" s="67"/>
      <c r="T14" s="67"/>
      <c r="U14" s="67"/>
      <c r="V14" s="67"/>
      <c r="W14" s="67"/>
      <c r="X14" s="66"/>
      <c r="Y14" s="66"/>
      <c r="Z14" s="66"/>
      <c r="AA14" s="66"/>
      <c r="AB14" s="66"/>
      <c r="AC14" s="66"/>
      <c r="AD14" s="75"/>
      <c r="AE14" s="75"/>
      <c r="AF14" s="75"/>
      <c r="AG14" s="75"/>
      <c r="AH14" s="76"/>
      <c r="AI14" s="75"/>
      <c r="AJ14" s="75"/>
      <c r="AK14" s="76"/>
      <c r="AL14" s="75"/>
    </row>
    <row r="15" spans="1:38" ht="15.75" customHeight="1">
      <c r="A15" s="80"/>
      <c r="B15" s="165"/>
      <c r="C15" s="165"/>
      <c r="D15" s="165"/>
      <c r="E15" s="165"/>
      <c r="F15" s="165"/>
      <c r="G15" s="165"/>
      <c r="H15" s="165"/>
      <c r="I15" s="165"/>
      <c r="J15" s="165"/>
      <c r="K15" s="63"/>
      <c r="L15" s="84"/>
      <c r="M15" s="78"/>
      <c r="N15" s="78"/>
      <c r="O15" s="85"/>
      <c r="P15" s="166" t="s">
        <v>91</v>
      </c>
      <c r="Q15" s="166"/>
      <c r="R15" s="166"/>
      <c r="S15" s="166"/>
      <c r="T15" s="167" t="s">
        <v>119</v>
      </c>
      <c r="U15" s="167"/>
      <c r="V15" s="167"/>
      <c r="W15" s="167" t="s">
        <v>120</v>
      </c>
      <c r="X15" s="167"/>
      <c r="Y15" s="167"/>
      <c r="Z15" s="167" t="s">
        <v>121</v>
      </c>
      <c r="AA15" s="167"/>
      <c r="AB15" s="167"/>
      <c r="AC15" s="66"/>
      <c r="AD15" s="75"/>
      <c r="AE15" s="75"/>
      <c r="AF15" s="75"/>
      <c r="AG15" s="75"/>
      <c r="AH15" s="76"/>
      <c r="AI15" s="75"/>
      <c r="AJ15" s="75"/>
      <c r="AK15" s="76"/>
      <c r="AL15" s="75"/>
    </row>
    <row r="16" spans="1:38" ht="15.75" customHeight="1">
      <c r="A16" s="80"/>
      <c r="B16" s="164" t="str">
        <f ca="1">"Категория транспортного средства для использования на маршруте: "&amp;VLOOKUP(L2,'[1]лоты (2)'!C:F,4,0)</f>
        <v>Категория транспортного средства для использования на маршруте: СВ</v>
      </c>
      <c r="C16" s="164"/>
      <c r="D16" s="164"/>
      <c r="E16" s="164"/>
      <c r="F16" s="164"/>
      <c r="G16" s="164"/>
      <c r="H16" s="164"/>
      <c r="I16" s="164"/>
      <c r="J16" s="164"/>
      <c r="K16" s="63"/>
      <c r="L16" s="84"/>
      <c r="M16" s="78"/>
      <c r="N16" s="78"/>
      <c r="O16" s="85"/>
      <c r="P16" s="166"/>
      <c r="Q16" s="166"/>
      <c r="R16" s="166"/>
      <c r="S16" s="166"/>
      <c r="T16" s="167"/>
      <c r="U16" s="167"/>
      <c r="V16" s="167"/>
      <c r="W16" s="167"/>
      <c r="X16" s="167"/>
      <c r="Y16" s="167"/>
      <c r="Z16" s="167"/>
      <c r="AA16" s="167"/>
      <c r="AB16" s="167"/>
      <c r="AC16" s="66"/>
      <c r="AD16" s="87"/>
      <c r="AE16" s="88"/>
      <c r="AF16" s="87"/>
      <c r="AG16" s="75"/>
      <c r="AH16" s="89"/>
      <c r="AI16" s="75"/>
      <c r="AJ16" s="89"/>
      <c r="AK16" s="75"/>
      <c r="AL16" s="75"/>
    </row>
    <row r="17" spans="1:38" ht="15.75" customHeight="1">
      <c r="A17" s="80"/>
      <c r="B17" s="164"/>
      <c r="C17" s="164"/>
      <c r="D17" s="164"/>
      <c r="E17" s="164"/>
      <c r="F17" s="164"/>
      <c r="G17" s="164"/>
      <c r="H17" s="164"/>
      <c r="I17" s="164"/>
      <c r="J17" s="164"/>
      <c r="K17" s="63"/>
      <c r="L17" s="78"/>
      <c r="M17" s="78"/>
      <c r="N17" s="78"/>
      <c r="O17" s="85"/>
      <c r="P17" s="166" t="s">
        <v>122</v>
      </c>
      <c r="Q17" s="166"/>
      <c r="R17" s="166"/>
      <c r="S17" s="166"/>
      <c r="T17" s="167" t="s">
        <v>123</v>
      </c>
      <c r="U17" s="167"/>
      <c r="V17" s="167"/>
      <c r="W17" s="167" t="s">
        <v>124</v>
      </c>
      <c r="X17" s="167"/>
      <c r="Y17" s="167"/>
      <c r="Z17" s="167" t="s">
        <v>122</v>
      </c>
      <c r="AA17" s="167"/>
      <c r="AB17" s="167"/>
      <c r="AC17" s="66"/>
      <c r="AD17" s="87"/>
      <c r="AE17" s="88"/>
      <c r="AF17" s="87"/>
      <c r="AG17" s="75"/>
      <c r="AH17" s="89"/>
      <c r="AI17" s="75"/>
      <c r="AJ17" s="89"/>
      <c r="AK17" s="75"/>
      <c r="AL17" s="75"/>
    </row>
    <row r="18" spans="1:38" ht="15.75" customHeight="1">
      <c r="A18" s="80"/>
      <c r="B18" s="62"/>
      <c r="C18" s="62"/>
      <c r="D18" s="62"/>
      <c r="E18" s="62"/>
      <c r="F18" s="62"/>
      <c r="G18" s="62"/>
      <c r="H18" s="62"/>
      <c r="I18" s="62"/>
      <c r="J18" s="63"/>
      <c r="K18" s="63"/>
      <c r="L18" s="78"/>
      <c r="M18" s="78"/>
      <c r="N18" s="78"/>
      <c r="O18" s="85"/>
      <c r="P18" s="66"/>
      <c r="Q18" s="67"/>
      <c r="R18" s="67"/>
      <c r="S18" s="67"/>
      <c r="T18" s="67"/>
      <c r="U18" s="67"/>
      <c r="V18" s="67"/>
      <c r="W18" s="67"/>
      <c r="X18" s="66"/>
      <c r="Y18" s="66"/>
      <c r="Z18" s="66"/>
      <c r="AA18" s="66"/>
      <c r="AB18" s="66"/>
      <c r="AC18" s="66"/>
      <c r="AD18" s="87"/>
      <c r="AE18" s="88"/>
      <c r="AF18" s="87"/>
      <c r="AG18" s="75"/>
      <c r="AH18" s="89"/>
      <c r="AI18" s="75"/>
      <c r="AJ18" s="89"/>
      <c r="AK18" s="75"/>
      <c r="AL18" s="75"/>
    </row>
    <row r="19" spans="1:38" ht="15.75" customHeight="1">
      <c r="A19" s="80"/>
      <c r="B19" s="165" t="s">
        <v>125</v>
      </c>
      <c r="C19" s="165"/>
      <c r="D19" s="165"/>
      <c r="E19" s="165"/>
      <c r="F19" s="165"/>
      <c r="G19" s="165"/>
      <c r="H19" s="165"/>
      <c r="I19" s="165"/>
      <c r="J19" s="165"/>
      <c r="K19" s="63"/>
      <c r="L19" s="78"/>
      <c r="M19" s="78"/>
      <c r="N19" s="78"/>
      <c r="O19" s="85"/>
      <c r="P19" s="159" t="s">
        <v>126</v>
      </c>
      <c r="Q19" s="159"/>
      <c r="R19" s="159"/>
      <c r="S19" s="159"/>
      <c r="T19" s="159"/>
      <c r="U19" s="159"/>
      <c r="V19" s="159"/>
      <c r="W19" s="159"/>
      <c r="X19" s="159"/>
      <c r="Y19" s="159"/>
      <c r="Z19" s="159"/>
      <c r="AA19" s="159"/>
      <c r="AB19" s="159"/>
      <c r="AC19" s="66"/>
      <c r="AD19" s="87"/>
      <c r="AE19" s="88"/>
      <c r="AF19" s="87"/>
      <c r="AG19" s="75"/>
      <c r="AH19" s="89"/>
      <c r="AI19" s="75"/>
      <c r="AJ19" s="89"/>
      <c r="AK19" s="75"/>
      <c r="AL19" s="75"/>
    </row>
    <row r="20" spans="1:38" ht="15.75" customHeight="1">
      <c r="A20" s="80"/>
      <c r="B20" s="165"/>
      <c r="C20" s="165"/>
      <c r="D20" s="165"/>
      <c r="E20" s="165"/>
      <c r="F20" s="165"/>
      <c r="G20" s="165"/>
      <c r="H20" s="165"/>
      <c r="I20" s="165"/>
      <c r="J20" s="165"/>
      <c r="K20" s="63"/>
      <c r="L20" s="78"/>
      <c r="M20" s="78"/>
      <c r="N20" s="78"/>
      <c r="O20" s="85"/>
      <c r="P20" s="66"/>
      <c r="Q20" s="67"/>
      <c r="R20" s="67"/>
      <c r="S20" s="67"/>
      <c r="T20" s="67"/>
      <c r="U20" s="67"/>
      <c r="V20" s="67"/>
      <c r="W20" s="67"/>
      <c r="X20" s="66"/>
      <c r="Y20" s="66"/>
      <c r="Z20" s="66"/>
      <c r="AA20" s="66"/>
      <c r="AB20" s="66"/>
      <c r="AC20" s="66"/>
      <c r="AD20" s="87"/>
      <c r="AE20" s="88"/>
      <c r="AF20" s="87"/>
      <c r="AG20" s="75"/>
      <c r="AH20" s="89"/>
      <c r="AI20" s="75"/>
      <c r="AJ20" s="89"/>
      <c r="AK20" s="75"/>
      <c r="AL20" s="75"/>
    </row>
    <row r="21" spans="1:38" ht="15.75" customHeight="1">
      <c r="A21" s="80"/>
      <c r="B21" s="62"/>
      <c r="C21" s="62"/>
      <c r="D21" s="62"/>
      <c r="E21" s="62"/>
      <c r="F21" s="62"/>
      <c r="G21" s="62"/>
      <c r="H21" s="62"/>
      <c r="I21" s="62"/>
      <c r="J21" s="63"/>
      <c r="K21" s="63"/>
      <c r="L21" s="62"/>
      <c r="M21" s="62"/>
      <c r="N21" s="62"/>
      <c r="O21" s="66"/>
      <c r="P21" s="151" t="s">
        <v>91</v>
      </c>
      <c r="Q21" s="151" t="s">
        <v>127</v>
      </c>
      <c r="R21" s="154" t="s">
        <v>128</v>
      </c>
      <c r="S21" s="155"/>
      <c r="T21" s="154" t="s">
        <v>129</v>
      </c>
      <c r="U21" s="155"/>
      <c r="V21" s="90"/>
      <c r="W21" s="151" t="s">
        <v>91</v>
      </c>
      <c r="X21" s="151" t="s">
        <v>127</v>
      </c>
      <c r="Y21" s="154" t="s">
        <v>128</v>
      </c>
      <c r="Z21" s="155"/>
      <c r="AA21" s="154" t="s">
        <v>129</v>
      </c>
      <c r="AB21" s="155"/>
      <c r="AC21" s="66"/>
      <c r="AD21" s="87"/>
      <c r="AE21" s="88"/>
      <c r="AF21" s="87"/>
      <c r="AG21" s="75"/>
      <c r="AH21" s="89"/>
      <c r="AI21" s="75"/>
      <c r="AJ21" s="89"/>
      <c r="AK21" s="75"/>
      <c r="AL21" s="75"/>
    </row>
    <row r="22" spans="1:38" ht="15.75" customHeight="1">
      <c r="A22" s="80"/>
      <c r="B22" s="164" t="str">
        <f ca="1">"Минимальное количество транспортных средств:  "&amp;ROUND(VLOOKUP(L2,'[1]лоты (2)'!C:H,6,0),0)&amp;"  ед."</f>
        <v>Минимальное количество транспортных средств:  3  ед.</v>
      </c>
      <c r="C22" s="164"/>
      <c r="D22" s="164"/>
      <c r="E22" s="164"/>
      <c r="F22" s="164"/>
      <c r="G22" s="164"/>
      <c r="H22" s="164"/>
      <c r="I22" s="164"/>
      <c r="J22" s="164"/>
      <c r="K22" s="63"/>
      <c r="L22" s="62"/>
      <c r="M22" s="62"/>
      <c r="N22" s="62"/>
      <c r="O22" s="66"/>
      <c r="P22" s="152"/>
      <c r="Q22" s="152"/>
      <c r="R22" s="151" t="s">
        <v>130</v>
      </c>
      <c r="S22" s="151" t="s">
        <v>131</v>
      </c>
      <c r="T22" s="151" t="s">
        <v>130</v>
      </c>
      <c r="U22" s="151" t="s">
        <v>131</v>
      </c>
      <c r="V22" s="90"/>
      <c r="W22" s="152"/>
      <c r="X22" s="152"/>
      <c r="Y22" s="151" t="s">
        <v>130</v>
      </c>
      <c r="Z22" s="151" t="s">
        <v>131</v>
      </c>
      <c r="AA22" s="151" t="s">
        <v>130</v>
      </c>
      <c r="AB22" s="151" t="s">
        <v>131</v>
      </c>
      <c r="AC22" s="66"/>
      <c r="AD22" s="87"/>
      <c r="AE22" s="88"/>
      <c r="AF22" s="87"/>
      <c r="AG22" s="75"/>
      <c r="AH22" s="89"/>
      <c r="AI22" s="75"/>
      <c r="AJ22" s="89"/>
      <c r="AK22" s="75"/>
      <c r="AL22" s="75"/>
    </row>
    <row r="23" spans="1:38" ht="15.75" customHeight="1">
      <c r="A23" s="80"/>
      <c r="B23" s="164"/>
      <c r="C23" s="164"/>
      <c r="D23" s="164"/>
      <c r="E23" s="164"/>
      <c r="F23" s="164"/>
      <c r="G23" s="164"/>
      <c r="H23" s="164"/>
      <c r="I23" s="164"/>
      <c r="J23" s="164"/>
      <c r="K23" s="63"/>
      <c r="L23" s="62"/>
      <c r="M23" s="62"/>
      <c r="N23" s="62"/>
      <c r="O23" s="66"/>
      <c r="P23" s="152"/>
      <c r="Q23" s="152"/>
      <c r="R23" s="152"/>
      <c r="S23" s="152"/>
      <c r="T23" s="152"/>
      <c r="U23" s="152"/>
      <c r="V23" s="90"/>
      <c r="W23" s="152"/>
      <c r="X23" s="152"/>
      <c r="Y23" s="152"/>
      <c r="Z23" s="152"/>
      <c r="AA23" s="152"/>
      <c r="AB23" s="152"/>
      <c r="AC23" s="66"/>
      <c r="AD23" s="87"/>
      <c r="AE23" s="88"/>
      <c r="AF23" s="87"/>
      <c r="AG23" s="75"/>
      <c r="AH23" s="89"/>
      <c r="AI23" s="75"/>
      <c r="AJ23" s="89"/>
      <c r="AK23" s="75"/>
      <c r="AL23" s="75"/>
    </row>
    <row r="24" spans="1:38" ht="15.75" customHeight="1">
      <c r="A24" s="80"/>
      <c r="B24" s="62"/>
      <c r="C24" s="62"/>
      <c r="D24" s="62"/>
      <c r="E24" s="62"/>
      <c r="F24" s="62"/>
      <c r="G24" s="62"/>
      <c r="H24" s="62"/>
      <c r="I24" s="62"/>
      <c r="J24" s="63"/>
      <c r="K24" s="63"/>
      <c r="L24" s="62"/>
      <c r="M24" s="62"/>
      <c r="N24" s="62"/>
      <c r="O24" s="66"/>
      <c r="P24" s="152"/>
      <c r="Q24" s="152"/>
      <c r="R24" s="152"/>
      <c r="S24" s="152"/>
      <c r="T24" s="152"/>
      <c r="U24" s="152"/>
      <c r="V24" s="90"/>
      <c r="W24" s="152"/>
      <c r="X24" s="152"/>
      <c r="Y24" s="152"/>
      <c r="Z24" s="152"/>
      <c r="AA24" s="152"/>
      <c r="AB24" s="152"/>
      <c r="AC24" s="66"/>
      <c r="AD24" s="87"/>
      <c r="AE24" s="88"/>
      <c r="AF24" s="87"/>
      <c r="AG24" s="75"/>
      <c r="AH24" s="89"/>
      <c r="AI24" s="75"/>
      <c r="AJ24" s="89"/>
      <c r="AK24" s="75"/>
      <c r="AL24" s="75"/>
    </row>
    <row r="25" spans="1:38" ht="15.75" customHeight="1">
      <c r="A25" s="80"/>
      <c r="B25" s="62"/>
      <c r="C25" s="62"/>
      <c r="D25" s="62"/>
      <c r="E25" s="62"/>
      <c r="F25" s="62"/>
      <c r="G25" s="62"/>
      <c r="H25" s="62"/>
      <c r="I25" s="62"/>
      <c r="J25" s="63"/>
      <c r="K25" s="63"/>
      <c r="L25" s="62"/>
      <c r="M25" s="62"/>
      <c r="N25" s="62"/>
      <c r="O25" s="66"/>
      <c r="P25" s="152"/>
      <c r="Q25" s="152"/>
      <c r="R25" s="152"/>
      <c r="S25" s="152"/>
      <c r="T25" s="152"/>
      <c r="U25" s="152"/>
      <c r="V25" s="90"/>
      <c r="W25" s="152"/>
      <c r="X25" s="152"/>
      <c r="Y25" s="152"/>
      <c r="Z25" s="152"/>
      <c r="AA25" s="152"/>
      <c r="AB25" s="152"/>
      <c r="AC25" s="66"/>
      <c r="AD25" s="87"/>
      <c r="AE25" s="88"/>
      <c r="AF25" s="87"/>
      <c r="AG25" s="75"/>
      <c r="AH25" s="89"/>
      <c r="AI25" s="75"/>
      <c r="AJ25" s="89"/>
      <c r="AK25" s="75"/>
      <c r="AL25" s="75"/>
    </row>
    <row r="26" spans="1:38" ht="15.75" customHeight="1">
      <c r="A26" s="80"/>
      <c r="B26" s="164" t="s">
        <v>132</v>
      </c>
      <c r="C26" s="164"/>
      <c r="D26" s="164"/>
      <c r="E26" s="164"/>
      <c r="F26" s="164"/>
      <c r="G26" s="164"/>
      <c r="H26" s="164"/>
      <c r="I26" s="164"/>
      <c r="J26" s="164"/>
      <c r="K26" s="63"/>
      <c r="L26" s="62"/>
      <c r="M26" s="62"/>
      <c r="N26" s="62"/>
      <c r="O26" s="66"/>
      <c r="P26" s="153"/>
      <c r="Q26" s="153"/>
      <c r="R26" s="153"/>
      <c r="S26" s="153"/>
      <c r="T26" s="153"/>
      <c r="U26" s="153"/>
      <c r="V26" s="91"/>
      <c r="W26" s="153"/>
      <c r="X26" s="153"/>
      <c r="Y26" s="153"/>
      <c r="Z26" s="153"/>
      <c r="AA26" s="153"/>
      <c r="AB26" s="153"/>
      <c r="AC26" s="86"/>
      <c r="AD26" s="87"/>
      <c r="AE26" s="88"/>
      <c r="AF26" s="87"/>
      <c r="AG26" s="75"/>
      <c r="AH26" s="89"/>
      <c r="AI26" s="75"/>
      <c r="AJ26" s="89"/>
      <c r="AK26" s="75"/>
      <c r="AL26" s="75"/>
    </row>
    <row r="27" spans="1:38" ht="15.75" customHeight="1">
      <c r="A27" s="80"/>
      <c r="B27" s="164"/>
      <c r="C27" s="164"/>
      <c r="D27" s="164"/>
      <c r="E27" s="164"/>
      <c r="F27" s="164"/>
      <c r="G27" s="164"/>
      <c r="H27" s="164"/>
      <c r="I27" s="164"/>
      <c r="J27" s="164"/>
      <c r="K27" s="63"/>
      <c r="L27" s="62"/>
      <c r="M27" s="62"/>
      <c r="N27" s="62">
        <v>180</v>
      </c>
      <c r="O27" s="66"/>
      <c r="P27" s="92">
        <v>1</v>
      </c>
      <c r="Q27" s="93">
        <v>0.125</v>
      </c>
      <c r="R27" s="92">
        <v>0</v>
      </c>
      <c r="S27" s="92" t="s">
        <v>133</v>
      </c>
      <c r="T27" s="92">
        <v>0</v>
      </c>
      <c r="U27" s="92" t="s">
        <v>133</v>
      </c>
      <c r="V27" s="94">
        <f>R27+R28</f>
        <v>0</v>
      </c>
      <c r="W27" s="95">
        <v>2</v>
      </c>
      <c r="X27" s="93">
        <v>0.125</v>
      </c>
      <c r="Y27" s="92">
        <v>0</v>
      </c>
      <c r="Z27" s="92" t="s">
        <v>133</v>
      </c>
      <c r="AA27" s="92">
        <v>0</v>
      </c>
      <c r="AB27" s="92" t="s">
        <v>133</v>
      </c>
      <c r="AC27" s="94">
        <f>Y27+Y28</f>
        <v>0</v>
      </c>
      <c r="AD27" s="87"/>
      <c r="AE27" s="88"/>
      <c r="AF27" s="87"/>
      <c r="AG27" s="75"/>
      <c r="AH27" s="89"/>
      <c r="AI27" s="75"/>
      <c r="AJ27" s="89"/>
      <c r="AK27" s="75"/>
      <c r="AL27" s="75"/>
    </row>
    <row r="28" spans="1:38" ht="15.75" customHeight="1">
      <c r="A28" s="80"/>
      <c r="B28" s="164" t="s">
        <v>206</v>
      </c>
      <c r="C28" s="164"/>
      <c r="D28" s="164"/>
      <c r="E28" s="164"/>
      <c r="F28" s="164"/>
      <c r="G28" s="164"/>
      <c r="H28" s="164"/>
      <c r="I28" s="164"/>
      <c r="J28" s="164"/>
      <c r="K28" s="63"/>
      <c r="L28" s="62"/>
      <c r="M28" s="62"/>
      <c r="N28" s="62">
        <v>210</v>
      </c>
      <c r="O28" s="66"/>
      <c r="P28" s="81">
        <v>1</v>
      </c>
      <c r="Q28" s="96">
        <v>0.14583333333333301</v>
      </c>
      <c r="R28" s="92">
        <v>0</v>
      </c>
      <c r="S28" s="92" t="s">
        <v>133</v>
      </c>
      <c r="T28" s="92">
        <v>0</v>
      </c>
      <c r="U28" s="92" t="s">
        <v>133</v>
      </c>
      <c r="V28" s="94">
        <f t="shared" ref="V28:V73" si="0">R28+R29</f>
        <v>0</v>
      </c>
      <c r="W28" s="97">
        <v>2</v>
      </c>
      <c r="X28" s="96">
        <v>0.14583333333333301</v>
      </c>
      <c r="Y28" s="92">
        <v>0</v>
      </c>
      <c r="Z28" s="92" t="s">
        <v>133</v>
      </c>
      <c r="AA28" s="92">
        <v>0</v>
      </c>
      <c r="AB28" s="92" t="s">
        <v>133</v>
      </c>
      <c r="AC28" s="94">
        <f t="shared" ref="AC28:AC73" si="1">Y28+Y29</f>
        <v>0</v>
      </c>
      <c r="AD28" s="87"/>
      <c r="AE28" s="88"/>
      <c r="AF28" s="87"/>
      <c r="AG28" s="75"/>
      <c r="AH28" s="89"/>
      <c r="AI28" s="75"/>
      <c r="AJ28" s="89"/>
      <c r="AK28" s="75"/>
      <c r="AL28" s="75"/>
    </row>
    <row r="29" spans="1:38" ht="15.75" customHeight="1">
      <c r="A29" s="80"/>
      <c r="B29" s="164"/>
      <c r="C29" s="164"/>
      <c r="D29" s="164"/>
      <c r="E29" s="164"/>
      <c r="F29" s="164"/>
      <c r="G29" s="164"/>
      <c r="H29" s="164"/>
      <c r="I29" s="164"/>
      <c r="J29" s="164"/>
      <c r="K29" s="63"/>
      <c r="L29" s="62"/>
      <c r="M29" s="62"/>
      <c r="N29" s="62">
        <v>240</v>
      </c>
      <c r="O29" s="66"/>
      <c r="P29" s="81">
        <v>1</v>
      </c>
      <c r="Q29" s="96">
        <v>0.16666666666666699</v>
      </c>
      <c r="R29" s="92">
        <v>0</v>
      </c>
      <c r="S29" s="92" t="s">
        <v>133</v>
      </c>
      <c r="T29" s="92">
        <v>0</v>
      </c>
      <c r="U29" s="92" t="s">
        <v>133</v>
      </c>
      <c r="V29" s="94">
        <f t="shared" si="0"/>
        <v>0</v>
      </c>
      <c r="W29" s="97">
        <v>2</v>
      </c>
      <c r="X29" s="96">
        <v>0.16666666666666699</v>
      </c>
      <c r="Y29" s="92">
        <v>0</v>
      </c>
      <c r="Z29" s="92" t="s">
        <v>133</v>
      </c>
      <c r="AA29" s="92">
        <v>0</v>
      </c>
      <c r="AB29" s="92" t="s">
        <v>133</v>
      </c>
      <c r="AC29" s="94">
        <f t="shared" si="1"/>
        <v>0</v>
      </c>
      <c r="AD29" s="87"/>
      <c r="AE29" s="88"/>
      <c r="AF29" s="87"/>
      <c r="AG29" s="75"/>
      <c r="AH29" s="89"/>
      <c r="AI29" s="75"/>
      <c r="AJ29" s="89"/>
      <c r="AK29" s="75"/>
      <c r="AL29" s="75"/>
    </row>
    <row r="30" spans="1:38" ht="15.75" customHeight="1">
      <c r="A30" s="80"/>
      <c r="B30" s="164" t="s">
        <v>207</v>
      </c>
      <c r="C30" s="164"/>
      <c r="D30" s="164"/>
      <c r="E30" s="164"/>
      <c r="F30" s="164"/>
      <c r="G30" s="164"/>
      <c r="H30" s="164"/>
      <c r="I30" s="164"/>
      <c r="J30" s="164"/>
      <c r="K30" s="63"/>
      <c r="L30" s="62"/>
      <c r="M30" s="62"/>
      <c r="N30" s="62">
        <v>270</v>
      </c>
      <c r="O30" s="66"/>
      <c r="P30" s="81">
        <v>1</v>
      </c>
      <c r="Q30" s="96">
        <v>0.1875</v>
      </c>
      <c r="R30" s="92">
        <v>0</v>
      </c>
      <c r="S30" s="92" t="s">
        <v>133</v>
      </c>
      <c r="T30" s="92">
        <v>0</v>
      </c>
      <c r="U30" s="92" t="s">
        <v>133</v>
      </c>
      <c r="V30" s="94">
        <f t="shared" si="0"/>
        <v>0</v>
      </c>
      <c r="W30" s="97">
        <v>2</v>
      </c>
      <c r="X30" s="96">
        <v>0.1875</v>
      </c>
      <c r="Y30" s="92">
        <v>0</v>
      </c>
      <c r="Z30" s="92" t="s">
        <v>133</v>
      </c>
      <c r="AA30" s="92">
        <v>0</v>
      </c>
      <c r="AB30" s="92" t="s">
        <v>133</v>
      </c>
      <c r="AC30" s="94">
        <f t="shared" si="1"/>
        <v>0</v>
      </c>
      <c r="AD30" s="87"/>
      <c r="AE30" s="88"/>
      <c r="AF30" s="87"/>
      <c r="AG30" s="75"/>
      <c r="AH30" s="89"/>
      <c r="AI30" s="75"/>
      <c r="AJ30" s="89"/>
      <c r="AK30" s="75"/>
      <c r="AL30" s="75"/>
    </row>
    <row r="31" spans="1:38" ht="15.75" customHeight="1">
      <c r="A31" s="80"/>
      <c r="B31" s="164"/>
      <c r="C31" s="164"/>
      <c r="D31" s="164"/>
      <c r="E31" s="164"/>
      <c r="F31" s="164"/>
      <c r="G31" s="164"/>
      <c r="H31" s="164"/>
      <c r="I31" s="164"/>
      <c r="J31" s="164"/>
      <c r="K31" s="63"/>
      <c r="L31" s="62"/>
      <c r="M31" s="62"/>
      <c r="N31" s="62">
        <v>300</v>
      </c>
      <c r="O31" s="66"/>
      <c r="P31" s="81">
        <v>1</v>
      </c>
      <c r="Q31" s="96">
        <v>0.20833333333333334</v>
      </c>
      <c r="R31" s="92">
        <v>0</v>
      </c>
      <c r="S31" s="92" t="s">
        <v>133</v>
      </c>
      <c r="T31" s="92">
        <v>0</v>
      </c>
      <c r="U31" s="92" t="s">
        <v>133</v>
      </c>
      <c r="V31" s="94">
        <f t="shared" si="0"/>
        <v>0</v>
      </c>
      <c r="W31" s="97">
        <v>2</v>
      </c>
      <c r="X31" s="98">
        <v>0.20833333333333334</v>
      </c>
      <c r="Y31" s="92">
        <v>0</v>
      </c>
      <c r="Z31" s="92" t="s">
        <v>133</v>
      </c>
      <c r="AA31" s="92">
        <v>0</v>
      </c>
      <c r="AB31" s="92" t="s">
        <v>133</v>
      </c>
      <c r="AC31" s="94">
        <f t="shared" si="1"/>
        <v>0</v>
      </c>
      <c r="AD31" s="87"/>
      <c r="AE31" s="88"/>
      <c r="AF31" s="87"/>
      <c r="AG31" s="75"/>
      <c r="AH31" s="89"/>
      <c r="AI31" s="75"/>
      <c r="AJ31" s="89"/>
      <c r="AK31" s="75"/>
      <c r="AL31" s="75"/>
    </row>
    <row r="32" spans="1:38" ht="15.75" customHeight="1">
      <c r="A32" s="80"/>
      <c r="B32" s="80"/>
      <c r="C32" s="80"/>
      <c r="D32" s="80"/>
      <c r="E32" s="80"/>
      <c r="F32" s="80"/>
      <c r="G32" s="80"/>
      <c r="H32" s="80"/>
      <c r="I32" s="80"/>
      <c r="J32" s="63"/>
      <c r="K32" s="63"/>
      <c r="L32" s="62"/>
      <c r="M32" s="62"/>
      <c r="N32" s="99">
        <v>330</v>
      </c>
      <c r="O32" s="66"/>
      <c r="P32" s="92">
        <v>1</v>
      </c>
      <c r="Q32" s="93">
        <v>0.22916666666666666</v>
      </c>
      <c r="R32" s="92">
        <v>0</v>
      </c>
      <c r="S32" s="92" t="s">
        <v>133</v>
      </c>
      <c r="T32" s="92">
        <v>0</v>
      </c>
      <c r="U32" s="92" t="s">
        <v>133</v>
      </c>
      <c r="V32" s="94">
        <f t="shared" si="0"/>
        <v>0</v>
      </c>
      <c r="W32" s="95">
        <v>2</v>
      </c>
      <c r="X32" s="100">
        <v>0.22916666666666666</v>
      </c>
      <c r="Y32" s="92">
        <v>0</v>
      </c>
      <c r="Z32" s="92" t="s">
        <v>133</v>
      </c>
      <c r="AA32" s="92">
        <v>0</v>
      </c>
      <c r="AB32" s="92" t="s">
        <v>133</v>
      </c>
      <c r="AC32" s="94">
        <f t="shared" si="1"/>
        <v>0</v>
      </c>
      <c r="AD32" s="87"/>
      <c r="AE32" s="88"/>
      <c r="AF32" s="87"/>
      <c r="AG32" s="75"/>
      <c r="AH32" s="89"/>
      <c r="AI32" s="75"/>
      <c r="AJ32" s="89"/>
      <c r="AK32" s="75"/>
      <c r="AL32" s="75"/>
    </row>
    <row r="33" spans="1:38" ht="15.75" customHeight="1">
      <c r="A33" s="80"/>
      <c r="B33" s="165" t="s">
        <v>135</v>
      </c>
      <c r="C33" s="165"/>
      <c r="D33" s="165"/>
      <c r="E33" s="165"/>
      <c r="F33" s="165"/>
      <c r="G33" s="165"/>
      <c r="H33" s="165"/>
      <c r="I33" s="165"/>
      <c r="J33" s="165"/>
      <c r="K33" s="63"/>
      <c r="L33" s="62"/>
      <c r="M33" s="62"/>
      <c r="N33" s="99">
        <v>360</v>
      </c>
      <c r="O33" s="66"/>
      <c r="P33" s="92">
        <v>1</v>
      </c>
      <c r="Q33" s="93">
        <v>0.25</v>
      </c>
      <c r="R33" s="92">
        <v>0</v>
      </c>
      <c r="S33" s="92" t="s">
        <v>133</v>
      </c>
      <c r="T33" s="92">
        <v>0</v>
      </c>
      <c r="U33" s="92" t="s">
        <v>133</v>
      </c>
      <c r="V33" s="94">
        <f t="shared" si="0"/>
        <v>0</v>
      </c>
      <c r="W33" s="95">
        <v>2</v>
      </c>
      <c r="X33" s="100">
        <v>0.25</v>
      </c>
      <c r="Y33" s="92">
        <v>0</v>
      </c>
      <c r="Z33" s="92" t="s">
        <v>133</v>
      </c>
      <c r="AA33" s="92">
        <v>0</v>
      </c>
      <c r="AB33" s="92" t="s">
        <v>133</v>
      </c>
      <c r="AC33" s="94">
        <f t="shared" si="1"/>
        <v>0</v>
      </c>
      <c r="AD33" s="87"/>
      <c r="AE33" s="88"/>
      <c r="AF33" s="87"/>
      <c r="AG33" s="75"/>
      <c r="AH33" s="89"/>
      <c r="AI33" s="75"/>
      <c r="AJ33" s="89"/>
      <c r="AK33" s="75"/>
      <c r="AL33" s="75"/>
    </row>
    <row r="34" spans="1:38" ht="15.75" customHeight="1">
      <c r="A34" s="80"/>
      <c r="B34" s="165"/>
      <c r="C34" s="165"/>
      <c r="D34" s="165"/>
      <c r="E34" s="165"/>
      <c r="F34" s="165"/>
      <c r="G34" s="165"/>
      <c r="H34" s="165"/>
      <c r="I34" s="165"/>
      <c r="J34" s="165"/>
      <c r="K34" s="63"/>
      <c r="L34" s="62"/>
      <c r="M34" s="62"/>
      <c r="N34" s="62">
        <v>390</v>
      </c>
      <c r="O34" s="67"/>
      <c r="P34" s="92">
        <v>1</v>
      </c>
      <c r="Q34" s="93">
        <v>0.27083333333333331</v>
      </c>
      <c r="R34" s="92">
        <v>0</v>
      </c>
      <c r="S34" s="92" t="s">
        <v>133</v>
      </c>
      <c r="T34" s="92">
        <v>0</v>
      </c>
      <c r="U34" s="92" t="s">
        <v>133</v>
      </c>
      <c r="V34" s="94">
        <f t="shared" si="0"/>
        <v>1</v>
      </c>
      <c r="W34" s="95">
        <v>2</v>
      </c>
      <c r="X34" s="100">
        <v>0.27083333333333331</v>
      </c>
      <c r="Y34" s="92">
        <v>0</v>
      </c>
      <c r="Z34" s="92" t="s">
        <v>133</v>
      </c>
      <c r="AA34" s="92">
        <v>0</v>
      </c>
      <c r="AB34" s="92" t="s">
        <v>133</v>
      </c>
      <c r="AC34" s="94">
        <f t="shared" si="1"/>
        <v>1</v>
      </c>
      <c r="AD34" s="87"/>
      <c r="AE34" s="88"/>
      <c r="AF34" s="87"/>
      <c r="AG34" s="75"/>
      <c r="AH34" s="89"/>
      <c r="AI34" s="75"/>
      <c r="AJ34" s="89"/>
      <c r="AK34" s="75"/>
      <c r="AL34" s="75"/>
    </row>
    <row r="35" spans="1:38" ht="15.75" customHeight="1">
      <c r="A35" s="80"/>
      <c r="B35" s="157" t="s">
        <v>137</v>
      </c>
      <c r="C35" s="157"/>
      <c r="D35" s="157"/>
      <c r="E35" s="160">
        <f t="array" ref="E35">ROUND(MAX(IF(G104:G159=0,H104:H159)),2)</f>
        <v>9.5500000000000007</v>
      </c>
      <c r="F35" s="80"/>
      <c r="G35" s="80"/>
      <c r="H35" s="80"/>
      <c r="I35" s="80"/>
      <c r="J35" s="63"/>
      <c r="K35" s="63"/>
      <c r="L35" s="62"/>
      <c r="M35" s="62"/>
      <c r="N35" s="62">
        <v>420</v>
      </c>
      <c r="O35" s="67"/>
      <c r="P35" s="92">
        <v>1</v>
      </c>
      <c r="Q35" s="93">
        <v>0.29166666666666669</v>
      </c>
      <c r="R35" s="92">
        <v>1</v>
      </c>
      <c r="S35" s="92">
        <v>30</v>
      </c>
      <c r="T35" s="92">
        <v>1</v>
      </c>
      <c r="U35" s="92">
        <v>30</v>
      </c>
      <c r="V35" s="94">
        <f t="shared" si="0"/>
        <v>2</v>
      </c>
      <c r="W35" s="95">
        <v>2</v>
      </c>
      <c r="X35" s="100">
        <v>0.29166666666666669</v>
      </c>
      <c r="Y35" s="92">
        <v>1</v>
      </c>
      <c r="Z35" s="92">
        <v>30</v>
      </c>
      <c r="AA35" s="92">
        <v>1</v>
      </c>
      <c r="AB35" s="92">
        <v>30</v>
      </c>
      <c r="AC35" s="94">
        <f t="shared" si="1"/>
        <v>2</v>
      </c>
      <c r="AD35" s="87"/>
      <c r="AE35" s="88"/>
      <c r="AF35" s="87"/>
      <c r="AG35" s="75"/>
      <c r="AH35" s="89"/>
      <c r="AI35" s="75"/>
      <c r="AJ35" s="89"/>
      <c r="AK35" s="75"/>
      <c r="AL35" s="75"/>
    </row>
    <row r="36" spans="1:38" ht="15.75" customHeight="1">
      <c r="A36" s="80"/>
      <c r="B36" s="157"/>
      <c r="C36" s="157"/>
      <c r="D36" s="157"/>
      <c r="E36" s="160"/>
      <c r="F36" s="80"/>
      <c r="G36" s="80"/>
      <c r="H36" s="80"/>
      <c r="I36" s="80"/>
      <c r="J36" s="63"/>
      <c r="K36" s="63"/>
      <c r="L36" s="62"/>
      <c r="M36" s="62"/>
      <c r="N36" s="62">
        <v>450</v>
      </c>
      <c r="O36" s="66"/>
      <c r="P36" s="81">
        <v>1</v>
      </c>
      <c r="Q36" s="96">
        <v>0.3125</v>
      </c>
      <c r="R36" s="92">
        <v>1</v>
      </c>
      <c r="S36" s="92">
        <v>30</v>
      </c>
      <c r="T36" s="92">
        <v>1</v>
      </c>
      <c r="U36" s="92">
        <v>30</v>
      </c>
      <c r="V36" s="94">
        <f t="shared" si="0"/>
        <v>2</v>
      </c>
      <c r="W36" s="97">
        <v>2</v>
      </c>
      <c r="X36" s="98">
        <v>0.3125</v>
      </c>
      <c r="Y36" s="92">
        <v>1</v>
      </c>
      <c r="Z36" s="92">
        <v>30</v>
      </c>
      <c r="AA36" s="92">
        <v>1</v>
      </c>
      <c r="AB36" s="92">
        <v>30</v>
      </c>
      <c r="AC36" s="94">
        <f t="shared" si="1"/>
        <v>2</v>
      </c>
      <c r="AD36" s="75"/>
      <c r="AE36" s="75"/>
      <c r="AF36" s="75"/>
      <c r="AG36" s="75"/>
      <c r="AH36" s="76"/>
      <c r="AI36" s="75"/>
      <c r="AJ36" s="75"/>
      <c r="AK36" s="75"/>
      <c r="AL36" s="75"/>
    </row>
    <row r="37" spans="1:38" ht="15.75" customHeight="1">
      <c r="A37" s="62"/>
      <c r="B37" s="157" t="s">
        <v>140</v>
      </c>
      <c r="C37" s="157"/>
      <c r="D37" s="157"/>
      <c r="E37" s="160">
        <f t="array" ref="E37">ROUND(MAX(IF(G104:G174=1,H104:H174)),2)</f>
        <v>9.83</v>
      </c>
      <c r="F37" s="80"/>
      <c r="G37" s="80"/>
      <c r="H37" s="80"/>
      <c r="I37" s="80"/>
      <c r="J37" s="63"/>
      <c r="K37" s="63"/>
      <c r="L37" s="62"/>
      <c r="M37" s="62"/>
      <c r="N37" s="62">
        <v>480</v>
      </c>
      <c r="O37" s="66"/>
      <c r="P37" s="81">
        <v>1</v>
      </c>
      <c r="Q37" s="96">
        <v>0.33333333333333331</v>
      </c>
      <c r="R37" s="92">
        <v>1</v>
      </c>
      <c r="S37" s="101">
        <v>30</v>
      </c>
      <c r="T37" s="92">
        <v>1</v>
      </c>
      <c r="U37" s="101">
        <v>30</v>
      </c>
      <c r="V37" s="94">
        <f t="shared" si="0"/>
        <v>2</v>
      </c>
      <c r="W37" s="97">
        <v>2</v>
      </c>
      <c r="X37" s="98">
        <v>0.33333333333333331</v>
      </c>
      <c r="Y37" s="92">
        <v>1</v>
      </c>
      <c r="Z37" s="92">
        <v>30</v>
      </c>
      <c r="AA37" s="92">
        <v>1</v>
      </c>
      <c r="AB37" s="92">
        <v>30</v>
      </c>
      <c r="AC37" s="94">
        <f t="shared" si="1"/>
        <v>2</v>
      </c>
    </row>
    <row r="38" spans="1:38" ht="15.75" customHeight="1">
      <c r="A38" s="80"/>
      <c r="B38" s="157"/>
      <c r="C38" s="157"/>
      <c r="D38" s="157"/>
      <c r="E38" s="160"/>
      <c r="F38" s="102"/>
      <c r="G38" s="102"/>
      <c r="H38" s="102"/>
      <c r="I38" s="102"/>
      <c r="J38" s="63"/>
      <c r="K38" s="63"/>
      <c r="L38" s="62"/>
      <c r="M38" s="62"/>
      <c r="N38" s="62">
        <v>510</v>
      </c>
      <c r="O38" s="66"/>
      <c r="P38" s="81">
        <v>1</v>
      </c>
      <c r="Q38" s="96">
        <v>0.35416666666666669</v>
      </c>
      <c r="R38" s="92">
        <v>1</v>
      </c>
      <c r="S38" s="101">
        <v>30</v>
      </c>
      <c r="T38" s="92">
        <v>1</v>
      </c>
      <c r="U38" s="101">
        <v>30</v>
      </c>
      <c r="V38" s="94">
        <f t="shared" si="0"/>
        <v>2</v>
      </c>
      <c r="W38" s="97">
        <v>2</v>
      </c>
      <c r="X38" s="98">
        <v>0.35416666666666669</v>
      </c>
      <c r="Y38" s="92">
        <v>1</v>
      </c>
      <c r="Z38" s="92">
        <v>30</v>
      </c>
      <c r="AA38" s="92">
        <v>1</v>
      </c>
      <c r="AB38" s="92">
        <v>30</v>
      </c>
      <c r="AC38" s="94">
        <f t="shared" si="1"/>
        <v>2</v>
      </c>
    </row>
    <row r="39" spans="1:38" ht="15.75" customHeight="1">
      <c r="A39" s="80"/>
      <c r="B39" s="157" t="s">
        <v>141</v>
      </c>
      <c r="C39" s="157"/>
      <c r="D39" s="157"/>
      <c r="E39" s="160">
        <f>SUM(E35:E38)</f>
        <v>19.380000000000003</v>
      </c>
      <c r="F39" s="80"/>
      <c r="G39" s="80"/>
      <c r="H39" s="80"/>
      <c r="I39" s="80"/>
      <c r="J39" s="63"/>
      <c r="K39" s="63"/>
      <c r="L39" s="62"/>
      <c r="M39" s="62"/>
      <c r="N39" s="62">
        <v>540</v>
      </c>
      <c r="O39" s="66"/>
      <c r="P39" s="81">
        <v>1</v>
      </c>
      <c r="Q39" s="96">
        <v>0.375</v>
      </c>
      <c r="R39" s="92">
        <v>1</v>
      </c>
      <c r="S39" s="101">
        <v>30</v>
      </c>
      <c r="T39" s="92">
        <v>1</v>
      </c>
      <c r="U39" s="101">
        <v>30</v>
      </c>
      <c r="V39" s="94">
        <f t="shared" si="0"/>
        <v>2</v>
      </c>
      <c r="W39" s="97">
        <v>2</v>
      </c>
      <c r="X39" s="98">
        <v>0.375</v>
      </c>
      <c r="Y39" s="92">
        <v>1</v>
      </c>
      <c r="Z39" s="92">
        <v>30</v>
      </c>
      <c r="AA39" s="92">
        <v>1</v>
      </c>
      <c r="AB39" s="92">
        <v>30</v>
      </c>
      <c r="AC39" s="94">
        <f t="shared" si="1"/>
        <v>2</v>
      </c>
    </row>
    <row r="40" spans="1:38" ht="15.75" customHeight="1">
      <c r="A40" s="80"/>
      <c r="B40" s="157"/>
      <c r="C40" s="157"/>
      <c r="D40" s="157"/>
      <c r="E40" s="160"/>
      <c r="F40" s="80"/>
      <c r="G40" s="80"/>
      <c r="H40" s="80"/>
      <c r="I40" s="80"/>
      <c r="J40" s="63"/>
      <c r="K40" s="63"/>
      <c r="L40" s="78"/>
      <c r="M40" s="62"/>
      <c r="N40" s="62">
        <v>570</v>
      </c>
      <c r="O40" s="66"/>
      <c r="P40" s="81">
        <v>1</v>
      </c>
      <c r="Q40" s="96">
        <v>0.39583333333333331</v>
      </c>
      <c r="R40" s="92">
        <v>1</v>
      </c>
      <c r="S40" s="101">
        <v>30</v>
      </c>
      <c r="T40" s="92">
        <v>1</v>
      </c>
      <c r="U40" s="101">
        <v>30</v>
      </c>
      <c r="V40" s="94">
        <f t="shared" si="0"/>
        <v>2</v>
      </c>
      <c r="W40" s="97">
        <v>2</v>
      </c>
      <c r="X40" s="98">
        <v>0.39583333333333331</v>
      </c>
      <c r="Y40" s="92">
        <v>1</v>
      </c>
      <c r="Z40" s="92">
        <v>30</v>
      </c>
      <c r="AA40" s="92">
        <v>1</v>
      </c>
      <c r="AB40" s="92">
        <v>30</v>
      </c>
      <c r="AC40" s="94">
        <f t="shared" si="1"/>
        <v>2</v>
      </c>
    </row>
    <row r="41" spans="1:38" ht="15.75" customHeight="1">
      <c r="A41" s="80"/>
      <c r="B41" s="157"/>
      <c r="C41" s="157"/>
      <c r="D41" s="157"/>
      <c r="E41" s="158"/>
      <c r="F41" s="103"/>
      <c r="G41" s="103"/>
      <c r="H41" s="103"/>
      <c r="I41" s="103"/>
      <c r="J41" s="63"/>
      <c r="K41" s="63"/>
      <c r="L41" s="62"/>
      <c r="M41" s="62"/>
      <c r="N41" s="62">
        <v>600</v>
      </c>
      <c r="O41" s="66"/>
      <c r="P41" s="81">
        <v>1</v>
      </c>
      <c r="Q41" s="96">
        <v>0.41666666666666669</v>
      </c>
      <c r="R41" s="92">
        <v>1</v>
      </c>
      <c r="S41" s="101">
        <v>30</v>
      </c>
      <c r="T41" s="92">
        <v>1</v>
      </c>
      <c r="U41" s="101">
        <v>30</v>
      </c>
      <c r="V41" s="94">
        <f t="shared" si="0"/>
        <v>2</v>
      </c>
      <c r="W41" s="97">
        <v>2</v>
      </c>
      <c r="X41" s="98">
        <v>0.41666666666666669</v>
      </c>
      <c r="Y41" s="92">
        <v>1</v>
      </c>
      <c r="Z41" s="101">
        <v>30</v>
      </c>
      <c r="AA41" s="92">
        <v>1</v>
      </c>
      <c r="AB41" s="101">
        <v>30</v>
      </c>
      <c r="AC41" s="94">
        <f t="shared" si="1"/>
        <v>2</v>
      </c>
    </row>
    <row r="42" spans="1:38" ht="15.75" customHeight="1">
      <c r="A42" s="80"/>
      <c r="B42" s="157"/>
      <c r="C42" s="157"/>
      <c r="D42" s="157"/>
      <c r="E42" s="158"/>
      <c r="F42" s="80"/>
      <c r="G42" s="80"/>
      <c r="H42" s="80"/>
      <c r="I42" s="80"/>
      <c r="J42" s="63"/>
      <c r="K42" s="63"/>
      <c r="L42" s="62"/>
      <c r="M42" s="62"/>
      <c r="N42" s="62">
        <v>630</v>
      </c>
      <c r="O42" s="66"/>
      <c r="P42" s="81">
        <v>1</v>
      </c>
      <c r="Q42" s="96">
        <v>0.4375</v>
      </c>
      <c r="R42" s="92">
        <v>1</v>
      </c>
      <c r="S42" s="101">
        <v>30</v>
      </c>
      <c r="T42" s="92">
        <v>1</v>
      </c>
      <c r="U42" s="101">
        <v>30</v>
      </c>
      <c r="V42" s="94">
        <f t="shared" si="0"/>
        <v>2</v>
      </c>
      <c r="W42" s="97">
        <v>2</v>
      </c>
      <c r="X42" s="98">
        <v>0.4375</v>
      </c>
      <c r="Y42" s="92">
        <v>1</v>
      </c>
      <c r="Z42" s="101">
        <v>30</v>
      </c>
      <c r="AA42" s="92">
        <v>1</v>
      </c>
      <c r="AB42" s="101">
        <v>30</v>
      </c>
      <c r="AC42" s="94">
        <f t="shared" si="1"/>
        <v>2</v>
      </c>
    </row>
    <row r="43" spans="1:38" ht="15.75" customHeight="1">
      <c r="A43" s="80"/>
      <c r="B43" s="80"/>
      <c r="C43" s="80"/>
      <c r="D43" s="80"/>
      <c r="E43" s="80"/>
      <c r="F43" s="80"/>
      <c r="G43" s="80"/>
      <c r="H43" s="80"/>
      <c r="I43" s="80"/>
      <c r="J43" s="63"/>
      <c r="K43" s="63"/>
      <c r="L43" s="62"/>
      <c r="M43" s="62"/>
      <c r="N43" s="62">
        <v>660</v>
      </c>
      <c r="O43" s="66"/>
      <c r="P43" s="81">
        <v>1</v>
      </c>
      <c r="Q43" s="96">
        <v>0.45833333333333298</v>
      </c>
      <c r="R43" s="92">
        <v>1</v>
      </c>
      <c r="S43" s="101">
        <v>30</v>
      </c>
      <c r="T43" s="92">
        <v>1</v>
      </c>
      <c r="U43" s="101">
        <v>30</v>
      </c>
      <c r="V43" s="94">
        <f t="shared" si="0"/>
        <v>2</v>
      </c>
      <c r="W43" s="97">
        <v>2</v>
      </c>
      <c r="X43" s="98">
        <v>0.45833333333333298</v>
      </c>
      <c r="Y43" s="92">
        <v>1</v>
      </c>
      <c r="Z43" s="101">
        <v>30</v>
      </c>
      <c r="AA43" s="92">
        <v>1</v>
      </c>
      <c r="AB43" s="101">
        <v>30</v>
      </c>
      <c r="AC43" s="94">
        <f t="shared" si="1"/>
        <v>2</v>
      </c>
    </row>
    <row r="44" spans="1:38" ht="15.75" customHeight="1">
      <c r="A44" s="80"/>
      <c r="B44" s="80"/>
      <c r="C44" s="80"/>
      <c r="D44" s="80"/>
      <c r="E44" s="80"/>
      <c r="F44" s="80"/>
      <c r="G44" s="80"/>
      <c r="H44" s="80"/>
      <c r="I44" s="80"/>
      <c r="J44" s="63"/>
      <c r="K44" s="63"/>
      <c r="L44" s="62"/>
      <c r="M44" s="62"/>
      <c r="N44" s="62">
        <v>690</v>
      </c>
      <c r="O44" s="66"/>
      <c r="P44" s="81">
        <v>1</v>
      </c>
      <c r="Q44" s="96">
        <v>0.47916666666666702</v>
      </c>
      <c r="R44" s="92">
        <v>1</v>
      </c>
      <c r="S44" s="101">
        <v>30</v>
      </c>
      <c r="T44" s="92">
        <v>1</v>
      </c>
      <c r="U44" s="101">
        <v>30</v>
      </c>
      <c r="V44" s="94">
        <f t="shared" si="0"/>
        <v>2</v>
      </c>
      <c r="W44" s="97">
        <v>2</v>
      </c>
      <c r="X44" s="98">
        <v>0.47916666666666702</v>
      </c>
      <c r="Y44" s="92">
        <v>1</v>
      </c>
      <c r="Z44" s="101">
        <v>30</v>
      </c>
      <c r="AA44" s="92">
        <v>1</v>
      </c>
      <c r="AB44" s="101">
        <v>30</v>
      </c>
      <c r="AC44" s="94">
        <f t="shared" si="1"/>
        <v>2</v>
      </c>
    </row>
    <row r="45" spans="1:38" ht="15.75" customHeight="1">
      <c r="A45" s="80"/>
      <c r="B45" s="80"/>
      <c r="C45" s="80"/>
      <c r="D45" s="80"/>
      <c r="E45" s="80"/>
      <c r="F45" s="80"/>
      <c r="G45" s="80"/>
      <c r="H45" s="80"/>
      <c r="I45" s="80"/>
      <c r="J45" s="63"/>
      <c r="K45" s="63"/>
      <c r="L45" s="62"/>
      <c r="M45" s="62"/>
      <c r="N45" s="62">
        <v>720</v>
      </c>
      <c r="O45" s="66"/>
      <c r="P45" s="81">
        <v>1</v>
      </c>
      <c r="Q45" s="96">
        <v>0.5</v>
      </c>
      <c r="R45" s="92">
        <v>1</v>
      </c>
      <c r="S45" s="101">
        <v>30</v>
      </c>
      <c r="T45" s="92">
        <v>1</v>
      </c>
      <c r="U45" s="101">
        <v>30</v>
      </c>
      <c r="V45" s="94">
        <f t="shared" si="0"/>
        <v>2</v>
      </c>
      <c r="W45" s="97">
        <v>2</v>
      </c>
      <c r="X45" s="98">
        <v>0.5</v>
      </c>
      <c r="Y45" s="92">
        <v>1</v>
      </c>
      <c r="Z45" s="101">
        <v>30</v>
      </c>
      <c r="AA45" s="92">
        <v>1</v>
      </c>
      <c r="AB45" s="101">
        <v>30</v>
      </c>
      <c r="AC45" s="94">
        <f t="shared" si="1"/>
        <v>2</v>
      </c>
    </row>
    <row r="46" spans="1:38" ht="15.75" customHeight="1">
      <c r="A46" s="80"/>
      <c r="B46" s="80"/>
      <c r="C46" s="80"/>
      <c r="D46" s="80"/>
      <c r="E46" s="80"/>
      <c r="F46" s="80"/>
      <c r="G46" s="80"/>
      <c r="H46" s="80"/>
      <c r="I46" s="80"/>
      <c r="J46" s="63"/>
      <c r="K46" s="63"/>
      <c r="L46" s="62"/>
      <c r="M46" s="62"/>
      <c r="N46" s="62">
        <v>750</v>
      </c>
      <c r="O46" s="66"/>
      <c r="P46" s="81">
        <v>1</v>
      </c>
      <c r="Q46" s="96">
        <v>0.52083333333333337</v>
      </c>
      <c r="R46" s="92">
        <v>1</v>
      </c>
      <c r="S46" s="101">
        <v>30</v>
      </c>
      <c r="T46" s="92">
        <v>1</v>
      </c>
      <c r="U46" s="101">
        <v>30</v>
      </c>
      <c r="V46" s="94">
        <f t="shared" si="0"/>
        <v>2</v>
      </c>
      <c r="W46" s="97">
        <v>2</v>
      </c>
      <c r="X46" s="98">
        <v>0.52083333333333337</v>
      </c>
      <c r="Y46" s="92">
        <v>1</v>
      </c>
      <c r="Z46" s="101">
        <v>30</v>
      </c>
      <c r="AA46" s="92">
        <v>1</v>
      </c>
      <c r="AB46" s="101">
        <v>30</v>
      </c>
      <c r="AC46" s="94">
        <f t="shared" si="1"/>
        <v>2</v>
      </c>
    </row>
    <row r="47" spans="1:38" ht="15.75" customHeight="1">
      <c r="A47" s="80"/>
      <c r="B47" s="80"/>
      <c r="C47" s="80"/>
      <c r="D47" s="80"/>
      <c r="E47" s="80"/>
      <c r="F47" s="80"/>
      <c r="G47" s="80"/>
      <c r="H47" s="80"/>
      <c r="I47" s="80"/>
      <c r="J47" s="63"/>
      <c r="K47" s="63"/>
      <c r="L47" s="62"/>
      <c r="M47" s="62"/>
      <c r="N47" s="62">
        <v>780</v>
      </c>
      <c r="O47" s="66"/>
      <c r="P47" s="81">
        <v>1</v>
      </c>
      <c r="Q47" s="96">
        <v>0.54166666666666663</v>
      </c>
      <c r="R47" s="92">
        <v>1</v>
      </c>
      <c r="S47" s="101">
        <v>30</v>
      </c>
      <c r="T47" s="92">
        <v>1</v>
      </c>
      <c r="U47" s="101">
        <v>30</v>
      </c>
      <c r="V47" s="94">
        <f t="shared" si="0"/>
        <v>2</v>
      </c>
      <c r="W47" s="97">
        <v>2</v>
      </c>
      <c r="X47" s="98">
        <v>0.54166666666666663</v>
      </c>
      <c r="Y47" s="92">
        <v>1</v>
      </c>
      <c r="Z47" s="101">
        <v>30</v>
      </c>
      <c r="AA47" s="92">
        <v>1</v>
      </c>
      <c r="AB47" s="101">
        <v>30</v>
      </c>
      <c r="AC47" s="94">
        <f t="shared" si="1"/>
        <v>2</v>
      </c>
    </row>
    <row r="48" spans="1:38" ht="15.75" customHeight="1">
      <c r="A48" s="80"/>
      <c r="B48" s="80"/>
      <c r="C48" s="80"/>
      <c r="D48" s="80"/>
      <c r="E48" s="80"/>
      <c r="F48" s="80"/>
      <c r="G48" s="80"/>
      <c r="H48" s="80"/>
      <c r="I48" s="80"/>
      <c r="J48" s="63"/>
      <c r="K48" s="63"/>
      <c r="L48" s="62"/>
      <c r="M48" s="62"/>
      <c r="N48" s="62">
        <v>810</v>
      </c>
      <c r="O48" s="66"/>
      <c r="P48" s="81">
        <v>1</v>
      </c>
      <c r="Q48" s="96">
        <v>0.5625</v>
      </c>
      <c r="R48" s="92">
        <v>1</v>
      </c>
      <c r="S48" s="101">
        <v>30</v>
      </c>
      <c r="T48" s="92">
        <v>1</v>
      </c>
      <c r="U48" s="101">
        <v>30</v>
      </c>
      <c r="V48" s="94">
        <f t="shared" si="0"/>
        <v>2</v>
      </c>
      <c r="W48" s="97">
        <v>2</v>
      </c>
      <c r="X48" s="98">
        <v>0.5625</v>
      </c>
      <c r="Y48" s="92">
        <v>1</v>
      </c>
      <c r="Z48" s="101">
        <v>30</v>
      </c>
      <c r="AA48" s="92">
        <v>1</v>
      </c>
      <c r="AB48" s="101">
        <v>30</v>
      </c>
      <c r="AC48" s="94">
        <f t="shared" si="1"/>
        <v>2</v>
      </c>
    </row>
    <row r="49" spans="1:34" ht="15.75" customHeight="1">
      <c r="A49" s="80"/>
      <c r="B49" s="80"/>
      <c r="C49" s="80"/>
      <c r="D49" s="80"/>
      <c r="E49" s="80"/>
      <c r="F49" s="80"/>
      <c r="G49" s="80"/>
      <c r="H49" s="80"/>
      <c r="I49" s="80"/>
      <c r="J49" s="63"/>
      <c r="K49" s="63"/>
      <c r="L49" s="62"/>
      <c r="M49" s="62"/>
      <c r="N49" s="62">
        <v>840</v>
      </c>
      <c r="O49" s="66"/>
      <c r="P49" s="81">
        <v>1</v>
      </c>
      <c r="Q49" s="96">
        <v>0.58333333333333337</v>
      </c>
      <c r="R49" s="92">
        <v>1</v>
      </c>
      <c r="S49" s="101">
        <v>30</v>
      </c>
      <c r="T49" s="92">
        <v>1</v>
      </c>
      <c r="U49" s="101">
        <v>30</v>
      </c>
      <c r="V49" s="94">
        <f t="shared" si="0"/>
        <v>2</v>
      </c>
      <c r="W49" s="97">
        <v>2</v>
      </c>
      <c r="X49" s="98">
        <v>0.58333333333333337</v>
      </c>
      <c r="Y49" s="92">
        <v>1</v>
      </c>
      <c r="Z49" s="101">
        <v>30</v>
      </c>
      <c r="AA49" s="92">
        <v>1</v>
      </c>
      <c r="AB49" s="101">
        <v>30</v>
      </c>
      <c r="AC49" s="94">
        <f t="shared" si="1"/>
        <v>2</v>
      </c>
      <c r="AH49" s="68"/>
    </row>
    <row r="50" spans="1:34" ht="15.75" customHeight="1">
      <c r="A50" s="80"/>
      <c r="B50" s="80"/>
      <c r="C50" s="80"/>
      <c r="D50" s="80"/>
      <c r="E50" s="80"/>
      <c r="F50" s="80"/>
      <c r="G50" s="80"/>
      <c r="H50" s="80"/>
      <c r="I50" s="80"/>
      <c r="J50" s="63"/>
      <c r="K50" s="63"/>
      <c r="L50" s="62"/>
      <c r="M50" s="62"/>
      <c r="N50" s="62">
        <v>870</v>
      </c>
      <c r="O50" s="66"/>
      <c r="P50" s="81">
        <v>1</v>
      </c>
      <c r="Q50" s="96">
        <v>0.60416666666666663</v>
      </c>
      <c r="R50" s="92">
        <v>1</v>
      </c>
      <c r="S50" s="101">
        <v>30</v>
      </c>
      <c r="T50" s="92">
        <v>1</v>
      </c>
      <c r="U50" s="101">
        <v>30</v>
      </c>
      <c r="V50" s="94">
        <f t="shared" si="0"/>
        <v>2</v>
      </c>
      <c r="W50" s="97">
        <v>2</v>
      </c>
      <c r="X50" s="98">
        <v>0.60416666666666663</v>
      </c>
      <c r="Y50" s="92">
        <v>1</v>
      </c>
      <c r="Z50" s="101">
        <v>30</v>
      </c>
      <c r="AA50" s="92">
        <v>1</v>
      </c>
      <c r="AB50" s="101">
        <v>30</v>
      </c>
      <c r="AC50" s="94">
        <f t="shared" si="1"/>
        <v>2</v>
      </c>
      <c r="AH50" s="68"/>
    </row>
    <row r="51" spans="1:34" ht="15.75" customHeight="1">
      <c r="A51" s="80"/>
      <c r="B51" s="80"/>
      <c r="C51" s="80"/>
      <c r="D51" s="80"/>
      <c r="E51" s="80"/>
      <c r="F51" s="80"/>
      <c r="G51" s="80"/>
      <c r="H51" s="80"/>
      <c r="I51" s="80"/>
      <c r="J51" s="63"/>
      <c r="K51" s="63"/>
      <c r="L51" s="62"/>
      <c r="M51" s="62"/>
      <c r="N51" s="62">
        <v>900</v>
      </c>
      <c r="O51" s="66"/>
      <c r="P51" s="81">
        <v>1</v>
      </c>
      <c r="Q51" s="96">
        <v>0.625</v>
      </c>
      <c r="R51" s="92">
        <v>1</v>
      </c>
      <c r="S51" s="101">
        <v>30</v>
      </c>
      <c r="T51" s="92">
        <v>1</v>
      </c>
      <c r="U51" s="101">
        <v>30</v>
      </c>
      <c r="V51" s="94">
        <f t="shared" si="0"/>
        <v>2</v>
      </c>
      <c r="W51" s="97">
        <v>2</v>
      </c>
      <c r="X51" s="98">
        <v>0.625</v>
      </c>
      <c r="Y51" s="92">
        <v>1</v>
      </c>
      <c r="Z51" s="101">
        <v>30</v>
      </c>
      <c r="AA51" s="92">
        <v>1</v>
      </c>
      <c r="AB51" s="101">
        <v>30</v>
      </c>
      <c r="AC51" s="94">
        <f t="shared" si="1"/>
        <v>2</v>
      </c>
      <c r="AH51" s="68"/>
    </row>
    <row r="52" spans="1:34" ht="15.75" customHeight="1">
      <c r="A52" s="80"/>
      <c r="B52" s="80"/>
      <c r="C52" s="80"/>
      <c r="D52" s="80"/>
      <c r="E52" s="80"/>
      <c r="F52" s="80"/>
      <c r="G52" s="80"/>
      <c r="H52" s="80"/>
      <c r="I52" s="80"/>
      <c r="J52" s="63"/>
      <c r="K52" s="63"/>
      <c r="L52" s="62"/>
      <c r="M52" s="62"/>
      <c r="N52" s="62">
        <v>930</v>
      </c>
      <c r="O52" s="66"/>
      <c r="P52" s="81">
        <v>1</v>
      </c>
      <c r="Q52" s="96">
        <v>0.64583333333333337</v>
      </c>
      <c r="R52" s="92">
        <v>1</v>
      </c>
      <c r="S52" s="101">
        <v>30</v>
      </c>
      <c r="T52" s="92">
        <v>1</v>
      </c>
      <c r="U52" s="101">
        <v>30</v>
      </c>
      <c r="V52" s="94">
        <f t="shared" si="0"/>
        <v>2</v>
      </c>
      <c r="W52" s="97">
        <v>2</v>
      </c>
      <c r="X52" s="98">
        <v>0.64583333333333337</v>
      </c>
      <c r="Y52" s="92">
        <v>1</v>
      </c>
      <c r="Z52" s="101">
        <v>30</v>
      </c>
      <c r="AA52" s="92">
        <v>1</v>
      </c>
      <c r="AB52" s="101">
        <v>30</v>
      </c>
      <c r="AC52" s="94">
        <f t="shared" si="1"/>
        <v>2</v>
      </c>
      <c r="AH52" s="68"/>
    </row>
    <row r="53" spans="1:34" ht="15.75" customHeight="1">
      <c r="A53" s="80"/>
      <c r="B53" s="80"/>
      <c r="C53" s="80"/>
      <c r="D53" s="80"/>
      <c r="E53" s="80"/>
      <c r="F53" s="80"/>
      <c r="G53" s="80"/>
      <c r="H53" s="80"/>
      <c r="I53" s="80"/>
      <c r="J53" s="63"/>
      <c r="K53" s="63"/>
      <c r="L53" s="62"/>
      <c r="M53" s="62"/>
      <c r="N53" s="62">
        <v>960</v>
      </c>
      <c r="O53" s="66"/>
      <c r="P53" s="81">
        <v>1</v>
      </c>
      <c r="Q53" s="96">
        <v>0.66666666666666663</v>
      </c>
      <c r="R53" s="92">
        <v>1</v>
      </c>
      <c r="S53" s="101">
        <v>30</v>
      </c>
      <c r="T53" s="92">
        <v>1</v>
      </c>
      <c r="U53" s="101">
        <v>30</v>
      </c>
      <c r="V53" s="94">
        <f t="shared" si="0"/>
        <v>2</v>
      </c>
      <c r="W53" s="97">
        <v>2</v>
      </c>
      <c r="X53" s="98">
        <v>0.66666666666666663</v>
      </c>
      <c r="Y53" s="92">
        <v>1</v>
      </c>
      <c r="Z53" s="101">
        <v>30</v>
      </c>
      <c r="AA53" s="92">
        <v>1</v>
      </c>
      <c r="AB53" s="101">
        <v>30</v>
      </c>
      <c r="AC53" s="94">
        <f t="shared" si="1"/>
        <v>2</v>
      </c>
      <c r="AH53" s="68"/>
    </row>
    <row r="54" spans="1:34" ht="15.75" customHeight="1">
      <c r="A54" s="80"/>
      <c r="B54" s="80"/>
      <c r="C54" s="80"/>
      <c r="D54" s="80"/>
      <c r="E54" s="80"/>
      <c r="F54" s="80"/>
      <c r="G54" s="80"/>
      <c r="H54" s="80"/>
      <c r="I54" s="80"/>
      <c r="J54" s="63"/>
      <c r="K54" s="63"/>
      <c r="L54" s="62"/>
      <c r="M54" s="62"/>
      <c r="N54" s="62">
        <v>990</v>
      </c>
      <c r="O54" s="66"/>
      <c r="P54" s="81">
        <v>1</v>
      </c>
      <c r="Q54" s="96">
        <v>0.6875</v>
      </c>
      <c r="R54" s="92">
        <v>1</v>
      </c>
      <c r="S54" s="101">
        <v>30</v>
      </c>
      <c r="T54" s="92">
        <v>1</v>
      </c>
      <c r="U54" s="101">
        <v>30</v>
      </c>
      <c r="V54" s="94">
        <f t="shared" si="0"/>
        <v>2</v>
      </c>
      <c r="W54" s="97">
        <v>2</v>
      </c>
      <c r="X54" s="98">
        <v>0.6875</v>
      </c>
      <c r="Y54" s="92">
        <v>1</v>
      </c>
      <c r="Z54" s="101">
        <v>30</v>
      </c>
      <c r="AA54" s="92">
        <v>1</v>
      </c>
      <c r="AB54" s="101">
        <v>30</v>
      </c>
      <c r="AC54" s="94">
        <f t="shared" si="1"/>
        <v>2</v>
      </c>
      <c r="AH54" s="68"/>
    </row>
    <row r="55" spans="1:34" ht="15.75" customHeight="1">
      <c r="A55" s="80"/>
      <c r="B55" s="80"/>
      <c r="C55" s="80"/>
      <c r="D55" s="80"/>
      <c r="E55" s="80"/>
      <c r="F55" s="80"/>
      <c r="G55" s="80"/>
      <c r="H55" s="80"/>
      <c r="I55" s="80"/>
      <c r="J55" s="63"/>
      <c r="K55" s="63"/>
      <c r="L55" s="62"/>
      <c r="M55" s="62"/>
      <c r="N55" s="62">
        <v>1020</v>
      </c>
      <c r="O55" s="66"/>
      <c r="P55" s="81">
        <v>1</v>
      </c>
      <c r="Q55" s="96">
        <v>0.70833333333333337</v>
      </c>
      <c r="R55" s="92">
        <v>1</v>
      </c>
      <c r="S55" s="101">
        <v>30</v>
      </c>
      <c r="T55" s="92">
        <v>1</v>
      </c>
      <c r="U55" s="101">
        <v>30</v>
      </c>
      <c r="V55" s="94">
        <f t="shared" si="0"/>
        <v>2</v>
      </c>
      <c r="W55" s="97">
        <v>2</v>
      </c>
      <c r="X55" s="98">
        <v>0.70833333333333337</v>
      </c>
      <c r="Y55" s="92">
        <v>1</v>
      </c>
      <c r="Z55" s="101">
        <v>30</v>
      </c>
      <c r="AA55" s="92">
        <v>1</v>
      </c>
      <c r="AB55" s="101">
        <v>30</v>
      </c>
      <c r="AC55" s="94">
        <f t="shared" si="1"/>
        <v>2</v>
      </c>
      <c r="AH55" s="68"/>
    </row>
    <row r="56" spans="1:34" ht="15.75" customHeight="1">
      <c r="A56" s="80"/>
      <c r="B56" s="80"/>
      <c r="C56" s="80"/>
      <c r="D56" s="80"/>
      <c r="E56" s="80"/>
      <c r="F56" s="80"/>
      <c r="G56" s="80"/>
      <c r="H56" s="80"/>
      <c r="I56" s="80"/>
      <c r="J56" s="63"/>
      <c r="K56" s="63"/>
      <c r="L56" s="62"/>
      <c r="M56" s="62"/>
      <c r="N56" s="62">
        <v>1050</v>
      </c>
      <c r="O56" s="66"/>
      <c r="P56" s="81">
        <v>1</v>
      </c>
      <c r="Q56" s="96">
        <v>0.72916666666666663</v>
      </c>
      <c r="R56" s="92">
        <v>1</v>
      </c>
      <c r="S56" s="101">
        <v>30</v>
      </c>
      <c r="T56" s="92">
        <v>1</v>
      </c>
      <c r="U56" s="101">
        <v>30</v>
      </c>
      <c r="V56" s="94">
        <f t="shared" si="0"/>
        <v>2</v>
      </c>
      <c r="W56" s="97">
        <v>2</v>
      </c>
      <c r="X56" s="98">
        <v>0.72916666666666663</v>
      </c>
      <c r="Y56" s="92">
        <v>1</v>
      </c>
      <c r="Z56" s="101">
        <v>30</v>
      </c>
      <c r="AA56" s="92">
        <v>1</v>
      </c>
      <c r="AB56" s="101">
        <v>30</v>
      </c>
      <c r="AC56" s="94">
        <f t="shared" si="1"/>
        <v>2</v>
      </c>
      <c r="AH56" s="68"/>
    </row>
    <row r="57" spans="1:34" ht="15.75" customHeight="1">
      <c r="A57" s="80"/>
      <c r="B57" s="80"/>
      <c r="C57" s="80"/>
      <c r="D57" s="80"/>
      <c r="E57" s="80"/>
      <c r="F57" s="80"/>
      <c r="G57" s="80"/>
      <c r="H57" s="80"/>
      <c r="I57" s="80"/>
      <c r="J57" s="63"/>
      <c r="K57" s="63"/>
      <c r="L57" s="62"/>
      <c r="M57" s="62"/>
      <c r="N57" s="62">
        <v>1080</v>
      </c>
      <c r="O57" s="66"/>
      <c r="P57" s="81">
        <v>1</v>
      </c>
      <c r="Q57" s="96">
        <v>0.75</v>
      </c>
      <c r="R57" s="92">
        <v>1</v>
      </c>
      <c r="S57" s="101">
        <v>30</v>
      </c>
      <c r="T57" s="92">
        <v>1</v>
      </c>
      <c r="U57" s="101">
        <v>30</v>
      </c>
      <c r="V57" s="94">
        <f t="shared" si="0"/>
        <v>2</v>
      </c>
      <c r="W57" s="97">
        <v>2</v>
      </c>
      <c r="X57" s="98">
        <v>0.75</v>
      </c>
      <c r="Y57" s="92">
        <v>1</v>
      </c>
      <c r="Z57" s="101">
        <v>30</v>
      </c>
      <c r="AA57" s="92">
        <v>1</v>
      </c>
      <c r="AB57" s="101">
        <v>30</v>
      </c>
      <c r="AC57" s="94">
        <f t="shared" si="1"/>
        <v>2</v>
      </c>
      <c r="AH57" s="68"/>
    </row>
    <row r="58" spans="1:34" ht="15.75" customHeight="1">
      <c r="A58" s="80"/>
      <c r="B58" s="80"/>
      <c r="C58" s="80"/>
      <c r="D58" s="80"/>
      <c r="E58" s="80"/>
      <c r="F58" s="80"/>
      <c r="G58" s="80"/>
      <c r="H58" s="80"/>
      <c r="I58" s="80"/>
      <c r="J58" s="63"/>
      <c r="K58" s="63"/>
      <c r="L58" s="62"/>
      <c r="M58" s="62"/>
      <c r="N58" s="62">
        <v>1110</v>
      </c>
      <c r="O58" s="66"/>
      <c r="P58" s="81">
        <v>1</v>
      </c>
      <c r="Q58" s="96">
        <v>0.77083333333333337</v>
      </c>
      <c r="R58" s="92">
        <v>1</v>
      </c>
      <c r="S58" s="101">
        <v>30</v>
      </c>
      <c r="T58" s="92">
        <v>1</v>
      </c>
      <c r="U58" s="101">
        <v>30</v>
      </c>
      <c r="V58" s="94">
        <f t="shared" si="0"/>
        <v>2</v>
      </c>
      <c r="W58" s="97">
        <v>2</v>
      </c>
      <c r="X58" s="98">
        <v>0.77083333333333337</v>
      </c>
      <c r="Y58" s="92">
        <v>1</v>
      </c>
      <c r="Z58" s="101">
        <v>30</v>
      </c>
      <c r="AA58" s="92">
        <v>1</v>
      </c>
      <c r="AB58" s="101">
        <v>30</v>
      </c>
      <c r="AC58" s="94">
        <f t="shared" si="1"/>
        <v>2</v>
      </c>
      <c r="AH58" s="68"/>
    </row>
    <row r="59" spans="1:34" ht="15.75" customHeight="1">
      <c r="A59" s="80"/>
      <c r="B59" s="80"/>
      <c r="C59" s="80"/>
      <c r="D59" s="80"/>
      <c r="E59" s="80"/>
      <c r="F59" s="80"/>
      <c r="G59" s="80"/>
      <c r="H59" s="80"/>
      <c r="I59" s="80"/>
      <c r="J59" s="63"/>
      <c r="K59" s="63"/>
      <c r="L59" s="62"/>
      <c r="M59" s="62"/>
      <c r="N59" s="62">
        <v>1140</v>
      </c>
      <c r="O59" s="66"/>
      <c r="P59" s="81">
        <v>1</v>
      </c>
      <c r="Q59" s="96">
        <v>0.79166666666666663</v>
      </c>
      <c r="R59" s="92">
        <v>1</v>
      </c>
      <c r="S59" s="101">
        <v>30</v>
      </c>
      <c r="T59" s="92">
        <v>1</v>
      </c>
      <c r="U59" s="101">
        <v>30</v>
      </c>
      <c r="V59" s="94">
        <f t="shared" si="0"/>
        <v>2</v>
      </c>
      <c r="W59" s="97">
        <v>2</v>
      </c>
      <c r="X59" s="98">
        <v>0.79166666666666663</v>
      </c>
      <c r="Y59" s="92">
        <v>1</v>
      </c>
      <c r="Z59" s="101">
        <v>30</v>
      </c>
      <c r="AA59" s="92">
        <v>1</v>
      </c>
      <c r="AB59" s="101">
        <v>30</v>
      </c>
      <c r="AC59" s="94">
        <f t="shared" si="1"/>
        <v>2</v>
      </c>
      <c r="AH59" s="68"/>
    </row>
    <row r="60" spans="1:34" ht="15.75" customHeight="1">
      <c r="A60" s="80"/>
      <c r="B60" s="80"/>
      <c r="C60" s="80"/>
      <c r="D60" s="80"/>
      <c r="E60" s="102"/>
      <c r="F60" s="102"/>
      <c r="G60" s="102"/>
      <c r="H60" s="102"/>
      <c r="I60" s="102"/>
      <c r="J60" s="63"/>
      <c r="K60" s="63"/>
      <c r="L60" s="62"/>
      <c r="M60" s="62"/>
      <c r="N60" s="62">
        <v>1170</v>
      </c>
      <c r="O60" s="66"/>
      <c r="P60" s="81">
        <v>1</v>
      </c>
      <c r="Q60" s="96">
        <v>0.8125</v>
      </c>
      <c r="R60" s="92">
        <v>1</v>
      </c>
      <c r="S60" s="101">
        <v>30</v>
      </c>
      <c r="T60" s="92">
        <v>1</v>
      </c>
      <c r="U60" s="101">
        <v>30</v>
      </c>
      <c r="V60" s="94">
        <f t="shared" si="0"/>
        <v>2</v>
      </c>
      <c r="W60" s="97">
        <v>2</v>
      </c>
      <c r="X60" s="98">
        <v>0.8125</v>
      </c>
      <c r="Y60" s="92">
        <v>1</v>
      </c>
      <c r="Z60" s="101">
        <v>30</v>
      </c>
      <c r="AA60" s="92">
        <v>1</v>
      </c>
      <c r="AB60" s="101">
        <v>30</v>
      </c>
      <c r="AC60" s="94">
        <f t="shared" si="1"/>
        <v>2</v>
      </c>
      <c r="AH60" s="68"/>
    </row>
    <row r="61" spans="1:34" ht="15.75" customHeight="1">
      <c r="A61" s="80"/>
      <c r="B61" s="80"/>
      <c r="C61" s="80"/>
      <c r="D61" s="80"/>
      <c r="E61" s="80"/>
      <c r="F61" s="80"/>
      <c r="G61" s="80"/>
      <c r="H61" s="80"/>
      <c r="I61" s="80"/>
      <c r="J61" s="63"/>
      <c r="K61" s="63"/>
      <c r="L61" s="62"/>
      <c r="M61" s="62"/>
      <c r="N61" s="62">
        <v>1200</v>
      </c>
      <c r="O61" s="66"/>
      <c r="P61" s="81">
        <v>1</v>
      </c>
      <c r="Q61" s="96">
        <v>0.83333333333333337</v>
      </c>
      <c r="R61" s="92">
        <v>1</v>
      </c>
      <c r="S61" s="92">
        <v>30</v>
      </c>
      <c r="T61" s="92">
        <v>1</v>
      </c>
      <c r="U61" s="92">
        <v>30</v>
      </c>
      <c r="V61" s="94">
        <f t="shared" si="0"/>
        <v>2</v>
      </c>
      <c r="W61" s="97">
        <v>2</v>
      </c>
      <c r="X61" s="98">
        <v>0.83333333333333337</v>
      </c>
      <c r="Y61" s="92">
        <v>1</v>
      </c>
      <c r="Z61" s="92">
        <v>30</v>
      </c>
      <c r="AA61" s="92">
        <v>1</v>
      </c>
      <c r="AB61" s="92">
        <v>30</v>
      </c>
      <c r="AC61" s="94">
        <f t="shared" si="1"/>
        <v>2</v>
      </c>
      <c r="AH61" s="68"/>
    </row>
    <row r="62" spans="1:34" ht="15.75" customHeight="1">
      <c r="A62" s="80"/>
      <c r="B62" s="80"/>
      <c r="C62" s="80"/>
      <c r="D62" s="103"/>
      <c r="E62" s="103"/>
      <c r="F62" s="103"/>
      <c r="G62" s="103"/>
      <c r="H62" s="103"/>
      <c r="I62" s="103"/>
      <c r="J62" s="63"/>
      <c r="K62" s="63"/>
      <c r="L62" s="62"/>
      <c r="M62" s="62"/>
      <c r="N62" s="62">
        <v>1230</v>
      </c>
      <c r="O62" s="66"/>
      <c r="P62" s="81">
        <v>1</v>
      </c>
      <c r="Q62" s="96">
        <v>0.85416666666666663</v>
      </c>
      <c r="R62" s="92">
        <v>1</v>
      </c>
      <c r="S62" s="92">
        <v>30</v>
      </c>
      <c r="T62" s="92">
        <v>1</v>
      </c>
      <c r="U62" s="92">
        <v>30</v>
      </c>
      <c r="V62" s="94">
        <f t="shared" si="0"/>
        <v>1</v>
      </c>
      <c r="W62" s="97">
        <v>2</v>
      </c>
      <c r="X62" s="98">
        <v>0.85416666666666663</v>
      </c>
      <c r="Y62" s="92">
        <v>1</v>
      </c>
      <c r="Z62" s="92">
        <v>30</v>
      </c>
      <c r="AA62" s="92">
        <v>1</v>
      </c>
      <c r="AB62" s="92">
        <v>30</v>
      </c>
      <c r="AC62" s="94">
        <f t="shared" si="1"/>
        <v>1</v>
      </c>
      <c r="AH62" s="68"/>
    </row>
    <row r="63" spans="1:34" ht="15.75" customHeight="1">
      <c r="A63" s="80"/>
      <c r="B63" s="80"/>
      <c r="C63" s="80"/>
      <c r="D63" s="102"/>
      <c r="E63" s="102"/>
      <c r="F63" s="102"/>
      <c r="G63" s="102"/>
      <c r="H63" s="102"/>
      <c r="I63" s="102"/>
      <c r="J63" s="63"/>
      <c r="K63" s="63"/>
      <c r="L63" s="62"/>
      <c r="M63" s="62"/>
      <c r="N63" s="62">
        <v>1260</v>
      </c>
      <c r="O63" s="66"/>
      <c r="P63" s="81">
        <v>1</v>
      </c>
      <c r="Q63" s="96">
        <v>0.875</v>
      </c>
      <c r="R63" s="92">
        <v>0</v>
      </c>
      <c r="S63" s="92" t="s">
        <v>133</v>
      </c>
      <c r="T63" s="92">
        <v>0</v>
      </c>
      <c r="U63" s="92" t="s">
        <v>133</v>
      </c>
      <c r="V63" s="94">
        <f t="shared" si="0"/>
        <v>0</v>
      </c>
      <c r="W63" s="97">
        <v>2</v>
      </c>
      <c r="X63" s="98">
        <v>0.875</v>
      </c>
      <c r="Y63" s="92">
        <v>0</v>
      </c>
      <c r="Z63" s="92" t="s">
        <v>133</v>
      </c>
      <c r="AA63" s="92">
        <v>0</v>
      </c>
      <c r="AB63" s="92" t="s">
        <v>133</v>
      </c>
      <c r="AC63" s="94">
        <f t="shared" si="1"/>
        <v>0</v>
      </c>
      <c r="AH63" s="68"/>
    </row>
    <row r="64" spans="1:34" ht="15.75" customHeight="1">
      <c r="A64" s="80"/>
      <c r="B64" s="80"/>
      <c r="C64" s="80"/>
      <c r="D64" s="102"/>
      <c r="E64" s="102"/>
      <c r="F64" s="102"/>
      <c r="G64" s="102"/>
      <c r="H64" s="102"/>
      <c r="I64" s="102"/>
      <c r="J64" s="63"/>
      <c r="K64" s="63"/>
      <c r="L64" s="62"/>
      <c r="M64" s="62"/>
      <c r="N64" s="62">
        <v>1290</v>
      </c>
      <c r="O64" s="66"/>
      <c r="P64" s="81">
        <v>1</v>
      </c>
      <c r="Q64" s="96">
        <v>0.89583333333333304</v>
      </c>
      <c r="R64" s="92">
        <v>0</v>
      </c>
      <c r="S64" s="92" t="s">
        <v>133</v>
      </c>
      <c r="T64" s="92">
        <v>0</v>
      </c>
      <c r="U64" s="92" t="s">
        <v>133</v>
      </c>
      <c r="V64" s="94">
        <f t="shared" si="0"/>
        <v>0</v>
      </c>
      <c r="W64" s="97">
        <v>2</v>
      </c>
      <c r="X64" s="98">
        <v>0.89583333333333304</v>
      </c>
      <c r="Y64" s="92">
        <v>0</v>
      </c>
      <c r="Z64" s="92" t="s">
        <v>133</v>
      </c>
      <c r="AA64" s="92">
        <v>0</v>
      </c>
      <c r="AB64" s="92" t="s">
        <v>133</v>
      </c>
      <c r="AC64" s="94">
        <f t="shared" si="1"/>
        <v>0</v>
      </c>
      <c r="AH64" s="68"/>
    </row>
    <row r="65" spans="1:34" ht="15.75" customHeight="1">
      <c r="A65" s="80"/>
      <c r="B65" s="80"/>
      <c r="C65" s="80"/>
      <c r="D65" s="80"/>
      <c r="E65" s="80"/>
      <c r="F65" s="80"/>
      <c r="G65" s="80"/>
      <c r="H65" s="80"/>
      <c r="I65" s="80"/>
      <c r="J65" s="63"/>
      <c r="K65" s="63"/>
      <c r="L65" s="62"/>
      <c r="M65" s="62"/>
      <c r="N65" s="62">
        <v>1320</v>
      </c>
      <c r="O65" s="66"/>
      <c r="P65" s="81">
        <v>1</v>
      </c>
      <c r="Q65" s="96">
        <v>0.91666666666666663</v>
      </c>
      <c r="R65" s="92">
        <v>0</v>
      </c>
      <c r="S65" s="92" t="s">
        <v>133</v>
      </c>
      <c r="T65" s="92">
        <v>0</v>
      </c>
      <c r="U65" s="92" t="s">
        <v>133</v>
      </c>
      <c r="V65" s="94">
        <f t="shared" si="0"/>
        <v>0</v>
      </c>
      <c r="W65" s="97">
        <v>2</v>
      </c>
      <c r="X65" s="98">
        <v>0.91666666666666663</v>
      </c>
      <c r="Y65" s="92">
        <v>0</v>
      </c>
      <c r="Z65" s="92" t="s">
        <v>133</v>
      </c>
      <c r="AA65" s="92">
        <v>0</v>
      </c>
      <c r="AB65" s="92" t="s">
        <v>133</v>
      </c>
      <c r="AC65" s="94">
        <f t="shared" si="1"/>
        <v>0</v>
      </c>
      <c r="AH65" s="68"/>
    </row>
    <row r="66" spans="1:34" ht="15.75" customHeight="1">
      <c r="A66" s="80"/>
      <c r="B66" s="80"/>
      <c r="C66" s="80"/>
      <c r="D66" s="80"/>
      <c r="E66" s="80"/>
      <c r="F66" s="80"/>
      <c r="G66" s="80"/>
      <c r="H66" s="80"/>
      <c r="I66" s="80"/>
      <c r="J66" s="63"/>
      <c r="K66" s="63"/>
      <c r="L66" s="62"/>
      <c r="M66" s="62"/>
      <c r="N66" s="62">
        <v>1350</v>
      </c>
      <c r="O66" s="66"/>
      <c r="P66" s="81">
        <v>1</v>
      </c>
      <c r="Q66" s="96">
        <v>0.9375</v>
      </c>
      <c r="R66" s="92">
        <v>0</v>
      </c>
      <c r="S66" s="92" t="s">
        <v>133</v>
      </c>
      <c r="T66" s="92">
        <v>0</v>
      </c>
      <c r="U66" s="92" t="s">
        <v>133</v>
      </c>
      <c r="V66" s="94">
        <f t="shared" si="0"/>
        <v>0</v>
      </c>
      <c r="W66" s="97">
        <v>2</v>
      </c>
      <c r="X66" s="98">
        <v>0.9375</v>
      </c>
      <c r="Y66" s="92">
        <v>0</v>
      </c>
      <c r="Z66" s="92" t="s">
        <v>133</v>
      </c>
      <c r="AA66" s="92">
        <v>0</v>
      </c>
      <c r="AB66" s="92" t="s">
        <v>133</v>
      </c>
      <c r="AC66" s="94">
        <f t="shared" si="1"/>
        <v>0</v>
      </c>
      <c r="AH66" s="68"/>
    </row>
    <row r="67" spans="1:34" ht="15.75" customHeight="1">
      <c r="A67" s="80"/>
      <c r="B67" s="80"/>
      <c r="C67" s="80"/>
      <c r="D67" s="80"/>
      <c r="E67" s="80"/>
      <c r="F67" s="80"/>
      <c r="G67" s="80"/>
      <c r="H67" s="80"/>
      <c r="I67" s="80"/>
      <c r="J67" s="63"/>
      <c r="K67" s="63"/>
      <c r="L67" s="62"/>
      <c r="M67" s="62"/>
      <c r="N67" s="62">
        <v>1380</v>
      </c>
      <c r="O67" s="66"/>
      <c r="P67" s="81">
        <v>1</v>
      </c>
      <c r="Q67" s="96">
        <v>0.95833333333333337</v>
      </c>
      <c r="R67" s="92">
        <v>0</v>
      </c>
      <c r="S67" s="92" t="s">
        <v>133</v>
      </c>
      <c r="T67" s="92">
        <v>0</v>
      </c>
      <c r="U67" s="92" t="s">
        <v>133</v>
      </c>
      <c r="V67" s="94">
        <f t="shared" si="0"/>
        <v>0</v>
      </c>
      <c r="W67" s="97">
        <v>2</v>
      </c>
      <c r="X67" s="98">
        <v>0.95833333333333337</v>
      </c>
      <c r="Y67" s="92">
        <v>0</v>
      </c>
      <c r="Z67" s="92" t="s">
        <v>133</v>
      </c>
      <c r="AA67" s="92">
        <v>0</v>
      </c>
      <c r="AB67" s="92" t="s">
        <v>133</v>
      </c>
      <c r="AC67" s="94">
        <f t="shared" si="1"/>
        <v>0</v>
      </c>
      <c r="AH67" s="68"/>
    </row>
    <row r="68" spans="1:34" ht="15.75" customHeight="1">
      <c r="A68" s="80"/>
      <c r="B68" s="80"/>
      <c r="C68" s="80"/>
      <c r="D68" s="80"/>
      <c r="E68" s="80"/>
      <c r="F68" s="80"/>
      <c r="G68" s="80"/>
      <c r="H68" s="80"/>
      <c r="I68" s="80"/>
      <c r="J68" s="63"/>
      <c r="K68" s="63"/>
      <c r="L68" s="62"/>
      <c r="M68" s="62"/>
      <c r="N68" s="62">
        <v>1410</v>
      </c>
      <c r="O68" s="66"/>
      <c r="P68" s="81">
        <v>1</v>
      </c>
      <c r="Q68" s="96">
        <v>0.97916666666666663</v>
      </c>
      <c r="R68" s="92">
        <v>0</v>
      </c>
      <c r="S68" s="92" t="s">
        <v>133</v>
      </c>
      <c r="T68" s="92">
        <v>0</v>
      </c>
      <c r="U68" s="92" t="s">
        <v>133</v>
      </c>
      <c r="V68" s="94">
        <f t="shared" si="0"/>
        <v>0</v>
      </c>
      <c r="W68" s="97">
        <v>2</v>
      </c>
      <c r="X68" s="98">
        <v>0.97916666666666663</v>
      </c>
      <c r="Y68" s="92">
        <v>0</v>
      </c>
      <c r="Z68" s="92" t="s">
        <v>133</v>
      </c>
      <c r="AA68" s="92">
        <v>0</v>
      </c>
      <c r="AB68" s="92" t="s">
        <v>133</v>
      </c>
      <c r="AC68" s="94">
        <f t="shared" si="1"/>
        <v>0</v>
      </c>
      <c r="AH68" s="68"/>
    </row>
    <row r="69" spans="1:34" ht="15.75" customHeight="1">
      <c r="A69" s="80"/>
      <c r="B69" s="80"/>
      <c r="C69" s="80"/>
      <c r="D69" s="80"/>
      <c r="E69" s="80"/>
      <c r="F69" s="80"/>
      <c r="G69" s="80"/>
      <c r="H69" s="80"/>
      <c r="I69" s="80"/>
      <c r="J69" s="63"/>
      <c r="K69" s="63"/>
      <c r="L69" s="62"/>
      <c r="M69" s="62"/>
      <c r="N69" s="62">
        <v>0</v>
      </c>
      <c r="O69" s="66"/>
      <c r="P69" s="81">
        <v>1</v>
      </c>
      <c r="Q69" s="96">
        <v>0</v>
      </c>
      <c r="R69" s="92">
        <v>0</v>
      </c>
      <c r="S69" s="92" t="s">
        <v>133</v>
      </c>
      <c r="T69" s="92">
        <v>0</v>
      </c>
      <c r="U69" s="92" t="s">
        <v>133</v>
      </c>
      <c r="V69" s="94">
        <f t="shared" si="0"/>
        <v>0</v>
      </c>
      <c r="W69" s="97">
        <v>2</v>
      </c>
      <c r="X69" s="98">
        <v>0</v>
      </c>
      <c r="Y69" s="92">
        <v>0</v>
      </c>
      <c r="Z69" s="92" t="s">
        <v>133</v>
      </c>
      <c r="AA69" s="92">
        <v>0</v>
      </c>
      <c r="AB69" s="92" t="s">
        <v>133</v>
      </c>
      <c r="AC69" s="94">
        <f t="shared" si="1"/>
        <v>0</v>
      </c>
      <c r="AH69" s="68"/>
    </row>
    <row r="70" spans="1:34" ht="15.75" customHeight="1">
      <c r="A70" s="62"/>
      <c r="B70" s="62"/>
      <c r="C70" s="62"/>
      <c r="D70" s="67"/>
      <c r="E70" s="67"/>
      <c r="F70" s="67"/>
      <c r="G70" s="67"/>
      <c r="H70" s="67"/>
      <c r="I70" s="67"/>
      <c r="J70" s="63"/>
      <c r="K70" s="63"/>
      <c r="L70" s="62"/>
      <c r="M70" s="62"/>
      <c r="N70" s="62">
        <v>30</v>
      </c>
      <c r="O70" s="66"/>
      <c r="P70" s="81">
        <v>1</v>
      </c>
      <c r="Q70" s="96">
        <v>2.0833333333333332E-2</v>
      </c>
      <c r="R70" s="92">
        <v>0</v>
      </c>
      <c r="S70" s="92" t="s">
        <v>133</v>
      </c>
      <c r="T70" s="92">
        <v>0</v>
      </c>
      <c r="U70" s="92" t="s">
        <v>133</v>
      </c>
      <c r="V70" s="94">
        <f t="shared" si="0"/>
        <v>0</v>
      </c>
      <c r="W70" s="97">
        <v>2</v>
      </c>
      <c r="X70" s="98">
        <v>2.0833333333333332E-2</v>
      </c>
      <c r="Y70" s="92">
        <v>0</v>
      </c>
      <c r="Z70" s="92" t="s">
        <v>133</v>
      </c>
      <c r="AA70" s="92">
        <v>0</v>
      </c>
      <c r="AB70" s="92" t="s">
        <v>133</v>
      </c>
      <c r="AC70" s="94">
        <f t="shared" si="1"/>
        <v>0</v>
      </c>
      <c r="AH70" s="68"/>
    </row>
    <row r="71" spans="1:34" ht="15.75" customHeight="1">
      <c r="A71" s="62"/>
      <c r="B71" s="62"/>
      <c r="C71" s="62"/>
      <c r="D71" s="67"/>
      <c r="E71" s="67"/>
      <c r="F71" s="67"/>
      <c r="G71" s="67"/>
      <c r="H71" s="67"/>
      <c r="I71" s="67"/>
      <c r="J71" s="63"/>
      <c r="K71" s="63"/>
      <c r="L71" s="62"/>
      <c r="M71" s="62"/>
      <c r="N71" s="62">
        <v>60</v>
      </c>
      <c r="O71" s="66"/>
      <c r="P71" s="81">
        <v>1</v>
      </c>
      <c r="Q71" s="96">
        <v>4.1666666666666699E-2</v>
      </c>
      <c r="R71" s="92">
        <v>0</v>
      </c>
      <c r="S71" s="92" t="s">
        <v>133</v>
      </c>
      <c r="T71" s="92">
        <v>0</v>
      </c>
      <c r="U71" s="92" t="s">
        <v>133</v>
      </c>
      <c r="V71" s="94">
        <f t="shared" si="0"/>
        <v>0</v>
      </c>
      <c r="W71" s="97">
        <v>2</v>
      </c>
      <c r="X71" s="98">
        <v>4.1666666666666699E-2</v>
      </c>
      <c r="Y71" s="92">
        <v>0</v>
      </c>
      <c r="Z71" s="92" t="s">
        <v>133</v>
      </c>
      <c r="AA71" s="92">
        <v>0</v>
      </c>
      <c r="AB71" s="92" t="s">
        <v>133</v>
      </c>
      <c r="AC71" s="94">
        <f t="shared" si="1"/>
        <v>0</v>
      </c>
      <c r="AH71" s="68"/>
    </row>
    <row r="72" spans="1:34" ht="15.75" customHeight="1">
      <c r="A72" s="62"/>
      <c r="B72" s="62"/>
      <c r="C72" s="62"/>
      <c r="D72" s="62"/>
      <c r="E72" s="62"/>
      <c r="F72" s="62"/>
      <c r="G72" s="62"/>
      <c r="H72" s="62"/>
      <c r="I72" s="62"/>
      <c r="J72" s="63"/>
      <c r="K72" s="63"/>
      <c r="L72" s="62"/>
      <c r="M72" s="62"/>
      <c r="N72" s="62">
        <v>90</v>
      </c>
      <c r="O72" s="66"/>
      <c r="P72" s="81">
        <v>1</v>
      </c>
      <c r="Q72" s="96">
        <v>6.25E-2</v>
      </c>
      <c r="R72" s="92">
        <v>0</v>
      </c>
      <c r="S72" s="92" t="s">
        <v>133</v>
      </c>
      <c r="T72" s="92">
        <v>0</v>
      </c>
      <c r="U72" s="92" t="s">
        <v>133</v>
      </c>
      <c r="V72" s="94">
        <f t="shared" si="0"/>
        <v>0</v>
      </c>
      <c r="W72" s="97">
        <v>2</v>
      </c>
      <c r="X72" s="98">
        <v>6.25E-2</v>
      </c>
      <c r="Y72" s="92">
        <v>0</v>
      </c>
      <c r="Z72" s="92" t="s">
        <v>133</v>
      </c>
      <c r="AA72" s="92">
        <v>0</v>
      </c>
      <c r="AB72" s="92" t="s">
        <v>133</v>
      </c>
      <c r="AC72" s="94">
        <f t="shared" si="1"/>
        <v>0</v>
      </c>
      <c r="AH72" s="68"/>
    </row>
    <row r="73" spans="1:34" ht="15.75" customHeight="1">
      <c r="A73" s="62"/>
      <c r="B73" s="62"/>
      <c r="C73" s="62"/>
      <c r="D73" s="62"/>
      <c r="E73" s="62"/>
      <c r="F73" s="62"/>
      <c r="G73" s="62"/>
      <c r="H73" s="62"/>
      <c r="I73" s="62"/>
      <c r="J73" s="63"/>
      <c r="K73" s="63"/>
      <c r="L73" s="62"/>
      <c r="M73" s="62"/>
      <c r="N73" s="62">
        <v>120</v>
      </c>
      <c r="O73" s="66"/>
      <c r="P73" s="81">
        <v>1</v>
      </c>
      <c r="Q73" s="96">
        <v>8.3333333333333301E-2</v>
      </c>
      <c r="R73" s="92">
        <v>0</v>
      </c>
      <c r="S73" s="92" t="s">
        <v>133</v>
      </c>
      <c r="T73" s="92">
        <v>0</v>
      </c>
      <c r="U73" s="92" t="s">
        <v>133</v>
      </c>
      <c r="V73" s="94">
        <f t="shared" si="0"/>
        <v>0</v>
      </c>
      <c r="W73" s="97">
        <v>2</v>
      </c>
      <c r="X73" s="96">
        <v>8.3333333333333301E-2</v>
      </c>
      <c r="Y73" s="92">
        <v>0</v>
      </c>
      <c r="Z73" s="92" t="s">
        <v>133</v>
      </c>
      <c r="AA73" s="92">
        <v>0</v>
      </c>
      <c r="AB73" s="92" t="s">
        <v>133</v>
      </c>
      <c r="AC73" s="94">
        <f t="shared" si="1"/>
        <v>0</v>
      </c>
      <c r="AH73" s="68"/>
    </row>
    <row r="74" spans="1:34" ht="15.75" customHeight="1">
      <c r="A74" s="62"/>
      <c r="B74" s="62"/>
      <c r="C74" s="62"/>
      <c r="D74" s="62"/>
      <c r="E74" s="62"/>
      <c r="F74" s="62"/>
      <c r="G74" s="62"/>
      <c r="H74" s="62"/>
      <c r="I74" s="62"/>
      <c r="J74" s="63"/>
      <c r="K74" s="63"/>
      <c r="L74" s="62"/>
      <c r="M74" s="62"/>
      <c r="N74" s="62">
        <v>150</v>
      </c>
      <c r="O74" s="66"/>
      <c r="P74" s="81">
        <v>1</v>
      </c>
      <c r="Q74" s="96">
        <v>0.104166666666667</v>
      </c>
      <c r="R74" s="92">
        <v>0</v>
      </c>
      <c r="S74" s="92" t="s">
        <v>133</v>
      </c>
      <c r="T74" s="92">
        <v>0</v>
      </c>
      <c r="U74" s="92" t="s">
        <v>133</v>
      </c>
      <c r="V74" s="90"/>
      <c r="W74" s="97">
        <v>2</v>
      </c>
      <c r="X74" s="96">
        <v>0.104166666666667</v>
      </c>
      <c r="Y74" s="92">
        <v>0</v>
      </c>
      <c r="Z74" s="92" t="s">
        <v>133</v>
      </c>
      <c r="AA74" s="92">
        <v>0</v>
      </c>
      <c r="AB74" s="92" t="s">
        <v>133</v>
      </c>
      <c r="AC74" s="66"/>
      <c r="AH74" s="68"/>
    </row>
    <row r="75" spans="1:34" ht="15.75" customHeight="1">
      <c r="A75" s="62"/>
      <c r="B75" s="62"/>
      <c r="C75" s="62"/>
      <c r="D75" s="62"/>
      <c r="E75" s="62"/>
      <c r="F75" s="62"/>
      <c r="G75" s="62"/>
      <c r="H75" s="62"/>
      <c r="I75" s="62"/>
      <c r="J75" s="63"/>
      <c r="K75" s="63"/>
      <c r="L75" s="62"/>
      <c r="M75" s="62"/>
      <c r="N75" s="62"/>
      <c r="O75" s="66"/>
      <c r="P75" s="149" t="s">
        <v>130</v>
      </c>
      <c r="Q75" s="150"/>
      <c r="R75" s="105">
        <f>SUM(R27:R74)</f>
        <v>28</v>
      </c>
      <c r="S75" s="105"/>
      <c r="T75" s="105">
        <f>SUM(T27:T74)</f>
        <v>28</v>
      </c>
      <c r="U75" s="105"/>
      <c r="V75" s="90"/>
      <c r="W75" s="149" t="s">
        <v>130</v>
      </c>
      <c r="X75" s="150"/>
      <c r="Y75" s="105">
        <f>SUM(Y27:Y74)</f>
        <v>28</v>
      </c>
      <c r="Z75" s="105"/>
      <c r="AA75" s="105">
        <f>SUM(AA27:AA74)</f>
        <v>28</v>
      </c>
      <c r="AB75" s="105"/>
      <c r="AC75" s="66"/>
      <c r="AH75" s="68"/>
    </row>
    <row r="76" spans="1:34" ht="15.75" customHeight="1">
      <c r="A76" s="62"/>
      <c r="B76" s="62"/>
      <c r="C76" s="62"/>
      <c r="D76" s="62"/>
      <c r="E76" s="62"/>
      <c r="F76" s="62"/>
      <c r="G76" s="62"/>
      <c r="H76" s="62"/>
      <c r="I76" s="62"/>
      <c r="J76" s="63"/>
      <c r="K76" s="63"/>
      <c r="L76" s="62"/>
      <c r="M76" s="62"/>
      <c r="N76" s="62"/>
      <c r="O76" s="66"/>
      <c r="P76" s="106"/>
      <c r="Q76" s="106"/>
      <c r="R76" s="106"/>
      <c r="S76" s="106"/>
      <c r="T76" s="106"/>
      <c r="U76" s="106"/>
      <c r="V76" s="90"/>
      <c r="W76" s="106"/>
      <c r="X76" s="106"/>
      <c r="Y76" s="106"/>
      <c r="Z76" s="106"/>
      <c r="AA76" s="106"/>
      <c r="AB76" s="106"/>
      <c r="AC76" s="66"/>
      <c r="AH76" s="68"/>
    </row>
    <row r="77" spans="1:34" ht="15.75" customHeight="1">
      <c r="A77" s="62"/>
      <c r="B77" s="62"/>
      <c r="C77" s="62"/>
      <c r="D77" s="62"/>
      <c r="E77" s="62"/>
      <c r="F77" s="62"/>
      <c r="G77" s="62"/>
      <c r="H77" s="62"/>
      <c r="I77" s="62"/>
      <c r="J77" s="63"/>
      <c r="K77" s="63"/>
      <c r="L77" s="62"/>
      <c r="M77" s="62"/>
      <c r="N77" s="62"/>
      <c r="O77" s="66"/>
      <c r="P77" s="106"/>
      <c r="Q77" s="106"/>
      <c r="R77" s="106"/>
      <c r="S77" s="106"/>
      <c r="T77" s="106"/>
      <c r="U77" s="106"/>
      <c r="V77" s="90"/>
      <c r="W77" s="106"/>
      <c r="X77" s="106"/>
      <c r="Y77" s="106"/>
      <c r="Z77" s="106"/>
      <c r="AA77" s="106"/>
      <c r="AB77" s="106"/>
      <c r="AC77" s="66"/>
      <c r="AH77" s="68"/>
    </row>
    <row r="78" spans="1:34" ht="15.75" customHeight="1">
      <c r="A78" s="62"/>
      <c r="B78" s="62"/>
      <c r="C78" s="62"/>
      <c r="D78" s="62"/>
      <c r="E78" s="62"/>
      <c r="F78" s="62"/>
      <c r="G78" s="62"/>
      <c r="H78" s="62"/>
      <c r="I78" s="62"/>
      <c r="J78" s="63"/>
      <c r="K78" s="63"/>
      <c r="L78" s="62"/>
      <c r="M78" s="62"/>
      <c r="N78" s="62"/>
      <c r="O78" s="66"/>
      <c r="P78" s="106"/>
      <c r="Q78" s="106"/>
      <c r="R78" s="106"/>
      <c r="S78" s="106"/>
      <c r="T78" s="106"/>
      <c r="U78" s="106"/>
      <c r="V78" s="90"/>
      <c r="W78" s="106"/>
      <c r="X78" s="106"/>
      <c r="Y78" s="106"/>
      <c r="Z78" s="106"/>
      <c r="AA78" s="106"/>
      <c r="AB78" s="106"/>
      <c r="AC78" s="66"/>
      <c r="AH78" s="68"/>
    </row>
    <row r="79" spans="1:34" ht="15.75" customHeight="1">
      <c r="A79" s="62"/>
      <c r="B79" s="62"/>
      <c r="C79" s="62"/>
      <c r="D79" s="62"/>
      <c r="E79" s="62"/>
      <c r="F79" s="62"/>
      <c r="G79" s="62"/>
      <c r="H79" s="62"/>
      <c r="I79" s="62"/>
      <c r="J79" s="63"/>
      <c r="K79" s="63"/>
      <c r="L79" s="62"/>
      <c r="M79" s="62"/>
      <c r="N79" s="62"/>
      <c r="O79" s="66"/>
      <c r="P79" s="106"/>
      <c r="Q79" s="106"/>
      <c r="R79" s="106"/>
      <c r="S79" s="106"/>
      <c r="T79" s="106"/>
      <c r="U79" s="106"/>
      <c r="V79" s="90"/>
      <c r="W79" s="106"/>
      <c r="X79" s="106"/>
      <c r="Y79" s="106"/>
      <c r="Z79" s="106"/>
      <c r="AA79" s="106"/>
      <c r="AB79" s="106"/>
      <c r="AC79" s="66"/>
      <c r="AH79" s="68"/>
    </row>
    <row r="80" spans="1:34" ht="15.75" customHeight="1">
      <c r="A80" s="62"/>
      <c r="B80" s="62"/>
      <c r="C80" s="62"/>
      <c r="D80" s="62"/>
      <c r="E80" s="62"/>
      <c r="F80" s="62"/>
      <c r="G80" s="62"/>
      <c r="H80" s="62"/>
      <c r="I80" s="62"/>
      <c r="J80" s="63"/>
      <c r="K80" s="63"/>
      <c r="L80" s="62"/>
      <c r="M80" s="62"/>
      <c r="N80" s="62"/>
      <c r="O80" s="66"/>
      <c r="P80" s="106"/>
      <c r="Q80" s="106"/>
      <c r="R80" s="106"/>
      <c r="S80" s="106"/>
      <c r="T80" s="106"/>
      <c r="U80" s="106"/>
      <c r="V80" s="90"/>
      <c r="W80" s="106"/>
      <c r="X80" s="106"/>
      <c r="Y80" s="106"/>
      <c r="Z80" s="106"/>
      <c r="AA80" s="106"/>
      <c r="AB80" s="106"/>
      <c r="AC80" s="66"/>
      <c r="AH80" s="68"/>
    </row>
    <row r="81" spans="1:34" ht="15.75" customHeight="1">
      <c r="A81" s="62"/>
      <c r="B81" s="62"/>
      <c r="C81" s="62"/>
      <c r="D81" s="62"/>
      <c r="E81" s="62"/>
      <c r="F81" s="62"/>
      <c r="G81" s="62"/>
      <c r="H81" s="62"/>
      <c r="I81" s="62"/>
      <c r="J81" s="63"/>
      <c r="K81" s="63"/>
      <c r="L81" s="62"/>
      <c r="M81" s="62"/>
      <c r="N81" s="62"/>
      <c r="O81" s="66"/>
      <c r="P81" s="106"/>
      <c r="Q81" s="106"/>
      <c r="R81" s="106"/>
      <c r="S81" s="106"/>
      <c r="T81" s="106"/>
      <c r="U81" s="106"/>
      <c r="V81" s="90"/>
      <c r="W81" s="106"/>
      <c r="X81" s="106"/>
      <c r="Y81" s="106"/>
      <c r="Z81" s="106"/>
      <c r="AA81" s="106"/>
      <c r="AB81" s="106"/>
      <c r="AC81" s="66"/>
      <c r="AH81" s="68"/>
    </row>
    <row r="82" spans="1:34" ht="15.75" customHeight="1">
      <c r="A82" s="62"/>
      <c r="B82" s="62"/>
      <c r="C82" s="62"/>
      <c r="D82" s="62"/>
      <c r="E82" s="62"/>
      <c r="F82" s="62"/>
      <c r="G82" s="62"/>
      <c r="H82" s="62"/>
      <c r="I82" s="62"/>
      <c r="J82" s="63"/>
      <c r="K82" s="63"/>
      <c r="L82" s="62"/>
      <c r="M82" s="62"/>
      <c r="N82" s="62"/>
      <c r="O82" s="66"/>
      <c r="P82" s="106"/>
      <c r="Q82" s="106"/>
      <c r="R82" s="106"/>
      <c r="S82" s="106"/>
      <c r="T82" s="106"/>
      <c r="U82" s="106"/>
      <c r="V82" s="90"/>
      <c r="W82" s="106"/>
      <c r="X82" s="106"/>
      <c r="Y82" s="106"/>
      <c r="Z82" s="106"/>
      <c r="AA82" s="106"/>
      <c r="AB82" s="106"/>
      <c r="AC82" s="66"/>
      <c r="AH82" s="68"/>
    </row>
    <row r="83" spans="1:34" ht="15.75" customHeight="1">
      <c r="A83" s="62"/>
      <c r="B83" s="62"/>
      <c r="C83" s="62"/>
      <c r="D83" s="62"/>
      <c r="E83" s="62"/>
      <c r="F83" s="62"/>
      <c r="G83" s="62"/>
      <c r="H83" s="62"/>
      <c r="I83" s="62"/>
      <c r="J83" s="63"/>
      <c r="K83" s="63"/>
      <c r="L83" s="62"/>
      <c r="M83" s="62"/>
      <c r="N83" s="62"/>
      <c r="O83" s="66"/>
      <c r="P83" s="106"/>
      <c r="Q83" s="106"/>
      <c r="R83" s="106"/>
      <c r="S83" s="106"/>
      <c r="T83" s="106"/>
      <c r="U83" s="106"/>
      <c r="V83" s="90"/>
      <c r="W83" s="106"/>
      <c r="X83" s="106"/>
      <c r="Y83" s="106"/>
      <c r="Z83" s="106"/>
      <c r="AA83" s="106"/>
      <c r="AB83" s="106"/>
      <c r="AC83" s="66"/>
      <c r="AH83" s="68"/>
    </row>
    <row r="84" spans="1:34" ht="15.75" customHeight="1">
      <c r="A84" s="62"/>
      <c r="B84" s="62"/>
      <c r="C84" s="62"/>
      <c r="D84" s="62"/>
      <c r="E84" s="62"/>
      <c r="F84" s="62"/>
      <c r="G84" s="62"/>
      <c r="H84" s="62"/>
      <c r="I84" s="62"/>
      <c r="J84" s="63"/>
      <c r="K84" s="63"/>
      <c r="L84" s="62"/>
      <c r="M84" s="62"/>
      <c r="N84" s="62"/>
      <c r="O84" s="66"/>
      <c r="P84" s="106"/>
      <c r="Q84" s="106"/>
      <c r="R84" s="106"/>
      <c r="S84" s="106"/>
      <c r="T84" s="106"/>
      <c r="U84" s="106"/>
      <c r="V84" s="90"/>
      <c r="W84" s="106"/>
      <c r="X84" s="106"/>
      <c r="Y84" s="106"/>
      <c r="Z84" s="106"/>
      <c r="AA84" s="106"/>
      <c r="AB84" s="106"/>
      <c r="AC84" s="66"/>
      <c r="AH84" s="68"/>
    </row>
    <row r="85" spans="1:34" ht="15.75" customHeight="1">
      <c r="A85" s="62"/>
      <c r="B85" s="62"/>
      <c r="C85" s="62"/>
      <c r="D85" s="62"/>
      <c r="E85" s="62"/>
      <c r="F85" s="62"/>
      <c r="G85" s="62"/>
      <c r="H85" s="62"/>
      <c r="I85" s="62"/>
      <c r="J85" s="63"/>
      <c r="K85" s="63"/>
      <c r="L85" s="62"/>
      <c r="M85" s="62"/>
      <c r="N85" s="62"/>
      <c r="O85" s="66"/>
      <c r="P85" s="106"/>
      <c r="Q85" s="106"/>
      <c r="R85" s="106"/>
      <c r="S85" s="106"/>
      <c r="T85" s="106"/>
      <c r="U85" s="106"/>
      <c r="V85" s="90"/>
      <c r="W85" s="106"/>
      <c r="X85" s="106"/>
      <c r="Y85" s="106"/>
      <c r="Z85" s="106"/>
      <c r="AA85" s="106"/>
      <c r="AB85" s="106"/>
      <c r="AC85" s="66"/>
      <c r="AH85" s="68"/>
    </row>
    <row r="86" spans="1:34" ht="15.75" customHeight="1">
      <c r="A86" s="62"/>
      <c r="B86" s="62"/>
      <c r="C86" s="62"/>
      <c r="D86" s="62"/>
      <c r="E86" s="62"/>
      <c r="F86" s="62"/>
      <c r="G86" s="62"/>
      <c r="H86" s="62"/>
      <c r="I86" s="62"/>
      <c r="J86" s="63"/>
      <c r="K86" s="63"/>
      <c r="L86" s="62"/>
      <c r="M86" s="62"/>
      <c r="N86" s="62"/>
      <c r="O86" s="66"/>
      <c r="P86" s="106"/>
      <c r="Q86" s="106"/>
      <c r="R86" s="106"/>
      <c r="S86" s="106"/>
      <c r="T86" s="106"/>
      <c r="U86" s="106"/>
      <c r="V86" s="90"/>
      <c r="W86" s="106"/>
      <c r="X86" s="106"/>
      <c r="Y86" s="106"/>
      <c r="Z86" s="106"/>
      <c r="AA86" s="106"/>
      <c r="AB86" s="106"/>
      <c r="AC86" s="66"/>
      <c r="AH86" s="68"/>
    </row>
    <row r="87" spans="1:34" ht="15.75" customHeight="1">
      <c r="A87" s="62"/>
      <c r="B87" s="62"/>
      <c r="C87" s="62"/>
      <c r="D87" s="62"/>
      <c r="E87" s="62"/>
      <c r="F87" s="62"/>
      <c r="G87" s="62"/>
      <c r="H87" s="62"/>
      <c r="I87" s="62"/>
      <c r="J87" s="63"/>
      <c r="K87" s="63"/>
      <c r="L87" s="62"/>
      <c r="M87" s="62"/>
      <c r="N87" s="62"/>
      <c r="O87" s="66"/>
      <c r="P87" s="106"/>
      <c r="Q87" s="106"/>
      <c r="R87" s="106"/>
      <c r="S87" s="106"/>
      <c r="T87" s="106"/>
      <c r="U87" s="106"/>
      <c r="V87" s="90"/>
      <c r="W87" s="106"/>
      <c r="X87" s="106"/>
      <c r="Y87" s="106"/>
      <c r="Z87" s="106"/>
      <c r="AA87" s="106"/>
      <c r="AB87" s="106"/>
      <c r="AC87" s="66"/>
      <c r="AH87" s="68"/>
    </row>
    <row r="88" spans="1:34" ht="15.75" customHeight="1">
      <c r="A88" s="62"/>
      <c r="B88" s="62"/>
      <c r="C88" s="62"/>
      <c r="D88" s="62"/>
      <c r="E88" s="62"/>
      <c r="F88" s="62"/>
      <c r="G88" s="62"/>
      <c r="H88" s="62"/>
      <c r="I88" s="62"/>
      <c r="J88" s="63"/>
      <c r="K88" s="63"/>
      <c r="L88" s="62"/>
      <c r="M88" s="62"/>
      <c r="N88" s="62"/>
      <c r="O88" s="66"/>
      <c r="P88" s="106"/>
      <c r="Q88" s="106"/>
      <c r="R88" s="106"/>
      <c r="S88" s="106"/>
      <c r="T88" s="106"/>
      <c r="U88" s="106"/>
      <c r="V88" s="90"/>
      <c r="W88" s="106"/>
      <c r="X88" s="106"/>
      <c r="Y88" s="106"/>
      <c r="Z88" s="106"/>
      <c r="AA88" s="106"/>
      <c r="AB88" s="106"/>
      <c r="AC88" s="66"/>
      <c r="AH88" s="68"/>
    </row>
    <row r="89" spans="1:34" ht="15.75" customHeight="1">
      <c r="A89" s="62"/>
      <c r="B89" s="62"/>
      <c r="C89" s="62"/>
      <c r="D89" s="62"/>
      <c r="E89" s="62"/>
      <c r="F89" s="62"/>
      <c r="G89" s="62"/>
      <c r="H89" s="62"/>
      <c r="I89" s="62"/>
      <c r="J89" s="63"/>
      <c r="K89" s="63"/>
      <c r="L89" s="62"/>
      <c r="M89" s="62"/>
      <c r="N89" s="62"/>
      <c r="O89" s="66"/>
      <c r="P89" s="106"/>
      <c r="Q89" s="106"/>
      <c r="R89" s="106"/>
      <c r="S89" s="106"/>
      <c r="T89" s="106"/>
      <c r="U89" s="106"/>
      <c r="V89" s="90"/>
      <c r="W89" s="106"/>
      <c r="X89" s="106"/>
      <c r="Y89" s="106"/>
      <c r="Z89" s="106"/>
      <c r="AA89" s="106"/>
      <c r="AB89" s="106"/>
      <c r="AC89" s="66"/>
      <c r="AH89" s="68"/>
    </row>
    <row r="90" spans="1:34" ht="15.75" customHeight="1">
      <c r="A90" s="62"/>
      <c r="B90" s="62"/>
      <c r="C90" s="62"/>
      <c r="D90" s="62"/>
      <c r="E90" s="62"/>
      <c r="F90" s="62"/>
      <c r="G90" s="62"/>
      <c r="H90" s="62"/>
      <c r="I90" s="62"/>
      <c r="J90" s="63"/>
      <c r="K90" s="63"/>
      <c r="L90" s="62"/>
      <c r="M90" s="62"/>
      <c r="N90" s="62"/>
      <c r="O90" s="66"/>
      <c r="P90" s="106"/>
      <c r="Q90" s="106"/>
      <c r="R90" s="106"/>
      <c r="S90" s="106"/>
      <c r="T90" s="106"/>
      <c r="U90" s="106"/>
      <c r="V90" s="90"/>
      <c r="W90" s="106"/>
      <c r="X90" s="106"/>
      <c r="Y90" s="106"/>
      <c r="Z90" s="106"/>
      <c r="AA90" s="106"/>
      <c r="AB90" s="106"/>
      <c r="AC90" s="66"/>
      <c r="AH90" s="68"/>
    </row>
    <row r="91" spans="1:34" ht="15.75" customHeight="1">
      <c r="A91" s="62"/>
      <c r="B91" s="62"/>
      <c r="C91" s="62"/>
      <c r="D91" s="62"/>
      <c r="E91" s="62"/>
      <c r="F91" s="62"/>
      <c r="G91" s="62"/>
      <c r="H91" s="62"/>
      <c r="I91" s="62"/>
      <c r="J91" s="63"/>
      <c r="K91" s="63"/>
      <c r="L91" s="62"/>
      <c r="M91" s="62"/>
      <c r="N91" s="62"/>
      <c r="O91" s="66"/>
      <c r="P91" s="106"/>
      <c r="Q91" s="106"/>
      <c r="R91" s="106"/>
      <c r="S91" s="106"/>
      <c r="T91" s="106"/>
      <c r="U91" s="106"/>
      <c r="V91" s="90"/>
      <c r="W91" s="106"/>
      <c r="X91" s="106"/>
      <c r="Y91" s="106"/>
      <c r="Z91" s="106"/>
      <c r="AA91" s="106"/>
      <c r="AB91" s="106"/>
      <c r="AC91" s="66"/>
      <c r="AH91" s="68"/>
    </row>
    <row r="92" spans="1:34" ht="15.75" customHeight="1">
      <c r="A92" s="62"/>
      <c r="B92" s="62"/>
      <c r="C92" s="62"/>
      <c r="D92" s="62"/>
      <c r="E92" s="62"/>
      <c r="F92" s="62"/>
      <c r="G92" s="62"/>
      <c r="H92" s="62"/>
      <c r="I92" s="62"/>
      <c r="J92" s="63"/>
      <c r="K92" s="63"/>
      <c r="L92" s="62"/>
      <c r="M92" s="62"/>
      <c r="N92" s="62"/>
      <c r="O92" s="66"/>
      <c r="P92" s="106"/>
      <c r="Q92" s="106"/>
      <c r="R92" s="106"/>
      <c r="S92" s="106"/>
      <c r="T92" s="106"/>
      <c r="U92" s="106"/>
      <c r="V92" s="90"/>
      <c r="W92" s="106"/>
      <c r="X92" s="106"/>
      <c r="Y92" s="106"/>
      <c r="Z92" s="106"/>
      <c r="AA92" s="106"/>
      <c r="AB92" s="106"/>
      <c r="AC92" s="66"/>
      <c r="AH92" s="68"/>
    </row>
    <row r="93" spans="1:34" ht="15.75" customHeight="1">
      <c r="A93" s="62"/>
      <c r="B93" s="62"/>
      <c r="C93" s="62"/>
      <c r="D93" s="62"/>
      <c r="E93" s="62"/>
      <c r="F93" s="62"/>
      <c r="G93" s="62"/>
      <c r="H93" s="62"/>
      <c r="I93" s="62"/>
      <c r="J93" s="63"/>
      <c r="K93" s="63"/>
      <c r="L93" s="62"/>
      <c r="M93" s="62"/>
      <c r="N93" s="62"/>
      <c r="O93" s="66"/>
      <c r="P93" s="106"/>
      <c r="Q93" s="106"/>
      <c r="R93" s="106"/>
      <c r="S93" s="106"/>
      <c r="T93" s="106"/>
      <c r="U93" s="106"/>
      <c r="V93" s="90"/>
      <c r="W93" s="106"/>
      <c r="X93" s="106"/>
      <c r="Y93" s="106"/>
      <c r="Z93" s="106"/>
      <c r="AA93" s="106"/>
      <c r="AB93" s="106"/>
      <c r="AC93" s="66"/>
      <c r="AH93" s="68"/>
    </row>
    <row r="94" spans="1:34" ht="15.75" customHeight="1">
      <c r="A94" s="62"/>
      <c r="B94" s="62"/>
      <c r="C94" s="62"/>
      <c r="D94" s="62"/>
      <c r="E94" s="62"/>
      <c r="F94" s="62"/>
      <c r="G94" s="62"/>
      <c r="H94" s="62"/>
      <c r="I94" s="62"/>
      <c r="J94" s="63"/>
      <c r="K94" s="63"/>
      <c r="L94" s="62"/>
      <c r="M94" s="62"/>
      <c r="N94" s="62"/>
      <c r="O94" s="66"/>
      <c r="P94" s="106"/>
      <c r="Q94" s="106"/>
      <c r="R94" s="106"/>
      <c r="S94" s="106"/>
      <c r="T94" s="106"/>
      <c r="U94" s="106"/>
      <c r="V94" s="90"/>
      <c r="W94" s="106"/>
      <c r="X94" s="106"/>
      <c r="Y94" s="106"/>
      <c r="Z94" s="106"/>
      <c r="AA94" s="106"/>
      <c r="AB94" s="106"/>
      <c r="AC94" s="66"/>
      <c r="AH94" s="68"/>
    </row>
    <row r="95" spans="1:34" ht="15.75" customHeight="1">
      <c r="A95" s="62"/>
      <c r="B95" s="62"/>
      <c r="C95" s="62"/>
      <c r="D95" s="62"/>
      <c r="E95" s="62"/>
      <c r="F95" s="62"/>
      <c r="G95" s="62"/>
      <c r="H95" s="62"/>
      <c r="I95" s="62"/>
      <c r="J95" s="63"/>
      <c r="K95" s="63"/>
      <c r="L95" s="62"/>
      <c r="M95" s="62"/>
      <c r="N95" s="62"/>
      <c r="O95" s="66"/>
      <c r="P95" s="106"/>
      <c r="Q95" s="106"/>
      <c r="R95" s="106"/>
      <c r="S95" s="106"/>
      <c r="T95" s="106"/>
      <c r="U95" s="106"/>
      <c r="V95" s="90"/>
      <c r="W95" s="106"/>
      <c r="X95" s="106"/>
      <c r="Y95" s="106"/>
      <c r="Z95" s="106"/>
      <c r="AA95" s="106"/>
      <c r="AB95" s="106"/>
      <c r="AC95" s="66"/>
      <c r="AH95" s="68"/>
    </row>
    <row r="96" spans="1:34" ht="15.75" customHeight="1">
      <c r="A96" s="62"/>
      <c r="B96" s="62"/>
      <c r="C96" s="62"/>
      <c r="D96" s="62"/>
      <c r="E96" s="62"/>
      <c r="F96" s="62"/>
      <c r="G96" s="62"/>
      <c r="H96" s="62"/>
      <c r="I96" s="62"/>
      <c r="J96" s="63"/>
      <c r="K96" s="63"/>
      <c r="L96" s="62"/>
      <c r="M96" s="62"/>
      <c r="N96" s="62"/>
      <c r="O96" s="66"/>
      <c r="P96" s="106"/>
      <c r="Q96" s="106"/>
      <c r="R96" s="106"/>
      <c r="S96" s="106"/>
      <c r="T96" s="106"/>
      <c r="U96" s="106"/>
      <c r="V96" s="90"/>
      <c r="W96" s="106"/>
      <c r="X96" s="106"/>
      <c r="Y96" s="106"/>
      <c r="Z96" s="106"/>
      <c r="AA96" s="106"/>
      <c r="AB96" s="106"/>
      <c r="AC96" s="66"/>
      <c r="AH96" s="68"/>
    </row>
    <row r="97" spans="1:34" ht="15.75" customHeight="1">
      <c r="A97" s="62"/>
      <c r="B97" s="62"/>
      <c r="C97" s="62"/>
      <c r="D97" s="62"/>
      <c r="E97" s="62"/>
      <c r="F97" s="62"/>
      <c r="G97" s="62"/>
      <c r="H97" s="62"/>
      <c r="I97" s="62"/>
      <c r="J97" s="63"/>
      <c r="K97" s="63"/>
      <c r="L97" s="62"/>
      <c r="M97" s="62"/>
      <c r="N97" s="62"/>
      <c r="O97" s="66"/>
      <c r="P97" s="106"/>
      <c r="Q97" s="106"/>
      <c r="R97" s="106"/>
      <c r="S97" s="106"/>
      <c r="T97" s="106"/>
      <c r="U97" s="106"/>
      <c r="V97" s="90"/>
      <c r="W97" s="106"/>
      <c r="X97" s="106"/>
      <c r="Y97" s="106"/>
      <c r="Z97" s="106"/>
      <c r="AA97" s="106"/>
      <c r="AB97" s="106"/>
      <c r="AC97" s="66"/>
      <c r="AH97" s="68"/>
    </row>
    <row r="98" spans="1:34" ht="15.75" customHeight="1">
      <c r="A98" s="62"/>
      <c r="B98" s="62"/>
      <c r="C98" s="62"/>
      <c r="D98" s="62"/>
      <c r="E98" s="62"/>
      <c r="F98" s="62"/>
      <c r="G98" s="62"/>
      <c r="H98" s="62"/>
      <c r="I98" s="62"/>
      <c r="J98" s="63"/>
      <c r="K98" s="63"/>
      <c r="L98" s="62"/>
      <c r="M98" s="62"/>
      <c r="N98" s="62"/>
      <c r="O98" s="66"/>
      <c r="P98" s="106"/>
      <c r="Q98" s="106"/>
      <c r="R98" s="106"/>
      <c r="S98" s="106"/>
      <c r="T98" s="106"/>
      <c r="U98" s="106"/>
      <c r="V98" s="90"/>
      <c r="W98" s="106"/>
      <c r="X98" s="106"/>
      <c r="Y98" s="106"/>
      <c r="Z98" s="106"/>
      <c r="AA98" s="106"/>
      <c r="AB98" s="106"/>
      <c r="AC98" s="66"/>
      <c r="AH98" s="68"/>
    </row>
    <row r="99" spans="1:34" ht="15.75" customHeight="1">
      <c r="A99" s="62"/>
      <c r="B99" s="62"/>
      <c r="C99" s="62"/>
      <c r="D99" s="62"/>
      <c r="E99" s="62"/>
      <c r="F99" s="62"/>
      <c r="G99" s="62"/>
      <c r="H99" s="62"/>
      <c r="I99" s="62"/>
      <c r="J99" s="63"/>
      <c r="K99" s="63"/>
      <c r="L99" s="62"/>
      <c r="M99" s="62"/>
      <c r="N99" s="62"/>
      <c r="O99" s="66"/>
      <c r="P99" s="106"/>
      <c r="Q99" s="106"/>
      <c r="R99" s="106"/>
      <c r="S99" s="106"/>
      <c r="T99" s="106"/>
      <c r="U99" s="106"/>
      <c r="V99" s="90"/>
      <c r="W99" s="106"/>
      <c r="X99" s="106"/>
      <c r="Y99" s="106"/>
      <c r="Z99" s="106"/>
      <c r="AA99" s="106"/>
      <c r="AB99" s="106"/>
      <c r="AC99" s="66"/>
      <c r="AH99" s="68"/>
    </row>
    <row r="100" spans="1:34" ht="15.75" customHeight="1">
      <c r="A100" s="62"/>
      <c r="B100" s="62"/>
      <c r="C100" s="62"/>
      <c r="D100" s="62"/>
      <c r="E100" s="62"/>
      <c r="F100" s="62"/>
      <c r="G100" s="62"/>
      <c r="H100" s="62"/>
      <c r="I100" s="62"/>
      <c r="J100" s="63"/>
      <c r="K100" s="63"/>
      <c r="L100" s="62"/>
      <c r="M100" s="62"/>
      <c r="N100" s="62"/>
      <c r="O100" s="66"/>
      <c r="P100" s="106"/>
      <c r="Q100" s="106"/>
      <c r="R100" s="106"/>
      <c r="S100" s="106"/>
      <c r="T100" s="106"/>
      <c r="U100" s="106"/>
      <c r="V100" s="90"/>
      <c r="W100" s="106"/>
      <c r="X100" s="106"/>
      <c r="Y100" s="106"/>
      <c r="Z100" s="106"/>
      <c r="AA100" s="106"/>
      <c r="AB100" s="106"/>
      <c r="AC100" s="66"/>
      <c r="AH100" s="68"/>
    </row>
    <row r="101" spans="1:34" ht="15.75" customHeight="1">
      <c r="A101" s="62"/>
      <c r="B101" s="62"/>
      <c r="C101" s="62"/>
      <c r="D101" s="62"/>
      <c r="E101" s="62"/>
      <c r="F101" s="62"/>
      <c r="G101" s="62"/>
      <c r="H101" s="62"/>
      <c r="I101" s="62"/>
      <c r="J101" s="63"/>
      <c r="K101" s="63"/>
      <c r="L101" s="62"/>
      <c r="M101" s="62"/>
      <c r="N101" s="62"/>
      <c r="O101" s="66"/>
      <c r="P101" s="107"/>
      <c r="Q101" s="108"/>
      <c r="R101" s="107"/>
      <c r="S101" s="109"/>
      <c r="T101" s="107"/>
      <c r="U101" s="109"/>
      <c r="V101" s="90"/>
      <c r="W101" s="110"/>
      <c r="X101" s="111"/>
      <c r="Y101" s="107"/>
      <c r="Z101" s="109"/>
      <c r="AA101" s="107"/>
      <c r="AB101" s="109"/>
      <c r="AC101" s="66"/>
      <c r="AH101" s="68"/>
    </row>
    <row r="102" spans="1:34" ht="15.75" customHeight="1">
      <c r="A102" s="62"/>
      <c r="B102" s="62"/>
      <c r="C102" s="62"/>
      <c r="D102" s="159" t="s">
        <v>144</v>
      </c>
      <c r="E102" s="159"/>
      <c r="F102" s="159"/>
      <c r="G102" s="159"/>
      <c r="H102" s="159"/>
      <c r="I102" s="159"/>
      <c r="J102" s="63"/>
      <c r="K102" s="63"/>
      <c r="L102" s="62"/>
      <c r="M102" s="62"/>
      <c r="N102" s="62"/>
      <c r="O102" s="66"/>
      <c r="P102" s="107"/>
      <c r="Q102" s="108"/>
      <c r="R102" s="107"/>
      <c r="S102" s="109"/>
      <c r="T102" s="107"/>
      <c r="U102" s="109"/>
      <c r="V102" s="90"/>
      <c r="W102" s="110"/>
      <c r="X102" s="111"/>
      <c r="Y102" s="107"/>
      <c r="Z102" s="109"/>
      <c r="AA102" s="107"/>
      <c r="AB102" s="109"/>
      <c r="AC102" s="66"/>
      <c r="AH102" s="68"/>
    </row>
    <row r="103" spans="1:34" ht="15.75" customHeight="1">
      <c r="A103" s="62"/>
      <c r="B103" s="62"/>
      <c r="C103" s="62"/>
      <c r="D103" s="62"/>
      <c r="E103" s="62"/>
      <c r="F103" s="62"/>
      <c r="G103" s="62"/>
      <c r="H103" s="62"/>
      <c r="I103" s="62"/>
      <c r="J103" s="63"/>
      <c r="K103" s="63"/>
      <c r="L103" s="62"/>
      <c r="M103" s="62"/>
      <c r="N103" s="62"/>
      <c r="O103" s="66"/>
      <c r="P103" s="107"/>
      <c r="Q103" s="108"/>
      <c r="R103" s="107"/>
      <c r="S103" s="109"/>
      <c r="T103" s="107"/>
      <c r="U103" s="109"/>
      <c r="V103" s="90"/>
      <c r="W103" s="110"/>
      <c r="X103" s="111"/>
      <c r="Y103" s="107"/>
      <c r="Z103" s="109"/>
      <c r="AA103" s="107"/>
      <c r="AB103" s="109"/>
      <c r="AC103" s="66"/>
      <c r="AH103" s="68"/>
    </row>
    <row r="104" spans="1:34" ht="15.75" customHeight="1">
      <c r="A104" s="62"/>
      <c r="B104" s="156" t="s">
        <v>145</v>
      </c>
      <c r="C104" s="161" t="s">
        <v>146</v>
      </c>
      <c r="D104" s="156" t="s">
        <v>147</v>
      </c>
      <c r="E104" s="156" t="s">
        <v>148</v>
      </c>
      <c r="F104" s="156" t="s">
        <v>149</v>
      </c>
      <c r="G104" s="156" t="s">
        <v>150</v>
      </c>
      <c r="H104" s="156" t="s">
        <v>151</v>
      </c>
      <c r="I104" s="156" t="s">
        <v>152</v>
      </c>
      <c r="J104" s="156" t="s">
        <v>153</v>
      </c>
      <c r="K104" s="63"/>
      <c r="L104" s="62"/>
      <c r="M104" s="62"/>
      <c r="N104" s="62"/>
      <c r="O104" s="66"/>
      <c r="P104" s="151" t="s">
        <v>91</v>
      </c>
      <c r="Q104" s="151" t="s">
        <v>127</v>
      </c>
      <c r="R104" s="154" t="s">
        <v>128</v>
      </c>
      <c r="S104" s="155"/>
      <c r="T104" s="154" t="s">
        <v>129</v>
      </c>
      <c r="U104" s="155"/>
      <c r="V104" s="90"/>
      <c r="W104" s="151" t="s">
        <v>91</v>
      </c>
      <c r="X104" s="151" t="s">
        <v>127</v>
      </c>
      <c r="Y104" s="154" t="s">
        <v>128</v>
      </c>
      <c r="Z104" s="155"/>
      <c r="AA104" s="154" t="s">
        <v>129</v>
      </c>
      <c r="AB104" s="155"/>
      <c r="AC104" s="66"/>
      <c r="AH104" s="68"/>
    </row>
    <row r="105" spans="1:34" ht="15.75" customHeight="1">
      <c r="A105" s="62"/>
      <c r="B105" s="156"/>
      <c r="C105" s="162"/>
      <c r="D105" s="156"/>
      <c r="E105" s="156"/>
      <c r="F105" s="156"/>
      <c r="G105" s="156"/>
      <c r="H105" s="156"/>
      <c r="I105" s="156"/>
      <c r="J105" s="156"/>
      <c r="K105" s="63"/>
      <c r="L105" s="62"/>
      <c r="M105" s="62"/>
      <c r="N105" s="62"/>
      <c r="O105" s="66"/>
      <c r="P105" s="152"/>
      <c r="Q105" s="152"/>
      <c r="R105" s="151" t="s">
        <v>130</v>
      </c>
      <c r="S105" s="151" t="s">
        <v>131</v>
      </c>
      <c r="T105" s="151" t="s">
        <v>154</v>
      </c>
      <c r="U105" s="151" t="s">
        <v>131</v>
      </c>
      <c r="V105" s="90"/>
      <c r="W105" s="152"/>
      <c r="X105" s="152"/>
      <c r="Y105" s="151" t="s">
        <v>130</v>
      </c>
      <c r="Z105" s="151" t="s">
        <v>131</v>
      </c>
      <c r="AA105" s="151" t="s">
        <v>130</v>
      </c>
      <c r="AB105" s="151" t="s">
        <v>131</v>
      </c>
      <c r="AC105" s="66"/>
      <c r="AH105" s="68"/>
    </row>
    <row r="106" spans="1:34" ht="15.75" customHeight="1">
      <c r="A106" s="62"/>
      <c r="B106" s="156"/>
      <c r="C106" s="162"/>
      <c r="D106" s="156"/>
      <c r="E106" s="156"/>
      <c r="F106" s="156"/>
      <c r="G106" s="156"/>
      <c r="H106" s="156"/>
      <c r="I106" s="156"/>
      <c r="J106" s="156"/>
      <c r="K106" s="63"/>
      <c r="L106" s="62"/>
      <c r="M106" s="62"/>
      <c r="N106" s="62"/>
      <c r="O106" s="66"/>
      <c r="P106" s="152"/>
      <c r="Q106" s="152"/>
      <c r="R106" s="152"/>
      <c r="S106" s="152"/>
      <c r="T106" s="152"/>
      <c r="U106" s="152"/>
      <c r="V106" s="90"/>
      <c r="W106" s="152"/>
      <c r="X106" s="152"/>
      <c r="Y106" s="152"/>
      <c r="Z106" s="152"/>
      <c r="AA106" s="152"/>
      <c r="AB106" s="152"/>
      <c r="AC106" s="66"/>
    </row>
    <row r="107" spans="1:34" ht="15.75" customHeight="1">
      <c r="A107" s="62"/>
      <c r="B107" s="156"/>
      <c r="C107" s="162"/>
      <c r="D107" s="156"/>
      <c r="E107" s="156"/>
      <c r="F107" s="156"/>
      <c r="G107" s="156"/>
      <c r="H107" s="156"/>
      <c r="I107" s="156"/>
      <c r="J107" s="156"/>
      <c r="K107" s="63"/>
      <c r="L107" s="62"/>
      <c r="M107" s="62"/>
      <c r="N107" s="62"/>
      <c r="O107" s="66"/>
      <c r="P107" s="152"/>
      <c r="Q107" s="152"/>
      <c r="R107" s="152"/>
      <c r="S107" s="152"/>
      <c r="T107" s="152"/>
      <c r="U107" s="152"/>
      <c r="V107" s="90"/>
      <c r="W107" s="152"/>
      <c r="X107" s="152"/>
      <c r="Y107" s="152"/>
      <c r="Z107" s="152"/>
      <c r="AA107" s="152"/>
      <c r="AB107" s="152"/>
      <c r="AC107" s="66"/>
    </row>
    <row r="108" spans="1:34" ht="15.75" customHeight="1">
      <c r="A108" s="62"/>
      <c r="B108" s="156"/>
      <c r="C108" s="162"/>
      <c r="D108" s="156"/>
      <c r="E108" s="156"/>
      <c r="F108" s="156"/>
      <c r="G108" s="156"/>
      <c r="H108" s="156"/>
      <c r="I108" s="156"/>
      <c r="J108" s="156"/>
      <c r="K108" s="63"/>
      <c r="L108" s="62"/>
      <c r="M108" s="62"/>
      <c r="N108" s="62"/>
      <c r="O108" s="66"/>
      <c r="P108" s="152"/>
      <c r="Q108" s="152"/>
      <c r="R108" s="152"/>
      <c r="S108" s="152"/>
      <c r="T108" s="152"/>
      <c r="U108" s="152"/>
      <c r="V108" s="90"/>
      <c r="W108" s="152"/>
      <c r="X108" s="152"/>
      <c r="Y108" s="152"/>
      <c r="Z108" s="152"/>
      <c r="AA108" s="152"/>
      <c r="AB108" s="152"/>
      <c r="AC108" s="66"/>
    </row>
    <row r="109" spans="1:34" ht="15.75" customHeight="1">
      <c r="A109" s="62"/>
      <c r="B109" s="156"/>
      <c r="C109" s="162"/>
      <c r="D109" s="156"/>
      <c r="E109" s="156"/>
      <c r="F109" s="156"/>
      <c r="G109" s="156"/>
      <c r="H109" s="156"/>
      <c r="I109" s="156"/>
      <c r="J109" s="156"/>
      <c r="K109" s="63"/>
      <c r="L109" s="62"/>
      <c r="M109" s="62"/>
      <c r="N109" s="62"/>
      <c r="O109" s="66"/>
      <c r="P109" s="153"/>
      <c r="Q109" s="153"/>
      <c r="R109" s="153"/>
      <c r="S109" s="153"/>
      <c r="T109" s="153"/>
      <c r="U109" s="153"/>
      <c r="V109" s="90"/>
      <c r="W109" s="153"/>
      <c r="X109" s="153"/>
      <c r="Y109" s="153"/>
      <c r="Z109" s="153"/>
      <c r="AA109" s="153"/>
      <c r="AB109" s="153"/>
      <c r="AC109" s="66"/>
    </row>
    <row r="110" spans="1:34" ht="15.75" customHeight="1">
      <c r="A110" s="62"/>
      <c r="B110" s="156"/>
      <c r="C110" s="162"/>
      <c r="D110" s="156"/>
      <c r="E110" s="156"/>
      <c r="F110" s="156"/>
      <c r="G110" s="156"/>
      <c r="H110" s="156"/>
      <c r="I110" s="156"/>
      <c r="J110" s="156"/>
      <c r="K110" s="63"/>
      <c r="L110" s="62"/>
      <c r="M110" s="62"/>
      <c r="N110" s="62"/>
      <c r="O110" s="66"/>
      <c r="P110" s="81">
        <v>3</v>
      </c>
      <c r="Q110" s="96">
        <v>0.125</v>
      </c>
      <c r="R110" s="92">
        <v>0</v>
      </c>
      <c r="S110" s="92" t="s">
        <v>133</v>
      </c>
      <c r="T110" s="92">
        <v>0</v>
      </c>
      <c r="U110" s="92" t="s">
        <v>133</v>
      </c>
      <c r="V110" s="94">
        <f>R110+R111</f>
        <v>0</v>
      </c>
      <c r="W110" s="97">
        <v>4</v>
      </c>
      <c r="X110" s="96">
        <v>0.125</v>
      </c>
      <c r="Y110" s="92">
        <v>0</v>
      </c>
      <c r="Z110" s="92" t="s">
        <v>133</v>
      </c>
      <c r="AA110" s="92">
        <v>0</v>
      </c>
      <c r="AB110" s="92" t="s">
        <v>133</v>
      </c>
      <c r="AC110" s="94">
        <f>Y110+Y111</f>
        <v>0</v>
      </c>
    </row>
    <row r="111" spans="1:34" ht="15.75" customHeight="1">
      <c r="A111" s="62"/>
      <c r="B111" s="156"/>
      <c r="C111" s="163"/>
      <c r="D111" s="156"/>
      <c r="E111" s="156"/>
      <c r="F111" s="156"/>
      <c r="G111" s="156"/>
      <c r="H111" s="156"/>
      <c r="I111" s="156"/>
      <c r="J111" s="156"/>
      <c r="K111" s="63"/>
      <c r="L111" s="62" t="s">
        <v>155</v>
      </c>
      <c r="M111" s="62" t="s">
        <v>103</v>
      </c>
      <c r="N111" s="62" t="s">
        <v>104</v>
      </c>
      <c r="O111" s="85"/>
      <c r="P111" s="81">
        <v>3</v>
      </c>
      <c r="Q111" s="96">
        <v>0.14583333333333301</v>
      </c>
      <c r="R111" s="92">
        <v>0</v>
      </c>
      <c r="S111" s="92" t="s">
        <v>133</v>
      </c>
      <c r="T111" s="92">
        <v>0</v>
      </c>
      <c r="U111" s="92" t="s">
        <v>133</v>
      </c>
      <c r="V111" s="94">
        <f t="shared" ref="V111:V156" si="2">R111+R112</f>
        <v>0</v>
      </c>
      <c r="W111" s="97">
        <v>4</v>
      </c>
      <c r="X111" s="96">
        <v>0.14583333333333301</v>
      </c>
      <c r="Y111" s="92">
        <v>0</v>
      </c>
      <c r="Z111" s="92" t="s">
        <v>133</v>
      </c>
      <c r="AA111" s="92">
        <v>0</v>
      </c>
      <c r="AB111" s="92" t="s">
        <v>133</v>
      </c>
      <c r="AC111" s="94">
        <f t="shared" ref="AC111:AC156" si="3">Y111+Y112</f>
        <v>0</v>
      </c>
      <c r="AH111" s="76"/>
    </row>
    <row r="112" spans="1:34" ht="15.75" customHeight="1">
      <c r="A112" s="113" t="s">
        <v>208</v>
      </c>
      <c r="B112" s="114">
        <v>1</v>
      </c>
      <c r="C112" s="115" t="s">
        <v>209</v>
      </c>
      <c r="D112" s="62" t="s">
        <v>210</v>
      </c>
      <c r="E112" s="116">
        <v>55.822234854465499</v>
      </c>
      <c r="F112" s="116">
        <v>37.824378617782799</v>
      </c>
      <c r="G112" s="114">
        <v>0</v>
      </c>
      <c r="H112" s="117">
        <v>0</v>
      </c>
      <c r="I112" s="118"/>
      <c r="J112" s="114">
        <v>1</v>
      </c>
      <c r="K112" s="63"/>
      <c r="L112" s="78">
        <v>1</v>
      </c>
      <c r="M112" s="115">
        <v>1</v>
      </c>
      <c r="N112" s="78">
        <v>0</v>
      </c>
      <c r="O112" s="85"/>
      <c r="P112" s="81">
        <v>3</v>
      </c>
      <c r="Q112" s="96">
        <v>0.16666666666666699</v>
      </c>
      <c r="R112" s="92">
        <v>0</v>
      </c>
      <c r="S112" s="92" t="s">
        <v>133</v>
      </c>
      <c r="T112" s="92">
        <v>0</v>
      </c>
      <c r="U112" s="92" t="s">
        <v>133</v>
      </c>
      <c r="V112" s="94">
        <f t="shared" si="2"/>
        <v>0</v>
      </c>
      <c r="W112" s="97">
        <v>4</v>
      </c>
      <c r="X112" s="96">
        <v>0.16666666666666699</v>
      </c>
      <c r="Y112" s="92">
        <v>0</v>
      </c>
      <c r="Z112" s="92" t="s">
        <v>133</v>
      </c>
      <c r="AA112" s="92">
        <v>0</v>
      </c>
      <c r="AB112" s="92" t="s">
        <v>133</v>
      </c>
      <c r="AC112" s="94">
        <f t="shared" si="3"/>
        <v>0</v>
      </c>
      <c r="AH112" s="76"/>
    </row>
    <row r="113" spans="1:34" ht="15.75" customHeight="1">
      <c r="A113" s="134">
        <v>8598</v>
      </c>
      <c r="B113" s="135">
        <v>2</v>
      </c>
      <c r="C113" s="120" t="s">
        <v>211</v>
      </c>
      <c r="D113" s="136" t="s">
        <v>210</v>
      </c>
      <c r="E113" s="137">
        <v>55.821687893805198</v>
      </c>
      <c r="F113" s="137">
        <v>37.8259895268747</v>
      </c>
      <c r="G113" s="135">
        <v>0</v>
      </c>
      <c r="H113" s="117">
        <f>IF(C113=" ","",IF(C112="Разворот",0,H112+I113))</f>
        <v>0.36</v>
      </c>
      <c r="I113" s="138">
        <v>0.36</v>
      </c>
      <c r="J113" s="135">
        <v>2</v>
      </c>
      <c r="K113" s="63"/>
      <c r="L113" s="78">
        <v>2</v>
      </c>
      <c r="M113" s="115">
        <v>2</v>
      </c>
      <c r="N113" s="115">
        <v>0</v>
      </c>
      <c r="O113" s="85"/>
      <c r="P113" s="81">
        <v>3</v>
      </c>
      <c r="Q113" s="96">
        <v>0.1875</v>
      </c>
      <c r="R113" s="92">
        <v>0</v>
      </c>
      <c r="S113" s="92" t="s">
        <v>133</v>
      </c>
      <c r="T113" s="92">
        <v>0</v>
      </c>
      <c r="U113" s="92" t="s">
        <v>133</v>
      </c>
      <c r="V113" s="94">
        <f t="shared" si="2"/>
        <v>0</v>
      </c>
      <c r="W113" s="97">
        <v>4</v>
      </c>
      <c r="X113" s="96">
        <v>0.1875</v>
      </c>
      <c r="Y113" s="92">
        <v>0</v>
      </c>
      <c r="Z113" s="92" t="s">
        <v>133</v>
      </c>
      <c r="AA113" s="92">
        <v>0</v>
      </c>
      <c r="AB113" s="92" t="s">
        <v>133</v>
      </c>
      <c r="AC113" s="94">
        <f t="shared" si="3"/>
        <v>0</v>
      </c>
      <c r="AH113" s="119"/>
    </row>
    <row r="114" spans="1:34" ht="15.75" customHeight="1">
      <c r="A114" s="134">
        <v>4116</v>
      </c>
      <c r="B114" s="135">
        <v>3</v>
      </c>
      <c r="C114" s="120" t="s">
        <v>212</v>
      </c>
      <c r="D114" s="136" t="s">
        <v>213</v>
      </c>
      <c r="E114" s="137">
        <v>55.8235538476603</v>
      </c>
      <c r="F114" s="137">
        <v>37.822512090091202</v>
      </c>
      <c r="G114" s="135">
        <v>0</v>
      </c>
      <c r="H114" s="117">
        <f t="shared" ref="H114:H166" si="4">IF(C114=" ","",IF(C113="Разворот",0,H113+I114))</f>
        <v>0.73</v>
      </c>
      <c r="I114" s="138">
        <v>0.37</v>
      </c>
      <c r="J114" s="135">
        <v>3</v>
      </c>
      <c r="K114" s="63"/>
      <c r="L114" s="78">
        <v>3</v>
      </c>
      <c r="M114" s="115">
        <v>3</v>
      </c>
      <c r="N114" s="115">
        <v>0</v>
      </c>
      <c r="O114" s="85"/>
      <c r="P114" s="81">
        <v>3</v>
      </c>
      <c r="Q114" s="96">
        <v>0.20833333333333334</v>
      </c>
      <c r="R114" s="92">
        <v>0</v>
      </c>
      <c r="S114" s="92" t="s">
        <v>133</v>
      </c>
      <c r="T114" s="92">
        <v>0</v>
      </c>
      <c r="U114" s="92" t="s">
        <v>133</v>
      </c>
      <c r="V114" s="94">
        <f t="shared" si="2"/>
        <v>0</v>
      </c>
      <c r="W114" s="97">
        <v>4</v>
      </c>
      <c r="X114" s="96">
        <v>0.20833333333333334</v>
      </c>
      <c r="Y114" s="92">
        <v>0</v>
      </c>
      <c r="Z114" s="92" t="s">
        <v>133</v>
      </c>
      <c r="AA114" s="92">
        <v>0</v>
      </c>
      <c r="AB114" s="92" t="s">
        <v>133</v>
      </c>
      <c r="AC114" s="94">
        <f t="shared" si="3"/>
        <v>0</v>
      </c>
      <c r="AH114" s="119"/>
    </row>
    <row r="115" spans="1:34" ht="15.75" customHeight="1">
      <c r="A115" s="134">
        <v>4117</v>
      </c>
      <c r="B115" s="114">
        <v>4</v>
      </c>
      <c r="C115" s="120" t="s">
        <v>214</v>
      </c>
      <c r="D115" s="136" t="s">
        <v>213</v>
      </c>
      <c r="E115" s="137">
        <v>55.823372884849697</v>
      </c>
      <c r="F115" s="137">
        <v>37.816064941056503</v>
      </c>
      <c r="G115" s="135">
        <v>0</v>
      </c>
      <c r="H115" s="117">
        <f t="shared" si="4"/>
        <v>1.1299999999999999</v>
      </c>
      <c r="I115" s="138">
        <v>0.4</v>
      </c>
      <c r="J115" s="114">
        <v>4</v>
      </c>
      <c r="K115" s="63"/>
      <c r="L115" s="78">
        <v>4</v>
      </c>
      <c r="M115" s="115">
        <v>4</v>
      </c>
      <c r="N115" s="115">
        <v>0</v>
      </c>
      <c r="O115" s="85"/>
      <c r="P115" s="81">
        <v>3</v>
      </c>
      <c r="Q115" s="96">
        <v>0.22916666666666666</v>
      </c>
      <c r="R115" s="92">
        <v>0</v>
      </c>
      <c r="S115" s="92" t="s">
        <v>133</v>
      </c>
      <c r="T115" s="92">
        <v>0</v>
      </c>
      <c r="U115" s="92" t="s">
        <v>133</v>
      </c>
      <c r="V115" s="94">
        <f t="shared" si="2"/>
        <v>0</v>
      </c>
      <c r="W115" s="97">
        <v>4</v>
      </c>
      <c r="X115" s="96">
        <v>0.22916666666666666</v>
      </c>
      <c r="Y115" s="92">
        <v>0</v>
      </c>
      <c r="Z115" s="92" t="s">
        <v>133</v>
      </c>
      <c r="AA115" s="92">
        <v>0</v>
      </c>
      <c r="AB115" s="92" t="s">
        <v>133</v>
      </c>
      <c r="AC115" s="94">
        <f t="shared" si="3"/>
        <v>0</v>
      </c>
      <c r="AH115" s="119"/>
    </row>
    <row r="116" spans="1:34" ht="15.75" customHeight="1">
      <c r="A116" s="134">
        <v>4118</v>
      </c>
      <c r="B116" s="135">
        <v>5</v>
      </c>
      <c r="C116" s="120" t="s">
        <v>215</v>
      </c>
      <c r="D116" s="136" t="s">
        <v>213</v>
      </c>
      <c r="E116" s="137">
        <v>55.823273612325998</v>
      </c>
      <c r="F116" s="137">
        <v>37.811383428120301</v>
      </c>
      <c r="G116" s="135">
        <v>0</v>
      </c>
      <c r="H116" s="117">
        <f t="shared" si="4"/>
        <v>1.42</v>
      </c>
      <c r="I116" s="138">
        <v>0.28999999999999998</v>
      </c>
      <c r="J116" s="135">
        <v>5</v>
      </c>
      <c r="K116" s="63"/>
      <c r="L116" s="78">
        <v>5</v>
      </c>
      <c r="M116" s="115">
        <v>5</v>
      </c>
      <c r="N116" s="115">
        <v>0</v>
      </c>
      <c r="O116" s="85"/>
      <c r="P116" s="81">
        <v>3</v>
      </c>
      <c r="Q116" s="96">
        <v>0.25</v>
      </c>
      <c r="R116" s="92">
        <v>0</v>
      </c>
      <c r="S116" s="92" t="s">
        <v>133</v>
      </c>
      <c r="T116" s="92">
        <v>0</v>
      </c>
      <c r="U116" s="92" t="s">
        <v>133</v>
      </c>
      <c r="V116" s="94">
        <f t="shared" si="2"/>
        <v>0</v>
      </c>
      <c r="W116" s="97">
        <v>4</v>
      </c>
      <c r="X116" s="96">
        <v>0.25</v>
      </c>
      <c r="Y116" s="92">
        <v>0</v>
      </c>
      <c r="Z116" s="92" t="s">
        <v>133</v>
      </c>
      <c r="AA116" s="92">
        <v>0</v>
      </c>
      <c r="AB116" s="92" t="s">
        <v>133</v>
      </c>
      <c r="AC116" s="94">
        <f t="shared" si="3"/>
        <v>0</v>
      </c>
      <c r="AH116" s="119"/>
    </row>
    <row r="117" spans="1:34" ht="15.75" customHeight="1">
      <c r="A117" s="134">
        <v>18218</v>
      </c>
      <c r="B117" s="135">
        <v>6</v>
      </c>
      <c r="C117" s="120" t="s">
        <v>216</v>
      </c>
      <c r="D117" s="136" t="s">
        <v>217</v>
      </c>
      <c r="E117" s="137">
        <v>55.823513264465198</v>
      </c>
      <c r="F117" s="137">
        <v>37.808777138277698</v>
      </c>
      <c r="G117" s="135">
        <v>0</v>
      </c>
      <c r="H117" s="117">
        <f t="shared" si="4"/>
        <v>1.64</v>
      </c>
      <c r="I117" s="138">
        <v>0.22</v>
      </c>
      <c r="J117" s="135">
        <v>6</v>
      </c>
      <c r="K117" s="63"/>
      <c r="L117" s="78">
        <v>6</v>
      </c>
      <c r="M117" s="115">
        <v>6</v>
      </c>
      <c r="N117" s="115">
        <v>0</v>
      </c>
      <c r="O117" s="85"/>
      <c r="P117" s="81">
        <v>3</v>
      </c>
      <c r="Q117" s="96">
        <v>0.27083333333333331</v>
      </c>
      <c r="R117" s="92">
        <v>0</v>
      </c>
      <c r="S117" s="92" t="s">
        <v>133</v>
      </c>
      <c r="T117" s="92">
        <v>0</v>
      </c>
      <c r="U117" s="92" t="s">
        <v>133</v>
      </c>
      <c r="V117" s="94">
        <f t="shared" si="2"/>
        <v>1</v>
      </c>
      <c r="W117" s="97">
        <v>4</v>
      </c>
      <c r="X117" s="96">
        <v>0.27083333333333331</v>
      </c>
      <c r="Y117" s="92">
        <v>0</v>
      </c>
      <c r="Z117" s="92" t="s">
        <v>133</v>
      </c>
      <c r="AA117" s="92">
        <v>0</v>
      </c>
      <c r="AB117" s="92" t="s">
        <v>133</v>
      </c>
      <c r="AC117" s="94">
        <f t="shared" si="3"/>
        <v>1</v>
      </c>
      <c r="AH117" s="119"/>
    </row>
    <row r="118" spans="1:34" ht="15.75" customHeight="1">
      <c r="A118" s="134">
        <v>4112</v>
      </c>
      <c r="B118" s="114">
        <v>7</v>
      </c>
      <c r="C118" s="120" t="s">
        <v>218</v>
      </c>
      <c r="D118" s="136" t="s">
        <v>219</v>
      </c>
      <c r="E118" s="137">
        <v>55.827523406080203</v>
      </c>
      <c r="F118" s="137">
        <v>37.809265660696703</v>
      </c>
      <c r="G118" s="135">
        <v>0</v>
      </c>
      <c r="H118" s="117">
        <f t="shared" si="4"/>
        <v>2.12</v>
      </c>
      <c r="I118" s="138">
        <v>0.48</v>
      </c>
      <c r="J118" s="114">
        <v>7</v>
      </c>
      <c r="K118" s="63"/>
      <c r="L118" s="78">
        <v>7</v>
      </c>
      <c r="M118" s="115">
        <v>7</v>
      </c>
      <c r="N118" s="115">
        <v>0</v>
      </c>
      <c r="O118" s="85"/>
      <c r="P118" s="81">
        <v>3</v>
      </c>
      <c r="Q118" s="96">
        <v>0.29166666666666669</v>
      </c>
      <c r="R118" s="92">
        <v>1</v>
      </c>
      <c r="S118" s="92">
        <v>30</v>
      </c>
      <c r="T118" s="92">
        <v>1</v>
      </c>
      <c r="U118" s="92">
        <v>30</v>
      </c>
      <c r="V118" s="94">
        <f t="shared" si="2"/>
        <v>2</v>
      </c>
      <c r="W118" s="97">
        <v>4</v>
      </c>
      <c r="X118" s="96">
        <v>0.29166666666666669</v>
      </c>
      <c r="Y118" s="92">
        <v>1</v>
      </c>
      <c r="Z118" s="92">
        <v>30</v>
      </c>
      <c r="AA118" s="92">
        <v>1</v>
      </c>
      <c r="AB118" s="92">
        <v>30</v>
      </c>
      <c r="AC118" s="94">
        <f t="shared" si="3"/>
        <v>2</v>
      </c>
      <c r="AH118" s="119"/>
    </row>
    <row r="119" spans="1:34" ht="15.75" customHeight="1">
      <c r="A119" s="134">
        <v>14383</v>
      </c>
      <c r="B119" s="135">
        <v>8</v>
      </c>
      <c r="C119" s="120" t="s">
        <v>220</v>
      </c>
      <c r="D119" s="136" t="s">
        <v>219</v>
      </c>
      <c r="E119" s="137">
        <v>55.828993106118602</v>
      </c>
      <c r="F119" s="137">
        <v>37.811868020252902</v>
      </c>
      <c r="G119" s="135">
        <v>0</v>
      </c>
      <c r="H119" s="117">
        <f t="shared" si="4"/>
        <v>2.3200000000000003</v>
      </c>
      <c r="I119" s="138">
        <v>0.2</v>
      </c>
      <c r="J119" s="135">
        <v>8</v>
      </c>
      <c r="K119" s="63"/>
      <c r="L119" s="78">
        <v>8</v>
      </c>
      <c r="M119" s="115">
        <v>8</v>
      </c>
      <c r="N119" s="115">
        <v>0</v>
      </c>
      <c r="O119" s="85"/>
      <c r="P119" s="81">
        <v>3</v>
      </c>
      <c r="Q119" s="96">
        <v>0.3125</v>
      </c>
      <c r="R119" s="92">
        <v>1</v>
      </c>
      <c r="S119" s="92">
        <v>30</v>
      </c>
      <c r="T119" s="92">
        <v>1</v>
      </c>
      <c r="U119" s="92">
        <v>30</v>
      </c>
      <c r="V119" s="94">
        <f t="shared" si="2"/>
        <v>2</v>
      </c>
      <c r="W119" s="97">
        <v>4</v>
      </c>
      <c r="X119" s="96">
        <v>0.3125</v>
      </c>
      <c r="Y119" s="92">
        <v>1</v>
      </c>
      <c r="Z119" s="92">
        <v>30</v>
      </c>
      <c r="AA119" s="92">
        <v>1</v>
      </c>
      <c r="AB119" s="92">
        <v>30</v>
      </c>
      <c r="AC119" s="94">
        <f t="shared" si="3"/>
        <v>2</v>
      </c>
      <c r="AH119" s="119"/>
    </row>
    <row r="120" spans="1:34" ht="15.75" customHeight="1">
      <c r="A120" s="134">
        <v>4113</v>
      </c>
      <c r="B120" s="135">
        <v>9</v>
      </c>
      <c r="C120" s="120" t="s">
        <v>214</v>
      </c>
      <c r="D120" s="136" t="s">
        <v>217</v>
      </c>
      <c r="E120" s="137">
        <v>55.828493251714399</v>
      </c>
      <c r="F120" s="137">
        <v>37.817294616612699</v>
      </c>
      <c r="G120" s="135">
        <v>0</v>
      </c>
      <c r="H120" s="117">
        <f t="shared" si="4"/>
        <v>2.8600000000000003</v>
      </c>
      <c r="I120" s="138">
        <v>0.54</v>
      </c>
      <c r="J120" s="135">
        <v>9</v>
      </c>
      <c r="K120" s="63"/>
      <c r="L120" s="78">
        <v>9</v>
      </c>
      <c r="M120" s="115">
        <v>9</v>
      </c>
      <c r="N120" s="115">
        <v>0</v>
      </c>
      <c r="O120" s="85"/>
      <c r="P120" s="81">
        <v>3</v>
      </c>
      <c r="Q120" s="96">
        <v>0.33333333333333331</v>
      </c>
      <c r="R120" s="92">
        <v>1</v>
      </c>
      <c r="S120" s="92">
        <v>30</v>
      </c>
      <c r="T120" s="92">
        <v>1</v>
      </c>
      <c r="U120" s="101">
        <v>30</v>
      </c>
      <c r="V120" s="94">
        <f t="shared" si="2"/>
        <v>2</v>
      </c>
      <c r="W120" s="97">
        <v>4</v>
      </c>
      <c r="X120" s="96">
        <v>0.33333333333333331</v>
      </c>
      <c r="Y120" s="92">
        <v>1</v>
      </c>
      <c r="Z120" s="92">
        <v>30</v>
      </c>
      <c r="AA120" s="92">
        <v>1</v>
      </c>
      <c r="AB120" s="92">
        <v>30</v>
      </c>
      <c r="AC120" s="94">
        <f t="shared" si="3"/>
        <v>2</v>
      </c>
      <c r="AH120" s="119"/>
    </row>
    <row r="121" spans="1:34" ht="15.75" customHeight="1">
      <c r="A121" s="113">
        <v>4114</v>
      </c>
      <c r="B121" s="114">
        <v>10</v>
      </c>
      <c r="C121" s="120" t="s">
        <v>221</v>
      </c>
      <c r="D121" s="136" t="s">
        <v>217</v>
      </c>
      <c r="E121" s="137">
        <v>55.828557278759398</v>
      </c>
      <c r="F121" s="137">
        <v>37.8203252326579</v>
      </c>
      <c r="G121" s="135">
        <v>0</v>
      </c>
      <c r="H121" s="117">
        <f t="shared" si="4"/>
        <v>3.0400000000000005</v>
      </c>
      <c r="I121" s="138">
        <v>0.18</v>
      </c>
      <c r="J121" s="114">
        <v>10</v>
      </c>
      <c r="K121" s="63"/>
      <c r="L121" s="78">
        <v>10</v>
      </c>
      <c r="M121" s="115">
        <v>10</v>
      </c>
      <c r="N121" s="115">
        <v>0</v>
      </c>
      <c r="O121" s="85"/>
      <c r="P121" s="81">
        <v>3</v>
      </c>
      <c r="Q121" s="96">
        <v>0.35416666666666669</v>
      </c>
      <c r="R121" s="92">
        <v>1</v>
      </c>
      <c r="S121" s="92">
        <v>30</v>
      </c>
      <c r="T121" s="92">
        <v>1</v>
      </c>
      <c r="U121" s="101">
        <v>30</v>
      </c>
      <c r="V121" s="94">
        <f t="shared" si="2"/>
        <v>2</v>
      </c>
      <c r="W121" s="97">
        <v>4</v>
      </c>
      <c r="X121" s="96">
        <v>0.35416666666666669</v>
      </c>
      <c r="Y121" s="92">
        <v>1</v>
      </c>
      <c r="Z121" s="92">
        <v>30</v>
      </c>
      <c r="AA121" s="92">
        <v>1</v>
      </c>
      <c r="AB121" s="92">
        <v>30</v>
      </c>
      <c r="AC121" s="94">
        <f t="shared" si="3"/>
        <v>2</v>
      </c>
      <c r="AH121" s="119"/>
    </row>
    <row r="122" spans="1:34" ht="15.75" customHeight="1">
      <c r="A122" s="113">
        <v>4096</v>
      </c>
      <c r="B122" s="135">
        <v>11</v>
      </c>
      <c r="C122" s="120" t="s">
        <v>222</v>
      </c>
      <c r="D122" s="136" t="s">
        <v>210</v>
      </c>
      <c r="E122" s="137">
        <v>55.827967417590301</v>
      </c>
      <c r="F122" s="137">
        <v>37.824550847506302</v>
      </c>
      <c r="G122" s="135">
        <v>0</v>
      </c>
      <c r="H122" s="117">
        <f t="shared" si="4"/>
        <v>3.3900000000000006</v>
      </c>
      <c r="I122" s="138">
        <v>0.35</v>
      </c>
      <c r="J122" s="135">
        <v>11</v>
      </c>
      <c r="K122" s="63"/>
      <c r="L122" s="78">
        <v>11</v>
      </c>
      <c r="M122" s="115">
        <v>11</v>
      </c>
      <c r="N122" s="115">
        <v>0</v>
      </c>
      <c r="O122" s="85"/>
      <c r="P122" s="81">
        <v>3</v>
      </c>
      <c r="Q122" s="96">
        <v>0.375</v>
      </c>
      <c r="R122" s="92">
        <v>1</v>
      </c>
      <c r="S122" s="92">
        <v>30</v>
      </c>
      <c r="T122" s="92">
        <v>1</v>
      </c>
      <c r="U122" s="101">
        <v>30</v>
      </c>
      <c r="V122" s="94">
        <f t="shared" si="2"/>
        <v>2</v>
      </c>
      <c r="W122" s="97">
        <v>4</v>
      </c>
      <c r="X122" s="96">
        <v>0.375</v>
      </c>
      <c r="Y122" s="92">
        <v>1</v>
      </c>
      <c r="Z122" s="92">
        <v>30</v>
      </c>
      <c r="AA122" s="92">
        <v>1</v>
      </c>
      <c r="AB122" s="101">
        <v>30</v>
      </c>
      <c r="AC122" s="94">
        <f t="shared" si="3"/>
        <v>2</v>
      </c>
      <c r="AH122" s="119"/>
    </row>
    <row r="123" spans="1:34" ht="15.75" customHeight="1">
      <c r="A123" s="113">
        <v>4661</v>
      </c>
      <c r="B123" s="135">
        <v>12</v>
      </c>
      <c r="C123" s="120" t="s">
        <v>223</v>
      </c>
      <c r="D123" s="136" t="s">
        <v>224</v>
      </c>
      <c r="E123" s="137">
        <v>55.827406655000601</v>
      </c>
      <c r="F123" s="137">
        <v>37.828053174135597</v>
      </c>
      <c r="G123" s="135">
        <v>0</v>
      </c>
      <c r="H123" s="117">
        <f t="shared" si="4"/>
        <v>3.6600000000000006</v>
      </c>
      <c r="I123" s="138">
        <v>0.27</v>
      </c>
      <c r="J123" s="135">
        <v>12</v>
      </c>
      <c r="K123" s="63"/>
      <c r="L123" s="78">
        <v>12</v>
      </c>
      <c r="M123" s="115">
        <v>12</v>
      </c>
      <c r="N123" s="115">
        <v>0</v>
      </c>
      <c r="O123" s="85"/>
      <c r="P123" s="81">
        <v>3</v>
      </c>
      <c r="Q123" s="96">
        <v>0.39583333333333331</v>
      </c>
      <c r="R123" s="92">
        <v>1</v>
      </c>
      <c r="S123" s="92">
        <v>30</v>
      </c>
      <c r="T123" s="92">
        <v>1</v>
      </c>
      <c r="U123" s="101">
        <v>30</v>
      </c>
      <c r="V123" s="94">
        <f>R123+R124</f>
        <v>2</v>
      </c>
      <c r="W123" s="97">
        <v>4</v>
      </c>
      <c r="X123" s="96">
        <v>0.39583333333333331</v>
      </c>
      <c r="Y123" s="92">
        <v>1</v>
      </c>
      <c r="Z123" s="92">
        <v>30</v>
      </c>
      <c r="AA123" s="92">
        <v>1</v>
      </c>
      <c r="AB123" s="101">
        <v>30</v>
      </c>
      <c r="AC123" s="94">
        <f>Y123+Y124</f>
        <v>2</v>
      </c>
      <c r="AH123" s="119"/>
    </row>
    <row r="124" spans="1:34" ht="15.75" customHeight="1">
      <c r="A124" s="113">
        <v>4662</v>
      </c>
      <c r="B124" s="114">
        <v>13</v>
      </c>
      <c r="C124" s="120" t="s">
        <v>225</v>
      </c>
      <c r="D124" s="136" t="s">
        <v>224</v>
      </c>
      <c r="E124" s="137">
        <v>55.825007808122201</v>
      </c>
      <c r="F124" s="137">
        <v>37.831176889913102</v>
      </c>
      <c r="G124" s="135">
        <v>0</v>
      </c>
      <c r="H124" s="117">
        <f t="shared" si="4"/>
        <v>3.9930000000000003</v>
      </c>
      <c r="I124" s="138">
        <v>0.33299999999999996</v>
      </c>
      <c r="J124" s="114">
        <v>13</v>
      </c>
      <c r="K124" s="63"/>
      <c r="L124" s="78">
        <v>13</v>
      </c>
      <c r="M124" s="115">
        <v>13</v>
      </c>
      <c r="N124" s="115">
        <v>0</v>
      </c>
      <c r="O124" s="85"/>
      <c r="P124" s="81">
        <v>3</v>
      </c>
      <c r="Q124" s="96">
        <v>0.41666666666666669</v>
      </c>
      <c r="R124" s="92">
        <v>1</v>
      </c>
      <c r="S124" s="92">
        <v>30</v>
      </c>
      <c r="T124" s="92">
        <v>1</v>
      </c>
      <c r="U124" s="101">
        <v>30</v>
      </c>
      <c r="V124" s="94">
        <f t="shared" si="2"/>
        <v>2</v>
      </c>
      <c r="W124" s="97">
        <v>4</v>
      </c>
      <c r="X124" s="96">
        <v>0.41666666666666669</v>
      </c>
      <c r="Y124" s="92">
        <v>1</v>
      </c>
      <c r="Z124" s="92">
        <v>30</v>
      </c>
      <c r="AA124" s="92">
        <v>1</v>
      </c>
      <c r="AB124" s="101">
        <v>30</v>
      </c>
      <c r="AC124" s="94">
        <f t="shared" si="3"/>
        <v>2</v>
      </c>
      <c r="AH124" s="119"/>
    </row>
    <row r="125" spans="1:34" ht="15.75" customHeight="1">
      <c r="A125" s="113">
        <v>4269</v>
      </c>
      <c r="B125" s="135">
        <v>14</v>
      </c>
      <c r="C125" s="120" t="s">
        <v>226</v>
      </c>
      <c r="D125" s="136" t="s">
        <v>224</v>
      </c>
      <c r="E125" s="137">
        <v>55.823046456821402</v>
      </c>
      <c r="F125" s="137">
        <v>37.832953178535902</v>
      </c>
      <c r="G125" s="135">
        <v>0</v>
      </c>
      <c r="H125" s="117">
        <f t="shared" si="4"/>
        <v>4.24</v>
      </c>
      <c r="I125" s="138">
        <v>0.24700000000000011</v>
      </c>
      <c r="J125" s="135">
        <v>14</v>
      </c>
      <c r="K125" s="63"/>
      <c r="L125" s="78">
        <v>14</v>
      </c>
      <c r="M125" s="115">
        <v>14</v>
      </c>
      <c r="N125" s="115">
        <v>0</v>
      </c>
      <c r="O125" s="85"/>
      <c r="P125" s="81">
        <v>3</v>
      </c>
      <c r="Q125" s="96">
        <v>0.4375</v>
      </c>
      <c r="R125" s="92">
        <v>1</v>
      </c>
      <c r="S125" s="92">
        <v>30</v>
      </c>
      <c r="T125" s="92">
        <v>1</v>
      </c>
      <c r="U125" s="101">
        <v>30</v>
      </c>
      <c r="V125" s="94">
        <f t="shared" si="2"/>
        <v>2</v>
      </c>
      <c r="W125" s="97">
        <v>4</v>
      </c>
      <c r="X125" s="96">
        <v>0.4375</v>
      </c>
      <c r="Y125" s="92">
        <v>1</v>
      </c>
      <c r="Z125" s="92">
        <v>30</v>
      </c>
      <c r="AA125" s="92">
        <v>1</v>
      </c>
      <c r="AB125" s="101">
        <v>30</v>
      </c>
      <c r="AC125" s="94">
        <f t="shared" si="3"/>
        <v>2</v>
      </c>
      <c r="AH125" s="119"/>
    </row>
    <row r="126" spans="1:34" ht="15.75" customHeight="1">
      <c r="A126" s="113">
        <v>4271</v>
      </c>
      <c r="B126" s="135">
        <v>15</v>
      </c>
      <c r="C126" s="120" t="s">
        <v>227</v>
      </c>
      <c r="D126" s="136" t="s">
        <v>228</v>
      </c>
      <c r="E126" s="137">
        <v>55.8205584070733</v>
      </c>
      <c r="F126" s="137">
        <v>37.833424807308702</v>
      </c>
      <c r="G126" s="135">
        <v>0</v>
      </c>
      <c r="H126" s="117">
        <f t="shared" si="4"/>
        <v>4.5790000000000006</v>
      </c>
      <c r="I126" s="138">
        <v>0.33899999999999997</v>
      </c>
      <c r="J126" s="135">
        <v>15</v>
      </c>
      <c r="K126" s="63"/>
      <c r="L126" s="78">
        <v>15</v>
      </c>
      <c r="M126" s="115">
        <v>15</v>
      </c>
      <c r="N126" s="115">
        <v>0</v>
      </c>
      <c r="O126" s="85"/>
      <c r="P126" s="81">
        <v>3</v>
      </c>
      <c r="Q126" s="96">
        <v>0.45833333333333298</v>
      </c>
      <c r="R126" s="92">
        <v>1</v>
      </c>
      <c r="S126" s="92">
        <v>30</v>
      </c>
      <c r="T126" s="92">
        <v>1</v>
      </c>
      <c r="U126" s="101">
        <v>30</v>
      </c>
      <c r="V126" s="94">
        <f t="shared" si="2"/>
        <v>2</v>
      </c>
      <c r="W126" s="97">
        <v>4</v>
      </c>
      <c r="X126" s="96">
        <v>0.45833333333333298</v>
      </c>
      <c r="Y126" s="92">
        <v>1</v>
      </c>
      <c r="Z126" s="92">
        <v>30</v>
      </c>
      <c r="AA126" s="92">
        <v>1</v>
      </c>
      <c r="AB126" s="101">
        <v>30</v>
      </c>
      <c r="AC126" s="94">
        <f t="shared" si="3"/>
        <v>2</v>
      </c>
      <c r="AH126" s="119"/>
    </row>
    <row r="127" spans="1:34" ht="15.75" customHeight="1">
      <c r="A127" s="113">
        <v>4270</v>
      </c>
      <c r="B127" s="114">
        <v>16</v>
      </c>
      <c r="C127" s="120" t="s">
        <v>229</v>
      </c>
      <c r="D127" s="136" t="s">
        <v>228</v>
      </c>
      <c r="E127" s="137">
        <v>55.820368227767801</v>
      </c>
      <c r="F127" s="137">
        <v>37.824024040816703</v>
      </c>
      <c r="G127" s="135">
        <v>0</v>
      </c>
      <c r="H127" s="117">
        <f t="shared" si="4"/>
        <v>5.1700000000000008</v>
      </c>
      <c r="I127" s="138">
        <v>0.59099999999999997</v>
      </c>
      <c r="J127" s="114">
        <v>16</v>
      </c>
      <c r="K127" s="63"/>
      <c r="L127" s="78">
        <v>16</v>
      </c>
      <c r="M127" s="115">
        <v>16</v>
      </c>
      <c r="N127" s="115">
        <v>0</v>
      </c>
      <c r="O127" s="85"/>
      <c r="P127" s="81">
        <v>3</v>
      </c>
      <c r="Q127" s="96">
        <v>0.47916666666666702</v>
      </c>
      <c r="R127" s="92">
        <v>1</v>
      </c>
      <c r="S127" s="92">
        <v>30</v>
      </c>
      <c r="T127" s="92">
        <v>1</v>
      </c>
      <c r="U127" s="101">
        <v>30</v>
      </c>
      <c r="V127" s="94">
        <f t="shared" si="2"/>
        <v>2</v>
      </c>
      <c r="W127" s="97">
        <v>4</v>
      </c>
      <c r="X127" s="96">
        <v>0.47916666666666702</v>
      </c>
      <c r="Y127" s="92">
        <v>1</v>
      </c>
      <c r="Z127" s="92">
        <v>30</v>
      </c>
      <c r="AA127" s="92">
        <v>1</v>
      </c>
      <c r="AB127" s="101">
        <v>30</v>
      </c>
      <c r="AC127" s="94">
        <f t="shared" si="3"/>
        <v>2</v>
      </c>
      <c r="AH127" s="119"/>
    </row>
    <row r="128" spans="1:34" ht="15.75" customHeight="1">
      <c r="A128" s="113">
        <v>4272</v>
      </c>
      <c r="B128" s="135">
        <v>17</v>
      </c>
      <c r="C128" s="120" t="s">
        <v>230</v>
      </c>
      <c r="D128" s="136" t="s">
        <v>228</v>
      </c>
      <c r="E128" s="137">
        <v>55.820209177795299</v>
      </c>
      <c r="F128" s="137">
        <v>37.8164621615526</v>
      </c>
      <c r="G128" s="135">
        <v>0</v>
      </c>
      <c r="H128" s="117">
        <f t="shared" si="4"/>
        <v>5.6450000000000005</v>
      </c>
      <c r="I128" s="138">
        <v>0.47499999999999987</v>
      </c>
      <c r="J128" s="135">
        <v>17</v>
      </c>
      <c r="K128" s="63"/>
      <c r="L128" s="78">
        <v>17</v>
      </c>
      <c r="M128" s="115">
        <v>17</v>
      </c>
      <c r="N128" s="115">
        <v>0</v>
      </c>
      <c r="O128" s="85"/>
      <c r="P128" s="81">
        <v>3</v>
      </c>
      <c r="Q128" s="96">
        <v>0.5</v>
      </c>
      <c r="R128" s="92">
        <v>1</v>
      </c>
      <c r="S128" s="92">
        <v>30</v>
      </c>
      <c r="T128" s="92">
        <v>1</v>
      </c>
      <c r="U128" s="101">
        <v>30</v>
      </c>
      <c r="V128" s="94">
        <f t="shared" si="2"/>
        <v>2</v>
      </c>
      <c r="W128" s="97">
        <v>4</v>
      </c>
      <c r="X128" s="96">
        <v>0.5</v>
      </c>
      <c r="Y128" s="92">
        <v>1</v>
      </c>
      <c r="Z128" s="101">
        <v>30</v>
      </c>
      <c r="AA128" s="92">
        <v>1</v>
      </c>
      <c r="AB128" s="101">
        <v>30</v>
      </c>
      <c r="AC128" s="94">
        <f t="shared" si="3"/>
        <v>2</v>
      </c>
      <c r="AH128" s="119"/>
    </row>
    <row r="129" spans="1:34" ht="15.75" customHeight="1">
      <c r="A129" s="113">
        <v>4273</v>
      </c>
      <c r="B129" s="135">
        <v>18</v>
      </c>
      <c r="C129" s="120" t="s">
        <v>231</v>
      </c>
      <c r="D129" s="136" t="s">
        <v>228</v>
      </c>
      <c r="E129" s="137">
        <v>55.820043905252803</v>
      </c>
      <c r="F129" s="137">
        <v>37.809921817348098</v>
      </c>
      <c r="G129" s="135">
        <v>0</v>
      </c>
      <c r="H129" s="117">
        <f t="shared" si="4"/>
        <v>6.0560000000000009</v>
      </c>
      <c r="I129" s="138">
        <v>0.41100000000000003</v>
      </c>
      <c r="J129" s="135">
        <v>18</v>
      </c>
      <c r="K129" s="63"/>
      <c r="L129" s="78">
        <v>18</v>
      </c>
      <c r="M129" s="115">
        <v>18</v>
      </c>
      <c r="N129" s="115">
        <v>0</v>
      </c>
      <c r="O129" s="85"/>
      <c r="P129" s="81">
        <v>3</v>
      </c>
      <c r="Q129" s="96">
        <v>0.52083333333333337</v>
      </c>
      <c r="R129" s="92">
        <v>1</v>
      </c>
      <c r="S129" s="92">
        <v>30</v>
      </c>
      <c r="T129" s="92">
        <v>1</v>
      </c>
      <c r="U129" s="101">
        <v>30</v>
      </c>
      <c r="V129" s="94">
        <f t="shared" si="2"/>
        <v>2</v>
      </c>
      <c r="W129" s="97">
        <v>4</v>
      </c>
      <c r="X129" s="96">
        <v>0.52083333333333337</v>
      </c>
      <c r="Y129" s="92">
        <v>1</v>
      </c>
      <c r="Z129" s="101">
        <v>30</v>
      </c>
      <c r="AA129" s="92">
        <v>1</v>
      </c>
      <c r="AB129" s="101">
        <v>30</v>
      </c>
      <c r="AC129" s="94">
        <f t="shared" si="3"/>
        <v>2</v>
      </c>
      <c r="AH129" s="119"/>
    </row>
    <row r="130" spans="1:34" ht="15.75" customHeight="1">
      <c r="A130" s="113">
        <v>4274</v>
      </c>
      <c r="B130" s="114">
        <v>19</v>
      </c>
      <c r="C130" s="120" t="s">
        <v>232</v>
      </c>
      <c r="D130" s="136" t="s">
        <v>228</v>
      </c>
      <c r="E130" s="137">
        <v>55.8199321046406</v>
      </c>
      <c r="F130" s="137">
        <v>37.804337208818303</v>
      </c>
      <c r="G130" s="135">
        <v>0</v>
      </c>
      <c r="H130" s="117">
        <f t="shared" si="4"/>
        <v>6.4060000000000006</v>
      </c>
      <c r="I130" s="138">
        <v>0.35000000000000009</v>
      </c>
      <c r="J130" s="114">
        <v>19</v>
      </c>
      <c r="K130" s="63"/>
      <c r="L130" s="78">
        <v>19</v>
      </c>
      <c r="M130" s="115">
        <v>999</v>
      </c>
      <c r="N130" s="115">
        <v>0</v>
      </c>
      <c r="O130" s="85" t="s">
        <v>173</v>
      </c>
      <c r="P130" s="81">
        <v>3</v>
      </c>
      <c r="Q130" s="96">
        <v>0.54166666666666663</v>
      </c>
      <c r="R130" s="92">
        <v>1</v>
      </c>
      <c r="S130" s="92">
        <v>30</v>
      </c>
      <c r="T130" s="92">
        <v>1</v>
      </c>
      <c r="U130" s="101">
        <v>30</v>
      </c>
      <c r="V130" s="94">
        <f t="shared" si="2"/>
        <v>2</v>
      </c>
      <c r="W130" s="97">
        <v>4</v>
      </c>
      <c r="X130" s="96">
        <v>0.54166666666666663</v>
      </c>
      <c r="Y130" s="92">
        <v>1</v>
      </c>
      <c r="Z130" s="101">
        <v>30</v>
      </c>
      <c r="AA130" s="92">
        <v>1</v>
      </c>
      <c r="AB130" s="101">
        <v>30</v>
      </c>
      <c r="AC130" s="94">
        <f t="shared" si="3"/>
        <v>2</v>
      </c>
      <c r="AH130" s="119"/>
    </row>
    <row r="131" spans="1:34" ht="15.75" customHeight="1">
      <c r="A131" s="113">
        <v>4275</v>
      </c>
      <c r="B131" s="135">
        <v>20</v>
      </c>
      <c r="C131" s="120" t="s">
        <v>233</v>
      </c>
      <c r="D131" s="136" t="s">
        <v>228</v>
      </c>
      <c r="E131" s="137">
        <v>55.819822547640001</v>
      </c>
      <c r="F131" s="137">
        <v>37.799587190773799</v>
      </c>
      <c r="G131" s="135">
        <v>0</v>
      </c>
      <c r="H131" s="117">
        <f t="shared" si="4"/>
        <v>6.7040000000000006</v>
      </c>
      <c r="I131" s="138">
        <v>0.29800000000000004</v>
      </c>
      <c r="J131" s="135">
        <v>20</v>
      </c>
      <c r="K131" s="63"/>
      <c r="L131" s="78">
        <v>20</v>
      </c>
      <c r="M131" s="115">
        <v>0</v>
      </c>
      <c r="N131" s="115">
        <v>1</v>
      </c>
      <c r="O131" s="85"/>
      <c r="P131" s="81">
        <v>3</v>
      </c>
      <c r="Q131" s="96">
        <v>0.5625</v>
      </c>
      <c r="R131" s="92">
        <v>1</v>
      </c>
      <c r="S131" s="92">
        <v>30</v>
      </c>
      <c r="T131" s="92">
        <v>1</v>
      </c>
      <c r="U131" s="101">
        <v>30</v>
      </c>
      <c r="V131" s="94">
        <f t="shared" si="2"/>
        <v>2</v>
      </c>
      <c r="W131" s="97">
        <v>4</v>
      </c>
      <c r="X131" s="96">
        <v>0.5625</v>
      </c>
      <c r="Y131" s="92">
        <v>1</v>
      </c>
      <c r="Z131" s="101">
        <v>30</v>
      </c>
      <c r="AA131" s="92">
        <v>1</v>
      </c>
      <c r="AB131" s="101">
        <v>30</v>
      </c>
      <c r="AC131" s="94">
        <f t="shared" si="3"/>
        <v>2</v>
      </c>
      <c r="AH131" s="119"/>
    </row>
    <row r="132" spans="1:34" ht="15.75" customHeight="1">
      <c r="A132" s="113">
        <v>8599</v>
      </c>
      <c r="B132" s="135">
        <v>21</v>
      </c>
      <c r="C132" s="120" t="s">
        <v>234</v>
      </c>
      <c r="D132" s="136" t="s">
        <v>235</v>
      </c>
      <c r="E132" s="137">
        <v>55.816099142208898</v>
      </c>
      <c r="F132" s="137">
        <v>37.798080035021897</v>
      </c>
      <c r="G132" s="135">
        <v>0</v>
      </c>
      <c r="H132" s="117">
        <f t="shared" si="4"/>
        <v>7.2160000000000011</v>
      </c>
      <c r="I132" s="138">
        <v>0.51200000000000001</v>
      </c>
      <c r="J132" s="135">
        <v>21</v>
      </c>
      <c r="K132" s="63"/>
      <c r="L132" s="78">
        <v>21</v>
      </c>
      <c r="M132" s="115">
        <v>0</v>
      </c>
      <c r="N132" s="115">
        <v>2</v>
      </c>
      <c r="O132" s="85"/>
      <c r="P132" s="81">
        <v>3</v>
      </c>
      <c r="Q132" s="96">
        <v>0.58333333333333337</v>
      </c>
      <c r="R132" s="92">
        <v>1</v>
      </c>
      <c r="S132" s="92">
        <v>30</v>
      </c>
      <c r="T132" s="92">
        <v>1</v>
      </c>
      <c r="U132" s="101">
        <v>30</v>
      </c>
      <c r="V132" s="94">
        <f t="shared" si="2"/>
        <v>2</v>
      </c>
      <c r="W132" s="97">
        <v>4</v>
      </c>
      <c r="X132" s="96">
        <v>0.58333333333333337</v>
      </c>
      <c r="Y132" s="92">
        <v>1</v>
      </c>
      <c r="Z132" s="101">
        <v>30</v>
      </c>
      <c r="AA132" s="92">
        <v>1</v>
      </c>
      <c r="AB132" s="101">
        <v>30</v>
      </c>
      <c r="AC132" s="94">
        <f t="shared" si="3"/>
        <v>2</v>
      </c>
      <c r="AH132" s="119"/>
    </row>
    <row r="133" spans="1:34" ht="15.75" customHeight="1">
      <c r="A133" s="113">
        <v>4103</v>
      </c>
      <c r="B133" s="114">
        <v>22</v>
      </c>
      <c r="C133" s="120" t="s">
        <v>236</v>
      </c>
      <c r="D133" s="136" t="s">
        <v>235</v>
      </c>
      <c r="E133" s="137">
        <v>55.813013468111897</v>
      </c>
      <c r="F133" s="137">
        <v>37.798126267586902</v>
      </c>
      <c r="G133" s="135">
        <v>0</v>
      </c>
      <c r="H133" s="117">
        <f t="shared" si="4"/>
        <v>7.5600000000000005</v>
      </c>
      <c r="I133" s="138">
        <v>0.34399999999999986</v>
      </c>
      <c r="J133" s="114">
        <v>22</v>
      </c>
      <c r="K133" s="63"/>
      <c r="L133" s="78">
        <v>22</v>
      </c>
      <c r="M133" s="115">
        <v>0</v>
      </c>
      <c r="N133" s="115">
        <v>3</v>
      </c>
      <c r="O133" s="85"/>
      <c r="P133" s="81">
        <v>3</v>
      </c>
      <c r="Q133" s="96">
        <v>0.60416666666666663</v>
      </c>
      <c r="R133" s="92">
        <v>1</v>
      </c>
      <c r="S133" s="92">
        <v>30</v>
      </c>
      <c r="T133" s="92">
        <v>1</v>
      </c>
      <c r="U133" s="101">
        <v>30</v>
      </c>
      <c r="V133" s="94">
        <f t="shared" si="2"/>
        <v>2</v>
      </c>
      <c r="W133" s="97">
        <v>4</v>
      </c>
      <c r="X133" s="96">
        <v>0.60416666666666663</v>
      </c>
      <c r="Y133" s="92">
        <v>1</v>
      </c>
      <c r="Z133" s="101">
        <v>30</v>
      </c>
      <c r="AA133" s="92">
        <v>1</v>
      </c>
      <c r="AB133" s="101">
        <v>30</v>
      </c>
      <c r="AC133" s="94">
        <f t="shared" si="3"/>
        <v>2</v>
      </c>
      <c r="AH133" s="119"/>
    </row>
    <row r="134" spans="1:34" ht="15.75" customHeight="1">
      <c r="A134" s="139" t="s">
        <v>208</v>
      </c>
      <c r="B134" s="135">
        <v>23</v>
      </c>
      <c r="C134" s="120" t="s">
        <v>237</v>
      </c>
      <c r="D134" s="136" t="s">
        <v>238</v>
      </c>
      <c r="E134" s="137">
        <v>55.808212949988302</v>
      </c>
      <c r="F134" s="137">
        <v>37.798532756427903</v>
      </c>
      <c r="G134" s="135">
        <v>0</v>
      </c>
      <c r="H134" s="117">
        <f t="shared" si="4"/>
        <v>8.1000000000000014</v>
      </c>
      <c r="I134" s="138">
        <f>0.36+0.18</f>
        <v>0.54</v>
      </c>
      <c r="J134" s="135">
        <v>23</v>
      </c>
      <c r="K134" s="63"/>
      <c r="L134" s="78">
        <v>23</v>
      </c>
      <c r="M134" s="115">
        <v>0</v>
      </c>
      <c r="N134" s="115">
        <v>4</v>
      </c>
      <c r="O134" s="85"/>
      <c r="P134" s="81">
        <v>3</v>
      </c>
      <c r="Q134" s="96">
        <v>0.625</v>
      </c>
      <c r="R134" s="92">
        <v>1</v>
      </c>
      <c r="S134" s="92">
        <v>30</v>
      </c>
      <c r="T134" s="92">
        <v>1</v>
      </c>
      <c r="U134" s="101">
        <v>30</v>
      </c>
      <c r="V134" s="94">
        <f t="shared" si="2"/>
        <v>2</v>
      </c>
      <c r="W134" s="97">
        <v>4</v>
      </c>
      <c r="X134" s="96">
        <v>0.625</v>
      </c>
      <c r="Y134" s="92">
        <v>1</v>
      </c>
      <c r="Z134" s="101">
        <v>30</v>
      </c>
      <c r="AA134" s="92">
        <v>1</v>
      </c>
      <c r="AB134" s="101">
        <v>30</v>
      </c>
      <c r="AC134" s="94">
        <f t="shared" si="3"/>
        <v>2</v>
      </c>
      <c r="AH134" s="119"/>
    </row>
    <row r="135" spans="1:34" ht="15.75" customHeight="1">
      <c r="A135" s="113">
        <v>4105</v>
      </c>
      <c r="B135" s="135">
        <v>24</v>
      </c>
      <c r="C135" s="120" t="s">
        <v>239</v>
      </c>
      <c r="D135" s="136" t="s">
        <v>238</v>
      </c>
      <c r="E135" s="137">
        <v>55.804310376683702</v>
      </c>
      <c r="F135" s="137">
        <v>37.798751784218197</v>
      </c>
      <c r="G135" s="135">
        <v>0</v>
      </c>
      <c r="H135" s="117">
        <f t="shared" si="4"/>
        <v>8.5200000000000014</v>
      </c>
      <c r="I135" s="138">
        <v>0.42</v>
      </c>
      <c r="J135" s="135">
        <v>24</v>
      </c>
      <c r="K135" s="63"/>
      <c r="L135" s="78">
        <v>24</v>
      </c>
      <c r="M135" s="115">
        <v>0</v>
      </c>
      <c r="N135" s="115">
        <v>5</v>
      </c>
      <c r="O135" s="85"/>
      <c r="P135" s="81">
        <v>3</v>
      </c>
      <c r="Q135" s="96">
        <v>0.64583333333333337</v>
      </c>
      <c r="R135" s="92">
        <v>1</v>
      </c>
      <c r="S135" s="92">
        <v>30</v>
      </c>
      <c r="T135" s="92">
        <v>1</v>
      </c>
      <c r="U135" s="101">
        <v>30</v>
      </c>
      <c r="V135" s="94">
        <f t="shared" si="2"/>
        <v>2</v>
      </c>
      <c r="W135" s="97">
        <v>4</v>
      </c>
      <c r="X135" s="96">
        <v>0.64583333333333337</v>
      </c>
      <c r="Y135" s="92">
        <v>1</v>
      </c>
      <c r="Z135" s="101">
        <v>30</v>
      </c>
      <c r="AA135" s="92">
        <v>1</v>
      </c>
      <c r="AB135" s="101">
        <v>30</v>
      </c>
      <c r="AC135" s="94">
        <f t="shared" si="3"/>
        <v>2</v>
      </c>
      <c r="AH135" s="119"/>
    </row>
    <row r="136" spans="1:34" ht="15.75" customHeight="1">
      <c r="A136" s="113">
        <v>4123</v>
      </c>
      <c r="B136" s="114">
        <v>25</v>
      </c>
      <c r="C136" s="120" t="s">
        <v>240</v>
      </c>
      <c r="D136" s="136" t="s">
        <v>238</v>
      </c>
      <c r="E136" s="137">
        <v>55.802147325657998</v>
      </c>
      <c r="F136" s="137">
        <v>37.798818732188501</v>
      </c>
      <c r="G136" s="135">
        <v>0</v>
      </c>
      <c r="H136" s="117">
        <f t="shared" si="4"/>
        <v>8.7700000000000014</v>
      </c>
      <c r="I136" s="138">
        <v>0.25</v>
      </c>
      <c r="J136" s="114">
        <v>25</v>
      </c>
      <c r="K136" s="63"/>
      <c r="L136" s="78">
        <v>25</v>
      </c>
      <c r="M136" s="115">
        <v>0</v>
      </c>
      <c r="N136" s="115">
        <v>6</v>
      </c>
      <c r="O136" s="85"/>
      <c r="P136" s="81">
        <v>3</v>
      </c>
      <c r="Q136" s="96">
        <v>0.66666666666666663</v>
      </c>
      <c r="R136" s="92">
        <v>1</v>
      </c>
      <c r="S136" s="92">
        <v>30</v>
      </c>
      <c r="T136" s="92">
        <v>1</v>
      </c>
      <c r="U136" s="101">
        <v>30</v>
      </c>
      <c r="V136" s="94">
        <f t="shared" si="2"/>
        <v>2</v>
      </c>
      <c r="W136" s="97">
        <v>4</v>
      </c>
      <c r="X136" s="96">
        <v>0.66666666666666663</v>
      </c>
      <c r="Y136" s="92">
        <v>1</v>
      </c>
      <c r="Z136" s="101">
        <v>30</v>
      </c>
      <c r="AA136" s="92">
        <v>1</v>
      </c>
      <c r="AB136" s="101">
        <v>30</v>
      </c>
      <c r="AC136" s="94">
        <f t="shared" si="3"/>
        <v>2</v>
      </c>
      <c r="AH136" s="119"/>
    </row>
    <row r="137" spans="1:34" ht="15.75" customHeight="1">
      <c r="A137" s="113" t="s">
        <v>208</v>
      </c>
      <c r="B137" s="135">
        <v>26</v>
      </c>
      <c r="C137" s="120" t="s">
        <v>241</v>
      </c>
      <c r="D137" s="136" t="s">
        <v>242</v>
      </c>
      <c r="E137" s="137">
        <v>55.799075999999999</v>
      </c>
      <c r="F137" s="137">
        <v>37.806080000000001</v>
      </c>
      <c r="G137" s="135">
        <v>0</v>
      </c>
      <c r="H137" s="117">
        <f t="shared" si="4"/>
        <v>9.5500000000000007</v>
      </c>
      <c r="I137" s="138">
        <v>0.78</v>
      </c>
      <c r="J137" s="135">
        <v>26</v>
      </c>
      <c r="K137" s="63"/>
      <c r="L137" s="78">
        <v>26</v>
      </c>
      <c r="M137" s="115">
        <v>0</v>
      </c>
      <c r="N137" s="115">
        <v>7</v>
      </c>
      <c r="O137" s="85"/>
      <c r="P137" s="81">
        <v>3</v>
      </c>
      <c r="Q137" s="96">
        <v>0.6875</v>
      </c>
      <c r="R137" s="92">
        <v>1</v>
      </c>
      <c r="S137" s="92">
        <v>30</v>
      </c>
      <c r="T137" s="92">
        <v>1</v>
      </c>
      <c r="U137" s="101">
        <v>30</v>
      </c>
      <c r="V137" s="94">
        <f t="shared" si="2"/>
        <v>2</v>
      </c>
      <c r="W137" s="97">
        <v>4</v>
      </c>
      <c r="X137" s="96">
        <v>0.6875</v>
      </c>
      <c r="Y137" s="92">
        <v>1</v>
      </c>
      <c r="Z137" s="101">
        <v>30</v>
      </c>
      <c r="AA137" s="92">
        <v>1</v>
      </c>
      <c r="AB137" s="101">
        <v>30</v>
      </c>
      <c r="AC137" s="94">
        <f t="shared" si="3"/>
        <v>2</v>
      </c>
      <c r="AH137" s="119"/>
    </row>
    <row r="138" spans="1:34" ht="15.75" customHeight="1">
      <c r="A138" s="113" t="s">
        <v>243</v>
      </c>
      <c r="B138" s="135"/>
      <c r="C138" s="120" t="s">
        <v>109</v>
      </c>
      <c r="D138" s="136"/>
      <c r="E138" s="137" t="s">
        <v>173</v>
      </c>
      <c r="F138" s="137" t="s">
        <v>173</v>
      </c>
      <c r="G138" s="135">
        <v>0</v>
      </c>
      <c r="H138" s="117">
        <f t="shared" si="4"/>
        <v>9.5500000000000007</v>
      </c>
      <c r="I138" s="138">
        <v>0</v>
      </c>
      <c r="J138" s="135" t="s">
        <v>173</v>
      </c>
      <c r="K138" s="63"/>
      <c r="L138" s="78">
        <v>27</v>
      </c>
      <c r="M138" s="115">
        <v>0</v>
      </c>
      <c r="N138" s="115">
        <v>8</v>
      </c>
      <c r="O138" s="85"/>
      <c r="P138" s="81">
        <v>3</v>
      </c>
      <c r="Q138" s="96">
        <v>0.70833333333333337</v>
      </c>
      <c r="R138" s="92">
        <v>1</v>
      </c>
      <c r="S138" s="92">
        <v>30</v>
      </c>
      <c r="T138" s="92">
        <v>1</v>
      </c>
      <c r="U138" s="101">
        <v>30</v>
      </c>
      <c r="V138" s="94">
        <f t="shared" si="2"/>
        <v>2</v>
      </c>
      <c r="W138" s="97">
        <v>4</v>
      </c>
      <c r="X138" s="96">
        <v>0.70833333333333337</v>
      </c>
      <c r="Y138" s="92">
        <v>1</v>
      </c>
      <c r="Z138" s="101">
        <v>30</v>
      </c>
      <c r="AA138" s="92">
        <v>1</v>
      </c>
      <c r="AB138" s="101">
        <v>30</v>
      </c>
      <c r="AC138" s="94">
        <f t="shared" si="3"/>
        <v>2</v>
      </c>
      <c r="AH138" s="119"/>
    </row>
    <row r="139" spans="1:34" ht="15.75" customHeight="1">
      <c r="A139" s="113" t="s">
        <v>208</v>
      </c>
      <c r="B139" s="135">
        <v>27</v>
      </c>
      <c r="C139" s="120" t="s">
        <v>241</v>
      </c>
      <c r="D139" s="136" t="s">
        <v>242</v>
      </c>
      <c r="E139" s="137">
        <v>55.799075999999999</v>
      </c>
      <c r="F139" s="137">
        <v>37.806080000000001</v>
      </c>
      <c r="G139" s="135">
        <v>1</v>
      </c>
      <c r="H139" s="117">
        <f t="shared" si="4"/>
        <v>0</v>
      </c>
      <c r="I139" s="138"/>
      <c r="J139" s="135">
        <v>1</v>
      </c>
      <c r="K139" s="63"/>
      <c r="L139" s="78">
        <v>28</v>
      </c>
      <c r="M139" s="115">
        <v>0</v>
      </c>
      <c r="N139" s="115">
        <v>9</v>
      </c>
      <c r="O139" s="85"/>
      <c r="P139" s="81">
        <v>3</v>
      </c>
      <c r="Q139" s="96">
        <v>0.72916666666666663</v>
      </c>
      <c r="R139" s="92">
        <v>1</v>
      </c>
      <c r="S139" s="92">
        <v>30</v>
      </c>
      <c r="T139" s="92">
        <v>1</v>
      </c>
      <c r="U139" s="101">
        <v>30</v>
      </c>
      <c r="V139" s="94">
        <f t="shared" si="2"/>
        <v>2</v>
      </c>
      <c r="W139" s="97">
        <v>4</v>
      </c>
      <c r="X139" s="96">
        <v>0.72916666666666663</v>
      </c>
      <c r="Y139" s="92">
        <v>1</v>
      </c>
      <c r="Z139" s="101">
        <v>30</v>
      </c>
      <c r="AA139" s="92">
        <v>1</v>
      </c>
      <c r="AB139" s="101">
        <v>30</v>
      </c>
      <c r="AC139" s="94">
        <f t="shared" si="3"/>
        <v>2</v>
      </c>
      <c r="AH139" s="119"/>
    </row>
    <row r="140" spans="1:34" ht="15.75" customHeight="1">
      <c r="A140" s="113">
        <v>5978</v>
      </c>
      <c r="B140" s="135">
        <v>28</v>
      </c>
      <c r="C140" s="120" t="s">
        <v>244</v>
      </c>
      <c r="D140" s="136" t="s">
        <v>245</v>
      </c>
      <c r="E140" s="137">
        <v>55.799703179059101</v>
      </c>
      <c r="F140" s="137">
        <v>37.812375259206497</v>
      </c>
      <c r="G140" s="136">
        <v>1</v>
      </c>
      <c r="H140" s="117">
        <f t="shared" si="4"/>
        <v>0.43</v>
      </c>
      <c r="I140" s="138">
        <v>0.43</v>
      </c>
      <c r="J140" s="135">
        <v>2</v>
      </c>
      <c r="K140" s="63"/>
      <c r="L140" s="78">
        <v>29</v>
      </c>
      <c r="M140" s="115">
        <v>0</v>
      </c>
      <c r="N140" s="115">
        <v>10</v>
      </c>
      <c r="O140" s="85"/>
      <c r="P140" s="81">
        <v>3</v>
      </c>
      <c r="Q140" s="96">
        <v>0.75</v>
      </c>
      <c r="R140" s="92">
        <v>1</v>
      </c>
      <c r="S140" s="92">
        <v>30</v>
      </c>
      <c r="T140" s="92">
        <v>1</v>
      </c>
      <c r="U140" s="101">
        <v>30</v>
      </c>
      <c r="V140" s="94">
        <f t="shared" si="2"/>
        <v>2</v>
      </c>
      <c r="W140" s="97">
        <v>4</v>
      </c>
      <c r="X140" s="96">
        <v>0.75</v>
      </c>
      <c r="Y140" s="92">
        <v>1</v>
      </c>
      <c r="Z140" s="92">
        <v>30</v>
      </c>
      <c r="AA140" s="92">
        <v>1</v>
      </c>
      <c r="AB140" s="92">
        <v>30</v>
      </c>
      <c r="AC140" s="94">
        <f t="shared" si="3"/>
        <v>2</v>
      </c>
      <c r="AH140" s="119"/>
    </row>
    <row r="141" spans="1:34" ht="15.75" customHeight="1">
      <c r="A141" s="113">
        <v>3885</v>
      </c>
      <c r="B141" s="135">
        <v>29</v>
      </c>
      <c r="C141" s="120" t="s">
        <v>246</v>
      </c>
      <c r="D141" s="136" t="s">
        <v>247</v>
      </c>
      <c r="E141" s="137">
        <v>55.803280518915898</v>
      </c>
      <c r="F141" s="137">
        <v>37.811537931543903</v>
      </c>
      <c r="G141" s="135">
        <v>1</v>
      </c>
      <c r="H141" s="117">
        <f t="shared" si="4"/>
        <v>0.84599999999999986</v>
      </c>
      <c r="I141" s="138">
        <v>0.41599999999999993</v>
      </c>
      <c r="J141" s="135">
        <v>3</v>
      </c>
      <c r="K141" s="63"/>
      <c r="L141" s="78">
        <v>30</v>
      </c>
      <c r="M141" s="115">
        <v>0</v>
      </c>
      <c r="N141" s="115">
        <v>11</v>
      </c>
      <c r="O141" s="85"/>
      <c r="P141" s="81">
        <v>3</v>
      </c>
      <c r="Q141" s="96">
        <v>0.77083333333333337</v>
      </c>
      <c r="R141" s="92">
        <v>1</v>
      </c>
      <c r="S141" s="92">
        <v>30</v>
      </c>
      <c r="T141" s="92">
        <v>1</v>
      </c>
      <c r="U141" s="101">
        <v>30</v>
      </c>
      <c r="V141" s="94">
        <f t="shared" si="2"/>
        <v>2</v>
      </c>
      <c r="W141" s="97">
        <v>4</v>
      </c>
      <c r="X141" s="96">
        <v>0.77083333333333337</v>
      </c>
      <c r="Y141" s="92">
        <v>1</v>
      </c>
      <c r="Z141" s="92">
        <v>30</v>
      </c>
      <c r="AA141" s="92">
        <v>1</v>
      </c>
      <c r="AB141" s="92">
        <v>30</v>
      </c>
      <c r="AC141" s="94">
        <f t="shared" si="3"/>
        <v>2</v>
      </c>
      <c r="AH141" s="119"/>
    </row>
    <row r="142" spans="1:34" ht="15.75" customHeight="1">
      <c r="A142" s="113">
        <v>3886</v>
      </c>
      <c r="B142" s="135">
        <v>30</v>
      </c>
      <c r="C142" s="120" t="s">
        <v>248</v>
      </c>
      <c r="D142" s="136" t="s">
        <v>247</v>
      </c>
      <c r="E142" s="137">
        <v>55.803184951081697</v>
      </c>
      <c r="F142" s="137">
        <v>37.804640518882501</v>
      </c>
      <c r="G142" s="136">
        <v>1</v>
      </c>
      <c r="H142" s="117">
        <f t="shared" si="4"/>
        <v>1.2659999999999998</v>
      </c>
      <c r="I142" s="138">
        <v>0.41999999999999993</v>
      </c>
      <c r="J142" s="135">
        <v>4</v>
      </c>
      <c r="K142" s="63"/>
      <c r="L142" s="78">
        <v>31</v>
      </c>
      <c r="M142" s="115">
        <v>0</v>
      </c>
      <c r="N142" s="115">
        <v>12</v>
      </c>
      <c r="O142" s="85"/>
      <c r="P142" s="81">
        <v>3</v>
      </c>
      <c r="Q142" s="96">
        <v>0.79166666666666663</v>
      </c>
      <c r="R142" s="92">
        <v>1</v>
      </c>
      <c r="S142" s="92">
        <v>30</v>
      </c>
      <c r="T142" s="92">
        <v>1</v>
      </c>
      <c r="U142" s="101">
        <v>30</v>
      </c>
      <c r="V142" s="94">
        <f t="shared" si="2"/>
        <v>2</v>
      </c>
      <c r="W142" s="97">
        <v>4</v>
      </c>
      <c r="X142" s="96">
        <v>0.79166666666666663</v>
      </c>
      <c r="Y142" s="92">
        <v>1</v>
      </c>
      <c r="Z142" s="92">
        <v>30</v>
      </c>
      <c r="AA142" s="92">
        <v>1</v>
      </c>
      <c r="AB142" s="92">
        <v>30</v>
      </c>
      <c r="AC142" s="94">
        <f t="shared" si="3"/>
        <v>2</v>
      </c>
      <c r="AH142" s="119"/>
    </row>
    <row r="143" spans="1:34" ht="15.75" customHeight="1">
      <c r="A143" s="113">
        <v>4106</v>
      </c>
      <c r="B143" s="135">
        <v>31</v>
      </c>
      <c r="C143" s="120" t="s">
        <v>239</v>
      </c>
      <c r="D143" s="136" t="s">
        <v>238</v>
      </c>
      <c r="E143" s="137">
        <v>55.804798768522602</v>
      </c>
      <c r="F143" s="137">
        <v>37.799031077370898</v>
      </c>
      <c r="G143" s="135">
        <v>1</v>
      </c>
      <c r="H143" s="117">
        <f t="shared" si="4"/>
        <v>1.8259999999999998</v>
      </c>
      <c r="I143" s="138">
        <v>0.56000000000000005</v>
      </c>
      <c r="J143" s="135">
        <v>5</v>
      </c>
      <c r="K143" s="63"/>
      <c r="L143" s="78">
        <v>32</v>
      </c>
      <c r="M143" s="115">
        <v>0</v>
      </c>
      <c r="N143" s="115">
        <v>13</v>
      </c>
      <c r="O143" s="85"/>
      <c r="P143" s="81">
        <v>3</v>
      </c>
      <c r="Q143" s="96">
        <v>0.8125</v>
      </c>
      <c r="R143" s="92">
        <v>1</v>
      </c>
      <c r="S143" s="92">
        <v>30</v>
      </c>
      <c r="T143" s="92">
        <v>1</v>
      </c>
      <c r="U143" s="101">
        <v>30</v>
      </c>
      <c r="V143" s="94">
        <f t="shared" si="2"/>
        <v>2</v>
      </c>
      <c r="W143" s="97">
        <v>4</v>
      </c>
      <c r="X143" s="96">
        <v>0.8125</v>
      </c>
      <c r="Y143" s="92">
        <v>1</v>
      </c>
      <c r="Z143" s="92">
        <v>30</v>
      </c>
      <c r="AA143" s="92">
        <v>1</v>
      </c>
      <c r="AB143" s="92">
        <v>30</v>
      </c>
      <c r="AC143" s="94">
        <f t="shared" si="3"/>
        <v>2</v>
      </c>
      <c r="AH143" s="119"/>
    </row>
    <row r="144" spans="1:34" ht="15.75" customHeight="1">
      <c r="A144" s="113">
        <v>4107</v>
      </c>
      <c r="B144" s="135">
        <v>32</v>
      </c>
      <c r="C144" s="120" t="s">
        <v>249</v>
      </c>
      <c r="D144" s="136" t="s">
        <v>238</v>
      </c>
      <c r="E144" s="137">
        <v>55.808413078973601</v>
      </c>
      <c r="F144" s="137">
        <v>37.798856648620003</v>
      </c>
      <c r="G144" s="136">
        <v>1</v>
      </c>
      <c r="H144" s="117">
        <f t="shared" si="4"/>
        <v>2.226</v>
      </c>
      <c r="I144" s="138">
        <v>0.4</v>
      </c>
      <c r="J144" s="135">
        <v>6</v>
      </c>
      <c r="K144" s="63"/>
      <c r="L144" s="78">
        <v>33</v>
      </c>
      <c r="M144" s="115">
        <v>0</v>
      </c>
      <c r="N144" s="115">
        <v>14</v>
      </c>
      <c r="O144" s="85"/>
      <c r="P144" s="81">
        <v>3</v>
      </c>
      <c r="Q144" s="96">
        <v>0.83333333333333337</v>
      </c>
      <c r="R144" s="92">
        <v>1</v>
      </c>
      <c r="S144" s="92">
        <v>30</v>
      </c>
      <c r="T144" s="92">
        <v>1</v>
      </c>
      <c r="U144" s="92">
        <v>30</v>
      </c>
      <c r="V144" s="94">
        <f t="shared" si="2"/>
        <v>2</v>
      </c>
      <c r="W144" s="97">
        <v>4</v>
      </c>
      <c r="X144" s="96">
        <v>0.83333333333333337</v>
      </c>
      <c r="Y144" s="92">
        <v>1</v>
      </c>
      <c r="Z144" s="92">
        <v>30</v>
      </c>
      <c r="AA144" s="92">
        <v>1</v>
      </c>
      <c r="AB144" s="92">
        <v>30</v>
      </c>
      <c r="AC144" s="94">
        <f t="shared" si="3"/>
        <v>2</v>
      </c>
      <c r="AH144" s="119"/>
    </row>
    <row r="145" spans="1:34" ht="15.75" customHeight="1">
      <c r="A145" s="113">
        <v>4726</v>
      </c>
      <c r="B145" s="135">
        <v>33</v>
      </c>
      <c r="C145" s="120" t="s">
        <v>249</v>
      </c>
      <c r="D145" s="136" t="s">
        <v>235</v>
      </c>
      <c r="E145" s="137">
        <v>55.810717117382197</v>
      </c>
      <c r="F145" s="137">
        <v>37.798762063766098</v>
      </c>
      <c r="G145" s="135">
        <v>1</v>
      </c>
      <c r="H145" s="117">
        <f t="shared" si="4"/>
        <v>2.5060000000000002</v>
      </c>
      <c r="I145" s="138">
        <v>0.28000000000000003</v>
      </c>
      <c r="J145" s="135">
        <v>7</v>
      </c>
      <c r="K145" s="63"/>
      <c r="L145" s="78">
        <v>34</v>
      </c>
      <c r="M145" s="115">
        <v>0</v>
      </c>
      <c r="N145" s="115">
        <v>15</v>
      </c>
      <c r="O145" s="85"/>
      <c r="P145" s="81">
        <v>3</v>
      </c>
      <c r="Q145" s="96">
        <v>0.85416666666666663</v>
      </c>
      <c r="R145" s="92">
        <v>1</v>
      </c>
      <c r="S145" s="92">
        <v>30</v>
      </c>
      <c r="T145" s="92">
        <v>1</v>
      </c>
      <c r="U145" s="92">
        <v>30</v>
      </c>
      <c r="V145" s="94">
        <f t="shared" si="2"/>
        <v>1</v>
      </c>
      <c r="W145" s="97">
        <v>4</v>
      </c>
      <c r="X145" s="96">
        <v>0.85416666666666663</v>
      </c>
      <c r="Y145" s="92">
        <v>1</v>
      </c>
      <c r="Z145" s="92">
        <v>30</v>
      </c>
      <c r="AA145" s="92">
        <v>1</v>
      </c>
      <c r="AB145" s="92">
        <v>30</v>
      </c>
      <c r="AC145" s="94">
        <f t="shared" si="3"/>
        <v>1</v>
      </c>
      <c r="AH145" s="119"/>
    </row>
    <row r="146" spans="1:34" ht="15.75" customHeight="1">
      <c r="A146" s="113">
        <v>4109</v>
      </c>
      <c r="B146" s="135">
        <v>34</v>
      </c>
      <c r="C146" s="120" t="s">
        <v>234</v>
      </c>
      <c r="D146" s="136" t="s">
        <v>235</v>
      </c>
      <c r="E146" s="137">
        <v>55.818823958864201</v>
      </c>
      <c r="F146" s="137">
        <v>37.798244904176499</v>
      </c>
      <c r="G146" s="136">
        <v>1</v>
      </c>
      <c r="H146" s="117">
        <f t="shared" si="4"/>
        <v>3.3460000000000001</v>
      </c>
      <c r="I146" s="138">
        <v>0.84</v>
      </c>
      <c r="J146" s="135">
        <v>8</v>
      </c>
      <c r="K146" s="63"/>
      <c r="L146" s="78">
        <v>35</v>
      </c>
      <c r="M146" s="115">
        <v>0</v>
      </c>
      <c r="N146" s="115">
        <v>16</v>
      </c>
      <c r="O146" s="85"/>
      <c r="P146" s="81">
        <v>3</v>
      </c>
      <c r="Q146" s="96">
        <v>0.875</v>
      </c>
      <c r="R146" s="92">
        <v>0</v>
      </c>
      <c r="S146" s="92" t="s">
        <v>133</v>
      </c>
      <c r="T146" s="92">
        <v>0</v>
      </c>
      <c r="U146" s="92" t="s">
        <v>133</v>
      </c>
      <c r="V146" s="94">
        <f t="shared" si="2"/>
        <v>0</v>
      </c>
      <c r="W146" s="97">
        <v>4</v>
      </c>
      <c r="X146" s="96">
        <v>0.875</v>
      </c>
      <c r="Y146" s="92">
        <v>0</v>
      </c>
      <c r="Z146" s="92" t="s">
        <v>133</v>
      </c>
      <c r="AA146" s="92">
        <v>0</v>
      </c>
      <c r="AB146" s="92" t="s">
        <v>133</v>
      </c>
      <c r="AC146" s="94">
        <f t="shared" si="3"/>
        <v>0</v>
      </c>
      <c r="AH146" s="119"/>
    </row>
    <row r="147" spans="1:34" ht="15.75" customHeight="1">
      <c r="A147" s="113">
        <v>7628</v>
      </c>
      <c r="B147" s="135">
        <v>35</v>
      </c>
      <c r="C147" s="120" t="s">
        <v>233</v>
      </c>
      <c r="D147" s="136" t="s">
        <v>228</v>
      </c>
      <c r="E147" s="137">
        <v>55.819722812072797</v>
      </c>
      <c r="F147" s="137">
        <v>37.801243567541</v>
      </c>
      <c r="G147" s="135">
        <v>1</v>
      </c>
      <c r="H147" s="117">
        <f t="shared" si="4"/>
        <v>3.6319999999999997</v>
      </c>
      <c r="I147" s="138">
        <v>0.28599999999999959</v>
      </c>
      <c r="J147" s="135">
        <v>9</v>
      </c>
      <c r="K147" s="63"/>
      <c r="L147" s="78">
        <v>36</v>
      </c>
      <c r="M147" s="115">
        <v>0</v>
      </c>
      <c r="N147" s="115">
        <v>17</v>
      </c>
      <c r="O147" s="85"/>
      <c r="P147" s="81">
        <v>3</v>
      </c>
      <c r="Q147" s="96">
        <v>0.89583333333333304</v>
      </c>
      <c r="R147" s="92">
        <v>0</v>
      </c>
      <c r="S147" s="92" t="s">
        <v>133</v>
      </c>
      <c r="T147" s="92">
        <v>0</v>
      </c>
      <c r="U147" s="92" t="s">
        <v>133</v>
      </c>
      <c r="V147" s="94">
        <f t="shared" si="2"/>
        <v>0</v>
      </c>
      <c r="W147" s="97">
        <v>4</v>
      </c>
      <c r="X147" s="96">
        <v>0.89583333333333304</v>
      </c>
      <c r="Y147" s="92">
        <v>0</v>
      </c>
      <c r="Z147" s="92" t="s">
        <v>133</v>
      </c>
      <c r="AA147" s="92">
        <v>0</v>
      </c>
      <c r="AB147" s="92" t="s">
        <v>133</v>
      </c>
      <c r="AC147" s="94">
        <f t="shared" si="3"/>
        <v>0</v>
      </c>
      <c r="AH147" s="119"/>
    </row>
    <row r="148" spans="1:34" ht="15.75" customHeight="1">
      <c r="A148" s="113">
        <v>4276</v>
      </c>
      <c r="B148" s="135">
        <v>36</v>
      </c>
      <c r="C148" s="120" t="s">
        <v>232</v>
      </c>
      <c r="D148" s="136" t="s">
        <v>228</v>
      </c>
      <c r="E148" s="137">
        <v>55.8198028034166</v>
      </c>
      <c r="F148" s="137">
        <v>37.805772008421698</v>
      </c>
      <c r="G148" s="136">
        <v>1</v>
      </c>
      <c r="H148" s="117">
        <f t="shared" si="4"/>
        <v>3.9160000000000004</v>
      </c>
      <c r="I148" s="138">
        <v>0.2840000000000007</v>
      </c>
      <c r="J148" s="135">
        <v>10</v>
      </c>
      <c r="K148" s="63"/>
      <c r="L148" s="78">
        <v>37</v>
      </c>
      <c r="M148" s="115">
        <v>0</v>
      </c>
      <c r="N148" s="115">
        <v>18</v>
      </c>
      <c r="O148" s="85"/>
      <c r="P148" s="81">
        <v>3</v>
      </c>
      <c r="Q148" s="96">
        <v>0.91666666666666663</v>
      </c>
      <c r="R148" s="92">
        <v>0</v>
      </c>
      <c r="S148" s="92" t="s">
        <v>133</v>
      </c>
      <c r="T148" s="92">
        <v>0</v>
      </c>
      <c r="U148" s="92" t="s">
        <v>133</v>
      </c>
      <c r="V148" s="94">
        <f t="shared" si="2"/>
        <v>0</v>
      </c>
      <c r="W148" s="97">
        <v>4</v>
      </c>
      <c r="X148" s="96">
        <v>0.91666666666666663</v>
      </c>
      <c r="Y148" s="92">
        <v>0</v>
      </c>
      <c r="Z148" s="92" t="s">
        <v>133</v>
      </c>
      <c r="AA148" s="92">
        <v>0</v>
      </c>
      <c r="AB148" s="92" t="s">
        <v>133</v>
      </c>
      <c r="AC148" s="94">
        <f t="shared" si="3"/>
        <v>0</v>
      </c>
      <c r="AH148" s="119"/>
    </row>
    <row r="149" spans="1:34" ht="15.75" customHeight="1">
      <c r="A149" s="113">
        <v>4277</v>
      </c>
      <c r="B149" s="135">
        <v>37</v>
      </c>
      <c r="C149" s="120" t="s">
        <v>231</v>
      </c>
      <c r="D149" s="136" t="s">
        <v>228</v>
      </c>
      <c r="E149" s="137">
        <v>55.819933470336103</v>
      </c>
      <c r="F149" s="137">
        <v>37.810973869756701</v>
      </c>
      <c r="G149" s="135">
        <v>1</v>
      </c>
      <c r="H149" s="117">
        <f t="shared" si="4"/>
        <v>4.2420000000000009</v>
      </c>
      <c r="I149" s="138">
        <v>0.32600000000000051</v>
      </c>
      <c r="J149" s="135">
        <v>11</v>
      </c>
      <c r="K149" s="63"/>
      <c r="L149" s="78">
        <v>38</v>
      </c>
      <c r="M149" s="115">
        <v>0</v>
      </c>
      <c r="N149" s="115">
        <v>999</v>
      </c>
      <c r="O149" s="85"/>
      <c r="P149" s="81">
        <v>3</v>
      </c>
      <c r="Q149" s="96">
        <v>0.9375</v>
      </c>
      <c r="R149" s="92">
        <v>0</v>
      </c>
      <c r="S149" s="92" t="s">
        <v>133</v>
      </c>
      <c r="T149" s="92">
        <v>0</v>
      </c>
      <c r="U149" s="92" t="s">
        <v>133</v>
      </c>
      <c r="V149" s="94">
        <f t="shared" si="2"/>
        <v>0</v>
      </c>
      <c r="W149" s="97">
        <v>4</v>
      </c>
      <c r="X149" s="96">
        <v>0.9375</v>
      </c>
      <c r="Y149" s="92">
        <v>0</v>
      </c>
      <c r="Z149" s="92" t="s">
        <v>133</v>
      </c>
      <c r="AA149" s="92">
        <v>0</v>
      </c>
      <c r="AB149" s="92" t="s">
        <v>133</v>
      </c>
      <c r="AC149" s="94">
        <f t="shared" si="3"/>
        <v>0</v>
      </c>
      <c r="AH149" s="119"/>
    </row>
    <row r="150" spans="1:34" ht="15.75" customHeight="1">
      <c r="A150" s="113">
        <v>4278</v>
      </c>
      <c r="B150" s="135">
        <v>38</v>
      </c>
      <c r="C150" s="120" t="s">
        <v>230</v>
      </c>
      <c r="D150" s="136" t="s">
        <v>228</v>
      </c>
      <c r="E150" s="137">
        <v>55.820108605369398</v>
      </c>
      <c r="F150" s="137">
        <v>37.819016404205897</v>
      </c>
      <c r="G150" s="136">
        <v>1</v>
      </c>
      <c r="H150" s="117">
        <f t="shared" si="4"/>
        <v>4.7469999999999999</v>
      </c>
      <c r="I150" s="138">
        <v>0.50499999999999901</v>
      </c>
      <c r="J150" s="135">
        <v>12</v>
      </c>
      <c r="K150" s="63"/>
      <c r="L150" s="78">
        <v>39</v>
      </c>
      <c r="M150" s="115">
        <v>0</v>
      </c>
      <c r="N150" s="115">
        <v>0</v>
      </c>
      <c r="O150" s="85"/>
      <c r="P150" s="81">
        <v>3</v>
      </c>
      <c r="Q150" s="96">
        <v>0.95833333333333337</v>
      </c>
      <c r="R150" s="92">
        <v>0</v>
      </c>
      <c r="S150" s="92" t="s">
        <v>133</v>
      </c>
      <c r="T150" s="92">
        <v>0</v>
      </c>
      <c r="U150" s="92" t="s">
        <v>133</v>
      </c>
      <c r="V150" s="94">
        <f t="shared" si="2"/>
        <v>0</v>
      </c>
      <c r="W150" s="97">
        <v>4</v>
      </c>
      <c r="X150" s="96">
        <v>0.95833333333333337</v>
      </c>
      <c r="Y150" s="92">
        <v>0</v>
      </c>
      <c r="Z150" s="92" t="s">
        <v>133</v>
      </c>
      <c r="AA150" s="92">
        <v>0</v>
      </c>
      <c r="AB150" s="92" t="s">
        <v>133</v>
      </c>
      <c r="AC150" s="94">
        <f t="shared" si="3"/>
        <v>0</v>
      </c>
      <c r="AH150" s="119"/>
    </row>
    <row r="151" spans="1:34" ht="15.75" customHeight="1">
      <c r="A151" s="113">
        <v>4279</v>
      </c>
      <c r="B151" s="135">
        <v>39</v>
      </c>
      <c r="C151" s="120" t="s">
        <v>229</v>
      </c>
      <c r="D151" s="136" t="s">
        <v>228</v>
      </c>
      <c r="E151" s="137">
        <v>55.820223350829302</v>
      </c>
      <c r="F151" s="137">
        <v>37.824532730323099</v>
      </c>
      <c r="G151" s="135">
        <v>1</v>
      </c>
      <c r="H151" s="117">
        <f t="shared" si="4"/>
        <v>5.093</v>
      </c>
      <c r="I151" s="138">
        <v>0.34600000000000009</v>
      </c>
      <c r="J151" s="135">
        <v>13</v>
      </c>
      <c r="K151" s="63"/>
      <c r="L151" s="78">
        <v>40</v>
      </c>
      <c r="M151" s="115">
        <v>0</v>
      </c>
      <c r="N151" s="115">
        <v>0</v>
      </c>
      <c r="O151" s="85"/>
      <c r="P151" s="81">
        <v>3</v>
      </c>
      <c r="Q151" s="96">
        <v>0.97916666666666663</v>
      </c>
      <c r="R151" s="92">
        <v>0</v>
      </c>
      <c r="S151" s="92" t="s">
        <v>133</v>
      </c>
      <c r="T151" s="92">
        <v>0</v>
      </c>
      <c r="U151" s="92" t="s">
        <v>133</v>
      </c>
      <c r="V151" s="94">
        <f t="shared" si="2"/>
        <v>0</v>
      </c>
      <c r="W151" s="97">
        <v>4</v>
      </c>
      <c r="X151" s="96">
        <v>0.97916666666666663</v>
      </c>
      <c r="Y151" s="92">
        <v>0</v>
      </c>
      <c r="Z151" s="92" t="s">
        <v>133</v>
      </c>
      <c r="AA151" s="92">
        <v>0</v>
      </c>
      <c r="AB151" s="92" t="s">
        <v>133</v>
      </c>
      <c r="AC151" s="94">
        <f t="shared" si="3"/>
        <v>0</v>
      </c>
      <c r="AH151" s="119"/>
    </row>
    <row r="152" spans="1:34" ht="15.75" customHeight="1">
      <c r="A152" s="113">
        <v>4674</v>
      </c>
      <c r="B152" s="135">
        <v>40</v>
      </c>
      <c r="C152" s="120" t="s">
        <v>250</v>
      </c>
      <c r="D152" s="136" t="s">
        <v>228</v>
      </c>
      <c r="E152" s="137">
        <v>55.820267450188297</v>
      </c>
      <c r="F152" s="137">
        <v>37.827164282237298</v>
      </c>
      <c r="G152" s="136">
        <v>1</v>
      </c>
      <c r="H152" s="117">
        <f t="shared" si="4"/>
        <v>5.2579999999999991</v>
      </c>
      <c r="I152" s="138">
        <v>0.16499999999999915</v>
      </c>
      <c r="J152" s="135">
        <v>14</v>
      </c>
      <c r="K152" s="63"/>
      <c r="L152" s="78">
        <v>41</v>
      </c>
      <c r="M152" s="115">
        <v>0</v>
      </c>
      <c r="N152" s="115">
        <v>0</v>
      </c>
      <c r="O152" s="85"/>
      <c r="P152" s="81">
        <v>3</v>
      </c>
      <c r="Q152" s="96">
        <v>0</v>
      </c>
      <c r="R152" s="92">
        <v>0</v>
      </c>
      <c r="S152" s="92" t="s">
        <v>133</v>
      </c>
      <c r="T152" s="92">
        <v>0</v>
      </c>
      <c r="U152" s="92" t="s">
        <v>133</v>
      </c>
      <c r="V152" s="94">
        <f t="shared" si="2"/>
        <v>0</v>
      </c>
      <c r="W152" s="97">
        <v>4</v>
      </c>
      <c r="X152" s="96">
        <v>0</v>
      </c>
      <c r="Y152" s="92">
        <v>0</v>
      </c>
      <c r="Z152" s="92" t="s">
        <v>133</v>
      </c>
      <c r="AA152" s="92">
        <v>0</v>
      </c>
      <c r="AB152" s="92" t="s">
        <v>133</v>
      </c>
      <c r="AC152" s="94">
        <f t="shared" si="3"/>
        <v>0</v>
      </c>
      <c r="AH152" s="119"/>
    </row>
    <row r="153" spans="1:34" ht="15.75" customHeight="1">
      <c r="A153" s="113">
        <v>4675</v>
      </c>
      <c r="B153" s="135">
        <v>41</v>
      </c>
      <c r="C153" s="120" t="s">
        <v>227</v>
      </c>
      <c r="D153" s="136" t="s">
        <v>228</v>
      </c>
      <c r="E153" s="137">
        <v>55.820365368095601</v>
      </c>
      <c r="F153" s="137">
        <v>37.833645263663499</v>
      </c>
      <c r="G153" s="135">
        <v>1</v>
      </c>
      <c r="H153" s="117">
        <f t="shared" si="4"/>
        <v>5.6639999999999997</v>
      </c>
      <c r="I153" s="138">
        <v>0.40600000000000058</v>
      </c>
      <c r="J153" s="135">
        <v>15</v>
      </c>
      <c r="K153" s="63"/>
      <c r="L153" s="78">
        <v>42</v>
      </c>
      <c r="M153" s="115">
        <v>0</v>
      </c>
      <c r="N153" s="115">
        <v>0</v>
      </c>
      <c r="O153" s="85"/>
      <c r="P153" s="81">
        <v>3</v>
      </c>
      <c r="Q153" s="96">
        <v>2.0833333333333332E-2</v>
      </c>
      <c r="R153" s="92">
        <v>0</v>
      </c>
      <c r="S153" s="92" t="s">
        <v>133</v>
      </c>
      <c r="T153" s="92">
        <v>0</v>
      </c>
      <c r="U153" s="92" t="s">
        <v>133</v>
      </c>
      <c r="V153" s="94">
        <f t="shared" si="2"/>
        <v>0</v>
      </c>
      <c r="W153" s="97">
        <v>4</v>
      </c>
      <c r="X153" s="96">
        <v>2.0833333333333332E-2</v>
      </c>
      <c r="Y153" s="92">
        <v>0</v>
      </c>
      <c r="Z153" s="92" t="s">
        <v>133</v>
      </c>
      <c r="AA153" s="92">
        <v>0</v>
      </c>
      <c r="AB153" s="92" t="s">
        <v>133</v>
      </c>
      <c r="AC153" s="94">
        <f t="shared" si="3"/>
        <v>0</v>
      </c>
      <c r="AH153" s="119"/>
    </row>
    <row r="154" spans="1:34" ht="15.75" customHeight="1">
      <c r="A154" s="113">
        <v>8602</v>
      </c>
      <c r="B154" s="135">
        <v>42</v>
      </c>
      <c r="C154" s="120" t="s">
        <v>226</v>
      </c>
      <c r="D154" s="136" t="s">
        <v>224</v>
      </c>
      <c r="E154" s="137">
        <v>55.823613019809201</v>
      </c>
      <c r="F154" s="137">
        <v>37.8328106247926</v>
      </c>
      <c r="G154" s="136">
        <v>1</v>
      </c>
      <c r="H154" s="117">
        <f t="shared" si="4"/>
        <v>6.0760000000000005</v>
      </c>
      <c r="I154" s="138">
        <v>0.41200000000000081</v>
      </c>
      <c r="J154" s="135">
        <v>16</v>
      </c>
      <c r="K154" s="63"/>
      <c r="L154" s="78">
        <v>43</v>
      </c>
      <c r="M154" s="115">
        <v>0</v>
      </c>
      <c r="N154" s="115">
        <v>0</v>
      </c>
      <c r="O154" s="85"/>
      <c r="P154" s="81">
        <v>3</v>
      </c>
      <c r="Q154" s="96">
        <v>4.1666666666666699E-2</v>
      </c>
      <c r="R154" s="92">
        <v>0</v>
      </c>
      <c r="S154" s="92" t="s">
        <v>133</v>
      </c>
      <c r="T154" s="92">
        <v>0</v>
      </c>
      <c r="U154" s="92" t="s">
        <v>133</v>
      </c>
      <c r="V154" s="94">
        <f t="shared" si="2"/>
        <v>0</v>
      </c>
      <c r="W154" s="97">
        <v>4</v>
      </c>
      <c r="X154" s="96">
        <v>4.1666666666666699E-2</v>
      </c>
      <c r="Y154" s="92">
        <v>0</v>
      </c>
      <c r="Z154" s="92" t="s">
        <v>133</v>
      </c>
      <c r="AA154" s="92">
        <v>0</v>
      </c>
      <c r="AB154" s="92" t="s">
        <v>133</v>
      </c>
      <c r="AC154" s="94">
        <f t="shared" si="3"/>
        <v>0</v>
      </c>
      <c r="AH154" s="119"/>
    </row>
    <row r="155" spans="1:34" ht="15.75" customHeight="1">
      <c r="A155" s="113">
        <v>4268</v>
      </c>
      <c r="B155" s="135">
        <v>43</v>
      </c>
      <c r="C155" s="120" t="s">
        <v>225</v>
      </c>
      <c r="D155" s="136" t="s">
        <v>224</v>
      </c>
      <c r="E155" s="137">
        <v>55.825828029571603</v>
      </c>
      <c r="F155" s="137">
        <v>37.830646654393803</v>
      </c>
      <c r="G155" s="135">
        <v>1</v>
      </c>
      <c r="H155" s="117">
        <f t="shared" si="4"/>
        <v>6.3559999999999999</v>
      </c>
      <c r="I155" s="138">
        <v>0.27999999999999936</v>
      </c>
      <c r="J155" s="135">
        <v>17</v>
      </c>
      <c r="K155" s="63"/>
      <c r="L155" s="78">
        <v>44</v>
      </c>
      <c r="M155" s="115">
        <v>0</v>
      </c>
      <c r="N155" s="115">
        <v>0</v>
      </c>
      <c r="O155" s="85"/>
      <c r="P155" s="81">
        <v>3</v>
      </c>
      <c r="Q155" s="96">
        <v>6.25E-2</v>
      </c>
      <c r="R155" s="92">
        <v>0</v>
      </c>
      <c r="S155" s="92" t="s">
        <v>133</v>
      </c>
      <c r="T155" s="92">
        <v>0</v>
      </c>
      <c r="U155" s="92" t="s">
        <v>133</v>
      </c>
      <c r="V155" s="94">
        <f t="shared" si="2"/>
        <v>0</v>
      </c>
      <c r="W155" s="97">
        <v>4</v>
      </c>
      <c r="X155" s="96">
        <v>6.25E-2</v>
      </c>
      <c r="Y155" s="92">
        <v>0</v>
      </c>
      <c r="Z155" s="92" t="s">
        <v>133</v>
      </c>
      <c r="AA155" s="92">
        <v>0</v>
      </c>
      <c r="AB155" s="92" t="s">
        <v>133</v>
      </c>
      <c r="AC155" s="94">
        <f t="shared" si="3"/>
        <v>0</v>
      </c>
      <c r="AH155" s="76"/>
    </row>
    <row r="156" spans="1:34" ht="15.75" customHeight="1">
      <c r="A156" s="113">
        <v>4676</v>
      </c>
      <c r="B156" s="135">
        <v>44</v>
      </c>
      <c r="C156" s="120" t="s">
        <v>223</v>
      </c>
      <c r="D156" s="136" t="s">
        <v>224</v>
      </c>
      <c r="E156" s="137">
        <v>55.827699064350199</v>
      </c>
      <c r="F156" s="137">
        <v>37.827991600882598</v>
      </c>
      <c r="G156" s="136">
        <v>1</v>
      </c>
      <c r="H156" s="117">
        <f t="shared" si="4"/>
        <v>6.6219999999999999</v>
      </c>
      <c r="I156" s="138">
        <v>0.26600000000000001</v>
      </c>
      <c r="J156" s="135">
        <v>18</v>
      </c>
      <c r="K156" s="63"/>
      <c r="L156" s="78">
        <v>45</v>
      </c>
      <c r="M156" s="115">
        <v>0</v>
      </c>
      <c r="N156" s="115">
        <v>0</v>
      </c>
      <c r="O156" s="85"/>
      <c r="P156" s="81">
        <v>3</v>
      </c>
      <c r="Q156" s="96">
        <v>8.3333333333333301E-2</v>
      </c>
      <c r="R156" s="92">
        <v>0</v>
      </c>
      <c r="S156" s="92" t="s">
        <v>133</v>
      </c>
      <c r="T156" s="92">
        <v>0</v>
      </c>
      <c r="U156" s="92" t="s">
        <v>133</v>
      </c>
      <c r="V156" s="94">
        <f t="shared" si="2"/>
        <v>0</v>
      </c>
      <c r="W156" s="97">
        <v>4</v>
      </c>
      <c r="X156" s="96">
        <v>8.3333333333333301E-2</v>
      </c>
      <c r="Y156" s="92">
        <v>0</v>
      </c>
      <c r="Z156" s="92" t="s">
        <v>133</v>
      </c>
      <c r="AA156" s="92">
        <v>0</v>
      </c>
      <c r="AB156" s="92" t="s">
        <v>133</v>
      </c>
      <c r="AC156" s="94">
        <f t="shared" si="3"/>
        <v>0</v>
      </c>
      <c r="AH156" s="76"/>
    </row>
    <row r="157" spans="1:34" ht="15.75" customHeight="1">
      <c r="A157" s="113">
        <v>4097</v>
      </c>
      <c r="B157" s="135">
        <v>45</v>
      </c>
      <c r="C157" s="120" t="s">
        <v>221</v>
      </c>
      <c r="D157" s="136" t="s">
        <v>217</v>
      </c>
      <c r="E157" s="137">
        <v>55.828667350011798</v>
      </c>
      <c r="F157" s="137">
        <v>37.819461216281397</v>
      </c>
      <c r="G157" s="135">
        <v>1</v>
      </c>
      <c r="H157" s="117">
        <f t="shared" si="4"/>
        <v>7.2919999999999998</v>
      </c>
      <c r="I157" s="138">
        <v>0.67</v>
      </c>
      <c r="J157" s="135">
        <v>19</v>
      </c>
      <c r="K157" s="63"/>
      <c r="L157" s="78">
        <v>46</v>
      </c>
      <c r="M157" s="115">
        <v>0</v>
      </c>
      <c r="N157" s="115">
        <v>0</v>
      </c>
      <c r="O157" s="85"/>
      <c r="P157" s="81">
        <v>3</v>
      </c>
      <c r="Q157" s="96">
        <v>0.104166666666667</v>
      </c>
      <c r="R157" s="92">
        <v>0</v>
      </c>
      <c r="S157" s="92" t="s">
        <v>133</v>
      </c>
      <c r="T157" s="92">
        <v>0</v>
      </c>
      <c r="U157" s="92" t="s">
        <v>133</v>
      </c>
      <c r="V157" s="90"/>
      <c r="W157" s="97">
        <v>4</v>
      </c>
      <c r="X157" s="96">
        <v>0.104166666666667</v>
      </c>
      <c r="Y157" s="92">
        <v>0</v>
      </c>
      <c r="Z157" s="92" t="s">
        <v>133</v>
      </c>
      <c r="AA157" s="92">
        <v>0</v>
      </c>
      <c r="AB157" s="92" t="s">
        <v>133</v>
      </c>
      <c r="AC157" s="66"/>
      <c r="AH157" s="76"/>
    </row>
    <row r="158" spans="1:34" ht="15.75" customHeight="1">
      <c r="A158" s="113">
        <v>4098</v>
      </c>
      <c r="B158" s="135">
        <v>46</v>
      </c>
      <c r="C158" s="120" t="s">
        <v>214</v>
      </c>
      <c r="D158" s="136" t="s">
        <v>251</v>
      </c>
      <c r="E158" s="137">
        <v>55.828727086074302</v>
      </c>
      <c r="F158" s="137">
        <v>37.816640348558799</v>
      </c>
      <c r="G158" s="136">
        <v>1</v>
      </c>
      <c r="H158" s="117">
        <f t="shared" si="4"/>
        <v>7.4829999999999997</v>
      </c>
      <c r="I158" s="138">
        <v>0.19099999999999984</v>
      </c>
      <c r="J158" s="135">
        <v>20</v>
      </c>
      <c r="K158" s="63"/>
      <c r="L158" s="78">
        <v>47</v>
      </c>
      <c r="M158" s="115">
        <v>0</v>
      </c>
      <c r="N158" s="115">
        <v>0</v>
      </c>
      <c r="O158" s="85"/>
      <c r="P158" s="149" t="s">
        <v>130</v>
      </c>
      <c r="Q158" s="150"/>
      <c r="R158" s="105">
        <f>SUM(R110:R157)</f>
        <v>28</v>
      </c>
      <c r="S158" s="105"/>
      <c r="T158" s="105">
        <f>SUM(T110:T157)</f>
        <v>28</v>
      </c>
      <c r="U158" s="105"/>
      <c r="V158" s="122"/>
      <c r="W158" s="149" t="s">
        <v>130</v>
      </c>
      <c r="X158" s="150"/>
      <c r="Y158" s="105">
        <f>SUM(Y110:Y157)</f>
        <v>28</v>
      </c>
      <c r="Z158" s="105"/>
      <c r="AA158" s="105">
        <f>SUM(AA110:AA157)</f>
        <v>28</v>
      </c>
      <c r="AB158" s="105"/>
      <c r="AC158" s="66"/>
      <c r="AH158" s="76"/>
    </row>
    <row r="159" spans="1:34" ht="15.75" customHeight="1">
      <c r="A159" s="113">
        <v>13520</v>
      </c>
      <c r="B159" s="135">
        <v>47</v>
      </c>
      <c r="C159" s="120" t="s">
        <v>220</v>
      </c>
      <c r="D159" s="136" t="s">
        <v>219</v>
      </c>
      <c r="E159" s="137">
        <v>55.829608011036498</v>
      </c>
      <c r="F159" s="137">
        <v>37.813026823354001</v>
      </c>
      <c r="G159" s="135">
        <v>1</v>
      </c>
      <c r="H159" s="117">
        <f t="shared" si="4"/>
        <v>7.8549999999999995</v>
      </c>
      <c r="I159" s="138">
        <v>0.37199999999999989</v>
      </c>
      <c r="J159" s="135">
        <v>21</v>
      </c>
      <c r="K159" s="63"/>
      <c r="L159" s="78">
        <v>48</v>
      </c>
      <c r="M159" s="115">
        <v>0</v>
      </c>
      <c r="N159" s="115">
        <v>0</v>
      </c>
      <c r="O159" s="85"/>
      <c r="P159" s="123"/>
      <c r="Q159" s="90"/>
      <c r="R159" s="90"/>
      <c r="S159" s="90"/>
      <c r="T159" s="107"/>
      <c r="U159" s="90"/>
      <c r="V159" s="90"/>
      <c r="W159" s="90"/>
      <c r="X159" s="123"/>
      <c r="Y159" s="123"/>
      <c r="Z159" s="123"/>
      <c r="AA159" s="123"/>
      <c r="AB159" s="123"/>
      <c r="AC159" s="66"/>
      <c r="AH159" s="76"/>
    </row>
    <row r="160" spans="1:34" ht="15.75" customHeight="1">
      <c r="A160" s="113">
        <v>4099</v>
      </c>
      <c r="B160" s="135">
        <v>48</v>
      </c>
      <c r="C160" s="120" t="s">
        <v>218</v>
      </c>
      <c r="D160" s="136" t="s">
        <v>217</v>
      </c>
      <c r="E160" s="137">
        <v>55.826114980049901</v>
      </c>
      <c r="F160" s="137">
        <v>37.808279558351799</v>
      </c>
      <c r="G160" s="136">
        <v>1</v>
      </c>
      <c r="H160" s="117">
        <f t="shared" si="4"/>
        <v>8.32</v>
      </c>
      <c r="I160" s="138">
        <v>0.4650000000000003</v>
      </c>
      <c r="J160" s="135">
        <v>22</v>
      </c>
      <c r="K160" s="63"/>
      <c r="L160" s="78">
        <v>49</v>
      </c>
      <c r="M160" s="115">
        <v>0</v>
      </c>
      <c r="N160" s="115">
        <v>0</v>
      </c>
      <c r="O160" s="85"/>
      <c r="P160" s="123"/>
      <c r="Q160" s="123"/>
      <c r="R160" s="123"/>
      <c r="S160" s="123"/>
      <c r="T160" s="123"/>
      <c r="U160" s="123"/>
      <c r="V160" s="123"/>
      <c r="W160" s="123"/>
      <c r="X160" s="123"/>
      <c r="Y160" s="123"/>
      <c r="Z160" s="123"/>
      <c r="AA160" s="123"/>
      <c r="AB160" s="123"/>
      <c r="AC160" s="66"/>
      <c r="AH160" s="76"/>
    </row>
    <row r="161" spans="1:34" ht="15.75" customHeight="1">
      <c r="A161" s="113">
        <v>4119</v>
      </c>
      <c r="B161" s="135">
        <v>49</v>
      </c>
      <c r="C161" s="120" t="s">
        <v>216</v>
      </c>
      <c r="D161" s="136" t="s">
        <v>213</v>
      </c>
      <c r="E161" s="137">
        <v>55.823040255747202</v>
      </c>
      <c r="F161" s="137">
        <v>37.809505763308302</v>
      </c>
      <c r="G161" s="135">
        <v>1</v>
      </c>
      <c r="H161" s="117">
        <f t="shared" si="4"/>
        <v>8.76</v>
      </c>
      <c r="I161" s="138">
        <v>0.44</v>
      </c>
      <c r="J161" s="135">
        <v>23</v>
      </c>
      <c r="K161" s="63"/>
      <c r="L161" s="78">
        <v>50</v>
      </c>
      <c r="M161" s="115">
        <v>0</v>
      </c>
      <c r="N161" s="115">
        <v>0</v>
      </c>
      <c r="O161" s="85"/>
      <c r="P161" s="124"/>
      <c r="Q161" s="123"/>
      <c r="R161" s="123"/>
      <c r="S161" s="123"/>
      <c r="T161" s="124"/>
      <c r="U161" s="124"/>
      <c r="V161" s="123"/>
      <c r="W161" s="123"/>
      <c r="X161" s="66"/>
      <c r="Y161" s="62"/>
      <c r="Z161" s="62"/>
      <c r="AA161" s="62"/>
      <c r="AB161" s="62"/>
      <c r="AC161" s="114"/>
      <c r="AH161" s="68"/>
    </row>
    <row r="162" spans="1:34" ht="15.75" customHeight="1">
      <c r="A162" s="113">
        <v>4137</v>
      </c>
      <c r="B162" s="135">
        <v>50</v>
      </c>
      <c r="C162" s="120" t="s">
        <v>215</v>
      </c>
      <c r="D162" s="136" t="s">
        <v>213</v>
      </c>
      <c r="E162" s="137">
        <v>55.823145849951302</v>
      </c>
      <c r="F162" s="137">
        <v>37.812180147847101</v>
      </c>
      <c r="G162" s="136">
        <v>1</v>
      </c>
      <c r="H162" s="117">
        <f t="shared" si="4"/>
        <v>9.0039999999999996</v>
      </c>
      <c r="I162" s="138">
        <v>0.24399999999999977</v>
      </c>
      <c r="J162" s="135">
        <v>24</v>
      </c>
      <c r="K162" s="63"/>
      <c r="L162" s="78">
        <v>51</v>
      </c>
      <c r="M162" s="115">
        <v>0</v>
      </c>
      <c r="N162" s="115">
        <v>0</v>
      </c>
      <c r="O162" s="85"/>
      <c r="P162" s="124"/>
      <c r="Q162" s="123"/>
      <c r="R162" s="123"/>
      <c r="S162" s="123"/>
      <c r="T162" s="124"/>
      <c r="U162" s="124"/>
      <c r="V162" s="123"/>
      <c r="W162" s="123"/>
      <c r="X162" s="66"/>
      <c r="Y162" s="62"/>
      <c r="Z162" s="62"/>
      <c r="AA162" s="62"/>
      <c r="AB162" s="62"/>
      <c r="AC162" s="114"/>
      <c r="AH162" s="68"/>
    </row>
    <row r="163" spans="1:34" ht="15.75" customHeight="1">
      <c r="A163" s="113">
        <v>4138</v>
      </c>
      <c r="B163" s="135">
        <v>51</v>
      </c>
      <c r="C163" s="120" t="s">
        <v>214</v>
      </c>
      <c r="D163" s="136" t="s">
        <v>213</v>
      </c>
      <c r="E163" s="137">
        <v>55.823242093600797</v>
      </c>
      <c r="F163" s="137">
        <v>37.817599566496703</v>
      </c>
      <c r="G163" s="135">
        <v>1</v>
      </c>
      <c r="H163" s="117">
        <f t="shared" si="4"/>
        <v>9.3330000000000002</v>
      </c>
      <c r="I163" s="138">
        <v>0.32900000000000018</v>
      </c>
      <c r="J163" s="135">
        <v>25</v>
      </c>
      <c r="K163" s="63"/>
      <c r="L163" s="78">
        <v>52</v>
      </c>
      <c r="M163" s="115">
        <v>0</v>
      </c>
      <c r="N163" s="115">
        <v>0</v>
      </c>
      <c r="O163" s="85"/>
      <c r="P163" s="124"/>
      <c r="Q163" s="123"/>
      <c r="R163" s="123"/>
      <c r="S163" s="123"/>
      <c r="T163" s="124"/>
      <c r="U163" s="124"/>
      <c r="V163" s="123"/>
      <c r="W163" s="123"/>
      <c r="X163" s="66"/>
      <c r="Y163" s="62"/>
      <c r="Z163" s="62"/>
      <c r="AA163" s="62"/>
      <c r="AB163" s="62"/>
      <c r="AC163" s="114"/>
      <c r="AH163" s="68"/>
    </row>
    <row r="164" spans="1:34" ht="15.75" customHeight="1">
      <c r="A164" s="113">
        <v>4139</v>
      </c>
      <c r="B164" s="135">
        <v>52</v>
      </c>
      <c r="C164" s="120" t="s">
        <v>212</v>
      </c>
      <c r="D164" s="136" t="s">
        <v>213</v>
      </c>
      <c r="E164" s="137">
        <v>55.823265449097399</v>
      </c>
      <c r="F164" s="137">
        <v>37.8228637905125</v>
      </c>
      <c r="G164" s="136">
        <v>1</v>
      </c>
      <c r="H164" s="117">
        <f t="shared" si="4"/>
        <v>9.6559999999999988</v>
      </c>
      <c r="I164" s="138">
        <v>0.32299999999999951</v>
      </c>
      <c r="J164" s="135">
        <v>26</v>
      </c>
      <c r="K164" s="63"/>
      <c r="L164" s="78">
        <v>53</v>
      </c>
      <c r="M164" s="115">
        <v>0</v>
      </c>
      <c r="N164" s="115">
        <v>0</v>
      </c>
      <c r="O164" s="85"/>
      <c r="P164" s="124"/>
      <c r="Q164" s="123"/>
      <c r="R164" s="123"/>
      <c r="S164" s="123"/>
      <c r="T164" s="124"/>
      <c r="U164" s="124"/>
      <c r="V164" s="123"/>
      <c r="W164" s="123"/>
      <c r="X164" s="66"/>
      <c r="Y164" s="62"/>
      <c r="Z164" s="62"/>
      <c r="AA164" s="62"/>
      <c r="AB164" s="62"/>
      <c r="AC164" s="114"/>
      <c r="AH164" s="68"/>
    </row>
    <row r="165" spans="1:34" ht="15.75" customHeight="1">
      <c r="A165" s="113" t="s">
        <v>208</v>
      </c>
      <c r="B165" s="135">
        <v>53</v>
      </c>
      <c r="C165" s="120" t="s">
        <v>209</v>
      </c>
      <c r="D165" s="136" t="s">
        <v>210</v>
      </c>
      <c r="E165" s="137">
        <v>55.822234854465499</v>
      </c>
      <c r="F165" s="137">
        <v>37.824378617782799</v>
      </c>
      <c r="G165" s="135">
        <v>1</v>
      </c>
      <c r="H165" s="117">
        <f t="shared" si="4"/>
        <v>9.8259999999999987</v>
      </c>
      <c r="I165" s="138">
        <v>0.17</v>
      </c>
      <c r="J165" s="135">
        <v>27</v>
      </c>
      <c r="K165" s="63"/>
      <c r="L165" s="78">
        <v>54</v>
      </c>
      <c r="M165" s="115">
        <v>0</v>
      </c>
      <c r="N165" s="115">
        <v>0</v>
      </c>
      <c r="O165" s="85"/>
      <c r="P165" s="124"/>
      <c r="Q165" s="123"/>
      <c r="R165" s="123"/>
      <c r="S165" s="123"/>
      <c r="T165" s="124"/>
      <c r="U165" s="124"/>
      <c r="V165" s="123"/>
      <c r="W165" s="123"/>
      <c r="X165" s="66"/>
      <c r="Y165" s="62"/>
      <c r="Z165" s="62"/>
      <c r="AA165" s="62"/>
      <c r="AB165" s="62"/>
      <c r="AC165" s="114"/>
      <c r="AH165" s="68"/>
    </row>
    <row r="166" spans="1:34" ht="15.75" customHeight="1">
      <c r="A166" s="113"/>
      <c r="B166" s="136"/>
      <c r="C166" s="120" t="s">
        <v>109</v>
      </c>
      <c r="D166" s="136"/>
      <c r="E166" s="136" t="s">
        <v>173</v>
      </c>
      <c r="F166" s="136" t="s">
        <v>173</v>
      </c>
      <c r="G166" s="136">
        <v>1</v>
      </c>
      <c r="H166" s="117">
        <f t="shared" si="4"/>
        <v>9.8259999999999987</v>
      </c>
      <c r="I166" s="138">
        <v>0</v>
      </c>
      <c r="J166" s="140" t="s">
        <v>173</v>
      </c>
      <c r="K166" s="63"/>
      <c r="L166" s="78">
        <v>55</v>
      </c>
      <c r="M166" s="115">
        <v>0</v>
      </c>
      <c r="N166" s="115">
        <v>0</v>
      </c>
      <c r="O166" s="85"/>
      <c r="P166" s="124"/>
      <c r="Q166" s="90"/>
      <c r="R166" s="90"/>
      <c r="S166" s="123"/>
      <c r="T166" s="124"/>
      <c r="U166" s="124"/>
      <c r="V166" s="123"/>
      <c r="W166" s="123"/>
      <c r="X166" s="66"/>
      <c r="Y166" s="62"/>
      <c r="Z166" s="62"/>
      <c r="AA166" s="62"/>
      <c r="AB166" s="62"/>
      <c r="AC166" s="114"/>
      <c r="AH166" s="68"/>
    </row>
    <row r="167" spans="1:34" ht="15.75" customHeight="1">
      <c r="A167" s="62"/>
      <c r="B167" s="62"/>
      <c r="C167" s="115"/>
      <c r="D167" s="62"/>
      <c r="E167" s="62"/>
      <c r="F167" s="62"/>
      <c r="G167" s="62"/>
      <c r="H167" s="62"/>
      <c r="I167" s="62"/>
      <c r="J167" s="63"/>
      <c r="K167" s="63"/>
      <c r="L167" s="78">
        <v>56</v>
      </c>
      <c r="M167" s="115">
        <v>0</v>
      </c>
      <c r="N167" s="115">
        <v>0</v>
      </c>
      <c r="O167" s="85"/>
      <c r="P167" s="124"/>
      <c r="Q167" s="90"/>
      <c r="R167" s="90"/>
      <c r="S167" s="123"/>
      <c r="T167" s="124"/>
      <c r="U167" s="124"/>
      <c r="V167" s="123"/>
      <c r="W167" s="123"/>
      <c r="X167" s="66"/>
      <c r="Y167" s="62"/>
      <c r="Z167" s="62"/>
      <c r="AA167" s="62"/>
      <c r="AB167" s="62"/>
      <c r="AC167" s="114"/>
      <c r="AH167" s="68"/>
    </row>
    <row r="168" spans="1:34" ht="15.75" customHeight="1">
      <c r="A168" s="62"/>
      <c r="B168" s="62"/>
      <c r="C168" s="62"/>
      <c r="D168" s="62"/>
      <c r="E168" s="62"/>
      <c r="F168" s="62"/>
      <c r="G168" s="62"/>
      <c r="H168" s="62"/>
      <c r="I168" s="62"/>
      <c r="J168" s="63"/>
      <c r="K168" s="63"/>
      <c r="L168" s="78">
        <v>57</v>
      </c>
      <c r="M168" s="115">
        <v>0</v>
      </c>
      <c r="N168" s="115">
        <v>0</v>
      </c>
      <c r="O168" s="85"/>
      <c r="P168" s="124"/>
      <c r="Q168" s="90"/>
      <c r="R168" s="90"/>
      <c r="S168" s="123"/>
      <c r="T168" s="124"/>
      <c r="U168" s="124"/>
      <c r="V168" s="123"/>
      <c r="W168" s="123"/>
      <c r="X168" s="66"/>
      <c r="Y168" s="62"/>
      <c r="Z168" s="62"/>
      <c r="AA168" s="62"/>
      <c r="AB168" s="62"/>
      <c r="AC168" s="114"/>
      <c r="AH168" s="68"/>
    </row>
    <row r="169" spans="1:34" ht="15.75" customHeight="1">
      <c r="A169" s="62"/>
      <c r="B169" s="62"/>
      <c r="C169" s="62"/>
      <c r="D169" s="62"/>
      <c r="E169" s="62"/>
      <c r="F169" s="62"/>
      <c r="G169" s="62"/>
      <c r="H169" s="62"/>
      <c r="I169" s="62"/>
      <c r="J169" s="63"/>
      <c r="K169" s="63"/>
      <c r="L169" s="78">
        <v>58</v>
      </c>
      <c r="M169" s="115">
        <v>0</v>
      </c>
      <c r="N169" s="115">
        <v>0</v>
      </c>
      <c r="O169" s="85"/>
      <c r="P169" s="124"/>
      <c r="Q169" s="90"/>
      <c r="R169" s="90"/>
      <c r="S169" s="123"/>
      <c r="T169" s="124"/>
      <c r="U169" s="124"/>
      <c r="V169" s="123"/>
      <c r="W169" s="123"/>
      <c r="X169" s="66"/>
      <c r="Y169" s="62"/>
      <c r="Z169" s="62"/>
      <c r="AA169" s="62"/>
      <c r="AB169" s="62"/>
      <c r="AC169" s="114"/>
      <c r="AH169" s="68"/>
    </row>
    <row r="170" spans="1:34" ht="15.75" customHeight="1">
      <c r="A170" s="62"/>
      <c r="B170" s="62"/>
      <c r="C170" s="62"/>
      <c r="D170" s="62"/>
      <c r="E170" s="62"/>
      <c r="F170" s="62"/>
      <c r="G170" s="62"/>
      <c r="H170" s="62"/>
      <c r="I170" s="62"/>
      <c r="J170" s="63"/>
      <c r="K170" s="63"/>
      <c r="L170" s="78">
        <v>59</v>
      </c>
      <c r="M170" s="115">
        <v>0</v>
      </c>
      <c r="N170" s="115">
        <v>0</v>
      </c>
      <c r="O170" s="85"/>
      <c r="P170" s="124"/>
      <c r="Q170" s="90"/>
      <c r="R170" s="90"/>
      <c r="S170" s="123"/>
      <c r="T170" s="124"/>
      <c r="U170" s="124"/>
      <c r="V170" s="123"/>
      <c r="W170" s="123"/>
      <c r="X170" s="66"/>
      <c r="Y170" s="62"/>
      <c r="Z170" s="62"/>
      <c r="AA170" s="62"/>
      <c r="AB170" s="62"/>
      <c r="AC170" s="62"/>
      <c r="AH170" s="68"/>
    </row>
    <row r="171" spans="1:34" ht="15.75" customHeight="1">
      <c r="A171" s="62"/>
      <c r="B171" s="62"/>
      <c r="C171" s="62"/>
      <c r="D171" s="62"/>
      <c r="E171" s="62"/>
      <c r="F171" s="62"/>
      <c r="G171" s="62"/>
      <c r="H171" s="62"/>
      <c r="I171" s="62"/>
      <c r="J171" s="63"/>
      <c r="K171" s="63"/>
      <c r="L171" s="78">
        <v>60</v>
      </c>
      <c r="M171" s="115">
        <v>0</v>
      </c>
      <c r="N171" s="115">
        <v>0</v>
      </c>
      <c r="O171" s="85"/>
      <c r="P171" s="124"/>
      <c r="Q171" s="90"/>
      <c r="R171" s="90"/>
      <c r="S171" s="123"/>
      <c r="T171" s="124"/>
      <c r="U171" s="124"/>
      <c r="V171" s="123"/>
      <c r="W171" s="123"/>
      <c r="X171" s="66"/>
      <c r="Y171" s="62"/>
      <c r="Z171" s="62"/>
      <c r="AA171" s="62"/>
      <c r="AB171" s="62"/>
      <c r="AC171" s="62"/>
      <c r="AH171" s="68"/>
    </row>
    <row r="172" spans="1:34" ht="15.75" customHeight="1">
      <c r="A172" s="62"/>
      <c r="B172" s="62"/>
      <c r="C172" s="62"/>
      <c r="D172" s="62"/>
      <c r="E172" s="62"/>
      <c r="F172" s="62"/>
      <c r="G172" s="62"/>
      <c r="H172" s="62"/>
      <c r="I172" s="62"/>
      <c r="J172" s="63"/>
      <c r="K172" s="63"/>
      <c r="L172" s="78">
        <v>61</v>
      </c>
      <c r="M172" s="115">
        <v>0</v>
      </c>
      <c r="N172" s="115">
        <v>0</v>
      </c>
      <c r="O172" s="85"/>
      <c r="P172" s="124"/>
      <c r="Q172" s="90"/>
      <c r="R172" s="90"/>
      <c r="S172" s="123"/>
      <c r="T172" s="124"/>
      <c r="U172" s="124"/>
      <c r="V172" s="123"/>
      <c r="W172" s="123"/>
      <c r="X172" s="66"/>
      <c r="Y172" s="62"/>
      <c r="Z172" s="62"/>
      <c r="AA172" s="62"/>
      <c r="AB172" s="62"/>
      <c r="AC172" s="62"/>
      <c r="AH172" s="68"/>
    </row>
    <row r="173" spans="1:34" ht="15.75" customHeight="1">
      <c r="A173" s="62"/>
      <c r="B173" s="62"/>
      <c r="C173" s="62"/>
      <c r="D173" s="62"/>
      <c r="E173" s="62"/>
      <c r="F173" s="62"/>
      <c r="G173" s="62"/>
      <c r="H173" s="62"/>
      <c r="I173" s="62"/>
      <c r="J173" s="63"/>
      <c r="K173" s="63"/>
      <c r="L173" s="78">
        <v>62</v>
      </c>
      <c r="M173" s="115">
        <v>0</v>
      </c>
      <c r="N173" s="115">
        <v>0</v>
      </c>
      <c r="O173" s="85"/>
      <c r="P173" s="124"/>
      <c r="Q173" s="90"/>
      <c r="R173" s="90"/>
      <c r="S173" s="123"/>
      <c r="T173" s="124"/>
      <c r="U173" s="124"/>
      <c r="V173" s="123"/>
      <c r="W173" s="123"/>
      <c r="X173" s="66"/>
      <c r="Y173" s="62"/>
      <c r="Z173" s="62"/>
      <c r="AA173" s="62"/>
      <c r="AB173" s="62"/>
      <c r="AC173" s="62"/>
      <c r="AH173" s="68"/>
    </row>
    <row r="174" spans="1:34" ht="15.75" customHeight="1">
      <c r="A174" s="62"/>
      <c r="B174" s="62"/>
      <c r="C174" s="62"/>
      <c r="D174" s="62"/>
      <c r="E174" s="62"/>
      <c r="F174" s="62"/>
      <c r="G174" s="62"/>
      <c r="H174" s="62"/>
      <c r="I174" s="62"/>
      <c r="J174" s="63"/>
      <c r="K174" s="63"/>
      <c r="L174" s="78">
        <v>63</v>
      </c>
      <c r="M174" s="115">
        <v>0</v>
      </c>
      <c r="N174" s="115">
        <v>0</v>
      </c>
      <c r="O174" s="85"/>
      <c r="P174" s="124"/>
      <c r="Q174" s="90"/>
      <c r="R174" s="90"/>
      <c r="S174" s="123"/>
      <c r="T174" s="124"/>
      <c r="U174" s="124"/>
      <c r="V174" s="123"/>
      <c r="W174" s="123"/>
      <c r="X174" s="66"/>
      <c r="Y174" s="62"/>
      <c r="Z174" s="62"/>
      <c r="AA174" s="62"/>
      <c r="AB174" s="62"/>
      <c r="AC174" s="62"/>
      <c r="AH174" s="68"/>
    </row>
    <row r="175" spans="1:34" ht="15.75" customHeight="1">
      <c r="A175" s="62"/>
      <c r="B175" s="62"/>
      <c r="C175" s="62"/>
      <c r="D175" s="62"/>
      <c r="E175" s="62"/>
      <c r="F175" s="62"/>
      <c r="G175" s="62"/>
      <c r="H175" s="62"/>
      <c r="I175" s="62"/>
      <c r="J175" s="63"/>
      <c r="K175" s="63"/>
      <c r="L175" s="78">
        <v>64</v>
      </c>
      <c r="M175" s="115">
        <v>0</v>
      </c>
      <c r="N175" s="115">
        <v>0</v>
      </c>
      <c r="O175" s="85"/>
      <c r="P175" s="124"/>
      <c r="Q175" s="90"/>
      <c r="R175" s="90"/>
      <c r="S175" s="123"/>
      <c r="T175" s="124"/>
      <c r="U175" s="124"/>
      <c r="V175" s="123"/>
      <c r="W175" s="123"/>
      <c r="X175" s="66"/>
      <c r="Y175" s="62"/>
      <c r="Z175" s="62"/>
      <c r="AA175" s="62"/>
      <c r="AB175" s="62"/>
      <c r="AC175" s="62"/>
      <c r="AH175" s="68"/>
    </row>
    <row r="176" spans="1:34" ht="15.75" customHeight="1">
      <c r="A176" s="62"/>
      <c r="B176" s="62"/>
      <c r="C176" s="62"/>
      <c r="D176" s="62"/>
      <c r="E176" s="62"/>
      <c r="F176" s="62"/>
      <c r="G176" s="62"/>
      <c r="H176" s="62"/>
      <c r="I176" s="62"/>
      <c r="J176" s="63"/>
      <c r="K176" s="63"/>
      <c r="L176" s="78">
        <v>65</v>
      </c>
      <c r="M176" s="115">
        <v>0</v>
      </c>
      <c r="N176" s="115">
        <v>0</v>
      </c>
      <c r="O176" s="85"/>
      <c r="P176" s="124"/>
      <c r="Q176" s="90"/>
      <c r="R176" s="90"/>
      <c r="S176" s="123"/>
      <c r="T176" s="124"/>
      <c r="U176" s="124"/>
      <c r="V176" s="123"/>
      <c r="W176" s="123"/>
      <c r="X176" s="66"/>
      <c r="Y176" s="62"/>
      <c r="Z176" s="62"/>
      <c r="AA176" s="62"/>
      <c r="AB176" s="62"/>
      <c r="AC176" s="62"/>
      <c r="AH176" s="68"/>
    </row>
    <row r="177" spans="1:34" ht="15.75" customHeight="1">
      <c r="A177" s="62"/>
      <c r="B177" s="62"/>
      <c r="C177" s="62"/>
      <c r="D177" s="62"/>
      <c r="E177" s="62"/>
      <c r="F177" s="62"/>
      <c r="G177" s="62"/>
      <c r="H177" s="62"/>
      <c r="I177" s="62"/>
      <c r="J177" s="63"/>
      <c r="K177" s="63"/>
      <c r="L177" s="78">
        <v>66</v>
      </c>
      <c r="M177" s="115">
        <v>0</v>
      </c>
      <c r="N177" s="115">
        <v>0</v>
      </c>
      <c r="O177" s="85"/>
      <c r="P177" s="124"/>
      <c r="Q177" s="90"/>
      <c r="R177" s="90"/>
      <c r="S177" s="123"/>
      <c r="T177" s="124"/>
      <c r="U177" s="124"/>
      <c r="V177" s="123"/>
      <c r="W177" s="123"/>
      <c r="X177" s="66"/>
      <c r="Y177" s="62"/>
      <c r="Z177" s="62"/>
      <c r="AA177" s="62"/>
      <c r="AB177" s="62"/>
      <c r="AC177" s="62"/>
      <c r="AH177" s="68"/>
    </row>
    <row r="178" spans="1:34" ht="15.75" customHeight="1">
      <c r="A178" s="62"/>
      <c r="B178" s="62"/>
      <c r="C178" s="62"/>
      <c r="D178" s="62"/>
      <c r="E178" s="62"/>
      <c r="F178" s="62"/>
      <c r="G178" s="62"/>
      <c r="H178" s="62"/>
      <c r="I178" s="62"/>
      <c r="J178" s="63"/>
      <c r="K178" s="63"/>
      <c r="L178" s="78">
        <v>67</v>
      </c>
      <c r="M178" s="115">
        <v>0</v>
      </c>
      <c r="N178" s="115">
        <v>0</v>
      </c>
      <c r="O178" s="85"/>
      <c r="P178" s="124"/>
      <c r="Q178" s="90"/>
      <c r="R178" s="90"/>
      <c r="S178" s="123"/>
      <c r="T178" s="124"/>
      <c r="U178" s="124"/>
      <c r="V178" s="123"/>
      <c r="W178" s="123"/>
      <c r="X178" s="66"/>
      <c r="Y178" s="62"/>
      <c r="Z178" s="62"/>
      <c r="AA178" s="62"/>
      <c r="AB178" s="62"/>
      <c r="AC178" s="62"/>
      <c r="AH178" s="68"/>
    </row>
    <row r="179" spans="1:34" ht="15.75" customHeight="1">
      <c r="A179" s="62"/>
      <c r="B179" s="62"/>
      <c r="C179" s="62"/>
      <c r="D179" s="62"/>
      <c r="E179" s="62"/>
      <c r="F179" s="62"/>
      <c r="G179" s="62"/>
      <c r="H179" s="62"/>
      <c r="I179" s="62"/>
      <c r="J179" s="63"/>
      <c r="K179" s="63"/>
      <c r="L179" s="78">
        <v>68</v>
      </c>
      <c r="M179" s="115">
        <v>0</v>
      </c>
      <c r="N179" s="115">
        <v>0</v>
      </c>
      <c r="O179" s="85"/>
      <c r="P179" s="124"/>
      <c r="Q179" s="90"/>
      <c r="R179" s="90"/>
      <c r="S179" s="123"/>
      <c r="T179" s="124"/>
      <c r="U179" s="124"/>
      <c r="V179" s="123"/>
      <c r="W179" s="123"/>
      <c r="X179" s="66"/>
      <c r="Y179" s="62"/>
      <c r="Z179" s="62"/>
      <c r="AA179" s="62"/>
      <c r="AB179" s="62"/>
      <c r="AC179" s="62"/>
      <c r="AH179" s="68"/>
    </row>
    <row r="180" spans="1:34" ht="15.75" customHeight="1">
      <c r="A180" s="62"/>
      <c r="B180" s="62"/>
      <c r="C180" s="62"/>
      <c r="D180" s="62"/>
      <c r="E180" s="62"/>
      <c r="F180" s="62"/>
      <c r="G180" s="62"/>
      <c r="H180" s="62"/>
      <c r="I180" s="62"/>
      <c r="J180" s="63"/>
      <c r="K180" s="63"/>
      <c r="L180" s="78">
        <v>69</v>
      </c>
      <c r="M180" s="115">
        <v>0</v>
      </c>
      <c r="N180" s="115">
        <v>0</v>
      </c>
      <c r="O180" s="85"/>
      <c r="P180" s="124"/>
      <c r="Q180" s="90"/>
      <c r="R180" s="90"/>
      <c r="S180" s="123"/>
      <c r="T180" s="124"/>
      <c r="U180" s="124"/>
      <c r="V180" s="123"/>
      <c r="W180" s="123"/>
      <c r="X180" s="66"/>
      <c r="Y180" s="62"/>
      <c r="Z180" s="62"/>
      <c r="AA180" s="62"/>
      <c r="AB180" s="62"/>
      <c r="AC180" s="62"/>
      <c r="AH180" s="68"/>
    </row>
    <row r="181" spans="1:34" ht="15.75" customHeight="1">
      <c r="A181" s="62"/>
      <c r="B181" s="62"/>
      <c r="C181" s="62"/>
      <c r="D181" s="62"/>
      <c r="E181" s="62"/>
      <c r="F181" s="62"/>
      <c r="G181" s="62"/>
      <c r="H181" s="62"/>
      <c r="I181" s="62"/>
      <c r="J181" s="63"/>
      <c r="K181" s="63"/>
      <c r="L181" s="78">
        <v>70</v>
      </c>
      <c r="M181" s="115">
        <v>0</v>
      </c>
      <c r="N181" s="115">
        <v>0</v>
      </c>
      <c r="O181" s="85"/>
      <c r="P181" s="124"/>
      <c r="Q181" s="90"/>
      <c r="R181" s="90"/>
      <c r="S181" s="123"/>
      <c r="T181" s="124"/>
      <c r="U181" s="124"/>
      <c r="V181" s="123"/>
      <c r="W181" s="123"/>
      <c r="X181" s="66"/>
      <c r="Y181" s="62"/>
      <c r="Z181" s="62"/>
      <c r="AA181" s="62"/>
      <c r="AB181" s="62"/>
      <c r="AC181" s="62"/>
      <c r="AH181" s="68"/>
    </row>
    <row r="182" spans="1:34" ht="15.75" customHeight="1">
      <c r="A182" s="62"/>
      <c r="B182" s="62"/>
      <c r="C182" s="62"/>
      <c r="D182" s="62"/>
      <c r="E182" s="62"/>
      <c r="F182" s="62"/>
      <c r="G182" s="62"/>
      <c r="H182" s="62"/>
      <c r="I182" s="62"/>
      <c r="J182" s="63"/>
      <c r="K182" s="63"/>
      <c r="L182" s="78">
        <v>71</v>
      </c>
      <c r="M182" s="115">
        <v>0</v>
      </c>
      <c r="N182" s="115">
        <v>0</v>
      </c>
      <c r="O182" s="85"/>
      <c r="P182" s="124"/>
      <c r="Q182" s="90"/>
      <c r="R182" s="90"/>
      <c r="S182" s="123"/>
      <c r="T182" s="124"/>
      <c r="U182" s="124"/>
      <c r="V182" s="123"/>
      <c r="W182" s="123"/>
      <c r="X182" s="66"/>
      <c r="Y182" s="62"/>
      <c r="Z182" s="62"/>
      <c r="AA182" s="62"/>
      <c r="AB182" s="62"/>
      <c r="AC182" s="62"/>
      <c r="AH182" s="68"/>
    </row>
    <row r="183" spans="1:34" ht="15.75" customHeight="1">
      <c r="A183" s="62"/>
      <c r="B183" s="62"/>
      <c r="C183" s="62"/>
      <c r="D183" s="62"/>
      <c r="E183" s="62"/>
      <c r="F183" s="62"/>
      <c r="G183" s="62"/>
      <c r="H183" s="62"/>
      <c r="I183" s="62"/>
      <c r="J183" s="63"/>
      <c r="K183" s="63"/>
      <c r="L183" s="78">
        <v>72</v>
      </c>
      <c r="M183" s="115">
        <v>0</v>
      </c>
      <c r="N183" s="115">
        <v>0</v>
      </c>
      <c r="O183" s="85"/>
      <c r="P183" s="124"/>
      <c r="Q183" s="90"/>
      <c r="R183" s="90"/>
      <c r="S183" s="123"/>
      <c r="T183" s="124"/>
      <c r="U183" s="124"/>
      <c r="V183" s="123"/>
      <c r="W183" s="123"/>
      <c r="X183" s="66"/>
      <c r="Y183" s="62"/>
      <c r="Z183" s="62"/>
      <c r="AA183" s="62"/>
      <c r="AB183" s="62"/>
      <c r="AC183" s="62"/>
      <c r="AH183" s="68"/>
    </row>
    <row r="184" spans="1:34" ht="15.75" customHeight="1">
      <c r="A184" s="62"/>
      <c r="B184" s="62"/>
      <c r="C184" s="62"/>
      <c r="D184" s="62"/>
      <c r="E184" s="62"/>
      <c r="F184" s="62"/>
      <c r="G184" s="62"/>
      <c r="H184" s="62"/>
      <c r="I184" s="62"/>
      <c r="J184" s="63"/>
      <c r="K184" s="63"/>
      <c r="L184" s="78">
        <v>73</v>
      </c>
      <c r="M184" s="115">
        <v>0</v>
      </c>
      <c r="N184" s="115">
        <v>0</v>
      </c>
      <c r="O184" s="85"/>
      <c r="P184" s="124"/>
      <c r="Q184" s="90"/>
      <c r="R184" s="90"/>
      <c r="S184" s="123"/>
      <c r="T184" s="124"/>
      <c r="U184" s="124"/>
      <c r="V184" s="123"/>
      <c r="W184" s="123"/>
      <c r="X184" s="66"/>
      <c r="Y184" s="62"/>
      <c r="Z184" s="62"/>
      <c r="AA184" s="62"/>
      <c r="AB184" s="62"/>
      <c r="AC184" s="62"/>
      <c r="AH184" s="68"/>
    </row>
    <row r="185" spans="1:34" ht="15.75" customHeight="1">
      <c r="A185" s="62"/>
      <c r="B185" s="62"/>
      <c r="C185" s="62"/>
      <c r="D185" s="62"/>
      <c r="E185" s="62"/>
      <c r="F185" s="62"/>
      <c r="G185" s="62"/>
      <c r="H185" s="62"/>
      <c r="I185" s="62"/>
      <c r="J185" s="63"/>
      <c r="K185" s="63"/>
      <c r="L185" s="78">
        <v>74</v>
      </c>
      <c r="M185" s="115">
        <v>0</v>
      </c>
      <c r="N185" s="115">
        <v>0</v>
      </c>
      <c r="O185" s="85"/>
      <c r="P185" s="124"/>
      <c r="Q185" s="90"/>
      <c r="R185" s="90"/>
      <c r="S185" s="123"/>
      <c r="T185" s="124"/>
      <c r="U185" s="124"/>
      <c r="V185" s="123"/>
      <c r="W185" s="123"/>
      <c r="X185" s="66"/>
      <c r="Y185" s="62"/>
      <c r="Z185" s="62"/>
      <c r="AA185" s="62"/>
      <c r="AB185" s="62"/>
      <c r="AC185" s="62"/>
      <c r="AH185" s="68"/>
    </row>
    <row r="186" spans="1:34" ht="15.75" customHeight="1">
      <c r="A186" s="62"/>
      <c r="B186" s="62"/>
      <c r="C186" s="62"/>
      <c r="D186" s="62"/>
      <c r="E186" s="62"/>
      <c r="F186" s="62"/>
      <c r="G186" s="62"/>
      <c r="H186" s="62"/>
      <c r="I186" s="62"/>
      <c r="J186" s="63"/>
      <c r="K186" s="63"/>
      <c r="L186" s="78">
        <v>75</v>
      </c>
      <c r="M186" s="115">
        <v>0</v>
      </c>
      <c r="N186" s="115">
        <v>0</v>
      </c>
      <c r="O186" s="85"/>
      <c r="P186" s="124"/>
      <c r="Q186" s="90"/>
      <c r="R186" s="90"/>
      <c r="S186" s="123"/>
      <c r="T186" s="124"/>
      <c r="U186" s="124"/>
      <c r="V186" s="123"/>
      <c r="W186" s="123"/>
      <c r="X186" s="66"/>
      <c r="Y186" s="62"/>
      <c r="Z186" s="62"/>
      <c r="AA186" s="62"/>
      <c r="AB186" s="62"/>
      <c r="AC186" s="62"/>
      <c r="AH186" s="68"/>
    </row>
    <row r="187" spans="1:34" ht="15.75" customHeight="1">
      <c r="A187" s="62"/>
      <c r="B187" s="62"/>
      <c r="C187" s="62"/>
      <c r="D187" s="62"/>
      <c r="E187" s="62"/>
      <c r="F187" s="62"/>
      <c r="G187" s="62"/>
      <c r="H187" s="62"/>
      <c r="I187" s="62"/>
      <c r="J187" s="63"/>
      <c r="K187" s="63"/>
      <c r="L187" s="78">
        <v>76</v>
      </c>
      <c r="M187" s="115">
        <v>0</v>
      </c>
      <c r="N187" s="115">
        <v>0</v>
      </c>
      <c r="O187" s="85"/>
      <c r="P187" s="124"/>
      <c r="Q187" s="90"/>
      <c r="R187" s="90"/>
      <c r="S187" s="123"/>
      <c r="T187" s="124"/>
      <c r="U187" s="124"/>
      <c r="V187" s="123"/>
      <c r="W187" s="123"/>
      <c r="X187" s="66"/>
      <c r="Y187" s="62"/>
      <c r="Z187" s="62"/>
      <c r="AA187" s="62"/>
      <c r="AB187" s="62"/>
      <c r="AC187" s="62"/>
      <c r="AH187" s="68"/>
    </row>
    <row r="188" spans="1:34" ht="15.75" customHeight="1">
      <c r="A188" s="62"/>
      <c r="B188" s="62"/>
      <c r="C188" s="62"/>
      <c r="D188" s="62"/>
      <c r="E188" s="62"/>
      <c r="F188" s="62"/>
      <c r="G188" s="62"/>
      <c r="H188" s="62"/>
      <c r="I188" s="62"/>
      <c r="J188" s="63"/>
      <c r="K188" s="63"/>
      <c r="L188" s="78">
        <v>77</v>
      </c>
      <c r="M188" s="115">
        <v>0</v>
      </c>
      <c r="N188" s="115">
        <v>0</v>
      </c>
      <c r="O188" s="85"/>
      <c r="P188" s="124"/>
      <c r="Q188" s="90"/>
      <c r="R188" s="90"/>
      <c r="S188" s="123"/>
      <c r="T188" s="124"/>
      <c r="U188" s="124"/>
      <c r="V188" s="123"/>
      <c r="W188" s="123"/>
      <c r="X188" s="66"/>
      <c r="Y188" s="62"/>
      <c r="Z188" s="62"/>
      <c r="AA188" s="62"/>
      <c r="AB188" s="62"/>
      <c r="AC188" s="62"/>
      <c r="AH188" s="68"/>
    </row>
    <row r="189" spans="1:34" ht="15.75" customHeight="1">
      <c r="A189" s="62"/>
      <c r="B189" s="62"/>
      <c r="C189" s="62"/>
      <c r="D189" s="62"/>
      <c r="E189" s="62"/>
      <c r="F189" s="62"/>
      <c r="G189" s="62"/>
      <c r="H189" s="62"/>
      <c r="I189" s="62"/>
      <c r="J189" s="63"/>
      <c r="K189" s="63"/>
      <c r="L189" s="78">
        <v>78</v>
      </c>
      <c r="M189" s="115">
        <v>0</v>
      </c>
      <c r="N189" s="115">
        <v>0</v>
      </c>
      <c r="O189" s="85"/>
      <c r="P189" s="124"/>
      <c r="Q189" s="90"/>
      <c r="R189" s="90"/>
      <c r="S189" s="123"/>
      <c r="T189" s="124"/>
      <c r="U189" s="124"/>
      <c r="V189" s="123"/>
      <c r="W189" s="123"/>
      <c r="X189" s="66"/>
      <c r="Y189" s="62"/>
      <c r="Z189" s="62"/>
      <c r="AA189" s="62"/>
      <c r="AB189" s="62"/>
      <c r="AC189" s="62"/>
      <c r="AH189" s="68"/>
    </row>
    <row r="190" spans="1:34" ht="15.75" customHeight="1">
      <c r="A190" s="62"/>
      <c r="B190" s="62"/>
      <c r="C190" s="62"/>
      <c r="D190" s="62"/>
      <c r="E190" s="62"/>
      <c r="F190" s="62"/>
      <c r="G190" s="62"/>
      <c r="H190" s="62"/>
      <c r="I190" s="62"/>
      <c r="J190" s="63"/>
      <c r="K190" s="63"/>
      <c r="L190" s="78">
        <v>79</v>
      </c>
      <c r="M190" s="115">
        <v>0</v>
      </c>
      <c r="N190" s="115">
        <v>0</v>
      </c>
      <c r="O190" s="85"/>
      <c r="P190" s="124"/>
      <c r="Q190" s="90"/>
      <c r="R190" s="90"/>
      <c r="S190" s="123"/>
      <c r="T190" s="124"/>
      <c r="U190" s="124"/>
      <c r="V190" s="123"/>
      <c r="W190" s="123"/>
      <c r="X190" s="66"/>
      <c r="Y190" s="62"/>
      <c r="Z190" s="62"/>
      <c r="AA190" s="62"/>
      <c r="AB190" s="62"/>
      <c r="AC190" s="62"/>
      <c r="AH190" s="68"/>
    </row>
    <row r="191" spans="1:34" ht="15.75" customHeight="1">
      <c r="A191" s="62"/>
      <c r="B191" s="62"/>
      <c r="C191" s="62"/>
      <c r="D191" s="62"/>
      <c r="E191" s="62"/>
      <c r="F191" s="62"/>
      <c r="G191" s="62"/>
      <c r="H191" s="62"/>
      <c r="I191" s="62"/>
      <c r="J191" s="63"/>
      <c r="K191" s="63"/>
      <c r="L191" s="78">
        <v>80</v>
      </c>
      <c r="M191" s="115">
        <v>0</v>
      </c>
      <c r="N191" s="115">
        <v>0</v>
      </c>
      <c r="O191" s="85"/>
      <c r="P191" s="124"/>
      <c r="Q191" s="90"/>
      <c r="R191" s="90"/>
      <c r="S191" s="123"/>
      <c r="T191" s="124"/>
      <c r="U191" s="124"/>
      <c r="V191" s="123"/>
      <c r="W191" s="123"/>
      <c r="X191" s="66"/>
      <c r="Y191" s="62"/>
      <c r="Z191" s="62"/>
      <c r="AA191" s="62"/>
      <c r="AB191" s="62"/>
      <c r="AC191" s="62"/>
      <c r="AH191" s="68"/>
    </row>
    <row r="192" spans="1:34" ht="15.75" customHeight="1">
      <c r="A192" s="62"/>
      <c r="B192" s="62"/>
      <c r="C192" s="62"/>
      <c r="D192" s="62"/>
      <c r="E192" s="62"/>
      <c r="F192" s="62"/>
      <c r="G192" s="62"/>
      <c r="H192" s="62"/>
      <c r="I192" s="62"/>
      <c r="J192" s="63"/>
      <c r="K192" s="63"/>
      <c r="L192" s="78">
        <v>81</v>
      </c>
      <c r="M192" s="115">
        <v>0</v>
      </c>
      <c r="N192" s="115">
        <v>0</v>
      </c>
      <c r="O192" s="85"/>
      <c r="P192" s="124"/>
      <c r="Q192" s="90"/>
      <c r="R192" s="90"/>
      <c r="S192" s="123"/>
      <c r="T192" s="124"/>
      <c r="U192" s="124"/>
      <c r="V192" s="123"/>
      <c r="W192" s="123"/>
      <c r="X192" s="66"/>
      <c r="Y192" s="62"/>
      <c r="Z192" s="62"/>
      <c r="AA192" s="62"/>
      <c r="AB192" s="62"/>
      <c r="AC192" s="62"/>
      <c r="AH192" s="68"/>
    </row>
    <row r="193" spans="1:34" ht="15.75" customHeight="1">
      <c r="A193" s="62"/>
      <c r="B193" s="62"/>
      <c r="C193" s="62"/>
      <c r="D193" s="62"/>
      <c r="E193" s="62"/>
      <c r="F193" s="62"/>
      <c r="G193" s="62"/>
      <c r="H193" s="62"/>
      <c r="I193" s="62"/>
      <c r="J193" s="63"/>
      <c r="K193" s="63"/>
      <c r="L193" s="78">
        <v>82</v>
      </c>
      <c r="M193" s="115">
        <v>0</v>
      </c>
      <c r="N193" s="115">
        <v>0</v>
      </c>
      <c r="O193" s="85"/>
      <c r="P193" s="124"/>
      <c r="Q193" s="90"/>
      <c r="R193" s="90"/>
      <c r="S193" s="123"/>
      <c r="T193" s="124"/>
      <c r="U193" s="124"/>
      <c r="V193" s="123"/>
      <c r="W193" s="123"/>
      <c r="X193" s="66"/>
      <c r="Y193" s="62"/>
      <c r="Z193" s="62"/>
      <c r="AA193" s="62"/>
      <c r="AB193" s="62"/>
      <c r="AC193" s="62"/>
      <c r="AH193" s="68"/>
    </row>
    <row r="194" spans="1:34" ht="15.75" customHeight="1">
      <c r="A194" s="62"/>
      <c r="B194" s="62"/>
      <c r="C194" s="62"/>
      <c r="D194" s="62"/>
      <c r="E194" s="62"/>
      <c r="F194" s="62"/>
      <c r="G194" s="62"/>
      <c r="H194" s="62"/>
      <c r="I194" s="62"/>
      <c r="J194" s="63"/>
      <c r="K194" s="63"/>
      <c r="L194" s="78">
        <v>83</v>
      </c>
      <c r="M194" s="115">
        <v>0</v>
      </c>
      <c r="N194" s="115">
        <v>0</v>
      </c>
      <c r="O194" s="85"/>
      <c r="P194" s="124"/>
      <c r="Q194" s="90"/>
      <c r="R194" s="90"/>
      <c r="S194" s="123"/>
      <c r="T194" s="124"/>
      <c r="U194" s="124"/>
      <c r="V194" s="123"/>
      <c r="W194" s="123"/>
      <c r="X194" s="66"/>
      <c r="Y194" s="62"/>
      <c r="Z194" s="62"/>
      <c r="AA194" s="62"/>
      <c r="AB194" s="62"/>
      <c r="AC194" s="62"/>
      <c r="AH194" s="68"/>
    </row>
    <row r="195" spans="1:34" ht="15.75" customHeight="1">
      <c r="A195" s="62"/>
      <c r="B195" s="62"/>
      <c r="C195" s="62"/>
      <c r="D195" s="62"/>
      <c r="E195" s="62"/>
      <c r="F195" s="62"/>
      <c r="G195" s="62"/>
      <c r="H195" s="62"/>
      <c r="I195" s="62"/>
      <c r="J195" s="63"/>
      <c r="K195" s="63"/>
      <c r="L195" s="78">
        <v>84</v>
      </c>
      <c r="M195" s="115">
        <v>0</v>
      </c>
      <c r="N195" s="115">
        <v>0</v>
      </c>
      <c r="O195" s="85"/>
      <c r="P195" s="124"/>
      <c r="Q195" s="90"/>
      <c r="R195" s="90"/>
      <c r="S195" s="123"/>
      <c r="T195" s="124"/>
      <c r="U195" s="124"/>
      <c r="V195" s="123"/>
      <c r="W195" s="123"/>
      <c r="X195" s="66"/>
      <c r="Y195" s="62"/>
      <c r="Z195" s="62"/>
      <c r="AA195" s="62"/>
      <c r="AB195" s="62"/>
      <c r="AC195" s="62"/>
      <c r="AH195" s="68"/>
    </row>
    <row r="196" spans="1:34" ht="15.75" customHeight="1">
      <c r="A196" s="62"/>
      <c r="B196" s="62"/>
      <c r="C196" s="62"/>
      <c r="D196" s="62"/>
      <c r="E196" s="62"/>
      <c r="F196" s="62"/>
      <c r="G196" s="62"/>
      <c r="H196" s="62"/>
      <c r="I196" s="62"/>
      <c r="J196" s="63"/>
      <c r="K196" s="63"/>
      <c r="L196" s="78">
        <v>85</v>
      </c>
      <c r="M196" s="115">
        <v>0</v>
      </c>
      <c r="N196" s="115">
        <v>0</v>
      </c>
      <c r="O196" s="85"/>
      <c r="P196" s="124"/>
      <c r="Q196" s="90"/>
      <c r="R196" s="90"/>
      <c r="S196" s="123"/>
      <c r="T196" s="124"/>
      <c r="U196" s="124"/>
      <c r="V196" s="123"/>
      <c r="W196" s="123"/>
      <c r="X196" s="66"/>
      <c r="Y196" s="62"/>
      <c r="Z196" s="62"/>
      <c r="AA196" s="62"/>
      <c r="AB196" s="62"/>
      <c r="AC196" s="62"/>
      <c r="AH196" s="68"/>
    </row>
    <row r="197" spans="1:34" ht="15.75" customHeight="1">
      <c r="A197" s="62"/>
      <c r="B197" s="62"/>
      <c r="C197" s="62"/>
      <c r="D197" s="62"/>
      <c r="E197" s="62"/>
      <c r="F197" s="62"/>
      <c r="G197" s="62"/>
      <c r="H197" s="62"/>
      <c r="I197" s="62"/>
      <c r="J197" s="63"/>
      <c r="K197" s="63"/>
      <c r="L197" s="78">
        <v>86</v>
      </c>
      <c r="M197" s="115">
        <v>0</v>
      </c>
      <c r="N197" s="115">
        <v>0</v>
      </c>
      <c r="O197" s="85"/>
      <c r="P197" s="124"/>
      <c r="Q197" s="90"/>
      <c r="R197" s="90"/>
      <c r="S197" s="123"/>
      <c r="T197" s="124"/>
      <c r="U197" s="124"/>
      <c r="V197" s="123"/>
      <c r="W197" s="123"/>
      <c r="X197" s="66"/>
      <c r="Y197" s="62"/>
      <c r="Z197" s="62"/>
      <c r="AA197" s="62"/>
      <c r="AB197" s="62"/>
      <c r="AC197" s="62"/>
      <c r="AH197" s="68"/>
    </row>
    <row r="198" spans="1:34" ht="15.75" customHeight="1">
      <c r="A198" s="62"/>
      <c r="B198" s="62"/>
      <c r="C198" s="62"/>
      <c r="D198" s="62"/>
      <c r="E198" s="62"/>
      <c r="F198" s="62"/>
      <c r="G198" s="62"/>
      <c r="H198" s="62"/>
      <c r="I198" s="62"/>
      <c r="J198" s="63"/>
      <c r="K198" s="63"/>
      <c r="L198" s="78">
        <v>87</v>
      </c>
      <c r="M198" s="115">
        <v>0</v>
      </c>
      <c r="N198" s="115">
        <v>0</v>
      </c>
      <c r="O198" s="85"/>
      <c r="P198" s="124"/>
      <c r="Q198" s="90"/>
      <c r="R198" s="90"/>
      <c r="S198" s="123"/>
      <c r="T198" s="124"/>
      <c r="U198" s="124"/>
      <c r="V198" s="123"/>
      <c r="W198" s="123"/>
      <c r="X198" s="66"/>
      <c r="Y198" s="62"/>
      <c r="Z198" s="62"/>
      <c r="AA198" s="62"/>
      <c r="AB198" s="62"/>
      <c r="AC198" s="62"/>
      <c r="AH198" s="68"/>
    </row>
    <row r="199" spans="1:34" ht="15.75" customHeight="1">
      <c r="A199" s="62"/>
      <c r="B199" s="62"/>
      <c r="C199" s="62"/>
      <c r="D199" s="62"/>
      <c r="E199" s="62"/>
      <c r="F199" s="62"/>
      <c r="G199" s="62"/>
      <c r="H199" s="62"/>
      <c r="I199" s="62"/>
      <c r="J199" s="63"/>
      <c r="K199" s="63"/>
      <c r="L199" s="78">
        <v>88</v>
      </c>
      <c r="M199" s="115">
        <v>0</v>
      </c>
      <c r="N199" s="115">
        <v>0</v>
      </c>
      <c r="O199" s="85"/>
      <c r="P199" s="123"/>
      <c r="Q199" s="90"/>
      <c r="R199" s="90"/>
      <c r="S199" s="90"/>
      <c r="T199" s="125"/>
      <c r="U199" s="125"/>
      <c r="V199" s="90"/>
      <c r="W199" s="90"/>
      <c r="X199" s="123"/>
      <c r="Y199" s="123"/>
      <c r="Z199" s="123"/>
      <c r="AA199" s="123"/>
      <c r="AB199" s="123"/>
      <c r="AC199" s="66"/>
      <c r="AH199" s="68"/>
    </row>
    <row r="200" spans="1:34" ht="15.75" customHeight="1">
      <c r="A200" s="62"/>
      <c r="B200" s="62"/>
      <c r="C200" s="62"/>
      <c r="D200" s="62"/>
      <c r="E200" s="62"/>
      <c r="F200" s="62"/>
      <c r="G200" s="62"/>
      <c r="H200" s="62"/>
      <c r="I200" s="62"/>
      <c r="J200" s="63"/>
      <c r="K200" s="63"/>
      <c r="L200" s="78">
        <v>89</v>
      </c>
      <c r="M200" s="115">
        <v>0</v>
      </c>
      <c r="N200" s="115">
        <v>0</v>
      </c>
      <c r="O200" s="85"/>
      <c r="P200" s="123"/>
      <c r="Q200" s="90"/>
      <c r="R200" s="90"/>
      <c r="S200" s="90"/>
      <c r="T200" s="125"/>
      <c r="U200" s="125"/>
      <c r="V200" s="90"/>
      <c r="W200" s="90"/>
      <c r="X200" s="123"/>
      <c r="Y200" s="123"/>
      <c r="Z200" s="123"/>
      <c r="AA200" s="123"/>
      <c r="AB200" s="123"/>
      <c r="AC200" s="66"/>
      <c r="AH200" s="68"/>
    </row>
    <row r="201" spans="1:34" ht="15.75" customHeight="1">
      <c r="A201" s="62"/>
      <c r="B201" s="62"/>
      <c r="C201" s="62"/>
      <c r="D201" s="62"/>
      <c r="E201" s="62"/>
      <c r="F201" s="62"/>
      <c r="G201" s="62"/>
      <c r="H201" s="62"/>
      <c r="I201" s="62"/>
      <c r="J201" s="63"/>
      <c r="K201" s="63"/>
      <c r="L201" s="78">
        <v>90</v>
      </c>
      <c r="M201" s="115">
        <v>0</v>
      </c>
      <c r="N201" s="115">
        <v>0</v>
      </c>
      <c r="O201" s="85"/>
      <c r="P201" s="123"/>
      <c r="Q201" s="90"/>
      <c r="R201" s="90"/>
      <c r="S201" s="90"/>
      <c r="T201" s="125"/>
      <c r="U201" s="125"/>
      <c r="V201" s="90"/>
      <c r="W201" s="90"/>
      <c r="X201" s="123"/>
      <c r="Y201" s="123"/>
      <c r="Z201" s="123"/>
      <c r="AA201" s="123"/>
      <c r="AB201" s="123"/>
      <c r="AC201" s="66"/>
      <c r="AH201" s="68"/>
    </row>
    <row r="202" spans="1:34" ht="15.75" customHeight="1">
      <c r="A202" s="62"/>
      <c r="B202" s="62"/>
      <c r="C202" s="62"/>
      <c r="D202" s="62"/>
      <c r="E202" s="62"/>
      <c r="F202" s="62"/>
      <c r="G202" s="62"/>
      <c r="H202" s="62"/>
      <c r="I202" s="62"/>
      <c r="J202" s="63"/>
      <c r="K202" s="63"/>
      <c r="L202" s="78">
        <v>91</v>
      </c>
      <c r="M202" s="115">
        <v>0</v>
      </c>
      <c r="N202" s="115">
        <v>0</v>
      </c>
      <c r="O202" s="85"/>
      <c r="P202" s="123"/>
      <c r="Q202" s="90"/>
      <c r="R202" s="90"/>
      <c r="S202" s="90"/>
      <c r="T202" s="125"/>
      <c r="U202" s="125"/>
      <c r="V202" s="90"/>
      <c r="W202" s="90"/>
      <c r="X202" s="123"/>
      <c r="Y202" s="123"/>
      <c r="Z202" s="123"/>
      <c r="AA202" s="123"/>
      <c r="AB202" s="123"/>
      <c r="AC202" s="66"/>
      <c r="AH202" s="68"/>
    </row>
    <row r="203" spans="1:34" ht="15.75" customHeight="1">
      <c r="A203" s="62"/>
      <c r="B203" s="62"/>
      <c r="C203" s="62"/>
      <c r="D203" s="62"/>
      <c r="E203" s="62"/>
      <c r="F203" s="62"/>
      <c r="G203" s="62"/>
      <c r="H203" s="62"/>
      <c r="I203" s="62"/>
      <c r="J203" s="63"/>
      <c r="K203" s="63"/>
      <c r="L203" s="78">
        <v>92</v>
      </c>
      <c r="M203" s="115">
        <v>0</v>
      </c>
      <c r="N203" s="115">
        <v>0</v>
      </c>
      <c r="O203" s="85"/>
      <c r="P203" s="123"/>
      <c r="Q203" s="90"/>
      <c r="R203" s="90"/>
      <c r="S203" s="90"/>
      <c r="T203" s="125"/>
      <c r="U203" s="125"/>
      <c r="V203" s="90"/>
      <c r="W203" s="90"/>
      <c r="X203" s="123"/>
      <c r="Y203" s="123"/>
      <c r="Z203" s="123"/>
      <c r="AA203" s="123"/>
      <c r="AB203" s="123"/>
      <c r="AC203" s="66"/>
      <c r="AH203" s="68"/>
    </row>
    <row r="204" spans="1:34" ht="15.75" customHeight="1">
      <c r="A204" s="62"/>
      <c r="B204" s="62"/>
      <c r="C204" s="62"/>
      <c r="D204" s="62"/>
      <c r="E204" s="62"/>
      <c r="F204" s="62"/>
      <c r="G204" s="62"/>
      <c r="H204" s="62"/>
      <c r="I204" s="62"/>
      <c r="J204" s="63"/>
      <c r="K204" s="63"/>
      <c r="L204" s="78">
        <v>93</v>
      </c>
      <c r="M204" s="115">
        <v>0</v>
      </c>
      <c r="N204" s="115">
        <v>0</v>
      </c>
      <c r="O204" s="85"/>
      <c r="P204" s="123"/>
      <c r="Q204" s="90"/>
      <c r="R204" s="90"/>
      <c r="S204" s="90"/>
      <c r="T204" s="125"/>
      <c r="U204" s="125"/>
      <c r="V204" s="90"/>
      <c r="W204" s="90"/>
      <c r="X204" s="123"/>
      <c r="Y204" s="123"/>
      <c r="Z204" s="123"/>
      <c r="AA204" s="123"/>
      <c r="AB204" s="123"/>
      <c r="AC204" s="66"/>
      <c r="AH204" s="68"/>
    </row>
    <row r="205" spans="1:34" ht="15.75" customHeight="1">
      <c r="A205" s="62"/>
      <c r="B205" s="62"/>
      <c r="C205" s="62"/>
      <c r="D205" s="62"/>
      <c r="E205" s="62"/>
      <c r="F205" s="62"/>
      <c r="G205" s="62"/>
      <c r="H205" s="62"/>
      <c r="I205" s="62"/>
      <c r="J205" s="63"/>
      <c r="K205" s="63"/>
      <c r="L205" s="78">
        <v>94</v>
      </c>
      <c r="M205" s="115">
        <v>0</v>
      </c>
      <c r="N205" s="115">
        <v>0</v>
      </c>
      <c r="O205" s="85"/>
      <c r="P205" s="123"/>
      <c r="Q205" s="90"/>
      <c r="R205" s="90"/>
      <c r="S205" s="90"/>
      <c r="T205" s="125"/>
      <c r="U205" s="125"/>
      <c r="V205" s="90"/>
      <c r="W205" s="90"/>
      <c r="X205" s="123"/>
      <c r="Y205" s="123"/>
      <c r="Z205" s="123"/>
      <c r="AA205" s="123"/>
      <c r="AB205" s="123"/>
      <c r="AC205" s="66"/>
      <c r="AH205" s="68"/>
    </row>
    <row r="206" spans="1:34" ht="15.75" customHeight="1">
      <c r="A206" s="62"/>
      <c r="B206" s="62"/>
      <c r="C206" s="62"/>
      <c r="D206" s="62"/>
      <c r="E206" s="62"/>
      <c r="F206" s="62"/>
      <c r="G206" s="62"/>
      <c r="H206" s="62"/>
      <c r="I206" s="62"/>
      <c r="J206" s="63"/>
      <c r="K206" s="63"/>
      <c r="L206" s="78">
        <v>95</v>
      </c>
      <c r="M206" s="115">
        <v>0</v>
      </c>
      <c r="N206" s="115">
        <v>0</v>
      </c>
      <c r="O206" s="85"/>
      <c r="P206" s="123"/>
      <c r="Q206" s="90"/>
      <c r="R206" s="90"/>
      <c r="S206" s="90"/>
      <c r="T206" s="125"/>
      <c r="U206" s="125"/>
      <c r="V206" s="90"/>
      <c r="W206" s="90"/>
      <c r="X206" s="123"/>
      <c r="Y206" s="123"/>
      <c r="Z206" s="123"/>
      <c r="AA206" s="123"/>
      <c r="AB206" s="123"/>
      <c r="AC206" s="66"/>
      <c r="AH206" s="68"/>
    </row>
    <row r="207" spans="1:34" ht="15.75" customHeight="1">
      <c r="A207" s="62"/>
      <c r="B207" s="62"/>
      <c r="C207" s="62"/>
      <c r="D207" s="62"/>
      <c r="E207" s="62"/>
      <c r="F207" s="62"/>
      <c r="G207" s="62"/>
      <c r="H207" s="62"/>
      <c r="I207" s="62"/>
      <c r="J207" s="63"/>
      <c r="K207" s="63"/>
      <c r="L207" s="78">
        <v>96</v>
      </c>
      <c r="M207" s="115">
        <v>0</v>
      </c>
      <c r="N207" s="115">
        <v>0</v>
      </c>
      <c r="O207" s="85"/>
      <c r="P207" s="123"/>
      <c r="Q207" s="90"/>
      <c r="R207" s="90"/>
      <c r="S207" s="90"/>
      <c r="T207" s="90"/>
      <c r="U207" s="90"/>
      <c r="V207" s="90"/>
      <c r="W207" s="90"/>
      <c r="X207" s="123"/>
      <c r="Y207" s="123"/>
      <c r="Z207" s="123"/>
      <c r="AA207" s="123"/>
      <c r="AB207" s="123"/>
      <c r="AC207" s="66"/>
      <c r="AH207" s="68"/>
    </row>
    <row r="208" spans="1:34" ht="15.75" customHeight="1">
      <c r="A208" s="62"/>
      <c r="B208" s="62"/>
      <c r="C208" s="62"/>
      <c r="D208" s="62"/>
      <c r="E208" s="62"/>
      <c r="F208" s="62"/>
      <c r="G208" s="62"/>
      <c r="H208" s="62"/>
      <c r="I208" s="62"/>
      <c r="J208" s="63"/>
      <c r="K208" s="63"/>
      <c r="L208" s="78">
        <v>97</v>
      </c>
      <c r="M208" s="115">
        <v>0</v>
      </c>
      <c r="N208" s="115">
        <v>0</v>
      </c>
      <c r="O208" s="85"/>
      <c r="P208" s="123"/>
      <c r="Q208" s="90"/>
      <c r="R208" s="90"/>
      <c r="S208" s="90"/>
      <c r="T208" s="90"/>
      <c r="U208" s="90"/>
      <c r="V208" s="90"/>
      <c r="W208" s="90"/>
      <c r="X208" s="123"/>
      <c r="Y208" s="123"/>
      <c r="Z208" s="123"/>
      <c r="AA208" s="123"/>
      <c r="AB208" s="123"/>
      <c r="AC208" s="66"/>
      <c r="AH208" s="68"/>
    </row>
    <row r="209" spans="1:34" ht="15.75" customHeight="1">
      <c r="A209" s="62"/>
      <c r="B209" s="62"/>
      <c r="C209" s="62"/>
      <c r="D209" s="62"/>
      <c r="E209" s="62"/>
      <c r="F209" s="62"/>
      <c r="G209" s="62"/>
      <c r="H209" s="62"/>
      <c r="I209" s="62"/>
      <c r="J209" s="63"/>
      <c r="K209" s="63"/>
      <c r="L209" s="78">
        <v>98</v>
      </c>
      <c r="M209" s="115">
        <v>0</v>
      </c>
      <c r="N209" s="115">
        <v>0</v>
      </c>
      <c r="O209" s="85"/>
      <c r="P209" s="123"/>
      <c r="Q209" s="90"/>
      <c r="R209" s="90"/>
      <c r="S209" s="90"/>
      <c r="T209" s="90"/>
      <c r="U209" s="90"/>
      <c r="V209" s="90"/>
      <c r="W209" s="90"/>
      <c r="X209" s="123"/>
      <c r="Y209" s="123"/>
      <c r="Z209" s="123"/>
      <c r="AA209" s="123"/>
      <c r="AB209" s="123"/>
      <c r="AC209" s="66"/>
      <c r="AH209" s="68"/>
    </row>
    <row r="210" spans="1:34" ht="15.75" customHeight="1">
      <c r="A210" s="62"/>
      <c r="B210" s="62"/>
      <c r="C210" s="62"/>
      <c r="D210" s="62"/>
      <c r="E210" s="62"/>
      <c r="F210" s="62"/>
      <c r="G210" s="62"/>
      <c r="H210" s="62"/>
      <c r="I210" s="62"/>
      <c r="J210" s="63"/>
      <c r="K210" s="63"/>
      <c r="L210" s="78">
        <v>99</v>
      </c>
      <c r="M210" s="115">
        <v>0</v>
      </c>
      <c r="N210" s="115">
        <v>0</v>
      </c>
      <c r="O210" s="85"/>
      <c r="P210" s="123"/>
      <c r="Q210" s="90"/>
      <c r="R210" s="90"/>
      <c r="S210" s="90"/>
      <c r="T210" s="90"/>
      <c r="U210" s="90"/>
      <c r="V210" s="90"/>
      <c r="W210" s="90"/>
      <c r="X210" s="123"/>
      <c r="Y210" s="123"/>
      <c r="Z210" s="123"/>
      <c r="AA210" s="123"/>
      <c r="AB210" s="123"/>
      <c r="AC210" s="66"/>
      <c r="AH210" s="68"/>
    </row>
    <row r="211" spans="1:34" ht="15.75" customHeight="1">
      <c r="A211" s="62"/>
      <c r="B211" s="62"/>
      <c r="C211" s="62"/>
      <c r="D211" s="62"/>
      <c r="E211" s="62"/>
      <c r="F211" s="62"/>
      <c r="G211" s="62"/>
      <c r="H211" s="62"/>
      <c r="I211" s="62"/>
      <c r="J211" s="63"/>
      <c r="K211" s="63"/>
      <c r="L211" s="78">
        <v>100</v>
      </c>
      <c r="M211" s="115">
        <v>0</v>
      </c>
      <c r="N211" s="115">
        <v>0</v>
      </c>
      <c r="O211" s="85"/>
      <c r="P211" s="123"/>
      <c r="Q211" s="90"/>
      <c r="R211" s="90"/>
      <c r="S211" s="90"/>
      <c r="T211" s="90"/>
      <c r="U211" s="90"/>
      <c r="V211" s="90"/>
      <c r="W211" s="90"/>
      <c r="X211" s="123"/>
      <c r="Y211" s="123"/>
      <c r="Z211" s="123"/>
      <c r="AA211" s="123"/>
      <c r="AB211" s="123"/>
      <c r="AC211" s="66"/>
      <c r="AH211" s="68"/>
    </row>
    <row r="212" spans="1:34" ht="15.75" customHeight="1">
      <c r="A212" s="62"/>
      <c r="B212" s="62"/>
      <c r="C212" s="62"/>
      <c r="D212" s="62"/>
      <c r="E212" s="62"/>
      <c r="F212" s="62"/>
      <c r="G212" s="62"/>
      <c r="H212" s="62"/>
      <c r="I212" s="62"/>
      <c r="J212" s="63"/>
      <c r="K212" s="63"/>
      <c r="L212" s="78">
        <v>101</v>
      </c>
      <c r="M212" s="115">
        <v>0</v>
      </c>
      <c r="N212" s="115">
        <v>0</v>
      </c>
      <c r="O212" s="85"/>
      <c r="P212" s="123"/>
      <c r="Q212" s="90"/>
      <c r="R212" s="90"/>
      <c r="S212" s="90"/>
      <c r="T212" s="90"/>
      <c r="U212" s="90"/>
      <c r="V212" s="90"/>
      <c r="W212" s="90"/>
      <c r="X212" s="123"/>
      <c r="Y212" s="123"/>
      <c r="Z212" s="123"/>
      <c r="AA212" s="123"/>
      <c r="AB212" s="123"/>
      <c r="AC212" s="66"/>
      <c r="AH212" s="68"/>
    </row>
    <row r="213" spans="1:34" ht="15.75" customHeight="1">
      <c r="A213" s="62"/>
      <c r="B213" s="62"/>
      <c r="C213" s="62"/>
      <c r="D213" s="62"/>
      <c r="E213" s="62"/>
      <c r="F213" s="62"/>
      <c r="G213" s="62"/>
      <c r="H213" s="62"/>
      <c r="I213" s="62"/>
      <c r="J213" s="63"/>
      <c r="K213" s="63"/>
      <c r="L213" s="78">
        <v>102</v>
      </c>
      <c r="M213" s="115">
        <v>0</v>
      </c>
      <c r="N213" s="115">
        <v>0</v>
      </c>
      <c r="O213" s="85"/>
      <c r="P213" s="123"/>
      <c r="Q213" s="90"/>
      <c r="R213" s="90"/>
      <c r="S213" s="90"/>
      <c r="T213" s="90"/>
      <c r="U213" s="90"/>
      <c r="V213" s="90"/>
      <c r="W213" s="90"/>
      <c r="X213" s="123"/>
      <c r="Y213" s="123"/>
      <c r="Z213" s="123"/>
      <c r="AA213" s="123"/>
      <c r="AB213" s="123"/>
      <c r="AC213" s="66"/>
      <c r="AH213" s="68"/>
    </row>
    <row r="214" spans="1:34" ht="15.75" customHeight="1">
      <c r="A214" s="62"/>
      <c r="B214" s="62"/>
      <c r="C214" s="62"/>
      <c r="D214" s="62"/>
      <c r="E214" s="62"/>
      <c r="F214" s="62"/>
      <c r="G214" s="62"/>
      <c r="H214" s="62"/>
      <c r="I214" s="62"/>
      <c r="J214" s="63"/>
      <c r="K214" s="63"/>
      <c r="L214" s="78">
        <v>103</v>
      </c>
      <c r="M214" s="115">
        <v>0</v>
      </c>
      <c r="N214" s="115">
        <v>0</v>
      </c>
      <c r="O214" s="85"/>
      <c r="P214" s="123"/>
      <c r="Q214" s="90"/>
      <c r="R214" s="90"/>
      <c r="S214" s="90"/>
      <c r="T214" s="90"/>
      <c r="U214" s="90"/>
      <c r="V214" s="90"/>
      <c r="W214" s="90"/>
      <c r="X214" s="123"/>
      <c r="Y214" s="123"/>
      <c r="Z214" s="123"/>
      <c r="AA214" s="123"/>
      <c r="AB214" s="123"/>
      <c r="AC214" s="66"/>
      <c r="AH214" s="68"/>
    </row>
    <row r="215" spans="1:34" ht="15.75" customHeight="1">
      <c r="A215" s="62"/>
      <c r="B215" s="62"/>
      <c r="C215" s="62"/>
      <c r="D215" s="62"/>
      <c r="E215" s="62"/>
      <c r="F215" s="62"/>
      <c r="G215" s="62"/>
      <c r="H215" s="62"/>
      <c r="I215" s="62"/>
      <c r="J215" s="63"/>
      <c r="K215" s="63"/>
      <c r="L215" s="78">
        <v>104</v>
      </c>
      <c r="M215" s="115">
        <v>0</v>
      </c>
      <c r="N215" s="115">
        <v>0</v>
      </c>
      <c r="O215" s="85"/>
      <c r="P215" s="123"/>
      <c r="Q215" s="90"/>
      <c r="R215" s="90"/>
      <c r="S215" s="90"/>
      <c r="T215" s="90"/>
      <c r="U215" s="90"/>
      <c r="V215" s="90"/>
      <c r="W215" s="90"/>
      <c r="X215" s="123"/>
      <c r="Y215" s="123"/>
      <c r="Z215" s="123"/>
      <c r="AA215" s="123"/>
      <c r="AB215" s="123"/>
      <c r="AC215" s="66"/>
      <c r="AH215" s="68"/>
    </row>
    <row r="216" spans="1:34" ht="15.75" customHeight="1">
      <c r="A216" s="62"/>
      <c r="B216" s="62"/>
      <c r="C216" s="62"/>
      <c r="D216" s="62"/>
      <c r="E216" s="62"/>
      <c r="F216" s="62"/>
      <c r="G216" s="62"/>
      <c r="H216" s="62"/>
      <c r="I216" s="62"/>
      <c r="J216" s="63"/>
      <c r="K216" s="63"/>
      <c r="L216" s="78">
        <v>105</v>
      </c>
      <c r="M216" s="115">
        <v>0</v>
      </c>
      <c r="N216" s="115">
        <v>0</v>
      </c>
      <c r="O216" s="85"/>
      <c r="P216" s="123"/>
      <c r="Q216" s="90"/>
      <c r="R216" s="90"/>
      <c r="S216" s="90"/>
      <c r="T216" s="90"/>
      <c r="U216" s="90"/>
      <c r="V216" s="90"/>
      <c r="W216" s="90"/>
      <c r="X216" s="123"/>
      <c r="Y216" s="123"/>
      <c r="Z216" s="123"/>
      <c r="AA216" s="123"/>
      <c r="AB216" s="123"/>
      <c r="AC216" s="66"/>
      <c r="AH216" s="68"/>
    </row>
    <row r="217" spans="1:34" ht="15.75" customHeight="1">
      <c r="A217" s="62"/>
      <c r="B217" s="62"/>
      <c r="C217" s="62"/>
      <c r="D217" s="62"/>
      <c r="E217" s="62"/>
      <c r="F217" s="62"/>
      <c r="G217" s="62"/>
      <c r="H217" s="62"/>
      <c r="I217" s="62"/>
      <c r="J217" s="63"/>
      <c r="K217" s="63"/>
      <c r="L217" s="78">
        <v>106</v>
      </c>
      <c r="M217" s="115">
        <v>0</v>
      </c>
      <c r="N217" s="115">
        <v>0</v>
      </c>
      <c r="O217" s="85"/>
      <c r="P217" s="123"/>
      <c r="Q217" s="90"/>
      <c r="R217" s="90"/>
      <c r="S217" s="90"/>
      <c r="T217" s="90"/>
      <c r="U217" s="90"/>
      <c r="V217" s="90"/>
      <c r="W217" s="90"/>
      <c r="X217" s="123"/>
      <c r="Y217" s="123"/>
      <c r="Z217" s="123"/>
      <c r="AA217" s="123"/>
      <c r="AB217" s="123"/>
      <c r="AC217" s="66"/>
      <c r="AH217" s="68"/>
    </row>
    <row r="218" spans="1:34" ht="15.75" customHeight="1">
      <c r="A218" s="62"/>
      <c r="B218" s="62"/>
      <c r="C218" s="62"/>
      <c r="D218" s="62"/>
      <c r="E218" s="62"/>
      <c r="F218" s="62"/>
      <c r="G218" s="62"/>
      <c r="H218" s="62"/>
      <c r="I218" s="62"/>
      <c r="J218" s="63"/>
      <c r="K218" s="63"/>
      <c r="L218" s="78">
        <v>107</v>
      </c>
      <c r="M218" s="115">
        <v>0</v>
      </c>
      <c r="N218" s="115">
        <v>0</v>
      </c>
      <c r="O218" s="85"/>
      <c r="P218" s="123"/>
      <c r="Q218" s="90"/>
      <c r="R218" s="90"/>
      <c r="S218" s="90"/>
      <c r="T218" s="90"/>
      <c r="U218" s="90"/>
      <c r="V218" s="90"/>
      <c r="W218" s="90"/>
      <c r="X218" s="123"/>
      <c r="Y218" s="123"/>
      <c r="Z218" s="123"/>
      <c r="AA218" s="123"/>
      <c r="AB218" s="123"/>
      <c r="AC218" s="66"/>
      <c r="AH218" s="68"/>
    </row>
    <row r="219" spans="1:34" ht="15.75" customHeight="1">
      <c r="L219" s="75">
        <v>108</v>
      </c>
      <c r="M219" s="128">
        <v>0</v>
      </c>
      <c r="N219" s="128">
        <v>0</v>
      </c>
      <c r="O219" s="129"/>
      <c r="P219" s="130"/>
      <c r="Q219" s="131"/>
      <c r="R219" s="131"/>
      <c r="S219" s="131"/>
      <c r="T219" s="131"/>
      <c r="U219" s="131"/>
      <c r="V219" s="131"/>
      <c r="W219" s="131"/>
      <c r="X219" s="130"/>
      <c r="Y219" s="130"/>
      <c r="Z219" s="130"/>
      <c r="AA219" s="130"/>
      <c r="AB219" s="130"/>
      <c r="AH219" s="68"/>
    </row>
    <row r="220" spans="1:34" ht="15.75" customHeight="1">
      <c r="L220" s="75">
        <v>109</v>
      </c>
      <c r="M220" s="128">
        <v>0</v>
      </c>
      <c r="N220" s="128">
        <v>0</v>
      </c>
      <c r="O220" s="129"/>
      <c r="P220" s="130"/>
      <c r="Q220" s="131"/>
      <c r="R220" s="131"/>
      <c r="S220" s="131"/>
      <c r="T220" s="131"/>
      <c r="U220" s="131"/>
      <c r="V220" s="131"/>
      <c r="W220" s="131"/>
      <c r="X220" s="130"/>
      <c r="Y220" s="130"/>
      <c r="Z220" s="130"/>
      <c r="AA220" s="130"/>
      <c r="AB220" s="130"/>
      <c r="AH220" s="68"/>
    </row>
    <row r="221" spans="1:34" ht="15.75" customHeight="1">
      <c r="L221" s="75">
        <v>110</v>
      </c>
      <c r="M221" s="128">
        <v>0</v>
      </c>
      <c r="N221" s="128">
        <v>0</v>
      </c>
      <c r="O221" s="129"/>
      <c r="P221" s="130"/>
      <c r="Q221" s="131"/>
      <c r="R221" s="131"/>
      <c r="S221" s="131"/>
      <c r="T221" s="131"/>
      <c r="U221" s="131"/>
      <c r="V221" s="131"/>
      <c r="W221" s="131"/>
      <c r="X221" s="130"/>
      <c r="Y221" s="130"/>
      <c r="Z221" s="130"/>
      <c r="AA221" s="130"/>
      <c r="AB221" s="130"/>
      <c r="AH221" s="68"/>
    </row>
    <row r="222" spans="1:34" ht="15.75" customHeight="1">
      <c r="L222" s="75"/>
      <c r="M222" s="75"/>
      <c r="N222" s="75"/>
      <c r="O222" s="129"/>
      <c r="P222" s="130"/>
      <c r="Q222" s="131"/>
      <c r="R222" s="131"/>
      <c r="S222" s="131"/>
      <c r="T222" s="131"/>
      <c r="U222" s="131"/>
      <c r="V222" s="131"/>
      <c r="W222" s="131"/>
      <c r="X222" s="130"/>
      <c r="Y222" s="130"/>
      <c r="Z222" s="130"/>
      <c r="AA222" s="130"/>
      <c r="AB222" s="130"/>
      <c r="AH222" s="68"/>
    </row>
    <row r="223" spans="1:34" ht="15.75" customHeight="1">
      <c r="L223" s="75"/>
      <c r="M223" s="75"/>
      <c r="N223" s="75"/>
      <c r="P223" s="130"/>
      <c r="Q223" s="131"/>
      <c r="R223" s="131"/>
      <c r="S223" s="131"/>
      <c r="T223" s="131"/>
      <c r="U223" s="131"/>
      <c r="V223" s="131"/>
      <c r="W223" s="131"/>
      <c r="X223" s="130"/>
      <c r="Y223" s="130"/>
      <c r="Z223" s="130"/>
      <c r="AA223" s="130"/>
      <c r="AB223" s="130"/>
      <c r="AH223" s="68"/>
    </row>
    <row r="224" spans="1:34" ht="15.75" customHeight="1">
      <c r="P224" s="130"/>
      <c r="Q224" s="131"/>
      <c r="R224" s="131"/>
      <c r="S224" s="131"/>
      <c r="T224" s="131"/>
      <c r="U224" s="131"/>
      <c r="V224" s="131"/>
      <c r="W224" s="131"/>
      <c r="X224" s="130"/>
      <c r="Y224" s="130"/>
      <c r="Z224" s="130"/>
      <c r="AA224" s="130"/>
      <c r="AB224" s="130"/>
      <c r="AH224" s="68"/>
    </row>
    <row r="225" spans="16:34" ht="15.75" customHeight="1">
      <c r="P225" s="130"/>
      <c r="Q225" s="131"/>
      <c r="R225" s="131"/>
      <c r="S225" s="131"/>
      <c r="T225" s="131"/>
      <c r="U225" s="131"/>
      <c r="V225" s="131"/>
      <c r="W225" s="131"/>
      <c r="X225" s="130"/>
      <c r="Y225" s="130"/>
      <c r="Z225" s="130"/>
      <c r="AA225" s="130"/>
      <c r="AB225" s="130"/>
      <c r="AH225" s="68"/>
    </row>
    <row r="226" spans="16:34">
      <c r="P226" s="130"/>
      <c r="Q226" s="131"/>
      <c r="R226" s="131"/>
      <c r="S226" s="131"/>
      <c r="T226" s="131"/>
      <c r="U226" s="131"/>
      <c r="V226" s="131"/>
      <c r="W226" s="131"/>
      <c r="X226" s="130"/>
      <c r="Y226" s="130"/>
      <c r="Z226" s="130"/>
      <c r="AA226" s="130"/>
      <c r="AB226" s="130"/>
    </row>
    <row r="227" spans="16:34">
      <c r="P227" s="130"/>
      <c r="Q227" s="131"/>
      <c r="R227" s="131"/>
      <c r="S227" s="131"/>
      <c r="T227" s="131"/>
      <c r="U227" s="131"/>
      <c r="V227" s="131"/>
      <c r="W227" s="131"/>
      <c r="X227" s="130"/>
      <c r="Y227" s="130"/>
      <c r="Z227" s="130"/>
      <c r="AA227" s="130"/>
      <c r="AB227" s="130"/>
    </row>
    <row r="228" spans="16:34">
      <c r="P228" s="130"/>
      <c r="Q228" s="131"/>
      <c r="R228" s="131"/>
      <c r="S228" s="131"/>
      <c r="T228" s="131"/>
      <c r="U228" s="131"/>
      <c r="V228" s="131"/>
      <c r="W228" s="131"/>
      <c r="X228" s="130"/>
      <c r="Y228" s="130"/>
      <c r="Z228" s="130"/>
      <c r="AA228" s="130"/>
      <c r="AB228" s="130"/>
    </row>
    <row r="229" spans="16:34">
      <c r="P229" s="130"/>
      <c r="Q229" s="131"/>
      <c r="R229" s="131"/>
      <c r="S229" s="131"/>
      <c r="T229" s="131"/>
      <c r="U229" s="131"/>
      <c r="V229" s="131"/>
      <c r="W229" s="131"/>
      <c r="X229" s="130"/>
      <c r="Y229" s="130"/>
      <c r="Z229" s="130"/>
      <c r="AA229" s="130"/>
      <c r="AB229" s="130"/>
    </row>
    <row r="230" spans="16:34">
      <c r="P230" s="130"/>
      <c r="Q230" s="131"/>
      <c r="R230" s="131"/>
      <c r="S230" s="131"/>
      <c r="T230" s="131"/>
      <c r="U230" s="131"/>
      <c r="V230" s="131"/>
      <c r="W230" s="131"/>
      <c r="X230" s="130"/>
      <c r="Y230" s="130"/>
      <c r="Z230" s="130"/>
      <c r="AA230" s="130"/>
      <c r="AB230" s="130"/>
    </row>
    <row r="231" spans="16:34">
      <c r="P231" s="130"/>
      <c r="Q231" s="131"/>
      <c r="R231" s="131"/>
      <c r="S231" s="131"/>
      <c r="T231" s="131"/>
      <c r="U231" s="131"/>
      <c r="V231" s="131"/>
      <c r="W231" s="131"/>
      <c r="X231" s="130"/>
      <c r="Y231" s="130"/>
      <c r="Z231" s="130"/>
      <c r="AA231" s="130"/>
      <c r="AB231" s="130"/>
    </row>
    <row r="232" spans="16:34">
      <c r="P232" s="130"/>
      <c r="Q232" s="131"/>
      <c r="R232" s="131"/>
      <c r="S232" s="131"/>
      <c r="T232" s="131"/>
      <c r="U232" s="131"/>
      <c r="V232" s="131"/>
      <c r="W232" s="131"/>
      <c r="X232" s="130"/>
      <c r="Y232" s="130"/>
      <c r="Z232" s="130"/>
      <c r="AA232" s="130"/>
      <c r="AB232" s="130"/>
    </row>
    <row r="233" spans="16:34">
      <c r="P233" s="130"/>
      <c r="Q233" s="131"/>
      <c r="R233" s="131"/>
      <c r="S233" s="131"/>
      <c r="T233" s="131"/>
      <c r="U233" s="131"/>
      <c r="V233" s="131"/>
      <c r="W233" s="131"/>
      <c r="X233" s="130"/>
      <c r="Y233" s="130"/>
      <c r="Z233" s="130"/>
      <c r="AA233" s="130"/>
      <c r="AB233" s="130"/>
    </row>
    <row r="234" spans="16:34">
      <c r="P234" s="130"/>
      <c r="Q234" s="131"/>
      <c r="R234" s="131"/>
      <c r="S234" s="131"/>
      <c r="T234" s="131"/>
      <c r="U234" s="131"/>
      <c r="V234" s="131"/>
      <c r="W234" s="131"/>
      <c r="X234" s="130"/>
      <c r="Y234" s="130"/>
      <c r="Z234" s="130"/>
      <c r="AA234" s="130"/>
      <c r="AB234" s="130"/>
    </row>
    <row r="235" spans="16:34">
      <c r="P235" s="130"/>
      <c r="Q235" s="131"/>
      <c r="R235" s="131"/>
      <c r="S235" s="131"/>
      <c r="T235" s="131"/>
      <c r="U235" s="131"/>
      <c r="V235" s="131"/>
      <c r="W235" s="131"/>
      <c r="X235" s="130"/>
      <c r="Y235" s="130"/>
      <c r="Z235" s="130"/>
      <c r="AA235" s="130"/>
      <c r="AB235" s="130"/>
    </row>
    <row r="236" spans="16:34">
      <c r="P236" s="130"/>
      <c r="Q236" s="131"/>
      <c r="R236" s="131"/>
      <c r="S236" s="131"/>
      <c r="T236" s="131"/>
      <c r="U236" s="131"/>
      <c r="V236" s="131"/>
      <c r="W236" s="131"/>
      <c r="X236" s="130"/>
      <c r="Y236" s="130"/>
      <c r="Z236" s="130"/>
      <c r="AA236" s="130"/>
      <c r="AB236" s="130"/>
    </row>
    <row r="40373" spans="4:11">
      <c r="D40373" s="68">
        <v>1888</v>
      </c>
      <c r="J40373" s="68"/>
    </row>
    <row r="40377" spans="4:11">
      <c r="K40377" s="68"/>
    </row>
    <row r="40432" spans="15:15">
      <c r="O40432" s="68"/>
    </row>
    <row r="40433" spans="34:34">
      <c r="AH40433" s="68"/>
    </row>
  </sheetData>
  <mergeCells count="96"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  <mergeCell ref="P13:AB13"/>
    <mergeCell ref="X4:X7"/>
    <mergeCell ref="Y4:Z7"/>
    <mergeCell ref="AA4:AB7"/>
    <mergeCell ref="B5:J6"/>
    <mergeCell ref="B8:J9"/>
    <mergeCell ref="Y8:Z8"/>
    <mergeCell ref="AA8:AB8"/>
    <mergeCell ref="Y9:Z9"/>
    <mergeCell ref="AA9:AB9"/>
    <mergeCell ref="B10:J11"/>
    <mergeCell ref="Y10:Z10"/>
    <mergeCell ref="AA10:AB10"/>
    <mergeCell ref="Y11:Z11"/>
    <mergeCell ref="AA11:AB11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B33:J34"/>
    <mergeCell ref="B35:D36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30:J31"/>
    <mergeCell ref="B22:J23"/>
    <mergeCell ref="R22:R26"/>
    <mergeCell ref="S22:S26"/>
    <mergeCell ref="T22:T26"/>
    <mergeCell ref="Z22:Z26"/>
    <mergeCell ref="AA22:AA26"/>
    <mergeCell ref="AB22:AB26"/>
    <mergeCell ref="B26:J27"/>
    <mergeCell ref="B28:J29"/>
    <mergeCell ref="U22:U26"/>
    <mergeCell ref="Y22:Y26"/>
    <mergeCell ref="E35:E36"/>
    <mergeCell ref="B37:D38"/>
    <mergeCell ref="E37:E38"/>
    <mergeCell ref="B104:B111"/>
    <mergeCell ref="C104:C111"/>
    <mergeCell ref="D104:D111"/>
    <mergeCell ref="E104:E111"/>
    <mergeCell ref="B39:D40"/>
    <mergeCell ref="E39:E40"/>
    <mergeCell ref="AB105:AB109"/>
    <mergeCell ref="F104:F111"/>
    <mergeCell ref="B41:D42"/>
    <mergeCell ref="E41:E42"/>
    <mergeCell ref="P75:Q75"/>
    <mergeCell ref="W75:X75"/>
    <mergeCell ref="D102:I102"/>
    <mergeCell ref="G104:G111"/>
    <mergeCell ref="H104:H111"/>
    <mergeCell ref="I104:I111"/>
    <mergeCell ref="J104:J111"/>
    <mergeCell ref="P104:P109"/>
    <mergeCell ref="P158:Q158"/>
    <mergeCell ref="W158:X158"/>
    <mergeCell ref="Q104:Q109"/>
    <mergeCell ref="AA104:AB104"/>
    <mergeCell ref="R105:R109"/>
    <mergeCell ref="S105:S109"/>
    <mergeCell ref="T105:T109"/>
    <mergeCell ref="U105:U109"/>
    <mergeCell ref="R104:S104"/>
    <mergeCell ref="T104:U104"/>
    <mergeCell ref="W104:W109"/>
    <mergeCell ref="X104:X109"/>
    <mergeCell ref="Y104:Z104"/>
    <mergeCell ref="Y105:Y109"/>
    <mergeCell ref="Z105:Z109"/>
    <mergeCell ref="AA105:AA109"/>
  </mergeCells>
  <conditionalFormatting sqref="C113:C138">
    <cfRule type="notContainsBlanks" dxfId="16" priority="16">
      <formula>LEN(TRIM(C113))&gt;0</formula>
    </cfRule>
  </conditionalFormatting>
  <conditionalFormatting sqref="I116 I118:I122 B138 B140 E137:G138 I142:I159 J142:J165 E139:F139 I138:J141 E134:F134 G113:G136 I124:I137 D113:D166 H113:H166 B142 B144 B146 B148 B150 B152 B154 B156 B158 B160 B162 B164">
    <cfRule type="expression" dxfId="15" priority="17">
      <formula>IF($C113=" ",FALSE,TRUE)</formula>
    </cfRule>
  </conditionalFormatting>
  <conditionalFormatting sqref="B138:B165">
    <cfRule type="expression" dxfId="14" priority="15">
      <formula>IF($C138=$L$9,TRUE,FALSE)</formula>
    </cfRule>
  </conditionalFormatting>
  <conditionalFormatting sqref="E113:F133 I115 I113:J114 J116:J117 J119:J120 J122:J123 J125:J126 J128:J129 J131:J132 J134:J135 J137">
    <cfRule type="expression" dxfId="13" priority="14">
      <formula>IF($C113=" ",FALSE,TRUE)</formula>
    </cfRule>
  </conditionalFormatting>
  <conditionalFormatting sqref="I117">
    <cfRule type="expression" dxfId="12" priority="13">
      <formula>IF($C117=" ",FALSE,TRUE)</formula>
    </cfRule>
  </conditionalFormatting>
  <conditionalFormatting sqref="I123">
    <cfRule type="expression" dxfId="11" priority="12">
      <formula>IF($C123=" ",FALSE,TRUE)</formula>
    </cfRule>
  </conditionalFormatting>
  <conditionalFormatting sqref="C139">
    <cfRule type="notContainsBlanks" dxfId="10" priority="10">
      <formula>LEN(TRIM(C139))&gt;0</formula>
    </cfRule>
  </conditionalFormatting>
  <conditionalFormatting sqref="B139 B141 B143 B145 B147 B149 B151 B153 B155 B157 B159 B161 B163 B165">
    <cfRule type="expression" dxfId="9" priority="11">
      <formula>IF($C139=" ",FALSE,TRUE)</formula>
    </cfRule>
  </conditionalFormatting>
  <conditionalFormatting sqref="C140:C164 C166:C167">
    <cfRule type="notContainsBlanks" dxfId="8" priority="9">
      <formula>LEN(TRIM(C140))&gt;0</formula>
    </cfRule>
  </conditionalFormatting>
  <conditionalFormatting sqref="G165 G139 G141 G143 G145 G147 G149 G151 G153 G155 G157 G159 G161 G163 I165">
    <cfRule type="expression" dxfId="7" priority="8">
      <formula>IF($C139=" ",FALSE,TRUE)</formula>
    </cfRule>
  </conditionalFormatting>
  <conditionalFormatting sqref="C165">
    <cfRule type="notContainsBlanks" dxfId="6" priority="6">
      <formula>LEN(TRIM(C165))&gt;0</formula>
    </cfRule>
  </conditionalFormatting>
  <conditionalFormatting sqref="E165:F165">
    <cfRule type="expression" dxfId="5" priority="7">
      <formula>IF($C165=" ",FALSE,TRUE)</formula>
    </cfRule>
  </conditionalFormatting>
  <conditionalFormatting sqref="E135:F136">
    <cfRule type="expression" dxfId="4" priority="5">
      <formula>IF($C135=" ",FALSE,TRUE)</formula>
    </cfRule>
  </conditionalFormatting>
  <conditionalFormatting sqref="E140:F164">
    <cfRule type="expression" dxfId="3" priority="4">
      <formula>IF($C140=" ",FALSE,TRUE)</formula>
    </cfRule>
  </conditionalFormatting>
  <conditionalFormatting sqref="C112">
    <cfRule type="notContainsBlanks" dxfId="2" priority="2">
      <formula>LEN(TRIM(C112))&gt;0</formula>
    </cfRule>
  </conditionalFormatting>
  <conditionalFormatting sqref="B112 D112:J112 J115 J118 J121 J124 J127 J130 J133 J136 B115 B118 B121 B124 B127 B130 B133 B136">
    <cfRule type="expression" dxfId="1" priority="3">
      <formula>IF($C112=" ",FALSE,TRUE)</formula>
    </cfRule>
  </conditionalFormatting>
  <conditionalFormatting sqref="B112 B115 B118 B121 B124 B127 B130 B133 B136">
    <cfRule type="expression" dxfId="0" priority="1">
      <formula>IF($C112=$L$9,TRUE,FALSE)</formula>
    </cfRule>
  </conditionalFormatting>
  <pageMargins left="0.7" right="0.7" top="0.75" bottom="0.75" header="0.3" footer="0.3"/>
  <pageSetup paperSize="9" scale="42" fitToHeight="0" orientation="portrait" r:id="rId1"/>
  <rowBreaks count="1" manualBreakCount="1">
    <brk id="100" max="28" man="1"/>
  </rowBreaks>
  <colBreaks count="1" manualBreakCount="1">
    <brk id="14" max="165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4</vt:i4>
      </vt:variant>
      <vt:variant>
        <vt:lpstr>Именованные диапазоны</vt:lpstr>
      </vt:variant>
      <vt:variant>
        <vt:i4>6</vt:i4>
      </vt:variant>
    </vt:vector>
  </HeadingPairs>
  <TitlesOfParts>
    <vt:vector size="10" baseType="lpstr">
      <vt:lpstr>лоты</vt:lpstr>
      <vt:lpstr>505</vt:lpstr>
      <vt:lpstr>702</vt:lpstr>
      <vt:lpstr>C7</vt:lpstr>
      <vt:lpstr>'505'!_ftnref1</vt:lpstr>
      <vt:lpstr>'702'!_ftnref1</vt:lpstr>
      <vt:lpstr>'C7'!_ftnref1</vt:lpstr>
      <vt:lpstr>'505'!Область_печати</vt:lpstr>
      <vt:lpstr>'702'!Область_печати</vt:lpstr>
      <vt:lpstr>'C7'!Область_печати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2015-07-30T11:50:28Z</dcterms:modified>
</cp:coreProperties>
</file>